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5.xml" ContentType="application/vnd.openxmlformats-officedocument.drawing+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8.xml" ContentType="application/vnd.openxmlformats-officedocument.drawing+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0.xml" ContentType="application/vnd.openxmlformats-officedocument.drawing+xml"/>
  <Override PartName="/xl/tables/table2.xml" ContentType="application/vnd.openxmlformats-officedocument.spreadsheetml.tab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1.xml" ContentType="application/vnd.openxmlformats-officedocument.drawing+xml"/>
  <Override PartName="/xl/tables/table3.xml" ContentType="application/vnd.openxmlformats-officedocument.spreadsheetml.table+xml"/>
  <Override PartName="/xl/drawings/drawing12.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kathlynnguyen/Desktop/datascience/portfolio_projects/sql_project/"/>
    </mc:Choice>
  </mc:AlternateContent>
  <xr:revisionPtr revIDLastSave="0" documentId="13_ncr:1_{0B1A7A2B-D614-8843-9305-0EF8F559A76D}" xr6:coauthVersionLast="47" xr6:coauthVersionMax="47" xr10:uidLastSave="{00000000-0000-0000-0000-000000000000}"/>
  <bookViews>
    <workbookView xWindow="0" yWindow="760" windowWidth="30240" windowHeight="18880" activeTab="3" xr2:uid="{00000000-000D-0000-FFFF-FFFF00000000}"/>
  </bookViews>
  <sheets>
    <sheet name="Sheet17" sheetId="34" r:id="rId1"/>
    <sheet name="dash" sheetId="17" r:id="rId2"/>
    <sheet name="correlations" sheetId="26" r:id="rId3"/>
    <sheet name="overall" sheetId="11" r:id="rId4"/>
    <sheet name="pvt_hardship" sheetId="25" r:id="rId5"/>
    <sheet name="pvt_locations" sheetId="21" r:id="rId6"/>
    <sheet name="pvt_primarytypes" sheetId="22" r:id="rId7"/>
    <sheet name="pvt_crime-per-area" sheetId="20" r:id="rId8"/>
    <sheet name="pvt_misconducts" sheetId="32" r:id="rId9"/>
    <sheet name="pvt_college_enrollment" sheetId="33" r:id="rId10"/>
    <sheet name="census" sheetId="1" r:id="rId11"/>
    <sheet name="schools" sheetId="10" r:id="rId12"/>
    <sheet name="crime" sheetId="9" r:id="rId13"/>
  </sheets>
  <definedNames>
    <definedName name="_xlnm._FilterDatabase" localSheetId="10" hidden="1">census!$C$2:$C$79</definedName>
    <definedName name="Slicer_COMMUNITY__AREA_NAME">#N/A</definedName>
  </definedNames>
  <calcPr calcId="191029"/>
  <pivotCaches>
    <pivotCache cacheId="83"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1" i="11" l="1"/>
  <c r="Q78" i="11"/>
  <c r="Q77" i="11"/>
  <c r="Q76" i="11"/>
  <c r="Q75" i="11"/>
  <c r="Q74" i="11"/>
  <c r="Z509" i="9" s="1"/>
  <c r="Q73" i="11"/>
  <c r="Q72" i="11"/>
  <c r="Z237" i="9" s="1"/>
  <c r="Q71" i="11"/>
  <c r="Q70" i="11"/>
  <c r="Q69" i="11"/>
  <c r="Z240" i="9" s="1"/>
  <c r="Q68" i="11"/>
  <c r="Q67" i="11"/>
  <c r="Q66" i="11"/>
  <c r="Q65" i="11"/>
  <c r="Q64" i="11"/>
  <c r="Z348" i="9" s="1"/>
  <c r="Q63" i="11"/>
  <c r="Z94" i="9" s="1"/>
  <c r="Q62" i="11"/>
  <c r="Q61" i="11"/>
  <c r="Z392" i="9" s="1"/>
  <c r="Q60" i="11"/>
  <c r="Q59" i="11"/>
  <c r="Q58" i="11"/>
  <c r="Z46" i="9" s="1"/>
  <c r="Q57" i="11"/>
  <c r="Q56" i="11"/>
  <c r="Z10" i="9" s="1"/>
  <c r="Q55" i="11"/>
  <c r="Q54" i="11"/>
  <c r="Q53" i="11"/>
  <c r="Z12" i="9" s="1"/>
  <c r="Q52" i="11"/>
  <c r="Z86" i="9" s="1"/>
  <c r="Q51" i="11"/>
  <c r="Q50" i="11"/>
  <c r="Z328" i="9" s="1"/>
  <c r="Q49" i="11"/>
  <c r="Q48" i="11"/>
  <c r="Z245" i="9" s="1"/>
  <c r="Q47" i="11"/>
  <c r="Z415" i="9" s="1"/>
  <c r="Q46" i="11"/>
  <c r="Q45" i="11"/>
  <c r="Z413" i="9" s="1"/>
  <c r="Q44" i="11"/>
  <c r="Z51" i="9" s="1"/>
  <c r="Q43" i="11"/>
  <c r="Z81" i="9" s="1"/>
  <c r="Q42" i="11"/>
  <c r="Z486" i="9" s="1"/>
  <c r="Q41" i="11"/>
  <c r="Q40" i="11"/>
  <c r="Z147" i="9" s="1"/>
  <c r="Q39" i="11"/>
  <c r="Z332" i="9" s="1"/>
  <c r="Q38" i="11"/>
  <c r="Z62" i="9" s="1"/>
  <c r="Q37" i="11"/>
  <c r="Z41" i="9" s="1"/>
  <c r="Q36" i="11"/>
  <c r="Z337" i="9" s="1"/>
  <c r="Q35" i="11"/>
  <c r="Z105" i="9" s="1"/>
  <c r="Q34" i="11"/>
  <c r="Z197" i="9" s="1"/>
  <c r="Q33" i="11"/>
  <c r="Z84" i="9" s="1"/>
  <c r="Q32" i="11"/>
  <c r="Z310" i="9" s="1"/>
  <c r="Q31" i="11"/>
  <c r="Z273" i="9" s="1"/>
  <c r="Q30" i="11"/>
  <c r="Q29" i="11"/>
  <c r="Z19" i="9" s="1"/>
  <c r="Q28" i="11"/>
  <c r="Z399" i="9" s="1"/>
  <c r="Q27" i="11"/>
  <c r="Z101" i="9" s="1"/>
  <c r="Q26" i="11"/>
  <c r="Z525" i="9" s="1"/>
  <c r="Q25" i="11"/>
  <c r="Q24" i="11"/>
  <c r="Z118" i="9" s="1"/>
  <c r="Q23" i="11"/>
  <c r="Z9" i="9" s="1"/>
  <c r="Q22" i="11"/>
  <c r="Z29" i="9" s="1"/>
  <c r="Q21" i="11"/>
  <c r="Z291" i="9" s="1"/>
  <c r="Q20" i="11"/>
  <c r="Z36" i="9" s="1"/>
  <c r="Q19" i="11"/>
  <c r="Z149" i="9" s="1"/>
  <c r="Q18" i="11"/>
  <c r="Z5" i="9" s="1"/>
  <c r="Q17" i="11"/>
  <c r="Z30" i="9" s="1"/>
  <c r="Q16" i="11"/>
  <c r="Z230" i="9" s="1"/>
  <c r="Q15" i="11"/>
  <c r="Z519" i="9" s="1"/>
  <c r="Q14" i="11"/>
  <c r="Z71" i="9" s="1"/>
  <c r="Q13" i="11"/>
  <c r="Z117" i="9" s="1"/>
  <c r="Q12" i="11"/>
  <c r="Z77" i="9" s="1"/>
  <c r="Q11" i="11"/>
  <c r="Z33" i="9" s="1"/>
  <c r="Q10" i="11"/>
  <c r="Z125" i="9" s="1"/>
  <c r="Q9" i="11"/>
  <c r="Z13" i="9" s="1"/>
  <c r="Q8" i="11"/>
  <c r="Z493" i="9" s="1"/>
  <c r="Q7" i="11"/>
  <c r="Z386" i="9" s="1"/>
  <c r="Q6" i="11"/>
  <c r="Z63" i="9" s="1"/>
  <c r="Q5" i="11"/>
  <c r="Z39" i="9" s="1"/>
  <c r="Q4" i="11"/>
  <c r="Z45" i="9" s="1"/>
  <c r="Q3" i="11"/>
  <c r="Z277" i="9" s="1"/>
  <c r="Q2" i="11"/>
  <c r="Z21" i="9" s="1"/>
  <c r="Z8" i="9"/>
  <c r="Z11" i="9"/>
  <c r="Z17" i="9"/>
  <c r="Z18" i="9"/>
  <c r="Z23" i="9"/>
  <c r="Z25" i="9"/>
  <c r="Z27" i="9"/>
  <c r="Z28" i="9"/>
  <c r="Z32" i="9"/>
  <c r="Z34" i="9"/>
  <c r="Z35" i="9"/>
  <c r="Z37" i="9"/>
  <c r="Z38" i="9"/>
  <c r="Z42" i="9"/>
  <c r="Z48" i="9"/>
  <c r="Z49" i="9"/>
  <c r="Z59" i="9"/>
  <c r="Z60" i="9"/>
  <c r="Z61" i="9"/>
  <c r="Z64" i="9"/>
  <c r="Z65" i="9"/>
  <c r="Z67" i="9"/>
  <c r="Z68" i="9"/>
  <c r="Z73" i="9"/>
  <c r="Z83" i="9"/>
  <c r="Z89" i="9"/>
  <c r="Z90" i="9"/>
  <c r="Z92" i="9"/>
  <c r="Z93" i="9"/>
  <c r="Z95" i="9"/>
  <c r="Z98" i="9"/>
  <c r="Z102" i="9"/>
  <c r="Z103" i="9"/>
  <c r="Z104" i="9"/>
  <c r="Z109" i="9"/>
  <c r="Z110" i="9"/>
  <c r="Z111" i="9"/>
  <c r="Z113" i="9"/>
  <c r="Z114" i="9"/>
  <c r="Z116" i="9"/>
  <c r="Z123" i="9"/>
  <c r="Z127" i="9"/>
  <c r="Z129" i="9"/>
  <c r="Z135" i="9"/>
  <c r="Z137" i="9"/>
  <c r="Z150" i="9"/>
  <c r="Z151" i="9"/>
  <c r="Z155" i="9"/>
  <c r="Z157" i="9"/>
  <c r="Z160" i="9"/>
  <c r="Z161" i="9"/>
  <c r="Z166" i="9"/>
  <c r="Z170" i="9"/>
  <c r="Z171" i="9"/>
  <c r="Z174" i="9"/>
  <c r="Z176" i="9"/>
  <c r="Z177" i="9"/>
  <c r="Z181" i="9"/>
  <c r="Z186" i="9"/>
  <c r="Z187" i="9"/>
  <c r="Z188" i="9"/>
  <c r="Z191" i="9"/>
  <c r="Z194" i="9"/>
  <c r="Z200" i="9"/>
  <c r="Z201" i="9"/>
  <c r="Z203" i="9"/>
  <c r="Z205" i="9"/>
  <c r="Z206" i="9"/>
  <c r="Z216" i="9"/>
  <c r="Z217" i="9"/>
  <c r="Z219" i="9"/>
  <c r="Z223" i="9"/>
  <c r="Z225" i="9"/>
  <c r="Z227" i="9"/>
  <c r="Z232" i="9"/>
  <c r="Z235" i="9"/>
  <c r="Z236" i="9"/>
  <c r="Z239" i="9"/>
  <c r="Z241" i="9"/>
  <c r="Z242" i="9"/>
  <c r="Z243" i="9"/>
  <c r="Z244" i="9"/>
  <c r="Z247" i="9"/>
  <c r="Z249" i="9"/>
  <c r="Z250" i="9"/>
  <c r="Z253" i="9"/>
  <c r="Z254" i="9"/>
  <c r="Z257" i="9"/>
  <c r="Z258" i="9"/>
  <c r="Z264" i="9"/>
  <c r="Z266" i="9"/>
  <c r="Z269" i="9"/>
  <c r="Z274" i="9"/>
  <c r="Z275" i="9"/>
  <c r="Z279" i="9"/>
  <c r="Z281" i="9"/>
  <c r="Z285" i="9"/>
  <c r="Z286" i="9"/>
  <c r="Z296" i="9"/>
  <c r="Z305" i="9"/>
  <c r="Z306" i="9"/>
  <c r="Z307" i="9"/>
  <c r="Z309" i="9"/>
  <c r="Z311" i="9"/>
  <c r="Z312" i="9"/>
  <c r="Z313" i="9"/>
  <c r="Z314" i="9"/>
  <c r="Z318" i="9"/>
  <c r="Z325" i="9"/>
  <c r="Z326" i="9"/>
  <c r="Z327" i="9"/>
  <c r="Z330" i="9"/>
  <c r="Z331" i="9"/>
  <c r="Z344" i="9"/>
  <c r="Z352" i="9"/>
  <c r="Z353" i="9"/>
  <c r="Z355" i="9"/>
  <c r="Z357" i="9"/>
  <c r="Z361" i="9"/>
  <c r="Z362" i="9"/>
  <c r="Z370" i="9"/>
  <c r="Z371" i="9"/>
  <c r="Z373" i="9"/>
  <c r="Z374" i="9"/>
  <c r="Z375" i="9"/>
  <c r="Z377" i="9"/>
  <c r="Z380" i="9"/>
  <c r="Z383" i="9"/>
  <c r="Z387" i="9"/>
  <c r="Z388" i="9"/>
  <c r="Z391" i="9"/>
  <c r="Z393" i="9"/>
  <c r="Z394" i="9"/>
  <c r="Z395" i="9"/>
  <c r="Z396" i="9"/>
  <c r="Z397" i="9"/>
  <c r="Z400" i="9"/>
  <c r="Z401" i="9"/>
  <c r="Z403" i="9"/>
  <c r="Z406" i="9"/>
  <c r="Z408" i="9"/>
  <c r="Z410" i="9"/>
  <c r="Z411" i="9"/>
  <c r="Z414" i="9"/>
  <c r="Z416" i="9"/>
  <c r="Z419" i="9"/>
  <c r="Z421" i="9"/>
  <c r="Z422" i="9"/>
  <c r="Z423" i="9"/>
  <c r="Z429" i="9"/>
  <c r="Z430" i="9"/>
  <c r="Z433" i="9"/>
  <c r="Z435" i="9"/>
  <c r="Z436" i="9"/>
  <c r="Z440" i="9"/>
  <c r="Z441" i="9"/>
  <c r="Z443" i="9"/>
  <c r="Z444" i="9"/>
  <c r="Z446" i="9"/>
  <c r="Z448" i="9"/>
  <c r="Z451" i="9"/>
  <c r="Z453" i="9"/>
  <c r="Z457" i="9"/>
  <c r="Z459" i="9"/>
  <c r="Z460" i="9"/>
  <c r="Z461" i="9"/>
  <c r="Z463" i="9"/>
  <c r="Z464" i="9"/>
  <c r="Z465" i="9"/>
  <c r="Z469" i="9"/>
  <c r="Z470" i="9"/>
  <c r="Z471" i="9"/>
  <c r="Z472" i="9"/>
  <c r="Z473" i="9"/>
  <c r="Z475" i="9"/>
  <c r="Z476" i="9"/>
  <c r="Z477" i="9"/>
  <c r="Z478" i="9"/>
  <c r="Z479" i="9"/>
  <c r="Z480" i="9"/>
  <c r="Z482" i="9"/>
  <c r="Z483" i="9"/>
  <c r="Z484" i="9"/>
  <c r="Z485" i="9"/>
  <c r="Z487" i="9"/>
  <c r="Z488" i="9"/>
  <c r="Z489" i="9"/>
  <c r="Z490" i="9"/>
  <c r="Z492" i="9"/>
  <c r="Z494" i="9"/>
  <c r="Z495" i="9"/>
  <c r="Z498" i="9"/>
  <c r="Z500" i="9"/>
  <c r="Z501" i="9"/>
  <c r="Z502" i="9"/>
  <c r="Z506" i="9"/>
  <c r="Z508" i="9"/>
  <c r="Z512" i="9"/>
  <c r="Z513" i="9"/>
  <c r="Z515" i="9"/>
  <c r="Z516" i="9"/>
  <c r="Z517" i="9"/>
  <c r="Z521" i="9"/>
  <c r="Z523" i="9"/>
  <c r="Z524" i="9"/>
  <c r="Z531" i="9"/>
  <c r="Z534" i="9"/>
  <c r="C42" i="11"/>
  <c r="C50" i="11"/>
  <c r="C31" i="11"/>
  <c r="C68" i="11"/>
  <c r="C58" i="11"/>
  <c r="C44" i="11"/>
  <c r="C38" i="11"/>
  <c r="C2" i="11"/>
  <c r="C71" i="11"/>
  <c r="C60" i="11"/>
  <c r="C72" i="11"/>
  <c r="C74" i="11"/>
  <c r="C65" i="11"/>
  <c r="C41" i="11"/>
  <c r="C51" i="11"/>
  <c r="C49" i="11"/>
  <c r="C54" i="11"/>
  <c r="C78" i="11"/>
  <c r="C40" i="11"/>
  <c r="C61" i="11"/>
  <c r="C52" i="11"/>
  <c r="C33" i="11"/>
  <c r="C5" i="11"/>
  <c r="C4" i="11"/>
  <c r="C9" i="11"/>
  <c r="C16" i="11"/>
  <c r="C19" i="11"/>
  <c r="C37" i="11"/>
  <c r="C3" i="11"/>
  <c r="C20" i="11"/>
  <c r="C47" i="11"/>
  <c r="C75" i="11"/>
  <c r="C64" i="11"/>
  <c r="C8" i="11"/>
  <c r="C11" i="11"/>
  <c r="C46" i="11"/>
  <c r="C34" i="11"/>
  <c r="C23" i="11"/>
  <c r="C24" i="11"/>
  <c r="C67" i="11"/>
  <c r="C45" i="11"/>
  <c r="C21" i="11"/>
  <c r="C10" i="11"/>
  <c r="C29" i="11"/>
  <c r="C36" i="11"/>
  <c r="C18" i="11"/>
  <c r="C76" i="11"/>
  <c r="C28" i="11"/>
  <c r="C14" i="11"/>
  <c r="C27" i="11"/>
  <c r="C39" i="11"/>
  <c r="C57" i="11"/>
  <c r="C15" i="11"/>
  <c r="C55" i="11"/>
  <c r="C73" i="11"/>
  <c r="C35" i="11"/>
  <c r="C66" i="11"/>
  <c r="C32" i="11"/>
  <c r="C70" i="11"/>
  <c r="C59" i="11"/>
  <c r="C7" i="11"/>
  <c r="C69" i="11"/>
  <c r="C48" i="11"/>
  <c r="C63" i="11"/>
  <c r="C53" i="11"/>
  <c r="C22" i="11"/>
  <c r="C6" i="11"/>
  <c r="C25" i="11"/>
  <c r="C12" i="11"/>
  <c r="C26" i="11"/>
  <c r="C13" i="11"/>
  <c r="C56" i="11"/>
  <c r="C17" i="11"/>
  <c r="C62" i="11"/>
  <c r="C43" i="11"/>
  <c r="C77" i="11"/>
  <c r="C30" i="11"/>
  <c r="C79" i="11"/>
  <c r="X42" i="11"/>
  <c r="X50" i="11"/>
  <c r="Y115" i="9" s="1"/>
  <c r="X31" i="11"/>
  <c r="Y299" i="9" s="1"/>
  <c r="X68" i="11"/>
  <c r="X58" i="11"/>
  <c r="Y46" i="9" s="1"/>
  <c r="X44" i="11"/>
  <c r="Y211" i="9" s="1"/>
  <c r="X38" i="11"/>
  <c r="Y151" i="9" s="1"/>
  <c r="X2" i="11"/>
  <c r="Y20" i="9" s="1"/>
  <c r="X71" i="11"/>
  <c r="X60" i="11"/>
  <c r="Y203" i="9" s="1"/>
  <c r="X72" i="11"/>
  <c r="Y237" i="9" s="1"/>
  <c r="X74" i="11"/>
  <c r="X65" i="11"/>
  <c r="X41" i="11"/>
  <c r="Y27" i="9" s="1"/>
  <c r="X51" i="11"/>
  <c r="Y89" i="9" s="1"/>
  <c r="X49" i="11"/>
  <c r="Y410" i="9" s="1"/>
  <c r="X54" i="11"/>
  <c r="X78" i="11"/>
  <c r="Y244" i="9" s="1"/>
  <c r="X40" i="11"/>
  <c r="Y321" i="9" s="1"/>
  <c r="X61" i="11"/>
  <c r="X52" i="11"/>
  <c r="Y129" i="9" s="1"/>
  <c r="X33" i="11"/>
  <c r="Y17" i="9" s="1"/>
  <c r="X5" i="11"/>
  <c r="Y56" i="9" s="1"/>
  <c r="X4" i="11"/>
  <c r="Y45" i="9" s="1"/>
  <c r="X9" i="11"/>
  <c r="Y13" i="9" s="1"/>
  <c r="X16" i="11"/>
  <c r="Y195" i="9" s="1"/>
  <c r="X19" i="11"/>
  <c r="Y263" i="9" s="1"/>
  <c r="X37" i="11"/>
  <c r="X3" i="11"/>
  <c r="Y26" i="9" s="1"/>
  <c r="X20" i="11"/>
  <c r="Y36" i="9" s="1"/>
  <c r="X47" i="11"/>
  <c r="Y69" i="9" s="1"/>
  <c r="X75" i="11"/>
  <c r="Y23" i="9" s="1"/>
  <c r="X64" i="11"/>
  <c r="Y348" i="9" s="1"/>
  <c r="X8" i="11"/>
  <c r="Y144" i="9" s="1"/>
  <c r="X11" i="11"/>
  <c r="Y33" i="9" s="1"/>
  <c r="X46" i="11"/>
  <c r="X34" i="11"/>
  <c r="Y197" i="9" s="1"/>
  <c r="X23" i="11"/>
  <c r="Y9" i="9" s="1"/>
  <c r="X24" i="11"/>
  <c r="Y66" i="9" s="1"/>
  <c r="X67" i="11"/>
  <c r="X45" i="11"/>
  <c r="Y204" i="9" s="1"/>
  <c r="X21" i="11"/>
  <c r="Y53" i="9" s="1"/>
  <c r="X10" i="11"/>
  <c r="Y251" i="9" s="1"/>
  <c r="X29" i="11"/>
  <c r="X36" i="11"/>
  <c r="Y523" i="9" s="1"/>
  <c r="X18" i="11"/>
  <c r="Y378" i="9" s="1"/>
  <c r="X76" i="11"/>
  <c r="Y250" i="9" s="1"/>
  <c r="X28" i="11"/>
  <c r="Y253" i="9" s="1"/>
  <c r="X14" i="11"/>
  <c r="Y14" i="9" s="1"/>
  <c r="X27" i="11"/>
  <c r="Y101" i="9" s="1"/>
  <c r="X39" i="11"/>
  <c r="Y107" i="9" s="1"/>
  <c r="X57" i="11"/>
  <c r="X15" i="11"/>
  <c r="Y466" i="9" s="1"/>
  <c r="X55" i="11"/>
  <c r="X73" i="11"/>
  <c r="Y258" i="9" s="1"/>
  <c r="X35" i="11"/>
  <c r="Y105" i="9" s="1"/>
  <c r="X66" i="11"/>
  <c r="X32" i="11"/>
  <c r="Y310" i="9" s="1"/>
  <c r="X70" i="11"/>
  <c r="Y61" i="9" s="1"/>
  <c r="X59" i="11"/>
  <c r="Y200" i="9" s="1"/>
  <c r="X7" i="11"/>
  <c r="Y70" i="9" s="1"/>
  <c r="X69" i="11"/>
  <c r="Y240" i="9" s="1"/>
  <c r="X48" i="11"/>
  <c r="Y283" i="9" s="1"/>
  <c r="X63" i="11"/>
  <c r="Y78" i="9" s="1"/>
  <c r="X53" i="11"/>
  <c r="Y12" i="9" s="1"/>
  <c r="X22" i="11"/>
  <c r="Y29" i="9" s="1"/>
  <c r="X6" i="11"/>
  <c r="Y63" i="9" s="1"/>
  <c r="X25" i="11"/>
  <c r="X12" i="11"/>
  <c r="Y24" i="9" s="1"/>
  <c r="X26" i="11"/>
  <c r="Y473" i="9" s="1"/>
  <c r="X13" i="11"/>
  <c r="Y402" i="9" s="1"/>
  <c r="X56" i="11"/>
  <c r="Y398" i="9" s="1"/>
  <c r="X17" i="11"/>
  <c r="Y30" i="9" s="1"/>
  <c r="X62" i="11"/>
  <c r="X43" i="11"/>
  <c r="Y81" i="9" s="1"/>
  <c r="X77" i="11"/>
  <c r="Y269" i="9" s="1"/>
  <c r="X30" i="11"/>
  <c r="Y67" i="9" s="1"/>
  <c r="X79" i="11"/>
  <c r="Y109" i="9" s="1"/>
  <c r="Y3" i="9"/>
  <c r="Y19" i="9"/>
  <c r="Y22" i="9"/>
  <c r="Y31" i="9"/>
  <c r="Y41" i="9"/>
  <c r="Y54" i="9"/>
  <c r="Y57" i="9"/>
  <c r="Y73" i="9"/>
  <c r="Y85" i="9"/>
  <c r="Y88" i="9"/>
  <c r="Y97" i="9"/>
  <c r="Y103" i="9"/>
  <c r="Y112" i="9"/>
  <c r="Y123" i="9"/>
  <c r="Y132" i="9"/>
  <c r="Y134" i="9"/>
  <c r="Y157" i="9"/>
  <c r="Y179" i="9"/>
  <c r="Y184" i="9"/>
  <c r="Y188" i="9"/>
  <c r="Y191" i="9"/>
  <c r="Y193" i="9"/>
  <c r="Y205" i="9"/>
  <c r="Y214" i="9"/>
  <c r="Y222" i="9"/>
  <c r="Y225" i="9"/>
  <c r="Y227" i="9"/>
  <c r="Y246" i="9"/>
  <c r="Y249" i="9"/>
  <c r="Y252" i="9"/>
  <c r="Y259" i="9"/>
  <c r="Y265" i="9"/>
  <c r="Y292" i="9"/>
  <c r="Y306" i="9"/>
  <c r="Y314" i="9"/>
  <c r="Y320" i="9"/>
  <c r="Y334" i="9"/>
  <c r="Y341" i="9"/>
  <c r="Y342" i="9"/>
  <c r="Y343" i="9"/>
  <c r="Y344" i="9"/>
  <c r="Y352" i="9"/>
  <c r="Y367" i="9"/>
  <c r="Y370" i="9"/>
  <c r="Y375" i="9"/>
  <c r="Y384" i="9"/>
  <c r="Y391" i="9"/>
  <c r="Y392" i="9"/>
  <c r="Y396" i="9"/>
  <c r="Y397" i="9"/>
  <c r="Y407" i="9"/>
  <c r="Y409" i="9"/>
  <c r="Y411" i="9"/>
  <c r="Y413" i="9"/>
  <c r="Y419" i="9"/>
  <c r="Y430" i="9"/>
  <c r="Y431" i="9"/>
  <c r="Y437" i="9"/>
  <c r="Y438" i="9"/>
  <c r="Y445" i="9"/>
  <c r="Y447" i="9"/>
  <c r="Y464" i="9"/>
  <c r="Y467" i="9"/>
  <c r="Y469" i="9"/>
  <c r="Y472" i="9"/>
  <c r="Y477" i="9"/>
  <c r="Y478" i="9"/>
  <c r="Y483" i="9"/>
  <c r="Y486" i="9"/>
  <c r="Y489" i="9"/>
  <c r="Y490" i="9"/>
  <c r="Y491" i="9"/>
  <c r="Y507" i="9"/>
  <c r="Y509" i="9"/>
  <c r="Y514" i="9"/>
  <c r="Y526" i="9"/>
  <c r="Y529" i="9"/>
  <c r="Y530" i="9"/>
  <c r="Y531" i="9"/>
  <c r="Z319" i="9" l="1"/>
  <c r="Y317" i="9"/>
  <c r="Z351" i="9"/>
  <c r="Z238" i="9"/>
  <c r="Z100" i="9"/>
  <c r="Z78" i="9"/>
  <c r="Y48" i="9"/>
  <c r="Z298" i="9"/>
  <c r="Y460" i="9"/>
  <c r="Y394" i="9"/>
  <c r="Y102" i="9"/>
  <c r="Y485" i="9"/>
  <c r="Y453" i="9"/>
  <c r="Y416" i="9"/>
  <c r="Y162" i="9"/>
  <c r="Z163" i="9"/>
  <c r="Y496" i="9"/>
  <c r="Y495" i="9"/>
  <c r="Z447" i="9"/>
  <c r="Z323" i="9"/>
  <c r="Z255" i="9"/>
  <c r="Z132" i="9"/>
  <c r="Y448" i="9"/>
  <c r="Z467" i="9"/>
  <c r="Z458" i="9"/>
  <c r="Z320" i="9"/>
  <c r="Z214" i="9"/>
  <c r="Z130" i="9"/>
  <c r="Z97" i="9"/>
  <c r="Z82" i="9"/>
  <c r="Z303" i="9"/>
  <c r="Z466" i="9"/>
  <c r="Z434" i="9"/>
  <c r="Z385" i="9"/>
  <c r="Z290" i="9"/>
  <c r="Z231" i="9"/>
  <c r="Z80" i="9"/>
  <c r="Z40" i="9"/>
  <c r="Z6" i="9"/>
  <c r="Z527" i="9"/>
  <c r="Z334" i="9"/>
  <c r="Y446" i="9"/>
  <c r="Z507" i="9"/>
  <c r="Z474" i="9"/>
  <c r="Z456" i="9"/>
  <c r="Z368" i="9"/>
  <c r="Z329" i="9"/>
  <c r="Z287" i="9"/>
  <c r="Z252" i="9"/>
  <c r="Z128" i="9"/>
  <c r="Z79" i="9"/>
  <c r="Z180" i="9"/>
  <c r="Z499" i="9"/>
  <c r="Y388" i="9"/>
  <c r="Z533" i="9"/>
  <c r="Z455" i="9"/>
  <c r="Z442" i="9"/>
  <c r="Z431" i="9"/>
  <c r="Z417" i="9"/>
  <c r="Z367" i="9"/>
  <c r="Z317" i="9"/>
  <c r="Z204" i="9"/>
  <c r="Z22" i="9"/>
  <c r="Y487" i="9"/>
  <c r="Z532" i="9"/>
  <c r="Z402" i="9"/>
  <c r="Z365" i="9"/>
  <c r="Z346" i="9"/>
  <c r="Z315" i="9"/>
  <c r="Z259" i="9"/>
  <c r="Z141" i="9"/>
  <c r="Z91" i="9"/>
  <c r="Z53" i="9"/>
  <c r="Z529" i="9"/>
  <c r="Z514" i="9"/>
  <c r="Z437" i="9"/>
  <c r="Z426" i="9"/>
  <c r="Z389" i="9"/>
  <c r="Z343" i="9"/>
  <c r="Z324" i="9"/>
  <c r="Z302" i="9"/>
  <c r="Z246" i="9"/>
  <c r="Z179" i="9"/>
  <c r="Y260" i="9"/>
  <c r="Z139" i="9"/>
  <c r="Z76" i="9"/>
  <c r="Z4" i="9"/>
  <c r="Y493" i="9"/>
  <c r="Z289" i="9"/>
  <c r="Z364" i="9"/>
  <c r="Z208" i="9"/>
  <c r="Z69" i="9"/>
  <c r="Y418" i="9"/>
  <c r="Z189" i="9"/>
  <c r="Y351" i="9"/>
  <c r="Y468" i="9"/>
  <c r="Z360" i="9"/>
  <c r="Z284" i="9"/>
  <c r="Y471" i="9"/>
  <c r="Y424" i="9"/>
  <c r="Y405" i="9"/>
  <c r="Y376" i="9"/>
  <c r="Y349" i="9"/>
  <c r="Y330" i="9"/>
  <c r="Y280" i="9"/>
  <c r="Y256" i="9"/>
  <c r="Y168" i="9"/>
  <c r="Y131" i="9"/>
  <c r="Z481" i="9"/>
  <c r="Z412" i="9"/>
  <c r="Z382" i="9"/>
  <c r="Z338" i="9"/>
  <c r="Z294" i="9"/>
  <c r="Z228" i="9"/>
  <c r="Z213" i="9"/>
  <c r="Z96" i="9"/>
  <c r="Z87" i="9"/>
  <c r="Z44" i="9"/>
  <c r="Z31" i="9"/>
  <c r="Z3" i="9"/>
  <c r="Y99" i="9"/>
  <c r="Y50" i="9"/>
  <c r="Y347" i="9"/>
  <c r="Y276" i="9"/>
  <c r="Y167" i="9"/>
  <c r="Z454" i="9"/>
  <c r="Z420" i="9"/>
  <c r="Z390" i="9"/>
  <c r="Z316" i="9"/>
  <c r="Z293" i="9"/>
  <c r="Z280" i="9"/>
  <c r="Z260" i="9"/>
  <c r="Z211" i="9"/>
  <c r="Z136" i="9"/>
  <c r="Z122" i="9"/>
  <c r="Z107" i="9"/>
  <c r="Z72" i="9"/>
  <c r="Z14" i="9"/>
  <c r="Y512" i="9"/>
  <c r="Y372" i="9"/>
  <c r="Y345" i="9"/>
  <c r="Y268" i="9"/>
  <c r="Y199" i="9"/>
  <c r="Y164" i="9"/>
  <c r="Y120" i="9"/>
  <c r="Z335" i="9"/>
  <c r="Z209" i="9"/>
  <c r="Z183" i="9"/>
  <c r="Z153" i="9"/>
  <c r="Z119" i="9"/>
  <c r="Z70" i="9"/>
  <c r="Y262" i="9"/>
  <c r="Y58" i="9"/>
  <c r="Z510" i="9"/>
  <c r="Z450" i="9"/>
  <c r="Z350" i="9"/>
  <c r="Z207" i="9"/>
  <c r="Z192" i="9"/>
  <c r="Z24" i="9"/>
  <c r="Y522" i="9"/>
  <c r="Y494" i="9"/>
  <c r="Y308" i="9"/>
  <c r="Y238" i="9"/>
  <c r="Y106" i="9"/>
  <c r="Y21" i="9"/>
  <c r="Y517" i="9"/>
  <c r="Y462" i="9"/>
  <c r="Y353" i="9"/>
  <c r="Y307" i="9"/>
  <c r="Y261" i="9"/>
  <c r="Y142" i="9"/>
  <c r="Z299" i="9"/>
  <c r="Z162" i="9"/>
  <c r="Z145" i="9"/>
  <c r="Y513" i="9"/>
  <c r="Y459" i="9"/>
  <c r="Y422" i="9"/>
  <c r="Y406" i="9"/>
  <c r="Y285" i="9"/>
  <c r="Y243" i="9"/>
  <c r="Y187" i="9"/>
  <c r="Y113" i="9"/>
  <c r="Y25" i="9"/>
  <c r="Z528" i="9"/>
  <c r="Z363" i="9"/>
  <c r="Z271" i="9"/>
  <c r="Z282" i="9"/>
  <c r="Z178" i="9"/>
  <c r="Z497" i="9"/>
  <c r="Z336" i="9"/>
  <c r="Z226" i="9"/>
  <c r="Z146" i="9"/>
  <c r="Y457" i="9"/>
  <c r="Y154" i="9"/>
  <c r="Y528" i="9"/>
  <c r="Y371" i="9"/>
  <c r="Y479" i="9"/>
  <c r="Y465" i="9"/>
  <c r="Y432" i="9"/>
  <c r="Y403" i="9"/>
  <c r="Y331" i="9"/>
  <c r="Y273" i="9"/>
  <c r="Y231" i="9"/>
  <c r="Y201" i="9"/>
  <c r="Y149" i="9"/>
  <c r="Y126" i="9"/>
  <c r="Z505" i="9"/>
  <c r="Z347" i="9"/>
  <c r="Z265" i="9"/>
  <c r="Y511" i="9"/>
  <c r="Y332" i="9"/>
  <c r="Y152" i="9"/>
  <c r="Y451" i="9"/>
  <c r="Y401" i="9"/>
  <c r="Y385" i="9"/>
  <c r="Y147" i="9"/>
  <c r="Y125" i="9"/>
  <c r="Y76" i="9"/>
  <c r="Y43" i="9"/>
  <c r="Z522" i="9"/>
  <c r="Z503" i="9"/>
  <c r="Z449" i="9"/>
  <c r="Z409" i="9"/>
  <c r="Z398" i="9"/>
  <c r="Z359" i="9"/>
  <c r="Z185" i="9"/>
  <c r="Z159" i="9"/>
  <c r="Y518" i="9"/>
  <c r="Y505" i="9"/>
  <c r="Y463" i="9"/>
  <c r="Y400" i="9"/>
  <c r="Y366" i="9"/>
  <c r="Y328" i="9"/>
  <c r="Y226" i="9"/>
  <c r="Y146" i="9"/>
  <c r="Z378" i="9"/>
  <c r="Z345" i="9"/>
  <c r="Z263" i="9"/>
  <c r="Z233" i="9"/>
  <c r="Z193" i="9"/>
  <c r="Z7" i="9"/>
  <c r="Y208" i="9"/>
  <c r="Y480" i="9"/>
  <c r="Y454" i="9"/>
  <c r="Y404" i="9"/>
  <c r="Y502" i="9"/>
  <c r="Y427" i="9"/>
  <c r="Y381" i="9"/>
  <c r="Y358" i="9"/>
  <c r="Y298" i="9"/>
  <c r="Y163" i="9"/>
  <c r="Y143" i="9"/>
  <c r="Y121" i="9"/>
  <c r="Y100" i="9"/>
  <c r="Z530" i="9"/>
  <c r="Z520" i="9"/>
  <c r="Z511" i="9"/>
  <c r="Z491" i="9"/>
  <c r="Z425" i="9"/>
  <c r="Z251" i="9"/>
  <c r="Z138" i="9"/>
  <c r="Y521" i="9"/>
  <c r="Y519" i="9"/>
  <c r="Y510" i="9"/>
  <c r="Y452" i="9"/>
  <c r="Y434" i="9"/>
  <c r="Y393" i="9"/>
  <c r="Y339" i="9"/>
  <c r="Y329" i="9"/>
  <c r="Y293" i="9"/>
  <c r="Y219" i="9"/>
  <c r="Y158" i="9"/>
  <c r="Y108" i="9"/>
  <c r="Y96" i="9"/>
  <c r="Y62" i="9"/>
  <c r="Z407" i="9"/>
  <c r="Z381" i="9"/>
  <c r="Z354" i="9"/>
  <c r="Z297" i="9"/>
  <c r="Z288" i="9"/>
  <c r="Z267" i="9"/>
  <c r="Z169" i="9"/>
  <c r="Z143" i="9"/>
  <c r="Z121" i="9"/>
  <c r="Z47" i="9"/>
  <c r="Z26" i="9"/>
  <c r="Y337" i="9"/>
  <c r="Y309" i="9"/>
  <c r="Y233" i="9"/>
  <c r="Y178" i="9"/>
  <c r="Y2" i="9"/>
  <c r="Y363" i="9"/>
  <c r="Y336" i="9"/>
  <c r="Y327" i="9"/>
  <c r="Y289" i="9"/>
  <c r="Y212" i="9"/>
  <c r="Y192" i="9"/>
  <c r="Y176" i="9"/>
  <c r="Y156" i="9"/>
  <c r="Y86" i="9"/>
  <c r="Z404" i="9"/>
  <c r="Z379" i="9"/>
  <c r="Z369" i="9"/>
  <c r="Z322" i="9"/>
  <c r="Z304" i="9"/>
  <c r="Z295" i="9"/>
  <c r="Z215" i="9"/>
  <c r="Z195" i="9"/>
  <c r="Z152" i="9"/>
  <c r="Z140" i="9"/>
  <c r="Z75" i="9"/>
  <c r="Z66" i="9"/>
  <c r="Z57" i="9"/>
  <c r="Z2" i="9"/>
  <c r="Y516" i="9"/>
  <c r="Y506" i="9"/>
  <c r="Y390" i="9"/>
  <c r="Y374" i="9"/>
  <c r="Y361" i="9"/>
  <c r="Y335" i="9"/>
  <c r="Y209" i="9"/>
  <c r="Y138" i="9"/>
  <c r="Y122" i="9"/>
  <c r="Y40" i="9"/>
  <c r="Y11" i="9"/>
  <c r="Z339" i="9"/>
  <c r="Z321" i="9"/>
  <c r="Z224" i="9"/>
  <c r="Z56" i="9"/>
  <c r="Y503" i="9"/>
  <c r="Y456" i="9"/>
  <c r="Y386" i="9"/>
  <c r="Y354" i="9"/>
  <c r="Y319" i="9"/>
  <c r="Y277" i="9"/>
  <c r="Y245" i="9"/>
  <c r="Z427" i="9"/>
  <c r="Z418" i="9"/>
  <c r="Z366" i="9"/>
  <c r="Z358" i="9"/>
  <c r="Z301" i="9"/>
  <c r="Z283" i="9"/>
  <c r="Z272" i="9"/>
  <c r="Z221" i="9"/>
  <c r="Z212" i="9"/>
  <c r="Z182" i="9"/>
  <c r="Z173" i="9"/>
  <c r="Z126" i="9"/>
  <c r="Y497" i="9"/>
  <c r="Y474" i="9"/>
  <c r="Y420" i="9"/>
  <c r="Y369" i="9"/>
  <c r="Y316" i="9"/>
  <c r="Y297" i="9"/>
  <c r="Y275" i="9"/>
  <c r="Y220" i="9"/>
  <c r="Y183" i="9"/>
  <c r="Y47" i="9"/>
  <c r="Z218" i="9"/>
  <c r="Z210" i="9"/>
  <c r="Z202" i="9"/>
  <c r="Z376" i="9"/>
  <c r="Z518" i="9"/>
  <c r="Z468" i="9"/>
  <c r="Z452" i="9"/>
  <c r="Z428" i="9"/>
  <c r="Z372" i="9"/>
  <c r="Z356" i="9"/>
  <c r="Z340" i="9"/>
  <c r="Z308" i="9"/>
  <c r="Z300" i="9"/>
  <c r="Z292" i="9"/>
  <c r="Z276" i="9"/>
  <c r="Z268" i="9"/>
  <c r="Z220" i="9"/>
  <c r="Z196" i="9"/>
  <c r="Z172" i="9"/>
  <c r="Z164" i="9"/>
  <c r="Z156" i="9"/>
  <c r="Z148" i="9"/>
  <c r="Z124" i="9"/>
  <c r="Z108" i="9"/>
  <c r="Z52" i="9"/>
  <c r="Z20" i="9"/>
  <c r="Z131" i="9"/>
  <c r="Z115" i="9"/>
  <c r="Z99" i="9"/>
  <c r="Z43" i="9"/>
  <c r="Z234" i="9"/>
  <c r="Z154" i="9"/>
  <c r="Z106" i="9"/>
  <c r="Z74" i="9"/>
  <c r="Z58" i="9"/>
  <c r="Z50" i="9"/>
  <c r="Z424" i="9"/>
  <c r="Z256" i="9"/>
  <c r="Z248" i="9"/>
  <c r="Z184" i="9"/>
  <c r="Z168" i="9"/>
  <c r="Z144" i="9"/>
  <c r="Z120" i="9"/>
  <c r="Z112" i="9"/>
  <c r="Z88" i="9"/>
  <c r="Z16" i="9"/>
  <c r="Z432" i="9"/>
  <c r="Z439" i="9"/>
  <c r="Z199" i="9"/>
  <c r="Z175" i="9"/>
  <c r="Z167" i="9"/>
  <c r="Z55" i="9"/>
  <c r="Z15" i="9"/>
  <c r="Z496" i="9"/>
  <c r="Z384" i="9"/>
  <c r="Z462" i="9"/>
  <c r="Z438" i="9"/>
  <c r="Z342" i="9"/>
  <c r="Z278" i="9"/>
  <c r="Z270" i="9"/>
  <c r="Z262" i="9"/>
  <c r="Z222" i="9"/>
  <c r="Z198" i="9"/>
  <c r="Z190" i="9"/>
  <c r="Z158" i="9"/>
  <c r="Z142" i="9"/>
  <c r="Z134" i="9"/>
  <c r="Z54" i="9"/>
  <c r="Z504" i="9"/>
  <c r="Z526" i="9"/>
  <c r="Z445" i="9"/>
  <c r="Z405" i="9"/>
  <c r="Z349" i="9"/>
  <c r="Z341" i="9"/>
  <c r="Z333" i="9"/>
  <c r="Z261" i="9"/>
  <c r="Z229" i="9"/>
  <c r="Z165" i="9"/>
  <c r="Z133" i="9"/>
  <c r="Z85" i="9"/>
  <c r="Y305" i="9"/>
  <c r="Y346" i="9"/>
  <c r="Y425" i="9"/>
  <c r="Y365" i="9"/>
  <c r="Y458" i="9"/>
  <c r="Y436" i="9"/>
  <c r="Y364" i="9"/>
  <c r="Y350" i="9"/>
  <c r="Y228" i="9"/>
  <c r="Y218" i="9"/>
  <c r="Y182" i="9"/>
  <c r="Y130" i="9"/>
  <c r="Y118" i="9"/>
  <c r="Y455" i="9"/>
  <c r="Y442" i="9"/>
  <c r="Y368" i="9"/>
  <c r="Y325" i="9"/>
  <c r="Y315" i="9"/>
  <c r="Y303" i="9"/>
  <c r="Y223" i="9"/>
  <c r="Y173" i="9"/>
  <c r="Y533" i="9"/>
  <c r="Y525" i="9"/>
  <c r="Y481" i="9"/>
  <c r="Y461" i="9"/>
  <c r="Y439" i="9"/>
  <c r="Y324" i="9"/>
  <c r="Y302" i="9"/>
  <c r="Y288" i="9"/>
  <c r="Y527" i="9"/>
  <c r="Y304" i="9"/>
  <c r="Y75" i="9"/>
  <c r="Y532" i="9"/>
  <c r="Y504" i="9"/>
  <c r="Y426" i="9"/>
  <c r="Y415" i="9"/>
  <c r="Y322" i="9"/>
  <c r="Y301" i="9"/>
  <c r="Y287" i="9"/>
  <c r="Y175" i="9"/>
  <c r="Y28" i="9"/>
  <c r="Y389" i="9"/>
  <c r="Y93" i="9"/>
  <c r="Y92" i="9"/>
  <c r="Y470" i="9"/>
  <c r="Y60" i="9"/>
  <c r="Y498" i="9"/>
  <c r="Y408" i="9"/>
  <c r="Y236" i="9"/>
  <c r="Y39" i="9"/>
  <c r="Y399" i="9"/>
  <c r="Y235" i="9"/>
  <c r="Y95" i="9"/>
  <c r="Y18" i="9"/>
  <c r="Y435" i="9"/>
  <c r="Y412" i="9"/>
  <c r="Y395" i="9"/>
  <c r="Y91" i="9"/>
  <c r="Y44" i="9"/>
  <c r="Y482" i="9"/>
  <c r="Y338" i="9"/>
  <c r="Y255" i="9"/>
  <c r="Y242" i="9"/>
  <c r="Y170" i="9"/>
  <c r="Y117" i="9"/>
  <c r="Y72" i="9"/>
  <c r="Y524" i="9"/>
  <c r="Y443" i="9"/>
  <c r="Y294" i="9"/>
  <c r="Y213" i="9"/>
  <c r="Y141" i="9"/>
  <c r="Y196" i="9"/>
  <c r="Y139" i="9"/>
  <c r="Y281" i="9"/>
  <c r="Y239" i="9"/>
  <c r="Y177" i="9"/>
  <c r="Y64" i="9"/>
  <c r="Y313" i="9"/>
  <c r="Y186" i="9"/>
  <c r="Y166" i="9"/>
  <c r="Y148" i="9"/>
  <c r="Y35" i="9"/>
  <c r="Y8" i="9"/>
  <c r="Y488" i="9"/>
  <c r="Y357" i="9"/>
  <c r="Y312" i="9"/>
  <c r="Y266" i="9"/>
  <c r="Y248" i="9"/>
  <c r="Y230" i="9"/>
  <c r="Y194" i="9"/>
  <c r="Y185" i="9"/>
  <c r="Y165" i="9"/>
  <c r="Y137" i="9"/>
  <c r="Y116" i="9"/>
  <c r="Y74" i="9"/>
  <c r="Y52" i="9"/>
  <c r="Y42" i="9"/>
  <c r="Y34" i="9"/>
  <c r="Y5" i="9"/>
  <c r="Y355" i="9"/>
  <c r="Y257" i="9"/>
  <c r="Y206" i="9"/>
  <c r="Y155" i="9"/>
  <c r="Y136" i="9"/>
  <c r="Y114" i="9"/>
  <c r="Y51" i="9"/>
  <c r="Y4" i="9"/>
  <c r="Y383" i="9"/>
  <c r="Y373" i="9"/>
  <c r="Y318" i="9"/>
  <c r="Y264" i="9"/>
  <c r="Y216" i="9"/>
  <c r="Y174" i="9"/>
  <c r="Y145" i="9"/>
  <c r="Y84" i="9"/>
  <c r="Y476" i="9"/>
  <c r="Y414" i="9"/>
  <c r="Y380" i="9"/>
  <c r="Y274" i="9"/>
  <c r="Y234" i="9"/>
  <c r="Y180" i="9"/>
  <c r="Y161" i="9"/>
  <c r="Y111" i="9"/>
  <c r="Y79" i="9"/>
  <c r="Y38" i="9"/>
  <c r="Y484" i="9"/>
  <c r="Y189" i="9"/>
  <c r="Y501" i="9"/>
  <c r="Y450" i="9"/>
  <c r="Y433" i="9"/>
  <c r="Y379" i="9"/>
  <c r="Y333" i="9"/>
  <c r="Y295" i="9"/>
  <c r="Y284" i="9"/>
  <c r="Y241" i="9"/>
  <c r="Y159" i="9"/>
  <c r="Y150" i="9"/>
  <c r="Y119" i="9"/>
  <c r="Y110" i="9"/>
  <c r="Y90" i="9"/>
  <c r="Y77" i="9"/>
  <c r="Y68" i="9"/>
  <c r="Y37" i="9"/>
  <c r="Y444" i="9"/>
  <c r="Y534" i="9"/>
  <c r="Y508" i="9"/>
  <c r="Y500" i="9"/>
  <c r="Y449" i="9"/>
  <c r="Y440" i="9"/>
  <c r="Y421" i="9"/>
  <c r="Y387" i="9"/>
  <c r="Y360" i="9"/>
  <c r="Y232" i="9"/>
  <c r="Y98" i="9"/>
  <c r="Y83" i="9"/>
  <c r="Y55" i="9"/>
  <c r="Y16" i="9"/>
  <c r="Y377" i="9"/>
  <c r="Y300" i="9"/>
  <c r="Y272" i="9"/>
  <c r="Y198" i="9"/>
  <c r="Y190" i="9"/>
  <c r="Y82" i="9"/>
  <c r="Y15" i="9"/>
  <c r="Y428" i="9"/>
  <c r="Y326" i="9"/>
  <c r="Y279" i="9"/>
  <c r="Y271" i="9"/>
  <c r="Y254" i="9"/>
  <c r="Y172" i="9"/>
  <c r="Y278" i="9"/>
  <c r="Y270" i="9"/>
  <c r="Y215" i="9"/>
  <c r="Y171" i="9"/>
  <c r="Y356" i="9"/>
  <c r="Y340" i="9"/>
  <c r="Y153" i="9"/>
  <c r="Y124" i="9"/>
  <c r="Y59" i="9"/>
  <c r="Y10" i="9"/>
  <c r="Y492" i="9"/>
  <c r="Y296" i="9"/>
  <c r="Y169" i="9"/>
  <c r="Y323" i="9"/>
  <c r="Y291" i="9"/>
  <c r="Y267" i="9"/>
  <c r="Y499" i="9"/>
  <c r="Y282" i="9"/>
  <c r="Y210" i="9"/>
  <c r="Y441" i="9"/>
  <c r="Y417" i="9"/>
  <c r="Y217" i="9"/>
  <c r="Y65" i="9"/>
  <c r="Y49" i="9"/>
  <c r="Y475" i="9"/>
  <c r="Y520" i="9"/>
  <c r="Y224" i="9"/>
  <c r="Y160" i="9"/>
  <c r="Y128" i="9"/>
  <c r="Y104" i="9"/>
  <c r="Y80" i="9"/>
  <c r="Y32" i="9"/>
  <c r="Y202" i="9"/>
  <c r="Y423" i="9"/>
  <c r="Y359" i="9"/>
  <c r="Y311" i="9"/>
  <c r="Y247" i="9"/>
  <c r="Y207" i="9"/>
  <c r="Y135" i="9"/>
  <c r="Y127" i="9"/>
  <c r="Y87" i="9"/>
  <c r="Y71" i="9"/>
  <c r="Y7" i="9"/>
  <c r="Y290" i="9"/>
  <c r="Y382" i="9"/>
  <c r="Y286" i="9"/>
  <c r="Y94" i="9"/>
  <c r="Y6" i="9"/>
  <c r="Y140" i="9"/>
  <c r="Y515" i="9"/>
  <c r="Y362" i="9"/>
  <c r="Y429" i="9"/>
  <c r="Y229" i="9"/>
  <c r="Y221" i="9"/>
  <c r="Y181" i="9"/>
  <c r="Y133" i="9"/>
  <c r="Y535" i="9" l="1"/>
  <c r="D79" i="11" l="1"/>
  <c r="E79" i="11"/>
  <c r="F79" i="11"/>
  <c r="G79" i="11"/>
  <c r="H79" i="11"/>
  <c r="I79" i="11"/>
  <c r="K79" i="11"/>
  <c r="L79" i="11"/>
  <c r="M79" i="11"/>
  <c r="N79" i="11"/>
  <c r="O79" i="11"/>
  <c r="P79" i="11"/>
  <c r="R79" i="11"/>
  <c r="S79" i="11"/>
  <c r="T79" i="11"/>
  <c r="U79" i="11"/>
  <c r="V79" i="11"/>
  <c r="W79" i="11"/>
  <c r="W42" i="11"/>
  <c r="W50" i="11"/>
  <c r="W31" i="11"/>
  <c r="W68" i="11"/>
  <c r="W58" i="11"/>
  <c r="W44" i="11"/>
  <c r="W38" i="11"/>
  <c r="W2" i="11"/>
  <c r="W71" i="11"/>
  <c r="W60" i="11"/>
  <c r="W72" i="11"/>
  <c r="W74" i="11"/>
  <c r="W65" i="11"/>
  <c r="W41" i="11"/>
  <c r="W51" i="11"/>
  <c r="W49" i="11"/>
  <c r="W54" i="11"/>
  <c r="W78" i="11"/>
  <c r="W40" i="11"/>
  <c r="W61" i="11"/>
  <c r="W52" i="11"/>
  <c r="W33" i="11"/>
  <c r="W5" i="11"/>
  <c r="W4" i="11"/>
  <c r="W9" i="11"/>
  <c r="W16" i="11"/>
  <c r="W19" i="11"/>
  <c r="W37" i="11"/>
  <c r="W3" i="11"/>
  <c r="W20" i="11"/>
  <c r="W47" i="11"/>
  <c r="W75" i="11"/>
  <c r="W64" i="11"/>
  <c r="W8" i="11"/>
  <c r="W11" i="11"/>
  <c r="W46" i="11"/>
  <c r="W34" i="11"/>
  <c r="W23" i="11"/>
  <c r="W24" i="11"/>
  <c r="W67" i="11"/>
  <c r="W45" i="11"/>
  <c r="W21" i="11"/>
  <c r="W10" i="11"/>
  <c r="W29" i="11"/>
  <c r="W36" i="11"/>
  <c r="W18" i="11"/>
  <c r="W76" i="11"/>
  <c r="W28" i="11"/>
  <c r="W14" i="11"/>
  <c r="W27" i="11"/>
  <c r="W39" i="11"/>
  <c r="W57" i="11"/>
  <c r="W15" i="11"/>
  <c r="W55" i="11"/>
  <c r="W73" i="11"/>
  <c r="W35" i="11"/>
  <c r="W66" i="11"/>
  <c r="W32" i="11"/>
  <c r="W70" i="11"/>
  <c r="W59" i="11"/>
  <c r="W7" i="11"/>
  <c r="W69" i="11"/>
  <c r="W48" i="11"/>
  <c r="W63" i="11"/>
  <c r="W53" i="11"/>
  <c r="W22" i="11"/>
  <c r="W6" i="11"/>
  <c r="W25" i="11"/>
  <c r="W12" i="11"/>
  <c r="W26" i="11"/>
  <c r="W13" i="11"/>
  <c r="W56" i="11"/>
  <c r="W17" i="11"/>
  <c r="W62" i="11"/>
  <c r="W43" i="11"/>
  <c r="W77" i="11"/>
  <c r="W30" i="11"/>
  <c r="J79" i="11" l="1"/>
  <c r="D42" i="11"/>
  <c r="D50" i="11"/>
  <c r="D31" i="11"/>
  <c r="D68" i="11"/>
  <c r="D58" i="11"/>
  <c r="D44" i="11"/>
  <c r="D38" i="11"/>
  <c r="D2" i="11"/>
  <c r="D71" i="11"/>
  <c r="D60" i="11"/>
  <c r="D72" i="11"/>
  <c r="D74" i="11"/>
  <c r="D65" i="11"/>
  <c r="D41" i="11"/>
  <c r="D51" i="11"/>
  <c r="D49" i="11"/>
  <c r="D54" i="11"/>
  <c r="D78" i="11"/>
  <c r="D40" i="11"/>
  <c r="D61" i="11"/>
  <c r="D52" i="11"/>
  <c r="D33" i="11"/>
  <c r="D5" i="11"/>
  <c r="D4" i="11"/>
  <c r="D9" i="11"/>
  <c r="D16" i="11"/>
  <c r="D19" i="11"/>
  <c r="D37" i="11"/>
  <c r="D3" i="11"/>
  <c r="D20" i="11"/>
  <c r="D47" i="11"/>
  <c r="D75" i="11"/>
  <c r="D64" i="11"/>
  <c r="D8" i="11"/>
  <c r="D11" i="11"/>
  <c r="D46" i="11"/>
  <c r="D34" i="11"/>
  <c r="D23" i="11"/>
  <c r="D24" i="11"/>
  <c r="D67" i="11"/>
  <c r="D45" i="11"/>
  <c r="D21" i="11"/>
  <c r="D10" i="11"/>
  <c r="D29" i="11"/>
  <c r="D36" i="11"/>
  <c r="D18" i="11"/>
  <c r="D76" i="11"/>
  <c r="D28" i="11"/>
  <c r="D14" i="11"/>
  <c r="D27" i="11"/>
  <c r="D39" i="11"/>
  <c r="D57" i="11"/>
  <c r="D15" i="11"/>
  <c r="D55" i="11"/>
  <c r="D73" i="11"/>
  <c r="D35" i="11"/>
  <c r="D66" i="11"/>
  <c r="D32" i="11"/>
  <c r="D70" i="11"/>
  <c r="D59" i="11"/>
  <c r="D7" i="11"/>
  <c r="D69" i="11"/>
  <c r="D48" i="11"/>
  <c r="D63" i="11"/>
  <c r="D53" i="11"/>
  <c r="D22" i="11"/>
  <c r="D6" i="11"/>
  <c r="D25" i="11"/>
  <c r="D12" i="11"/>
  <c r="D26" i="11"/>
  <c r="D13" i="11"/>
  <c r="D56" i="11"/>
  <c r="D17" i="11"/>
  <c r="D62" i="11"/>
  <c r="D43" i="11"/>
  <c r="D77" i="11"/>
  <c r="D30" i="11"/>
  <c r="I42" i="11"/>
  <c r="I50" i="11"/>
  <c r="I31" i="11"/>
  <c r="I68" i="11"/>
  <c r="I58" i="11"/>
  <c r="I44" i="11"/>
  <c r="I38" i="11"/>
  <c r="I2" i="11"/>
  <c r="I71" i="11"/>
  <c r="I60" i="11"/>
  <c r="I72" i="11"/>
  <c r="I74" i="11"/>
  <c r="I65" i="11"/>
  <c r="I41" i="11"/>
  <c r="I51" i="11"/>
  <c r="I49" i="11"/>
  <c r="I54" i="11"/>
  <c r="I78" i="11"/>
  <c r="I40" i="11"/>
  <c r="I61" i="11"/>
  <c r="I52" i="11"/>
  <c r="I33" i="11"/>
  <c r="I5" i="11"/>
  <c r="I4" i="11"/>
  <c r="I9" i="11"/>
  <c r="I16" i="11"/>
  <c r="I19" i="11"/>
  <c r="I37" i="11"/>
  <c r="I3" i="11"/>
  <c r="I20" i="11"/>
  <c r="I47" i="11"/>
  <c r="I75" i="11"/>
  <c r="I64" i="11"/>
  <c r="I8" i="11"/>
  <c r="I11" i="11"/>
  <c r="I46" i="11"/>
  <c r="I34" i="11"/>
  <c r="I23" i="11"/>
  <c r="I24" i="11"/>
  <c r="I67" i="11"/>
  <c r="I45" i="11"/>
  <c r="I21" i="11"/>
  <c r="I10" i="11"/>
  <c r="I29" i="11"/>
  <c r="I36" i="11"/>
  <c r="I18" i="11"/>
  <c r="I76" i="11"/>
  <c r="I28" i="11"/>
  <c r="I14" i="11"/>
  <c r="I27" i="11"/>
  <c r="I39" i="11"/>
  <c r="I57" i="11"/>
  <c r="I15" i="11"/>
  <c r="I55" i="11"/>
  <c r="I73" i="11"/>
  <c r="I35" i="11"/>
  <c r="I66" i="11"/>
  <c r="I32" i="11"/>
  <c r="I70" i="11"/>
  <c r="I59" i="11"/>
  <c r="I7" i="11"/>
  <c r="I69" i="11"/>
  <c r="I48" i="11"/>
  <c r="I63" i="11"/>
  <c r="I53" i="11"/>
  <c r="I22" i="11"/>
  <c r="I6" i="11"/>
  <c r="I25" i="11"/>
  <c r="I12" i="11"/>
  <c r="I26" i="11"/>
  <c r="I13" i="11"/>
  <c r="I56" i="11"/>
  <c r="I17" i="11"/>
  <c r="I62" i="11"/>
  <c r="I43" i="11"/>
  <c r="I77" i="11"/>
  <c r="I30" i="11"/>
  <c r="H42" i="11"/>
  <c r="H50" i="11"/>
  <c r="H31" i="11"/>
  <c r="H68" i="11"/>
  <c r="H58" i="11"/>
  <c r="H44" i="11"/>
  <c r="H38" i="11"/>
  <c r="H2" i="11"/>
  <c r="H71" i="11"/>
  <c r="H60" i="11"/>
  <c r="H72" i="11"/>
  <c r="H74" i="11"/>
  <c r="H65" i="11"/>
  <c r="H41" i="11"/>
  <c r="H51" i="11"/>
  <c r="H49" i="11"/>
  <c r="H54" i="11"/>
  <c r="H78" i="11"/>
  <c r="H40" i="11"/>
  <c r="H61" i="11"/>
  <c r="H52" i="11"/>
  <c r="H33" i="11"/>
  <c r="H5" i="11"/>
  <c r="H4" i="11"/>
  <c r="H9" i="11"/>
  <c r="H16" i="11"/>
  <c r="H19" i="11"/>
  <c r="H37" i="11"/>
  <c r="H3" i="11"/>
  <c r="H20" i="11"/>
  <c r="H47" i="11"/>
  <c r="H75" i="11"/>
  <c r="H64" i="11"/>
  <c r="H8" i="11"/>
  <c r="H11" i="11"/>
  <c r="H46" i="11"/>
  <c r="H34" i="11"/>
  <c r="H23" i="11"/>
  <c r="H24" i="11"/>
  <c r="H67" i="11"/>
  <c r="H45" i="11"/>
  <c r="H21" i="11"/>
  <c r="H10" i="11"/>
  <c r="H29" i="11"/>
  <c r="H36" i="11"/>
  <c r="H18" i="11"/>
  <c r="H76" i="11"/>
  <c r="H28" i="11"/>
  <c r="H14" i="11"/>
  <c r="H27" i="11"/>
  <c r="H39" i="11"/>
  <c r="H57" i="11"/>
  <c r="H15" i="11"/>
  <c r="H55" i="11"/>
  <c r="H73" i="11"/>
  <c r="H35" i="11"/>
  <c r="H66" i="11"/>
  <c r="H32" i="11"/>
  <c r="H70" i="11"/>
  <c r="H59" i="11"/>
  <c r="H7" i="11"/>
  <c r="H69" i="11"/>
  <c r="H48" i="11"/>
  <c r="H63" i="11"/>
  <c r="H53" i="11"/>
  <c r="H22" i="11"/>
  <c r="H6" i="11"/>
  <c r="H25" i="11"/>
  <c r="H12" i="11"/>
  <c r="H26" i="11"/>
  <c r="H13" i="11"/>
  <c r="H56" i="11"/>
  <c r="H17" i="11"/>
  <c r="H62" i="11"/>
  <c r="H43" i="11"/>
  <c r="H77" i="11"/>
  <c r="H30" i="11"/>
  <c r="G42" i="11"/>
  <c r="G50" i="11"/>
  <c r="G31" i="11"/>
  <c r="G68" i="11"/>
  <c r="G58" i="11"/>
  <c r="G44" i="11"/>
  <c r="G38" i="11"/>
  <c r="G2" i="11"/>
  <c r="G71" i="11"/>
  <c r="G60" i="11"/>
  <c r="G72" i="11"/>
  <c r="G74" i="11"/>
  <c r="G65" i="11"/>
  <c r="G41" i="11"/>
  <c r="G51" i="11"/>
  <c r="G49" i="11"/>
  <c r="G54" i="11"/>
  <c r="G78" i="11"/>
  <c r="G40" i="11"/>
  <c r="G61" i="11"/>
  <c r="G52" i="11"/>
  <c r="G33" i="11"/>
  <c r="G5" i="11"/>
  <c r="G4" i="11"/>
  <c r="G9" i="11"/>
  <c r="G16" i="11"/>
  <c r="G19" i="11"/>
  <c r="G37" i="11"/>
  <c r="G3" i="11"/>
  <c r="G20" i="11"/>
  <c r="G47" i="11"/>
  <c r="G75" i="11"/>
  <c r="G64" i="11"/>
  <c r="G8" i="11"/>
  <c r="G11" i="11"/>
  <c r="G46" i="11"/>
  <c r="G34" i="11"/>
  <c r="G23" i="11"/>
  <c r="G24" i="11"/>
  <c r="G67" i="11"/>
  <c r="G45" i="11"/>
  <c r="G21" i="11"/>
  <c r="G10" i="11"/>
  <c r="G29" i="11"/>
  <c r="G36" i="11"/>
  <c r="G18" i="11"/>
  <c r="G76" i="11"/>
  <c r="G28" i="11"/>
  <c r="G14" i="11"/>
  <c r="G27" i="11"/>
  <c r="G39" i="11"/>
  <c r="G57" i="11"/>
  <c r="G15" i="11"/>
  <c r="G55" i="11"/>
  <c r="G73" i="11"/>
  <c r="G35" i="11"/>
  <c r="G66" i="11"/>
  <c r="G32" i="11"/>
  <c r="G70" i="11"/>
  <c r="G59" i="11"/>
  <c r="G7" i="11"/>
  <c r="G69" i="11"/>
  <c r="G48" i="11"/>
  <c r="G63" i="11"/>
  <c r="G53" i="11"/>
  <c r="G22" i="11"/>
  <c r="G6" i="11"/>
  <c r="G25" i="11"/>
  <c r="G12" i="11"/>
  <c r="G26" i="11"/>
  <c r="G13" i="11"/>
  <c r="G56" i="11"/>
  <c r="G17" i="11"/>
  <c r="G62" i="11"/>
  <c r="G43" i="11"/>
  <c r="G77" i="11"/>
  <c r="G30" i="11"/>
  <c r="E42" i="11"/>
  <c r="F42" i="11"/>
  <c r="F50" i="11"/>
  <c r="F31" i="11"/>
  <c r="F68" i="11"/>
  <c r="F58" i="11"/>
  <c r="F44" i="11"/>
  <c r="F38" i="11"/>
  <c r="F2" i="11"/>
  <c r="F71" i="11"/>
  <c r="F60" i="11"/>
  <c r="F72" i="11"/>
  <c r="F74" i="11"/>
  <c r="F65" i="11"/>
  <c r="F41" i="11"/>
  <c r="F51" i="11"/>
  <c r="F49" i="11"/>
  <c r="F54" i="11"/>
  <c r="F78" i="11"/>
  <c r="F40" i="11"/>
  <c r="F61" i="11"/>
  <c r="F52" i="11"/>
  <c r="F33" i="11"/>
  <c r="F5" i="11"/>
  <c r="F4" i="11"/>
  <c r="F9" i="11"/>
  <c r="F16" i="11"/>
  <c r="F19" i="11"/>
  <c r="F37" i="11"/>
  <c r="F3" i="11"/>
  <c r="F20" i="11"/>
  <c r="F47" i="11"/>
  <c r="F75" i="11"/>
  <c r="F64" i="11"/>
  <c r="F8" i="11"/>
  <c r="F11" i="11"/>
  <c r="F46" i="11"/>
  <c r="F34" i="11"/>
  <c r="F23" i="11"/>
  <c r="F24" i="11"/>
  <c r="F67" i="11"/>
  <c r="F45" i="11"/>
  <c r="F21" i="11"/>
  <c r="F10" i="11"/>
  <c r="F29" i="11"/>
  <c r="F36" i="11"/>
  <c r="F18" i="11"/>
  <c r="F76" i="11"/>
  <c r="F28" i="11"/>
  <c r="F14" i="11"/>
  <c r="F27" i="11"/>
  <c r="F39" i="11"/>
  <c r="F57" i="11"/>
  <c r="F15" i="11"/>
  <c r="F55" i="11"/>
  <c r="F73" i="11"/>
  <c r="F35" i="11"/>
  <c r="F66" i="11"/>
  <c r="F32" i="11"/>
  <c r="F70" i="11"/>
  <c r="F59" i="11"/>
  <c r="F7" i="11"/>
  <c r="F69" i="11"/>
  <c r="F48" i="11"/>
  <c r="F63" i="11"/>
  <c r="F53" i="11"/>
  <c r="F22" i="11"/>
  <c r="F6" i="11"/>
  <c r="F25" i="11"/>
  <c r="F12" i="11"/>
  <c r="F26" i="11"/>
  <c r="F13" i="11"/>
  <c r="F56" i="11"/>
  <c r="F17" i="11"/>
  <c r="F62" i="11"/>
  <c r="F43" i="11"/>
  <c r="F77" i="11"/>
  <c r="F30" i="11"/>
  <c r="E50" i="11"/>
  <c r="E31" i="11"/>
  <c r="E68" i="11"/>
  <c r="E58" i="11"/>
  <c r="E44" i="11"/>
  <c r="E38" i="11"/>
  <c r="E2" i="11"/>
  <c r="E71" i="11"/>
  <c r="E60" i="11"/>
  <c r="E72" i="11"/>
  <c r="E74" i="11"/>
  <c r="E65" i="11"/>
  <c r="E41" i="11"/>
  <c r="E51" i="11"/>
  <c r="E49" i="11"/>
  <c r="E54" i="11"/>
  <c r="E78" i="11"/>
  <c r="E40" i="11"/>
  <c r="E61" i="11"/>
  <c r="E52" i="11"/>
  <c r="E33" i="11"/>
  <c r="E5" i="11"/>
  <c r="E4" i="11"/>
  <c r="E9" i="11"/>
  <c r="E16" i="11"/>
  <c r="E19" i="11"/>
  <c r="E37" i="11"/>
  <c r="E3" i="11"/>
  <c r="E20" i="11"/>
  <c r="E47" i="11"/>
  <c r="E75" i="11"/>
  <c r="E64" i="11"/>
  <c r="E8" i="11"/>
  <c r="E11" i="11"/>
  <c r="E46" i="11"/>
  <c r="E34" i="11"/>
  <c r="E23" i="11"/>
  <c r="E24" i="11"/>
  <c r="E67" i="11"/>
  <c r="E45" i="11"/>
  <c r="E21" i="11"/>
  <c r="E10" i="11"/>
  <c r="E29" i="11"/>
  <c r="E36" i="11"/>
  <c r="E18" i="11"/>
  <c r="E76" i="11"/>
  <c r="E28" i="11"/>
  <c r="E14" i="11"/>
  <c r="E27" i="11"/>
  <c r="E39" i="11"/>
  <c r="E57" i="11"/>
  <c r="E15" i="11"/>
  <c r="E55" i="11"/>
  <c r="E73" i="11"/>
  <c r="E35" i="11"/>
  <c r="E66" i="11"/>
  <c r="E32" i="11"/>
  <c r="E70" i="11"/>
  <c r="E59" i="11"/>
  <c r="E7" i="11"/>
  <c r="E69" i="11"/>
  <c r="E48" i="11"/>
  <c r="E63" i="11"/>
  <c r="E53" i="11"/>
  <c r="E22" i="11"/>
  <c r="E6" i="11"/>
  <c r="E25" i="11"/>
  <c r="E12" i="11"/>
  <c r="E26" i="11"/>
  <c r="E13" i="11"/>
  <c r="E56" i="11"/>
  <c r="E17" i="11"/>
  <c r="E62" i="11"/>
  <c r="E43" i="11"/>
  <c r="E77" i="11"/>
  <c r="E30" i="11"/>
  <c r="C535" i="9"/>
  <c r="X535" i="9"/>
  <c r="E5" i="25"/>
  <c r="E7" i="25" s="1"/>
  <c r="E8" i="25"/>
  <c r="F7" i="21"/>
  <c r="G7" i="21" s="1"/>
  <c r="F8" i="21"/>
  <c r="G8" i="21" s="1"/>
  <c r="F6" i="21"/>
  <c r="G6" i="21" s="1"/>
  <c r="F5" i="21"/>
  <c r="G5" i="21" s="1"/>
  <c r="C53" i="21"/>
  <c r="M18" i="1"/>
  <c r="M19" i="1" s="1"/>
  <c r="M2" i="1"/>
  <c r="M3" i="1" s="1"/>
  <c r="J34" i="11" l="1"/>
  <c r="J3" i="11"/>
  <c r="J52" i="11"/>
  <c r="J65" i="11"/>
  <c r="J58" i="11"/>
  <c r="J7" i="11"/>
  <c r="J36" i="11"/>
  <c r="J12" i="11"/>
  <c r="J62" i="11"/>
  <c r="J22" i="11"/>
  <c r="J32" i="11"/>
  <c r="J27" i="11"/>
  <c r="J21" i="11"/>
  <c r="J8" i="11"/>
  <c r="J16" i="11"/>
  <c r="J78" i="11"/>
  <c r="J60" i="11"/>
  <c r="J50" i="11"/>
  <c r="J15" i="11"/>
  <c r="J30" i="11"/>
  <c r="J77" i="11"/>
  <c r="J37" i="11"/>
  <c r="J42" i="11"/>
  <c r="J29" i="11"/>
  <c r="J43" i="11"/>
  <c r="J6" i="11"/>
  <c r="J70" i="11"/>
  <c r="J39" i="11"/>
  <c r="J10" i="11"/>
  <c r="J11" i="11"/>
  <c r="J19" i="11"/>
  <c r="J40" i="11"/>
  <c r="J72" i="11"/>
  <c r="J31" i="11"/>
  <c r="J61" i="11"/>
  <c r="J25" i="11"/>
  <c r="J46" i="11"/>
  <c r="J17" i="11"/>
  <c r="J53" i="11"/>
  <c r="J66" i="11"/>
  <c r="J14" i="11"/>
  <c r="J45" i="11"/>
  <c r="J64" i="11"/>
  <c r="J9" i="11"/>
  <c r="J54" i="11"/>
  <c r="J71" i="11"/>
  <c r="J56" i="11"/>
  <c r="J63" i="11"/>
  <c r="J35" i="11"/>
  <c r="J28" i="11"/>
  <c r="J67" i="11"/>
  <c r="J75" i="11"/>
  <c r="J4" i="11"/>
  <c r="J49" i="11"/>
  <c r="J2" i="11"/>
  <c r="J59" i="11"/>
  <c r="J74" i="11"/>
  <c r="J13" i="11"/>
  <c r="J48" i="11"/>
  <c r="J73" i="11"/>
  <c r="J76" i="11"/>
  <c r="J24" i="11"/>
  <c r="J47" i="11"/>
  <c r="J5" i="11"/>
  <c r="J51" i="11"/>
  <c r="J38" i="11"/>
  <c r="J57" i="11"/>
  <c r="J68" i="11"/>
  <c r="J26" i="11"/>
  <c r="J69" i="11"/>
  <c r="J55" i="11"/>
  <c r="J18" i="11"/>
  <c r="J23" i="11"/>
  <c r="J20" i="11"/>
  <c r="J33" i="11"/>
  <c r="J41" i="11"/>
  <c r="J44" i="11"/>
  <c r="G9" i="21"/>
  <c r="T2" i="9" l="1"/>
  <c r="T3" i="9"/>
  <c r="T4" i="9"/>
  <c r="T5" i="9"/>
  <c r="T6" i="9"/>
  <c r="T7" i="9"/>
  <c r="T8" i="9"/>
  <c r="T9" i="9"/>
  <c r="T10" i="9"/>
  <c r="T11" i="9"/>
  <c r="T12" i="9"/>
  <c r="T13" i="9"/>
  <c r="T14" i="9"/>
  <c r="T15" i="9"/>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T136" i="9"/>
  <c r="T137" i="9"/>
  <c r="T138" i="9"/>
  <c r="T139" i="9"/>
  <c r="T140" i="9"/>
  <c r="T141" i="9"/>
  <c r="T142" i="9"/>
  <c r="T143" i="9"/>
  <c r="T144" i="9"/>
  <c r="T145" i="9"/>
  <c r="T146" i="9"/>
  <c r="T147" i="9"/>
  <c r="T148" i="9"/>
  <c r="T149" i="9"/>
  <c r="T150" i="9"/>
  <c r="T151" i="9"/>
  <c r="T152" i="9"/>
  <c r="T153" i="9"/>
  <c r="T154" i="9"/>
  <c r="T155" i="9"/>
  <c r="T156" i="9"/>
  <c r="T157" i="9"/>
  <c r="T158" i="9"/>
  <c r="T159" i="9"/>
  <c r="T160" i="9"/>
  <c r="T161" i="9"/>
  <c r="T162" i="9"/>
  <c r="T163" i="9"/>
  <c r="T164" i="9"/>
  <c r="T165" i="9"/>
  <c r="T166" i="9"/>
  <c r="T167" i="9"/>
  <c r="T168" i="9"/>
  <c r="T169" i="9"/>
  <c r="T170" i="9"/>
  <c r="T171" i="9"/>
  <c r="T172" i="9"/>
  <c r="T173" i="9"/>
  <c r="T174" i="9"/>
  <c r="T175" i="9"/>
  <c r="T176" i="9"/>
  <c r="T177" i="9"/>
  <c r="T178" i="9"/>
  <c r="T179" i="9"/>
  <c r="T180" i="9"/>
  <c r="T181" i="9"/>
  <c r="T182" i="9"/>
  <c r="T183" i="9"/>
  <c r="T184" i="9"/>
  <c r="T185" i="9"/>
  <c r="T186" i="9"/>
  <c r="T187" i="9"/>
  <c r="T188" i="9"/>
  <c r="T189" i="9"/>
  <c r="T190" i="9"/>
  <c r="T191" i="9"/>
  <c r="T192" i="9"/>
  <c r="T193" i="9"/>
  <c r="T194" i="9"/>
  <c r="T195" i="9"/>
  <c r="T196" i="9"/>
  <c r="T197" i="9"/>
  <c r="T198" i="9"/>
  <c r="T199" i="9"/>
  <c r="T200" i="9"/>
  <c r="T201" i="9"/>
  <c r="T202" i="9"/>
  <c r="T203" i="9"/>
  <c r="T204" i="9"/>
  <c r="T205" i="9"/>
  <c r="T206" i="9"/>
  <c r="T207" i="9"/>
  <c r="T208" i="9"/>
  <c r="T209" i="9"/>
  <c r="T210" i="9"/>
  <c r="T211" i="9"/>
  <c r="T212" i="9"/>
  <c r="T213" i="9"/>
  <c r="T214" i="9"/>
  <c r="T215" i="9"/>
  <c r="T216" i="9"/>
  <c r="T217" i="9"/>
  <c r="T218" i="9"/>
  <c r="T219" i="9"/>
  <c r="T220" i="9"/>
  <c r="T221" i="9"/>
  <c r="T222" i="9"/>
  <c r="T223" i="9"/>
  <c r="T224" i="9"/>
  <c r="T225" i="9"/>
  <c r="T226" i="9"/>
  <c r="T227" i="9"/>
  <c r="T228" i="9"/>
  <c r="T229" i="9"/>
  <c r="T230" i="9"/>
  <c r="T231" i="9"/>
  <c r="T232" i="9"/>
  <c r="T233" i="9"/>
  <c r="T234" i="9"/>
  <c r="T235" i="9"/>
  <c r="T236" i="9"/>
  <c r="T237" i="9"/>
  <c r="T238" i="9"/>
  <c r="T239" i="9"/>
  <c r="T240" i="9"/>
  <c r="T241" i="9"/>
  <c r="T242" i="9"/>
  <c r="T243" i="9"/>
  <c r="T244" i="9"/>
  <c r="T245" i="9"/>
  <c r="T246" i="9"/>
  <c r="T247" i="9"/>
  <c r="T248" i="9"/>
  <c r="T249" i="9"/>
  <c r="T250" i="9"/>
  <c r="T251" i="9"/>
  <c r="T252" i="9"/>
  <c r="T253" i="9"/>
  <c r="T254" i="9"/>
  <c r="T255" i="9"/>
  <c r="T256" i="9"/>
  <c r="T257" i="9"/>
  <c r="T258" i="9"/>
  <c r="T259" i="9"/>
  <c r="T260" i="9"/>
  <c r="T261" i="9"/>
  <c r="T262" i="9"/>
  <c r="T263" i="9"/>
  <c r="T264" i="9"/>
  <c r="T265" i="9"/>
  <c r="T266" i="9"/>
  <c r="T267" i="9"/>
  <c r="T268" i="9"/>
  <c r="T269" i="9"/>
  <c r="T270" i="9"/>
  <c r="T271" i="9"/>
  <c r="T272" i="9"/>
  <c r="T273" i="9"/>
  <c r="T274" i="9"/>
  <c r="T275" i="9"/>
  <c r="T276" i="9"/>
  <c r="T277" i="9"/>
  <c r="T278" i="9"/>
  <c r="T279" i="9"/>
  <c r="T280" i="9"/>
  <c r="T281" i="9"/>
  <c r="T282" i="9"/>
  <c r="T283" i="9"/>
  <c r="T284" i="9"/>
  <c r="T285" i="9"/>
  <c r="T286" i="9"/>
  <c r="T287" i="9"/>
  <c r="T288" i="9"/>
  <c r="T289" i="9"/>
  <c r="T290" i="9"/>
  <c r="T291" i="9"/>
  <c r="T292" i="9"/>
  <c r="T293" i="9"/>
  <c r="T294" i="9"/>
  <c r="T295" i="9"/>
  <c r="T296" i="9"/>
  <c r="T297" i="9"/>
  <c r="T298" i="9"/>
  <c r="T299" i="9"/>
  <c r="T300" i="9"/>
  <c r="T301" i="9"/>
  <c r="T302" i="9"/>
  <c r="T303" i="9"/>
  <c r="T304" i="9"/>
  <c r="T305" i="9"/>
  <c r="T306" i="9"/>
  <c r="T307" i="9"/>
  <c r="T308" i="9"/>
  <c r="T309" i="9"/>
  <c r="T310" i="9"/>
  <c r="T311" i="9"/>
  <c r="T312" i="9"/>
  <c r="T313" i="9"/>
  <c r="T314" i="9"/>
  <c r="T315" i="9"/>
  <c r="T316" i="9"/>
  <c r="T317" i="9"/>
  <c r="T318" i="9"/>
  <c r="T319" i="9"/>
  <c r="T320" i="9"/>
  <c r="T321" i="9"/>
  <c r="T322" i="9"/>
  <c r="T323" i="9"/>
  <c r="T324" i="9"/>
  <c r="T325" i="9"/>
  <c r="T326" i="9"/>
  <c r="T327" i="9"/>
  <c r="T328" i="9"/>
  <c r="T329" i="9"/>
  <c r="T330" i="9"/>
  <c r="T331" i="9"/>
  <c r="T332" i="9"/>
  <c r="T333" i="9"/>
  <c r="T334" i="9"/>
  <c r="T335" i="9"/>
  <c r="T336" i="9"/>
  <c r="T337" i="9"/>
  <c r="T338" i="9"/>
  <c r="T339" i="9"/>
  <c r="T340" i="9"/>
  <c r="T341" i="9"/>
  <c r="T342" i="9"/>
  <c r="T343" i="9"/>
  <c r="T344" i="9"/>
  <c r="T345" i="9"/>
  <c r="T346" i="9"/>
  <c r="T347" i="9"/>
  <c r="T348" i="9"/>
  <c r="T349" i="9"/>
  <c r="T350" i="9"/>
  <c r="T351" i="9"/>
  <c r="T352" i="9"/>
  <c r="T353" i="9"/>
  <c r="T354" i="9"/>
  <c r="T355" i="9"/>
  <c r="T356" i="9"/>
  <c r="T357" i="9"/>
  <c r="T358" i="9"/>
  <c r="T359" i="9"/>
  <c r="T360" i="9"/>
  <c r="T361" i="9"/>
  <c r="T362" i="9"/>
  <c r="T363" i="9"/>
  <c r="T364" i="9"/>
  <c r="T365" i="9"/>
  <c r="T366" i="9"/>
  <c r="T367" i="9"/>
  <c r="T368" i="9"/>
  <c r="T369" i="9"/>
  <c r="T370" i="9"/>
  <c r="T371" i="9"/>
  <c r="T372" i="9"/>
  <c r="T373" i="9"/>
  <c r="T374" i="9"/>
  <c r="T375" i="9"/>
  <c r="T376" i="9"/>
  <c r="T377" i="9"/>
  <c r="T378" i="9"/>
  <c r="T379" i="9"/>
  <c r="T380" i="9"/>
  <c r="T381" i="9"/>
  <c r="T382" i="9"/>
  <c r="T383" i="9"/>
  <c r="T384" i="9"/>
  <c r="T385" i="9"/>
  <c r="T386" i="9"/>
  <c r="T387" i="9"/>
  <c r="T388" i="9"/>
  <c r="T389" i="9"/>
  <c r="T390" i="9"/>
  <c r="T391" i="9"/>
  <c r="T392" i="9"/>
  <c r="T393" i="9"/>
  <c r="T394" i="9"/>
  <c r="T395" i="9"/>
  <c r="T396" i="9"/>
  <c r="T397" i="9"/>
  <c r="T398" i="9"/>
  <c r="T399" i="9"/>
  <c r="T400" i="9"/>
  <c r="T401" i="9"/>
  <c r="T402" i="9"/>
  <c r="T403" i="9"/>
  <c r="T404" i="9"/>
  <c r="T405" i="9"/>
  <c r="T406" i="9"/>
  <c r="T407" i="9"/>
  <c r="T408" i="9"/>
  <c r="T409" i="9"/>
  <c r="T410" i="9"/>
  <c r="T411" i="9"/>
  <c r="T412" i="9"/>
  <c r="T413" i="9"/>
  <c r="T414" i="9"/>
  <c r="T415" i="9"/>
  <c r="T416" i="9"/>
  <c r="T417" i="9"/>
  <c r="T418" i="9"/>
  <c r="T419" i="9"/>
  <c r="T420" i="9"/>
  <c r="T421" i="9"/>
  <c r="T422" i="9"/>
  <c r="T423" i="9"/>
  <c r="T424" i="9"/>
  <c r="T425" i="9"/>
  <c r="T426" i="9"/>
  <c r="T427" i="9"/>
  <c r="T428" i="9"/>
  <c r="T429" i="9"/>
  <c r="T430" i="9"/>
  <c r="T431" i="9"/>
  <c r="T432" i="9"/>
  <c r="T433" i="9"/>
  <c r="T434" i="9"/>
  <c r="T435" i="9"/>
  <c r="T436" i="9"/>
  <c r="T437" i="9"/>
  <c r="T438" i="9"/>
  <c r="T439" i="9"/>
  <c r="T440" i="9"/>
  <c r="T441" i="9"/>
  <c r="T442" i="9"/>
  <c r="T443" i="9"/>
  <c r="T444" i="9"/>
  <c r="T445" i="9"/>
  <c r="T446" i="9"/>
  <c r="T447" i="9"/>
  <c r="T448" i="9"/>
  <c r="T449" i="9"/>
  <c r="T450" i="9"/>
  <c r="T451" i="9"/>
  <c r="T452" i="9"/>
  <c r="T453" i="9"/>
  <c r="T454" i="9"/>
  <c r="T455" i="9"/>
  <c r="T456" i="9"/>
  <c r="T457" i="9"/>
  <c r="T458" i="9"/>
  <c r="T459" i="9"/>
  <c r="T460" i="9"/>
  <c r="T461" i="9"/>
  <c r="T462" i="9"/>
  <c r="T463" i="9"/>
  <c r="T464" i="9"/>
  <c r="T465" i="9"/>
  <c r="T466" i="9"/>
  <c r="T467" i="9"/>
  <c r="T468" i="9"/>
  <c r="T469" i="9"/>
  <c r="T470" i="9"/>
  <c r="T471" i="9"/>
  <c r="T472" i="9"/>
  <c r="T473" i="9"/>
  <c r="T474" i="9"/>
  <c r="T475" i="9"/>
  <c r="T476" i="9"/>
  <c r="T477" i="9"/>
  <c r="T478" i="9"/>
  <c r="T479" i="9"/>
  <c r="T480" i="9"/>
  <c r="T481" i="9"/>
  <c r="T482" i="9"/>
  <c r="T483" i="9"/>
  <c r="T484" i="9"/>
  <c r="T485" i="9"/>
  <c r="T486" i="9"/>
  <c r="T487" i="9"/>
  <c r="T488" i="9"/>
  <c r="T489" i="9"/>
  <c r="T490" i="9"/>
  <c r="T491" i="9"/>
  <c r="T492" i="9"/>
  <c r="T493" i="9"/>
  <c r="T494" i="9"/>
  <c r="T495" i="9"/>
  <c r="T496" i="9"/>
  <c r="T497" i="9"/>
  <c r="T498" i="9"/>
  <c r="T499" i="9"/>
  <c r="T500" i="9"/>
  <c r="T501" i="9"/>
  <c r="T502" i="9"/>
  <c r="T503" i="9"/>
  <c r="T504" i="9"/>
  <c r="T505" i="9"/>
  <c r="T506" i="9"/>
  <c r="T507" i="9"/>
  <c r="T508" i="9"/>
  <c r="T509" i="9"/>
  <c r="T510" i="9"/>
  <c r="T511" i="9"/>
  <c r="T512" i="9"/>
  <c r="T513" i="9"/>
  <c r="T514" i="9"/>
  <c r="T515" i="9"/>
  <c r="T516" i="9"/>
  <c r="T517" i="9"/>
  <c r="T518" i="9"/>
  <c r="T519" i="9"/>
  <c r="T520" i="9"/>
  <c r="T521" i="9"/>
  <c r="T522" i="9"/>
  <c r="T523" i="9"/>
  <c r="T524" i="9"/>
  <c r="T525" i="9"/>
  <c r="T526" i="9"/>
  <c r="T527" i="9"/>
  <c r="T528" i="9"/>
  <c r="T529" i="9"/>
  <c r="T530" i="9"/>
  <c r="T531" i="9"/>
  <c r="T532" i="9"/>
  <c r="T533" i="9"/>
  <c r="T534" i="9"/>
  <c r="S2" i="9"/>
  <c r="S3" i="9"/>
  <c r="S4" i="9"/>
  <c r="S5" i="9"/>
  <c r="S6" i="9"/>
  <c r="S7" i="9"/>
  <c r="S8" i="9"/>
  <c r="S9" i="9"/>
  <c r="S10" i="9"/>
  <c r="S11" i="9"/>
  <c r="S12" i="9"/>
  <c r="S13" i="9"/>
  <c r="S14" i="9"/>
  <c r="S15" i="9"/>
  <c r="S16" i="9"/>
  <c r="S17" i="9"/>
  <c r="S18" i="9"/>
  <c r="S19" i="9"/>
  <c r="S20" i="9"/>
  <c r="S21" i="9"/>
  <c r="S22" i="9"/>
  <c r="S23" i="9"/>
  <c r="S24" i="9"/>
  <c r="S25" i="9"/>
  <c r="S26" i="9"/>
  <c r="S27" i="9"/>
  <c r="S28" i="9"/>
  <c r="S29" i="9"/>
  <c r="S30" i="9"/>
  <c r="S31" i="9"/>
  <c r="S32" i="9"/>
  <c r="S33" i="9"/>
  <c r="S34" i="9"/>
  <c r="S35" i="9"/>
  <c r="S36" i="9"/>
  <c r="S37" i="9"/>
  <c r="S38" i="9"/>
  <c r="S39" i="9"/>
  <c r="S40" i="9"/>
  <c r="S41" i="9"/>
  <c r="S42" i="9"/>
  <c r="S43" i="9"/>
  <c r="S44" i="9"/>
  <c r="S45" i="9"/>
  <c r="S46" i="9"/>
  <c r="S47" i="9"/>
  <c r="S48" i="9"/>
  <c r="S49" i="9"/>
  <c r="S50" i="9"/>
  <c r="S51" i="9"/>
  <c r="S52" i="9"/>
  <c r="S53" i="9"/>
  <c r="S54" i="9"/>
  <c r="S55" i="9"/>
  <c r="S56" i="9"/>
  <c r="S57" i="9"/>
  <c r="S58" i="9"/>
  <c r="S59" i="9"/>
  <c r="S60" i="9"/>
  <c r="S61" i="9"/>
  <c r="S62" i="9"/>
  <c r="S63" i="9"/>
  <c r="S64" i="9"/>
  <c r="S65" i="9"/>
  <c r="S66" i="9"/>
  <c r="S67" i="9"/>
  <c r="S68" i="9"/>
  <c r="S69" i="9"/>
  <c r="S70" i="9"/>
  <c r="S71" i="9"/>
  <c r="S72" i="9"/>
  <c r="S73" i="9"/>
  <c r="S74" i="9"/>
  <c r="S75" i="9"/>
  <c r="S76" i="9"/>
  <c r="S77" i="9"/>
  <c r="S78" i="9"/>
  <c r="S79" i="9"/>
  <c r="S80" i="9"/>
  <c r="S81" i="9"/>
  <c r="S82" i="9"/>
  <c r="S83" i="9"/>
  <c r="S84" i="9"/>
  <c r="S85" i="9"/>
  <c r="S86" i="9"/>
  <c r="S87" i="9"/>
  <c r="S88" i="9"/>
  <c r="S89" i="9"/>
  <c r="S90" i="9"/>
  <c r="S91" i="9"/>
  <c r="S92" i="9"/>
  <c r="S93" i="9"/>
  <c r="S94" i="9"/>
  <c r="S95" i="9"/>
  <c r="S96" i="9"/>
  <c r="S97" i="9"/>
  <c r="S98" i="9"/>
  <c r="S99" i="9"/>
  <c r="S100" i="9"/>
  <c r="S101" i="9"/>
  <c r="S102" i="9"/>
  <c r="S103" i="9"/>
  <c r="S104" i="9"/>
  <c r="S105" i="9"/>
  <c r="S106" i="9"/>
  <c r="S107" i="9"/>
  <c r="S108" i="9"/>
  <c r="S109" i="9"/>
  <c r="S110" i="9"/>
  <c r="S111" i="9"/>
  <c r="S112" i="9"/>
  <c r="S113" i="9"/>
  <c r="S114" i="9"/>
  <c r="S115" i="9"/>
  <c r="S116" i="9"/>
  <c r="S117" i="9"/>
  <c r="S118" i="9"/>
  <c r="S119" i="9"/>
  <c r="S120" i="9"/>
  <c r="S121" i="9"/>
  <c r="S122" i="9"/>
  <c r="S123" i="9"/>
  <c r="S124" i="9"/>
  <c r="S125" i="9"/>
  <c r="S126" i="9"/>
  <c r="S127" i="9"/>
  <c r="S128" i="9"/>
  <c r="S129" i="9"/>
  <c r="S130" i="9"/>
  <c r="S131" i="9"/>
  <c r="S132" i="9"/>
  <c r="S133" i="9"/>
  <c r="S134" i="9"/>
  <c r="S135" i="9"/>
  <c r="S136" i="9"/>
  <c r="S137" i="9"/>
  <c r="S138" i="9"/>
  <c r="S139" i="9"/>
  <c r="S140" i="9"/>
  <c r="S141" i="9"/>
  <c r="S142" i="9"/>
  <c r="S143" i="9"/>
  <c r="S144" i="9"/>
  <c r="S145" i="9"/>
  <c r="S146" i="9"/>
  <c r="S147" i="9"/>
  <c r="S148" i="9"/>
  <c r="S149" i="9"/>
  <c r="S150" i="9"/>
  <c r="S151" i="9"/>
  <c r="S152" i="9"/>
  <c r="S153" i="9"/>
  <c r="S154" i="9"/>
  <c r="S155" i="9"/>
  <c r="S156" i="9"/>
  <c r="S157" i="9"/>
  <c r="S158" i="9"/>
  <c r="S159" i="9"/>
  <c r="S160" i="9"/>
  <c r="S161" i="9"/>
  <c r="S162" i="9"/>
  <c r="S163" i="9"/>
  <c r="S164" i="9"/>
  <c r="S165" i="9"/>
  <c r="S166" i="9"/>
  <c r="S167" i="9"/>
  <c r="S168" i="9"/>
  <c r="S169" i="9"/>
  <c r="S170" i="9"/>
  <c r="S171" i="9"/>
  <c r="S172" i="9"/>
  <c r="S173" i="9"/>
  <c r="S174" i="9"/>
  <c r="S175" i="9"/>
  <c r="S176" i="9"/>
  <c r="S177" i="9"/>
  <c r="S178" i="9"/>
  <c r="S179" i="9"/>
  <c r="S180" i="9"/>
  <c r="S181" i="9"/>
  <c r="S182" i="9"/>
  <c r="S183" i="9"/>
  <c r="S184" i="9"/>
  <c r="S185" i="9"/>
  <c r="S186" i="9"/>
  <c r="S187" i="9"/>
  <c r="S188" i="9"/>
  <c r="S189" i="9"/>
  <c r="S190" i="9"/>
  <c r="S191" i="9"/>
  <c r="S192" i="9"/>
  <c r="S193" i="9"/>
  <c r="S194" i="9"/>
  <c r="S195" i="9"/>
  <c r="S196" i="9"/>
  <c r="S197" i="9"/>
  <c r="S198" i="9"/>
  <c r="S199" i="9"/>
  <c r="S200" i="9"/>
  <c r="S201" i="9"/>
  <c r="S202" i="9"/>
  <c r="S203" i="9"/>
  <c r="S204" i="9"/>
  <c r="S205" i="9"/>
  <c r="S206" i="9"/>
  <c r="S207" i="9"/>
  <c r="S208" i="9"/>
  <c r="S209" i="9"/>
  <c r="S210" i="9"/>
  <c r="S211" i="9"/>
  <c r="S212" i="9"/>
  <c r="S213" i="9"/>
  <c r="S214" i="9"/>
  <c r="S215" i="9"/>
  <c r="S216" i="9"/>
  <c r="S217" i="9"/>
  <c r="S218" i="9"/>
  <c r="S219" i="9"/>
  <c r="S220" i="9"/>
  <c r="S221" i="9"/>
  <c r="S222" i="9"/>
  <c r="S223" i="9"/>
  <c r="S224" i="9"/>
  <c r="S225" i="9"/>
  <c r="S226" i="9"/>
  <c r="S227" i="9"/>
  <c r="S228" i="9"/>
  <c r="S229" i="9"/>
  <c r="S230" i="9"/>
  <c r="S231" i="9"/>
  <c r="S232" i="9"/>
  <c r="S233" i="9"/>
  <c r="S234" i="9"/>
  <c r="S235" i="9"/>
  <c r="S236" i="9"/>
  <c r="S237" i="9"/>
  <c r="S238" i="9"/>
  <c r="S239" i="9"/>
  <c r="S240" i="9"/>
  <c r="S241" i="9"/>
  <c r="S242" i="9"/>
  <c r="S243" i="9"/>
  <c r="S244" i="9"/>
  <c r="S245" i="9"/>
  <c r="S246" i="9"/>
  <c r="S247" i="9"/>
  <c r="S248" i="9"/>
  <c r="S249" i="9"/>
  <c r="S250" i="9"/>
  <c r="S251" i="9"/>
  <c r="S252" i="9"/>
  <c r="S253" i="9"/>
  <c r="S254" i="9"/>
  <c r="S255" i="9"/>
  <c r="S256" i="9"/>
  <c r="S257" i="9"/>
  <c r="S258" i="9"/>
  <c r="S259" i="9"/>
  <c r="S260" i="9"/>
  <c r="S261" i="9"/>
  <c r="S262" i="9"/>
  <c r="S263" i="9"/>
  <c r="S264" i="9"/>
  <c r="S265" i="9"/>
  <c r="S266" i="9"/>
  <c r="S267" i="9"/>
  <c r="S268" i="9"/>
  <c r="S269" i="9"/>
  <c r="S270" i="9"/>
  <c r="S271" i="9"/>
  <c r="S272" i="9"/>
  <c r="S273" i="9"/>
  <c r="S274" i="9"/>
  <c r="S275" i="9"/>
  <c r="S276" i="9"/>
  <c r="S277" i="9"/>
  <c r="S278" i="9"/>
  <c r="S279" i="9"/>
  <c r="S280" i="9"/>
  <c r="S281" i="9"/>
  <c r="S282" i="9"/>
  <c r="S283" i="9"/>
  <c r="S284" i="9"/>
  <c r="S285" i="9"/>
  <c r="S286" i="9"/>
  <c r="S287" i="9"/>
  <c r="S288" i="9"/>
  <c r="S289" i="9"/>
  <c r="S290" i="9"/>
  <c r="S291" i="9"/>
  <c r="S292" i="9"/>
  <c r="S293" i="9"/>
  <c r="S294" i="9"/>
  <c r="S295" i="9"/>
  <c r="S296" i="9"/>
  <c r="S297" i="9"/>
  <c r="S298" i="9"/>
  <c r="S299" i="9"/>
  <c r="S300" i="9"/>
  <c r="S301" i="9"/>
  <c r="S302" i="9"/>
  <c r="S303" i="9"/>
  <c r="S304" i="9"/>
  <c r="S305" i="9"/>
  <c r="S306" i="9"/>
  <c r="S307" i="9"/>
  <c r="S308" i="9"/>
  <c r="S309" i="9"/>
  <c r="S310" i="9"/>
  <c r="S311" i="9"/>
  <c r="S312" i="9"/>
  <c r="S313" i="9"/>
  <c r="S314" i="9"/>
  <c r="S315" i="9"/>
  <c r="S316" i="9"/>
  <c r="S317" i="9"/>
  <c r="S318" i="9"/>
  <c r="S319" i="9"/>
  <c r="S320" i="9"/>
  <c r="S321" i="9"/>
  <c r="S322" i="9"/>
  <c r="S323" i="9"/>
  <c r="S324" i="9"/>
  <c r="S325" i="9"/>
  <c r="S326" i="9"/>
  <c r="S327" i="9"/>
  <c r="S328" i="9"/>
  <c r="S329" i="9"/>
  <c r="S330" i="9"/>
  <c r="S331" i="9"/>
  <c r="S332" i="9"/>
  <c r="S333" i="9"/>
  <c r="S334" i="9"/>
  <c r="S335" i="9"/>
  <c r="S336" i="9"/>
  <c r="S337" i="9"/>
  <c r="S338" i="9"/>
  <c r="S339" i="9"/>
  <c r="S340" i="9"/>
  <c r="S341" i="9"/>
  <c r="S342" i="9"/>
  <c r="S343" i="9"/>
  <c r="S344" i="9"/>
  <c r="S345" i="9"/>
  <c r="S346" i="9"/>
  <c r="S347" i="9"/>
  <c r="S348" i="9"/>
  <c r="S349" i="9"/>
  <c r="S350" i="9"/>
  <c r="S351" i="9"/>
  <c r="S352" i="9"/>
  <c r="S353" i="9"/>
  <c r="S354" i="9"/>
  <c r="S355" i="9"/>
  <c r="S356" i="9"/>
  <c r="S357" i="9"/>
  <c r="S358" i="9"/>
  <c r="S359" i="9"/>
  <c r="S360" i="9"/>
  <c r="S361" i="9"/>
  <c r="S362" i="9"/>
  <c r="S363" i="9"/>
  <c r="S364" i="9"/>
  <c r="S365" i="9"/>
  <c r="S366" i="9"/>
  <c r="S367" i="9"/>
  <c r="S368" i="9"/>
  <c r="S369" i="9"/>
  <c r="S370" i="9"/>
  <c r="S371" i="9"/>
  <c r="S372" i="9"/>
  <c r="S373" i="9"/>
  <c r="S374" i="9"/>
  <c r="S375" i="9"/>
  <c r="S376" i="9"/>
  <c r="S377" i="9"/>
  <c r="S378" i="9"/>
  <c r="S379" i="9"/>
  <c r="S380" i="9"/>
  <c r="S381" i="9"/>
  <c r="S382" i="9"/>
  <c r="S383" i="9"/>
  <c r="S384" i="9"/>
  <c r="S385" i="9"/>
  <c r="S386" i="9"/>
  <c r="S387" i="9"/>
  <c r="S388" i="9"/>
  <c r="S389" i="9"/>
  <c r="S390" i="9"/>
  <c r="S391" i="9"/>
  <c r="S392" i="9"/>
  <c r="S393" i="9"/>
  <c r="S394" i="9"/>
  <c r="S395" i="9"/>
  <c r="S396" i="9"/>
  <c r="S397" i="9"/>
  <c r="S398" i="9"/>
  <c r="S399" i="9"/>
  <c r="S400" i="9"/>
  <c r="S401" i="9"/>
  <c r="S402" i="9"/>
  <c r="S403" i="9"/>
  <c r="S404" i="9"/>
  <c r="S405" i="9"/>
  <c r="S406" i="9"/>
  <c r="S407" i="9"/>
  <c r="S408" i="9"/>
  <c r="S409" i="9"/>
  <c r="S410" i="9"/>
  <c r="S411" i="9"/>
  <c r="S412" i="9"/>
  <c r="S413" i="9"/>
  <c r="S414" i="9"/>
  <c r="S415" i="9"/>
  <c r="S416" i="9"/>
  <c r="S417" i="9"/>
  <c r="S418" i="9"/>
  <c r="S419" i="9"/>
  <c r="S420" i="9"/>
  <c r="S421" i="9"/>
  <c r="S422" i="9"/>
  <c r="S423" i="9"/>
  <c r="S424" i="9"/>
  <c r="S425" i="9"/>
  <c r="S426" i="9"/>
  <c r="S427" i="9"/>
  <c r="S428" i="9"/>
  <c r="S429" i="9"/>
  <c r="S430" i="9"/>
  <c r="S431" i="9"/>
  <c r="S432" i="9"/>
  <c r="S433" i="9"/>
  <c r="S434" i="9"/>
  <c r="S435" i="9"/>
  <c r="S436" i="9"/>
  <c r="S437" i="9"/>
  <c r="S438" i="9"/>
  <c r="S439" i="9"/>
  <c r="S440" i="9"/>
  <c r="S441" i="9"/>
  <c r="S442" i="9"/>
  <c r="S443" i="9"/>
  <c r="S444" i="9"/>
  <c r="S445" i="9"/>
  <c r="S446" i="9"/>
  <c r="S447" i="9"/>
  <c r="S448" i="9"/>
  <c r="S449" i="9"/>
  <c r="S450" i="9"/>
  <c r="S451" i="9"/>
  <c r="S452" i="9"/>
  <c r="S453" i="9"/>
  <c r="S454" i="9"/>
  <c r="S455" i="9"/>
  <c r="S456" i="9"/>
  <c r="S457" i="9"/>
  <c r="S458" i="9"/>
  <c r="S459" i="9"/>
  <c r="S460" i="9"/>
  <c r="S461" i="9"/>
  <c r="S462" i="9"/>
  <c r="S463" i="9"/>
  <c r="S464" i="9"/>
  <c r="S465" i="9"/>
  <c r="S466" i="9"/>
  <c r="S467" i="9"/>
  <c r="S468" i="9"/>
  <c r="S469" i="9"/>
  <c r="S470" i="9"/>
  <c r="S471" i="9"/>
  <c r="S472" i="9"/>
  <c r="S473" i="9"/>
  <c r="S474" i="9"/>
  <c r="S475" i="9"/>
  <c r="S476" i="9"/>
  <c r="S477" i="9"/>
  <c r="S478" i="9"/>
  <c r="S479" i="9"/>
  <c r="S480" i="9"/>
  <c r="S481" i="9"/>
  <c r="S482" i="9"/>
  <c r="S483" i="9"/>
  <c r="S484" i="9"/>
  <c r="S485" i="9"/>
  <c r="S486" i="9"/>
  <c r="S487" i="9"/>
  <c r="S488" i="9"/>
  <c r="S489" i="9"/>
  <c r="S490" i="9"/>
  <c r="S491" i="9"/>
  <c r="S492" i="9"/>
  <c r="S493" i="9"/>
  <c r="S494" i="9"/>
  <c r="S495" i="9"/>
  <c r="S496" i="9"/>
  <c r="S497" i="9"/>
  <c r="S498" i="9"/>
  <c r="S499" i="9"/>
  <c r="S500" i="9"/>
  <c r="S501" i="9"/>
  <c r="S502" i="9"/>
  <c r="S503" i="9"/>
  <c r="S504" i="9"/>
  <c r="S505" i="9"/>
  <c r="S506" i="9"/>
  <c r="S507" i="9"/>
  <c r="S508" i="9"/>
  <c r="S509" i="9"/>
  <c r="S510" i="9"/>
  <c r="S511" i="9"/>
  <c r="S512" i="9"/>
  <c r="S513" i="9"/>
  <c r="S514" i="9"/>
  <c r="S515" i="9"/>
  <c r="S516" i="9"/>
  <c r="S517" i="9"/>
  <c r="S518" i="9"/>
  <c r="S519" i="9"/>
  <c r="S520" i="9"/>
  <c r="S521" i="9"/>
  <c r="S522" i="9"/>
  <c r="S523" i="9"/>
  <c r="S524" i="9"/>
  <c r="S525" i="9"/>
  <c r="S526" i="9"/>
  <c r="S527" i="9"/>
  <c r="S528" i="9"/>
  <c r="S529" i="9"/>
  <c r="S530" i="9"/>
  <c r="S531" i="9"/>
  <c r="S532" i="9"/>
  <c r="S533" i="9"/>
  <c r="S534" i="9"/>
  <c r="V50" i="11" l="1"/>
  <c r="V31" i="11"/>
  <c r="V68" i="11"/>
  <c r="V58" i="11"/>
  <c r="V44" i="11"/>
  <c r="V38" i="11"/>
  <c r="V2" i="11"/>
  <c r="V71" i="11"/>
  <c r="V60" i="11"/>
  <c r="V72" i="11"/>
  <c r="V74" i="11"/>
  <c r="V65" i="11"/>
  <c r="V41" i="11"/>
  <c r="V51" i="11"/>
  <c r="V49" i="11"/>
  <c r="V54" i="11"/>
  <c r="V78" i="11"/>
  <c r="V40" i="11"/>
  <c r="V61" i="11"/>
  <c r="V52" i="11"/>
  <c r="V33" i="11"/>
  <c r="V5" i="11"/>
  <c r="V4" i="11"/>
  <c r="V9" i="11"/>
  <c r="V16" i="11"/>
  <c r="V19" i="11"/>
  <c r="V37" i="11"/>
  <c r="V3" i="11"/>
  <c r="V20" i="11"/>
  <c r="V47" i="11"/>
  <c r="V75" i="11"/>
  <c r="V64" i="11"/>
  <c r="V8" i="11"/>
  <c r="V11" i="11"/>
  <c r="V46" i="11"/>
  <c r="V34" i="11"/>
  <c r="V23" i="11"/>
  <c r="V24" i="11"/>
  <c r="V67" i="11"/>
  <c r="V45" i="11"/>
  <c r="V21" i="11"/>
  <c r="V10" i="11"/>
  <c r="V29" i="11"/>
  <c r="V36" i="11"/>
  <c r="V18" i="11"/>
  <c r="V76" i="11"/>
  <c r="V28" i="11"/>
  <c r="V14" i="11"/>
  <c r="V27" i="11"/>
  <c r="V39" i="11"/>
  <c r="V57" i="11"/>
  <c r="V15" i="11"/>
  <c r="V55" i="11"/>
  <c r="V73" i="11"/>
  <c r="V35" i="11"/>
  <c r="V66" i="11"/>
  <c r="V32" i="11"/>
  <c r="V70" i="11"/>
  <c r="V59" i="11"/>
  <c r="V7" i="11"/>
  <c r="V69" i="11"/>
  <c r="V48" i="11"/>
  <c r="V63" i="11"/>
  <c r="V53" i="11"/>
  <c r="V22" i="11"/>
  <c r="V6" i="11"/>
  <c r="V25" i="11"/>
  <c r="V12" i="11"/>
  <c r="V26" i="11"/>
  <c r="V13" i="11"/>
  <c r="V56" i="11"/>
  <c r="V17" i="11"/>
  <c r="V62" i="11"/>
  <c r="V43" i="11"/>
  <c r="V77" i="11"/>
  <c r="V30" i="11"/>
  <c r="U50" i="11"/>
  <c r="U31" i="11"/>
  <c r="U68" i="11"/>
  <c r="U58" i="11"/>
  <c r="U44" i="11"/>
  <c r="U38" i="11"/>
  <c r="U2" i="11"/>
  <c r="U71" i="11"/>
  <c r="U60" i="11"/>
  <c r="U72" i="11"/>
  <c r="U74" i="11"/>
  <c r="U65" i="11"/>
  <c r="U41" i="11"/>
  <c r="U51" i="11"/>
  <c r="U49" i="11"/>
  <c r="U54" i="11"/>
  <c r="U78" i="11"/>
  <c r="U40" i="11"/>
  <c r="U61" i="11"/>
  <c r="U52" i="11"/>
  <c r="U33" i="11"/>
  <c r="U5" i="11"/>
  <c r="U4" i="11"/>
  <c r="U9" i="11"/>
  <c r="U16" i="11"/>
  <c r="U19" i="11"/>
  <c r="U37" i="11"/>
  <c r="U3" i="11"/>
  <c r="U20" i="11"/>
  <c r="U47" i="11"/>
  <c r="U75" i="11"/>
  <c r="U64" i="11"/>
  <c r="U8" i="11"/>
  <c r="U11" i="11"/>
  <c r="U46" i="11"/>
  <c r="U34" i="11"/>
  <c r="U23" i="11"/>
  <c r="U24" i="11"/>
  <c r="U67" i="11"/>
  <c r="U45" i="11"/>
  <c r="U21" i="11"/>
  <c r="U10" i="11"/>
  <c r="U29" i="11"/>
  <c r="U36" i="11"/>
  <c r="U18" i="11"/>
  <c r="U76" i="11"/>
  <c r="U28" i="11"/>
  <c r="U14" i="11"/>
  <c r="U27" i="11"/>
  <c r="U39" i="11"/>
  <c r="U57" i="11"/>
  <c r="U15" i="11"/>
  <c r="U55" i="11"/>
  <c r="U73" i="11"/>
  <c r="U35" i="11"/>
  <c r="U66" i="11"/>
  <c r="U32" i="11"/>
  <c r="U70" i="11"/>
  <c r="U59" i="11"/>
  <c r="U7" i="11"/>
  <c r="U69" i="11"/>
  <c r="U48" i="11"/>
  <c r="U63" i="11"/>
  <c r="U53" i="11"/>
  <c r="U22" i="11"/>
  <c r="U6" i="11"/>
  <c r="U25" i="11"/>
  <c r="U12" i="11"/>
  <c r="U26" i="11"/>
  <c r="U13" i="11"/>
  <c r="U56" i="11"/>
  <c r="U17" i="11"/>
  <c r="U62" i="11"/>
  <c r="U43" i="11"/>
  <c r="U77" i="11"/>
  <c r="U30" i="11"/>
  <c r="T50" i="11"/>
  <c r="T31" i="11"/>
  <c r="T68" i="11"/>
  <c r="T58" i="11"/>
  <c r="T44" i="11"/>
  <c r="T38" i="11"/>
  <c r="T2" i="11"/>
  <c r="T71" i="11"/>
  <c r="T60" i="11"/>
  <c r="T72" i="11"/>
  <c r="T74" i="11"/>
  <c r="T65" i="11"/>
  <c r="T41" i="11"/>
  <c r="T51" i="11"/>
  <c r="T49" i="11"/>
  <c r="T54" i="11"/>
  <c r="T78" i="11"/>
  <c r="T40" i="11"/>
  <c r="T61" i="11"/>
  <c r="T52" i="11"/>
  <c r="T33" i="11"/>
  <c r="T5" i="11"/>
  <c r="T4" i="11"/>
  <c r="T9" i="11"/>
  <c r="T16" i="11"/>
  <c r="T19" i="11"/>
  <c r="T37" i="11"/>
  <c r="T3" i="11"/>
  <c r="T20" i="11"/>
  <c r="T47" i="11"/>
  <c r="T75" i="11"/>
  <c r="T64" i="11"/>
  <c r="T8" i="11"/>
  <c r="T11" i="11"/>
  <c r="T46" i="11"/>
  <c r="T34" i="11"/>
  <c r="T23" i="11"/>
  <c r="T24" i="11"/>
  <c r="T67" i="11"/>
  <c r="T45" i="11"/>
  <c r="T21" i="11"/>
  <c r="T10" i="11"/>
  <c r="T29" i="11"/>
  <c r="T36" i="11"/>
  <c r="T18" i="11"/>
  <c r="T76" i="11"/>
  <c r="T28" i="11"/>
  <c r="T14" i="11"/>
  <c r="T27" i="11"/>
  <c r="T39" i="11"/>
  <c r="T57" i="11"/>
  <c r="T15" i="11"/>
  <c r="T55" i="11"/>
  <c r="T73" i="11"/>
  <c r="T35" i="11"/>
  <c r="T66" i="11"/>
  <c r="T32" i="11"/>
  <c r="T70" i="11"/>
  <c r="T59" i="11"/>
  <c r="T7" i="11"/>
  <c r="T69" i="11"/>
  <c r="T48" i="11"/>
  <c r="T63" i="11"/>
  <c r="T53" i="11"/>
  <c r="T22" i="11"/>
  <c r="T6" i="11"/>
  <c r="T25" i="11"/>
  <c r="T12" i="11"/>
  <c r="T26" i="11"/>
  <c r="T13" i="11"/>
  <c r="T56" i="11"/>
  <c r="T17" i="11"/>
  <c r="T62" i="11"/>
  <c r="T43" i="11"/>
  <c r="T77" i="11"/>
  <c r="T30" i="11"/>
  <c r="S50" i="11"/>
  <c r="S31" i="11"/>
  <c r="S68" i="11"/>
  <c r="S58" i="11"/>
  <c r="S44" i="11"/>
  <c r="S38" i="11"/>
  <c r="S2" i="11"/>
  <c r="S71" i="11"/>
  <c r="S60" i="11"/>
  <c r="S72" i="11"/>
  <c r="S74" i="11"/>
  <c r="S65" i="11"/>
  <c r="S41" i="11"/>
  <c r="S51" i="11"/>
  <c r="S49" i="11"/>
  <c r="S54" i="11"/>
  <c r="S78" i="11"/>
  <c r="S40" i="11"/>
  <c r="S61" i="11"/>
  <c r="S52" i="11"/>
  <c r="S33" i="11"/>
  <c r="S5" i="11"/>
  <c r="S4" i="11"/>
  <c r="S9" i="11"/>
  <c r="S16" i="11"/>
  <c r="S19" i="11"/>
  <c r="S37" i="11"/>
  <c r="S3" i="11"/>
  <c r="S20" i="11"/>
  <c r="S47" i="11"/>
  <c r="S75" i="11"/>
  <c r="S64" i="11"/>
  <c r="S8" i="11"/>
  <c r="S11" i="11"/>
  <c r="S46" i="11"/>
  <c r="S34" i="11"/>
  <c r="S23" i="11"/>
  <c r="S24" i="11"/>
  <c r="S67" i="11"/>
  <c r="S45" i="11"/>
  <c r="S21" i="11"/>
  <c r="S10" i="11"/>
  <c r="S29" i="11"/>
  <c r="S36" i="11"/>
  <c r="S18" i="11"/>
  <c r="S76" i="11"/>
  <c r="S28" i="11"/>
  <c r="S14" i="11"/>
  <c r="S27" i="11"/>
  <c r="S39" i="11"/>
  <c r="S57" i="11"/>
  <c r="S15" i="11"/>
  <c r="S55" i="11"/>
  <c r="S73" i="11"/>
  <c r="S35" i="11"/>
  <c r="S66" i="11"/>
  <c r="S32" i="11"/>
  <c r="S70" i="11"/>
  <c r="S59" i="11"/>
  <c r="S7" i="11"/>
  <c r="S69" i="11"/>
  <c r="S48" i="11"/>
  <c r="S63" i="11"/>
  <c r="S53" i="11"/>
  <c r="S22" i="11"/>
  <c r="S6" i="11"/>
  <c r="S25" i="11"/>
  <c r="S12" i="11"/>
  <c r="S26" i="11"/>
  <c r="S13" i="11"/>
  <c r="S56" i="11"/>
  <c r="S17" i="11"/>
  <c r="S62" i="11"/>
  <c r="S43" i="11"/>
  <c r="S77" i="11"/>
  <c r="S30" i="11"/>
  <c r="R50" i="11"/>
  <c r="R31" i="11"/>
  <c r="R68" i="11"/>
  <c r="R58" i="11"/>
  <c r="R44" i="11"/>
  <c r="R38" i="11"/>
  <c r="R2" i="11"/>
  <c r="R71" i="11"/>
  <c r="R60" i="11"/>
  <c r="R72" i="11"/>
  <c r="R74" i="11"/>
  <c r="R65" i="11"/>
  <c r="R41" i="11"/>
  <c r="R51" i="11"/>
  <c r="R49" i="11"/>
  <c r="R54" i="11"/>
  <c r="R78" i="11"/>
  <c r="R40" i="11"/>
  <c r="R61" i="11"/>
  <c r="R52" i="11"/>
  <c r="R33" i="11"/>
  <c r="R5" i="11"/>
  <c r="R4" i="11"/>
  <c r="R9" i="11"/>
  <c r="R16" i="11"/>
  <c r="R19" i="11"/>
  <c r="R37" i="11"/>
  <c r="R3" i="11"/>
  <c r="R20" i="11"/>
  <c r="R47" i="11"/>
  <c r="R75" i="11"/>
  <c r="R64" i="11"/>
  <c r="R8" i="11"/>
  <c r="R11" i="11"/>
  <c r="R46" i="11"/>
  <c r="R34" i="11"/>
  <c r="R23" i="11"/>
  <c r="R24" i="11"/>
  <c r="R67" i="11"/>
  <c r="R45" i="11"/>
  <c r="R21" i="11"/>
  <c r="R10" i="11"/>
  <c r="R29" i="11"/>
  <c r="R36" i="11"/>
  <c r="R18" i="11"/>
  <c r="R76" i="11"/>
  <c r="R28" i="11"/>
  <c r="R14" i="11"/>
  <c r="R27" i="11"/>
  <c r="R39" i="11"/>
  <c r="R57" i="11"/>
  <c r="R15" i="11"/>
  <c r="R55" i="11"/>
  <c r="R73" i="11"/>
  <c r="R35" i="11"/>
  <c r="R66" i="11"/>
  <c r="R32" i="11"/>
  <c r="R70" i="11"/>
  <c r="R59" i="11"/>
  <c r="R7" i="11"/>
  <c r="R69" i="11"/>
  <c r="R48" i="11"/>
  <c r="R63" i="11"/>
  <c r="R53" i="11"/>
  <c r="R22" i="11"/>
  <c r="R6" i="11"/>
  <c r="R25" i="11"/>
  <c r="R12" i="11"/>
  <c r="R26" i="11"/>
  <c r="R13" i="11"/>
  <c r="R56" i="11"/>
  <c r="R17" i="11"/>
  <c r="R62" i="11"/>
  <c r="R43" i="11"/>
  <c r="R77" i="11"/>
  <c r="R30" i="11"/>
  <c r="P50" i="11"/>
  <c r="P31" i="11"/>
  <c r="P68" i="11"/>
  <c r="P58" i="11"/>
  <c r="P44" i="11"/>
  <c r="P38" i="11"/>
  <c r="P2" i="11"/>
  <c r="P71" i="11"/>
  <c r="P60" i="11"/>
  <c r="P72" i="11"/>
  <c r="P74" i="11"/>
  <c r="P65" i="11"/>
  <c r="P41" i="11"/>
  <c r="P51" i="11"/>
  <c r="P49" i="11"/>
  <c r="P54" i="11"/>
  <c r="P78" i="11"/>
  <c r="P40" i="11"/>
  <c r="P61" i="11"/>
  <c r="P52" i="11"/>
  <c r="P33" i="11"/>
  <c r="P5" i="11"/>
  <c r="P4" i="11"/>
  <c r="P9" i="11"/>
  <c r="P16" i="11"/>
  <c r="P19" i="11"/>
  <c r="P37" i="11"/>
  <c r="P3" i="11"/>
  <c r="P20" i="11"/>
  <c r="P47" i="11"/>
  <c r="P75" i="11"/>
  <c r="P64" i="11"/>
  <c r="P8" i="11"/>
  <c r="P11" i="11"/>
  <c r="P46" i="11"/>
  <c r="P34" i="11"/>
  <c r="P23" i="11"/>
  <c r="P24" i="11"/>
  <c r="P67" i="11"/>
  <c r="P45" i="11"/>
  <c r="P21" i="11"/>
  <c r="P10" i="11"/>
  <c r="P29" i="11"/>
  <c r="P36" i="11"/>
  <c r="P18" i="11"/>
  <c r="P76" i="11"/>
  <c r="P28" i="11"/>
  <c r="P14" i="11"/>
  <c r="P27" i="11"/>
  <c r="P39" i="11"/>
  <c r="P57" i="11"/>
  <c r="P15" i="11"/>
  <c r="P55" i="11"/>
  <c r="P73" i="11"/>
  <c r="P35" i="11"/>
  <c r="P66" i="11"/>
  <c r="P32" i="11"/>
  <c r="P70" i="11"/>
  <c r="P59" i="11"/>
  <c r="P7" i="11"/>
  <c r="P69" i="11"/>
  <c r="P48" i="11"/>
  <c r="P63" i="11"/>
  <c r="P53" i="11"/>
  <c r="P22" i="11"/>
  <c r="P6" i="11"/>
  <c r="P25" i="11"/>
  <c r="P12" i="11"/>
  <c r="P26" i="11"/>
  <c r="P13" i="11"/>
  <c r="P56" i="11"/>
  <c r="P17" i="11"/>
  <c r="P62" i="11"/>
  <c r="P43" i="11"/>
  <c r="P77" i="11"/>
  <c r="P30" i="11"/>
  <c r="O50" i="11"/>
  <c r="O31" i="11"/>
  <c r="O68" i="11"/>
  <c r="O58" i="11"/>
  <c r="O44" i="11"/>
  <c r="O38" i="11"/>
  <c r="O2" i="11"/>
  <c r="O71" i="11"/>
  <c r="O60" i="11"/>
  <c r="O72" i="11"/>
  <c r="O74" i="11"/>
  <c r="O65" i="11"/>
  <c r="O41" i="11"/>
  <c r="O51" i="11"/>
  <c r="O49" i="11"/>
  <c r="O54" i="11"/>
  <c r="O78" i="11"/>
  <c r="O40" i="11"/>
  <c r="O61" i="11"/>
  <c r="O52" i="11"/>
  <c r="O33" i="11"/>
  <c r="O5" i="11"/>
  <c r="O4" i="11"/>
  <c r="O9" i="11"/>
  <c r="O16" i="11"/>
  <c r="O19" i="11"/>
  <c r="O37" i="11"/>
  <c r="O3" i="11"/>
  <c r="O20" i="11"/>
  <c r="O47" i="11"/>
  <c r="O75" i="11"/>
  <c r="O64" i="11"/>
  <c r="O8" i="11"/>
  <c r="O11" i="11"/>
  <c r="O46" i="11"/>
  <c r="O34" i="11"/>
  <c r="O23" i="11"/>
  <c r="O24" i="11"/>
  <c r="O67" i="11"/>
  <c r="O45" i="11"/>
  <c r="O21" i="11"/>
  <c r="O10" i="11"/>
  <c r="O29" i="11"/>
  <c r="O36" i="11"/>
  <c r="O18" i="11"/>
  <c r="O76" i="11"/>
  <c r="O28" i="11"/>
  <c r="O14" i="11"/>
  <c r="O27" i="11"/>
  <c r="O39" i="11"/>
  <c r="O57" i="11"/>
  <c r="O15" i="11"/>
  <c r="O55" i="11"/>
  <c r="O73" i="11"/>
  <c r="O35" i="11"/>
  <c r="O66" i="11"/>
  <c r="O32" i="11"/>
  <c r="O70" i="11"/>
  <c r="O59" i="11"/>
  <c r="O7" i="11"/>
  <c r="O69" i="11"/>
  <c r="O48" i="11"/>
  <c r="O63" i="11"/>
  <c r="O53" i="11"/>
  <c r="O22" i="11"/>
  <c r="O6" i="11"/>
  <c r="O25" i="11"/>
  <c r="O12" i="11"/>
  <c r="O26" i="11"/>
  <c r="O13" i="11"/>
  <c r="O56" i="11"/>
  <c r="O17" i="11"/>
  <c r="O62" i="11"/>
  <c r="O43" i="11"/>
  <c r="O77" i="11"/>
  <c r="O30" i="11"/>
  <c r="N50" i="11"/>
  <c r="N31" i="11"/>
  <c r="N68" i="11"/>
  <c r="N58" i="11"/>
  <c r="N44" i="11"/>
  <c r="N38" i="11"/>
  <c r="N2" i="11"/>
  <c r="N71" i="11"/>
  <c r="N60" i="11"/>
  <c r="N72" i="11"/>
  <c r="N74" i="11"/>
  <c r="N65" i="11"/>
  <c r="N41" i="11"/>
  <c r="N51" i="11"/>
  <c r="N49" i="11"/>
  <c r="N54" i="11"/>
  <c r="N78" i="11"/>
  <c r="N40" i="11"/>
  <c r="N61" i="11"/>
  <c r="N52" i="11"/>
  <c r="N33" i="11"/>
  <c r="N5" i="11"/>
  <c r="N4" i="11"/>
  <c r="N9" i="11"/>
  <c r="N16" i="11"/>
  <c r="N19" i="11"/>
  <c r="N37" i="11"/>
  <c r="N3" i="11"/>
  <c r="N20" i="11"/>
  <c r="N47" i="11"/>
  <c r="N75" i="11"/>
  <c r="N64" i="11"/>
  <c r="N8" i="11"/>
  <c r="N11" i="11"/>
  <c r="N46" i="11"/>
  <c r="N34" i="11"/>
  <c r="N23" i="11"/>
  <c r="N24" i="11"/>
  <c r="N67" i="11"/>
  <c r="N45" i="11"/>
  <c r="N21" i="11"/>
  <c r="N10" i="11"/>
  <c r="N29" i="11"/>
  <c r="N36" i="11"/>
  <c r="N18" i="11"/>
  <c r="N76" i="11"/>
  <c r="N28" i="11"/>
  <c r="N14" i="11"/>
  <c r="N27" i="11"/>
  <c r="N39" i="11"/>
  <c r="N57" i="11"/>
  <c r="N15" i="11"/>
  <c r="N55" i="11"/>
  <c r="N73" i="11"/>
  <c r="N35" i="11"/>
  <c r="N66" i="11"/>
  <c r="N32" i="11"/>
  <c r="N70" i="11"/>
  <c r="N59" i="11"/>
  <c r="N7" i="11"/>
  <c r="N69" i="11"/>
  <c r="N48" i="11"/>
  <c r="N63" i="11"/>
  <c r="N53" i="11"/>
  <c r="N22" i="11"/>
  <c r="N6" i="11"/>
  <c r="N25" i="11"/>
  <c r="N12" i="11"/>
  <c r="N26" i="11"/>
  <c r="N13" i="11"/>
  <c r="N56" i="11"/>
  <c r="N17" i="11"/>
  <c r="N62" i="11"/>
  <c r="N43" i="11"/>
  <c r="N77" i="11"/>
  <c r="N30" i="11"/>
  <c r="M50" i="11"/>
  <c r="M31" i="11"/>
  <c r="M68" i="11"/>
  <c r="M58" i="11"/>
  <c r="M44" i="11"/>
  <c r="M38" i="11"/>
  <c r="M2" i="11"/>
  <c r="M71" i="11"/>
  <c r="M60" i="11"/>
  <c r="M72" i="11"/>
  <c r="M74" i="11"/>
  <c r="M65" i="11"/>
  <c r="M41" i="11"/>
  <c r="M51" i="11"/>
  <c r="M49" i="11"/>
  <c r="M54" i="11"/>
  <c r="M78" i="11"/>
  <c r="M40" i="11"/>
  <c r="M61" i="11"/>
  <c r="M52" i="11"/>
  <c r="M33" i="11"/>
  <c r="M5" i="11"/>
  <c r="M4" i="11"/>
  <c r="M9" i="11"/>
  <c r="M16" i="11"/>
  <c r="M19" i="11"/>
  <c r="M37" i="11"/>
  <c r="M3" i="11"/>
  <c r="M20" i="11"/>
  <c r="M47" i="11"/>
  <c r="M75" i="11"/>
  <c r="M64" i="11"/>
  <c r="M8" i="11"/>
  <c r="M11" i="11"/>
  <c r="M46" i="11"/>
  <c r="M34" i="11"/>
  <c r="M23" i="11"/>
  <c r="M24" i="11"/>
  <c r="M67" i="11"/>
  <c r="M45" i="11"/>
  <c r="M21" i="11"/>
  <c r="M10" i="11"/>
  <c r="M29" i="11"/>
  <c r="M36" i="11"/>
  <c r="M18" i="11"/>
  <c r="M76" i="11"/>
  <c r="M28" i="11"/>
  <c r="M14" i="11"/>
  <c r="M27" i="11"/>
  <c r="M39" i="11"/>
  <c r="M57" i="11"/>
  <c r="M15" i="11"/>
  <c r="M55" i="11"/>
  <c r="M73" i="11"/>
  <c r="M35" i="11"/>
  <c r="M66" i="11"/>
  <c r="M32" i="11"/>
  <c r="M70" i="11"/>
  <c r="M59" i="11"/>
  <c r="M7" i="11"/>
  <c r="M69" i="11"/>
  <c r="M48" i="11"/>
  <c r="M63" i="11"/>
  <c r="M53" i="11"/>
  <c r="M22" i="11"/>
  <c r="M6" i="11"/>
  <c r="M25" i="11"/>
  <c r="M12" i="11"/>
  <c r="M26" i="11"/>
  <c r="M13" i="11"/>
  <c r="M56" i="11"/>
  <c r="M17" i="11"/>
  <c r="M62" i="11"/>
  <c r="M43" i="11"/>
  <c r="M77" i="11"/>
  <c r="M30" i="11"/>
  <c r="L50" i="11"/>
  <c r="L31" i="11"/>
  <c r="L68" i="11"/>
  <c r="L58" i="11"/>
  <c r="L44" i="11"/>
  <c r="L38" i="11"/>
  <c r="L2" i="11"/>
  <c r="L71" i="11"/>
  <c r="L60" i="11"/>
  <c r="L72" i="11"/>
  <c r="L74" i="11"/>
  <c r="L65" i="11"/>
  <c r="L41" i="11"/>
  <c r="L51" i="11"/>
  <c r="L49" i="11"/>
  <c r="L54" i="11"/>
  <c r="L78" i="11"/>
  <c r="L40" i="11"/>
  <c r="L61" i="11"/>
  <c r="L52" i="11"/>
  <c r="L33" i="11"/>
  <c r="L5" i="11"/>
  <c r="L4" i="11"/>
  <c r="L9" i="11"/>
  <c r="L16" i="11"/>
  <c r="L19" i="11"/>
  <c r="L37" i="11"/>
  <c r="L3" i="11"/>
  <c r="L20" i="11"/>
  <c r="L47" i="11"/>
  <c r="L75" i="11"/>
  <c r="L64" i="11"/>
  <c r="L8" i="11"/>
  <c r="L11" i="11"/>
  <c r="L46" i="11"/>
  <c r="L34" i="11"/>
  <c r="L23" i="11"/>
  <c r="L24" i="11"/>
  <c r="L67" i="11"/>
  <c r="L45" i="11"/>
  <c r="L21" i="11"/>
  <c r="L10" i="11"/>
  <c r="L29" i="11"/>
  <c r="L36" i="11"/>
  <c r="L18" i="11"/>
  <c r="L76" i="11"/>
  <c r="L28" i="11"/>
  <c r="L14" i="11"/>
  <c r="L27" i="11"/>
  <c r="L39" i="11"/>
  <c r="L57" i="11"/>
  <c r="L15" i="11"/>
  <c r="L55" i="11"/>
  <c r="L73" i="11"/>
  <c r="L35" i="11"/>
  <c r="L66" i="11"/>
  <c r="L32" i="11"/>
  <c r="L70" i="11"/>
  <c r="L59" i="11"/>
  <c r="L7" i="11"/>
  <c r="L69" i="11"/>
  <c r="L48" i="11"/>
  <c r="L63" i="11"/>
  <c r="L53" i="11"/>
  <c r="L22" i="11"/>
  <c r="L6" i="11"/>
  <c r="L25" i="11"/>
  <c r="L12" i="11"/>
  <c r="L26" i="11"/>
  <c r="L13" i="11"/>
  <c r="L56" i="11"/>
  <c r="L17" i="11"/>
  <c r="L62" i="11"/>
  <c r="L43" i="11"/>
  <c r="L77" i="11"/>
  <c r="L30" i="11"/>
  <c r="K50" i="11"/>
  <c r="K31" i="11"/>
  <c r="K68" i="11"/>
  <c r="K58" i="11"/>
  <c r="K44" i="11"/>
  <c r="K38" i="11"/>
  <c r="K2" i="11"/>
  <c r="K71" i="11"/>
  <c r="K60" i="11"/>
  <c r="K72" i="11"/>
  <c r="K74" i="11"/>
  <c r="K65" i="11"/>
  <c r="K41" i="11"/>
  <c r="K51" i="11"/>
  <c r="K49" i="11"/>
  <c r="K54" i="11"/>
  <c r="K78" i="11"/>
  <c r="K40" i="11"/>
  <c r="K61" i="11"/>
  <c r="K52" i="11"/>
  <c r="K33" i="11"/>
  <c r="K5" i="11"/>
  <c r="K4" i="11"/>
  <c r="K9" i="11"/>
  <c r="K16" i="11"/>
  <c r="K19" i="11"/>
  <c r="K37" i="11"/>
  <c r="K3" i="11"/>
  <c r="K20" i="11"/>
  <c r="K47" i="11"/>
  <c r="K75" i="11"/>
  <c r="K64" i="11"/>
  <c r="K8" i="11"/>
  <c r="K11" i="11"/>
  <c r="K46" i="11"/>
  <c r="K34" i="11"/>
  <c r="K23" i="11"/>
  <c r="K24" i="11"/>
  <c r="K67" i="11"/>
  <c r="K45" i="11"/>
  <c r="K21" i="11"/>
  <c r="K10" i="11"/>
  <c r="K29" i="11"/>
  <c r="K36" i="11"/>
  <c r="K18" i="11"/>
  <c r="K76" i="11"/>
  <c r="K28" i="11"/>
  <c r="K14" i="11"/>
  <c r="K27" i="11"/>
  <c r="K39" i="11"/>
  <c r="K57" i="11"/>
  <c r="K15" i="11"/>
  <c r="K55" i="11"/>
  <c r="K73" i="11"/>
  <c r="K35" i="11"/>
  <c r="K66" i="11"/>
  <c r="K32" i="11"/>
  <c r="K70" i="11"/>
  <c r="K59" i="11"/>
  <c r="K7" i="11"/>
  <c r="K69" i="11"/>
  <c r="K48" i="11"/>
  <c r="K63" i="11"/>
  <c r="K53" i="11"/>
  <c r="K22" i="11"/>
  <c r="K6" i="11"/>
  <c r="K25" i="11"/>
  <c r="K12" i="11"/>
  <c r="K26" i="11"/>
  <c r="K13" i="11"/>
  <c r="K56" i="11"/>
  <c r="K17" i="11"/>
  <c r="K62" i="11"/>
  <c r="K43" i="11"/>
  <c r="K77" i="11"/>
  <c r="K30" i="11"/>
  <c r="AK568" i="10"/>
  <c r="S42" i="11"/>
  <c r="V42" i="11"/>
  <c r="U42" i="11"/>
  <c r="T42" i="11"/>
  <c r="R42" i="11"/>
  <c r="U568" i="10"/>
  <c r="P42" i="11"/>
  <c r="O42" i="11"/>
  <c r="N42" i="11"/>
  <c r="M42" i="11"/>
  <c r="L42" i="11"/>
  <c r="K42" i="11"/>
  <c r="BP568" i="10"/>
  <c r="AJ568" i="10"/>
  <c r="AI568" i="10"/>
  <c r="AG568" i="10"/>
  <c r="AE568" i="10"/>
  <c r="AH568" i="10"/>
  <c r="Y568" i="10"/>
  <c r="W568" i="10"/>
  <c r="S568" i="10"/>
  <c r="CA568" i="10"/>
</calcChain>
</file>

<file path=xl/sharedStrings.xml><?xml version="1.0" encoding="utf-8"?>
<sst xmlns="http://schemas.openxmlformats.org/spreadsheetml/2006/main" count="27335" uniqueCount="4921">
  <si>
    <t>COMMUNITY_AREA_NUMBER</t>
  </si>
  <si>
    <t>COMMUNITY_AREA_NAME</t>
  </si>
  <si>
    <t>PERCENT_OF_HOUSING_CROWDED</t>
  </si>
  <si>
    <t>PERCENT_HOUSEHOLDS_BELOW_POVERTY</t>
  </si>
  <si>
    <t>PERCENT_AGED_16__UNEMPLOYED</t>
  </si>
  <si>
    <t>PERCENT_AGED_25__WITHOUT_HIGH_SCHOOL_DIPLOMA</t>
  </si>
  <si>
    <t>PERCENT_AGED_UNDER_18_OR_OVER_64</t>
  </si>
  <si>
    <t>PER_CAPITA_INCOME</t>
  </si>
  <si>
    <t>HARDSHIP_INDEX</t>
  </si>
  <si>
    <t>Rogers Park</t>
  </si>
  <si>
    <t>West Ridge</t>
  </si>
  <si>
    <t>Uptown</t>
  </si>
  <si>
    <t>Lincoln Square</t>
  </si>
  <si>
    <t>North Center</t>
  </si>
  <si>
    <t>Lake View</t>
  </si>
  <si>
    <t>Lincoln Park</t>
  </si>
  <si>
    <t>Near North Side</t>
  </si>
  <si>
    <t>Edison Park</t>
  </si>
  <si>
    <t>Norwood Park</t>
  </si>
  <si>
    <t>Jefferson Park</t>
  </si>
  <si>
    <t>Forest Glen</t>
  </si>
  <si>
    <t>North Park</t>
  </si>
  <si>
    <t>Albany Park</t>
  </si>
  <si>
    <t>Portage Park</t>
  </si>
  <si>
    <t>Irving Park</t>
  </si>
  <si>
    <t>Dunning</t>
  </si>
  <si>
    <t>Montclaire</t>
  </si>
  <si>
    <t>Belmont Cragin</t>
  </si>
  <si>
    <t>Hermosa</t>
  </si>
  <si>
    <t>Avondale</t>
  </si>
  <si>
    <t>Logan Square</t>
  </si>
  <si>
    <t>Humboldt park</t>
  </si>
  <si>
    <t>West Town</t>
  </si>
  <si>
    <t>Austin</t>
  </si>
  <si>
    <t>West Garfield Park</t>
  </si>
  <si>
    <t>East Garfield Park</t>
  </si>
  <si>
    <t>Near West Side</t>
  </si>
  <si>
    <t>North Lawndale</t>
  </si>
  <si>
    <t>South Lawndale</t>
  </si>
  <si>
    <t>Lower West Side</t>
  </si>
  <si>
    <t>Loop</t>
  </si>
  <si>
    <t>Near South Side</t>
  </si>
  <si>
    <t>Armour Square</t>
  </si>
  <si>
    <t>Douglas</t>
  </si>
  <si>
    <t>Oakland</t>
  </si>
  <si>
    <t>Fuller Park</t>
  </si>
  <si>
    <t>Grand Boulevard</t>
  </si>
  <si>
    <t>Kenwood</t>
  </si>
  <si>
    <t>Washington Park</t>
  </si>
  <si>
    <t>Hyde Park</t>
  </si>
  <si>
    <t>Woodlawn</t>
  </si>
  <si>
    <t>South Shore</t>
  </si>
  <si>
    <t>Chatham</t>
  </si>
  <si>
    <t>Avalon Park</t>
  </si>
  <si>
    <t>South Chicago</t>
  </si>
  <si>
    <t>Burnside</t>
  </si>
  <si>
    <t>Calumet Heights</t>
  </si>
  <si>
    <t>Roseland</t>
  </si>
  <si>
    <t>Pullman</t>
  </si>
  <si>
    <t>South Deering</t>
  </si>
  <si>
    <t>East Side</t>
  </si>
  <si>
    <t>West Pullman</t>
  </si>
  <si>
    <t>Riverdale</t>
  </si>
  <si>
    <t>Hegewisch</t>
  </si>
  <si>
    <t>Garfield Ridge</t>
  </si>
  <si>
    <t>Archer Heights</t>
  </si>
  <si>
    <t>Brighton Park</t>
  </si>
  <si>
    <t>McKinley Park</t>
  </si>
  <si>
    <t>Bridgeport</t>
  </si>
  <si>
    <t>New City</t>
  </si>
  <si>
    <t>West Elsdon</t>
  </si>
  <si>
    <t>Gage Park</t>
  </si>
  <si>
    <t>Clearing</t>
  </si>
  <si>
    <t>West Lawn</t>
  </si>
  <si>
    <t>Chicago Lawn</t>
  </si>
  <si>
    <t>West Englewood</t>
  </si>
  <si>
    <t>Englewood</t>
  </si>
  <si>
    <t>Greater Grand Crossing</t>
  </si>
  <si>
    <t>Ashburn</t>
  </si>
  <si>
    <t>Auburn Gresham</t>
  </si>
  <si>
    <t>Beverly</t>
  </si>
  <si>
    <t>Washington Height</t>
  </si>
  <si>
    <t>Mount Greenwood</t>
  </si>
  <si>
    <t>Morgan Park</t>
  </si>
  <si>
    <t>O'Hare</t>
  </si>
  <si>
    <t>Edgewater</t>
  </si>
  <si>
    <t>CHICAGO</t>
  </si>
  <si>
    <t>Edmond Burke Elementary School</t>
  </si>
  <si>
    <t>ES</t>
  </si>
  <si>
    <t>5356 S King Dr</t>
  </si>
  <si>
    <t>Chicago</t>
  </si>
  <si>
    <t>IL</t>
  </si>
  <si>
    <t>(773) 535-1325</t>
  </si>
  <si>
    <t>http://schoolreports.cps.edu/SchoolProgressReport_Eng/Spring2011Eng_609819.pdf</t>
  </si>
  <si>
    <t>Burnham Park Elementary Network</t>
  </si>
  <si>
    <t>SOUTH SIDE COLLABORATIVE</t>
  </si>
  <si>
    <t>No</t>
  </si>
  <si>
    <t>Track_E</t>
  </si>
  <si>
    <t>Probation</t>
  </si>
  <si>
    <t>Level 3</t>
  </si>
  <si>
    <t>Very Weak</t>
  </si>
  <si>
    <t>NDA</t>
  </si>
  <si>
    <t>Weak</t>
  </si>
  <si>
    <t>Average</t>
  </si>
  <si>
    <t>Red</t>
  </si>
  <si>
    <t>WASHINGTON PARK</t>
  </si>
  <si>
    <t>(41.79679285, -87.61617809)</t>
  </si>
  <si>
    <t>Luke O'Toole Elementary School</t>
  </si>
  <si>
    <t>6550 S Seeley Ave</t>
  </si>
  <si>
    <t>(773) 535-9040</t>
  </si>
  <si>
    <t>http://schoolreports.cps.edu/SchoolProgressReport_Eng/Spring2011Eng_610108.pdf</t>
  </si>
  <si>
    <t>Englewood-Gresham Elementary Network</t>
  </si>
  <si>
    <t>SOUTHWEST SIDE COLLABORATIVE</t>
  </si>
  <si>
    <t>Yellow</t>
  </si>
  <si>
    <t>WEST ENGLEWOOD</t>
  </si>
  <si>
    <t>(41.77418952, -87.67513395)</t>
  </si>
  <si>
    <t>George W Tilton Elementary School</t>
  </si>
  <si>
    <t>223 N Keeler Ave</t>
  </si>
  <si>
    <t>(773) 534-6746</t>
  </si>
  <si>
    <t>http://schoolreports.cps.edu/SchoolProgressReport_Eng/Spring2011Eng_610202.pdf</t>
  </si>
  <si>
    <t>Garfield-Humboldt Elementary Network</t>
  </si>
  <si>
    <t>WEST SIDE COLLABORATIVE</t>
  </si>
  <si>
    <t>WEST GARFIELD PARK</t>
  </si>
  <si>
    <t>(41.88409703, -87.73052949)</t>
  </si>
  <si>
    <t>Foster Park Elementary School</t>
  </si>
  <si>
    <t>8530 S Wood St</t>
  </si>
  <si>
    <t>(773) 535-2725</t>
  </si>
  <si>
    <t>http://schoolreports.cps.edu/SchoolProgressReport_Eng/Spring2011Eng_609927.pdf</t>
  </si>
  <si>
    <t>Standard</t>
  </si>
  <si>
    <t>AUBURN GRESHAM</t>
  </si>
  <si>
    <t>(41.7384262, -87.66813597)</t>
  </si>
  <si>
    <t>Emil G Hirsch Metropolitan High School</t>
  </si>
  <si>
    <t>HS</t>
  </si>
  <si>
    <t>7740 S Ingleside Ave</t>
  </si>
  <si>
    <t>(773) 535-3100</t>
  </si>
  <si>
    <t>http://schoolreports.cps.edu/SchoolProgressReport_Eng/Spring2011Eng_609712.pdf</t>
  </si>
  <si>
    <t>South Side High School Network</t>
  </si>
  <si>
    <t>GREATER GRAND CROSSING</t>
  </si>
  <si>
    <t>(41.7537612, -87.60176452)</t>
  </si>
  <si>
    <t>John Fiske Elementary School</t>
  </si>
  <si>
    <t>6145 S Ingleside Ave</t>
  </si>
  <si>
    <t>(773) 535-0990</t>
  </si>
  <si>
    <t>http://schoolreports.cps.edu/SchoolProgressReport_Eng/Spring2011Eng_609919.pdf</t>
  </si>
  <si>
    <t>WOODLAWN</t>
  </si>
  <si>
    <t>(41.78290934, -87.60259685)</t>
  </si>
  <si>
    <t>William W Carter Elementary School</t>
  </si>
  <si>
    <t>5740 S Michigan Ave</t>
  </si>
  <si>
    <t>(773) 535-0860</t>
  </si>
  <si>
    <t>http://schoolreports.cps.edu/SchoolProgressReport_Eng/Spring2011Eng_609844.pdf</t>
  </si>
  <si>
    <t>Strong</t>
  </si>
  <si>
    <t>(41.78984129, -87.62248974)</t>
  </si>
  <si>
    <t>Countee Cullen Elementary School</t>
  </si>
  <si>
    <t>10650 S Eberhart Ave</t>
  </si>
  <si>
    <t>(773) 535-5375</t>
  </si>
  <si>
    <t>http://schoolreports.cps.edu/SchoolProgressReport_Eng/Spring2011Eng_610004.pdf</t>
  </si>
  <si>
    <t>Rock Island Elementary Network</t>
  </si>
  <si>
    <t>FAR SOUTH SIDE COLLABORATIVE</t>
  </si>
  <si>
    <t>ROSELAND</t>
  </si>
  <si>
    <t>(41.70036107, -87.61128176)</t>
  </si>
  <si>
    <t>Gage Park High School</t>
  </si>
  <si>
    <t>5630 S Rockwell St</t>
  </si>
  <si>
    <t>(773) 535-9230</t>
  </si>
  <si>
    <t>http://schoolreports.cps.edu/SchoolProgressReport_Eng/Spring2011Eng_609709.pdf</t>
  </si>
  <si>
    <t>Southwest Side High School Network</t>
  </si>
  <si>
    <t>GAGE PARK</t>
  </si>
  <si>
    <t>(41.79101352, -87.68899064)</t>
  </si>
  <si>
    <t>Asa Philip Randolph Elementary School</t>
  </si>
  <si>
    <t>7316 S Hoyne Ave</t>
  </si>
  <si>
    <t>(773) 535-9015</t>
  </si>
  <si>
    <t>http://schoolreports.cps.edu/SchoolProgressReport_Eng/Spring2011Eng_609941.pdf</t>
  </si>
  <si>
    <t>(41.76059741, -87.67600175)</t>
  </si>
  <si>
    <t>Marquette Elementary School</t>
  </si>
  <si>
    <t>6550 S Richmond St</t>
  </si>
  <si>
    <t>(773) 535-9260</t>
  </si>
  <si>
    <t>http://schoolreports.cps.edu/SchoolProgressReport_Eng/Spring2011Eng_610053.pdf</t>
  </si>
  <si>
    <t>Midway Elementary Network</t>
  </si>
  <si>
    <t>CHICAGO LAWN</t>
  </si>
  <si>
    <t>(41.77390682, -87.6970673)</t>
  </si>
  <si>
    <t>Mildred I Lavizzo Elementary School</t>
  </si>
  <si>
    <t>138 W 109th St</t>
  </si>
  <si>
    <t>(773) 535-5300</t>
  </si>
  <si>
    <t>http://schoolreports.cps.edu/SchoolProgressReport_Eng/Spring2011Eng_610208.pdf</t>
  </si>
  <si>
    <t>(41.69628998, -87.62713349)</t>
  </si>
  <si>
    <t>Charles R Henderson Elementary School</t>
  </si>
  <si>
    <t>5650 S Wolcott Ave</t>
  </si>
  <si>
    <t>(773) 535-9080</t>
  </si>
  <si>
    <t>http://schoolreports.cps.edu/SchoolProgressReport_Eng/Spring2011Eng_609986.pdf</t>
  </si>
  <si>
    <t>(41.79061716, -87.67192466)</t>
  </si>
  <si>
    <t>Frederick Funston Elementary School</t>
  </si>
  <si>
    <t>2010 N Central Park</t>
  </si>
  <si>
    <t>(773) 534-4125</t>
  </si>
  <si>
    <t>http://schoolreports.cps.edu/SchoolProgressReport_Eng/Spring2011Eng_609930.pdf</t>
  </si>
  <si>
    <t>Fullerton Elementary Network</t>
  </si>
  <si>
    <t>NORTH-NORTHWEST SIDE COLLABORATIVE</t>
  </si>
  <si>
    <t>LOGAN SQUARE</t>
  </si>
  <si>
    <t>(41.91762127, -87.71692852)</t>
  </si>
  <si>
    <t>Isabelle C O'Keeffe Elementary School</t>
  </si>
  <si>
    <t>6940 S Merrill Ave</t>
  </si>
  <si>
    <t>(773) 535-0600</t>
  </si>
  <si>
    <t>http://schoolreports.cps.edu/SchoolProgressReport_Eng/Spring2011Eng_610103.pdf</t>
  </si>
  <si>
    <t>Skyway Elementary Network</t>
  </si>
  <si>
    <t>SOUTH SHORE</t>
  </si>
  <si>
    <t>(41.76861557, -87.57284299)</t>
  </si>
  <si>
    <t>New Millennium High School of Health at Bowen</t>
  </si>
  <si>
    <t>2710 E 89th St</t>
  </si>
  <si>
    <t>(773) 535-7650</t>
  </si>
  <si>
    <t>http://schoolreports.cps.edu/SchoolProgressReport_Eng/Spring2011Eng_610323.pdf</t>
  </si>
  <si>
    <t>SOUTH CHICAGO</t>
  </si>
  <si>
    <t>(41.73376107, -87.55775263)</t>
  </si>
  <si>
    <t>Songhai Elementary Learning Institute</t>
  </si>
  <si>
    <t>11725 S Perry Ave</t>
  </si>
  <si>
    <t>(773) 535-5547</t>
  </si>
  <si>
    <t>http://schoolreports.cps.edu/SchoolProgressReport_Eng/Spring2011Eng_610160.pdf</t>
  </si>
  <si>
    <t>Lake Calumet Elementary Network</t>
  </si>
  <si>
    <t>WEST PULLMAN</t>
  </si>
  <si>
    <t>(41.68086831, -87.62505762)</t>
  </si>
  <si>
    <t>Orville T Bright Elementary School</t>
  </si>
  <si>
    <t>10740 S Calhoun Ave</t>
  </si>
  <si>
    <t>(773) 535-6215</t>
  </si>
  <si>
    <t>http://schoolreports.cps.edu/SchoolProgressReport_Eng/Spring2011Eng_609811.pdf</t>
  </si>
  <si>
    <t>Green</t>
  </si>
  <si>
    <t>SOUTH DEERING</t>
  </si>
  <si>
    <t>(41.69973969, -87.56212104)</t>
  </si>
  <si>
    <t>William A Hinton Elementary School</t>
  </si>
  <si>
    <t>644 W 71st St</t>
  </si>
  <si>
    <t>(773) 535-3875</t>
  </si>
  <si>
    <t>http://schoolreports.cps.edu/SchoolProgressReport_Eng/Spring2011Eng_610299.pdf</t>
  </si>
  <si>
    <t>ENGLEWOOD</t>
  </si>
  <si>
    <t>(41.76536255, -87.6413274)</t>
  </si>
  <si>
    <t>Alfred David Kohn Elementary School</t>
  </si>
  <si>
    <t>10414 S State St</t>
  </si>
  <si>
    <t>(773) 535-5489</t>
  </si>
  <si>
    <t>http://schoolreports.cps.edu/SchoolProgressReport_Eng/Spring2011Eng_610028.pdf</t>
  </si>
  <si>
    <t>(41.70485072, -87.62360199)</t>
  </si>
  <si>
    <t>Dumas Technology Academy</t>
  </si>
  <si>
    <t>6650 S Ellis Ave</t>
  </si>
  <si>
    <t>(773) 535-0750</t>
  </si>
  <si>
    <t>http://schoolreports.cps.edu/SchoolProgressReport_Eng/Spring2011Eng_610266.pdf</t>
  </si>
  <si>
    <t>(41.77350389, -87.60105531)</t>
  </si>
  <si>
    <t>Robert H Lawrence Elementary School</t>
  </si>
  <si>
    <t>9928 S Crandon Ave</t>
  </si>
  <si>
    <t>(773) 535-6320</t>
  </si>
  <si>
    <t>http://schoolreports.cps.edu/SchoolProgressReport_Eng/Spring2011Eng_610045.pdf</t>
  </si>
  <si>
    <t>(41.71440176, -87.56716721)</t>
  </si>
  <si>
    <t>Charles S Brownell Elementary School</t>
  </si>
  <si>
    <t>6741 S Michigan Ave</t>
  </si>
  <si>
    <t>(773) 535-3030</t>
  </si>
  <si>
    <t>http://schoolreports.cps.edu/SchoolProgressReport_Eng/Spring2011Eng_609813.pdf</t>
  </si>
  <si>
    <t>Not on Probation</t>
  </si>
  <si>
    <t>Level 2</t>
  </si>
  <si>
    <t>Very Strong</t>
  </si>
  <si>
    <t>(41.77163474, -87.62170972)</t>
  </si>
  <si>
    <t>Florence B Price Elementary School</t>
  </si>
  <si>
    <t>4351 S Drexel Blvd</t>
  </si>
  <si>
    <t>(773) 535-1300</t>
  </si>
  <si>
    <t>http://schoolreports.cps.edu/SchoolProgressReport_Eng/Spring2011Eng_610258.pdf</t>
  </si>
  <si>
    <t>KENWOOD</t>
  </si>
  <si>
    <t>(41.81534262, -87.6038735)</t>
  </si>
  <si>
    <t>William J Bogan High School</t>
  </si>
  <si>
    <t>3939 W 79th St</t>
  </si>
  <si>
    <t>(773) 535-2180</t>
  </si>
  <si>
    <t>http://schoolreports.cps.edu/SchoolProgressReport_Eng/Spring2011Eng_609698.pdf</t>
  </si>
  <si>
    <t>ASHBURN</t>
  </si>
  <si>
    <t>(41.74934817, -87.72109673)</t>
  </si>
  <si>
    <t>Leslie Lewis Elementary School</t>
  </si>
  <si>
    <t>1431 N Leamington Ave</t>
  </si>
  <si>
    <t>(773) 534-3060</t>
  </si>
  <si>
    <t>http://schoolreports.cps.edu/SchoolProgressReport_Eng/Spring2011Eng_610036.pdf</t>
  </si>
  <si>
    <t>Austin-North Lawndale Elementary Network</t>
  </si>
  <si>
    <t>AUSTIN</t>
  </si>
  <si>
    <t>(41.90682528, -87.75451319)</t>
  </si>
  <si>
    <t>Oliver Wendell Holmes Elementary School</t>
  </si>
  <si>
    <t>955 W Garfield Blvd</t>
  </si>
  <si>
    <t>(773) 535-9025</t>
  </si>
  <si>
    <t>http://schoolreports.cps.edu/SchoolProgressReport_Eng/Spring2011Eng_609997.pdf</t>
  </si>
  <si>
    <t>(41.79376044, -87.64977785)</t>
  </si>
  <si>
    <t>Edward Coles Elementary Language Academy</t>
  </si>
  <si>
    <t>8441 S Yates Blvd</t>
  </si>
  <si>
    <t>(773) 535-6550</t>
  </si>
  <si>
    <t>http://schoolreports.cps.edu/SchoolProgressReport_Eng/Spring2011Eng_609862.pdf</t>
  </si>
  <si>
    <t>(41.74142687, -87.56593332)</t>
  </si>
  <si>
    <t>James Hedges Elementary School</t>
  </si>
  <si>
    <t>4747 S Winchester Ave</t>
  </si>
  <si>
    <t>(773) 535-7360</t>
  </si>
  <si>
    <t>http://schoolreports.cps.edu/SchoolProgressReport_Eng/Spring2011Eng_609983.pdf</t>
  </si>
  <si>
    <t>Pershing Elementary Network</t>
  </si>
  <si>
    <t>NEW CITY</t>
  </si>
  <si>
    <t>(41.80713406, -87.67329121)</t>
  </si>
  <si>
    <t>Melville W Fuller Elementary School</t>
  </si>
  <si>
    <t>4214 S Saint Lawrence Ave</t>
  </si>
  <si>
    <t>(773) 535-1687</t>
  </si>
  <si>
    <t>http://schoolreports.cps.edu/SchoolProgressReport_Eng/Spring2011Eng_609928.pdf</t>
  </si>
  <si>
    <t>GRAND BOULEVARD</t>
  </si>
  <si>
    <t>(41.8180061, -87.61182077)</t>
  </si>
  <si>
    <t>Wendell Smith Elementary School</t>
  </si>
  <si>
    <t>744 E 103rd St</t>
  </si>
  <si>
    <t>(773) 535-5689</t>
  </si>
  <si>
    <t>http://schoolreports.cps.edu/SchoolProgressReport_Eng/Spring2011Eng_609978.pdf</t>
  </si>
  <si>
    <t>PULLMAN</t>
  </si>
  <si>
    <t>(41.70758462, -87.60468711)</t>
  </si>
  <si>
    <t>William Rainey Harper High School</t>
  </si>
  <si>
    <t>6520 S Wood St</t>
  </si>
  <si>
    <t>(773) 535-9150</t>
  </si>
  <si>
    <t>http://schoolreports.cps.edu/SchoolProgressReport_Eng/Spring2011Eng_609711.pdf</t>
  </si>
  <si>
    <t>(41.77511222, -87.66912563)</t>
  </si>
  <si>
    <t>Amos Alonzo Stagg Elementary School</t>
  </si>
  <si>
    <t>7424 S Morgan St</t>
  </si>
  <si>
    <t>(773) 535-3565</t>
  </si>
  <si>
    <t>http://schoolreports.cps.edu/SchoolProgressReport_Eng/Spring2011Eng_610339.pdf</t>
  </si>
  <si>
    <t>(41.75892669, -87.6492534)</t>
  </si>
  <si>
    <t>Austin O Sexton Elementary School</t>
  </si>
  <si>
    <t>6020 S Langley Ave</t>
  </si>
  <si>
    <t>(773) 535-0640</t>
  </si>
  <si>
    <t>http://schoolreports.cps.edu/SchoolProgressReport_Eng/Spring2011Eng_610169.pdf</t>
  </si>
  <si>
    <t>(41.78517099, -87.60866927)</t>
  </si>
  <si>
    <t>Francis M McKay Elementary School</t>
  </si>
  <si>
    <t>6901 S Fairfield Ave</t>
  </si>
  <si>
    <t>(773) 535-9340</t>
  </si>
  <si>
    <t>http://schoolreports.cps.edu/SchoolProgressReport_Eng/Spring2011Eng_610067.pdf</t>
  </si>
  <si>
    <t>(41.76810662, -87.69174944)</t>
  </si>
  <si>
    <t>George W Curtis Elementary School</t>
  </si>
  <si>
    <t>32 E 115th St</t>
  </si>
  <si>
    <t>(773) 535-5050</t>
  </si>
  <si>
    <t>http://schoolreports.cps.edu/SchoolProgressReport_Eng/Spring2011Eng_609900.pdf</t>
  </si>
  <si>
    <t>AUSL Schools</t>
  </si>
  <si>
    <t>(41.68544575, -87.62166148)</t>
  </si>
  <si>
    <t>West Pullman Elementary School</t>
  </si>
  <si>
    <t>11941 S Parnell Ave</t>
  </si>
  <si>
    <t>(773) 535-5500</t>
  </si>
  <si>
    <t>http://schoolreports.cps.edu/SchoolProgressReport_Eng/Spring2011Eng_610224.pdf</t>
  </si>
  <si>
    <t>(41.67666008, -87.63570683)</t>
  </si>
  <si>
    <t>Charles W Earle Elementary School</t>
  </si>
  <si>
    <t>6121 S Hermitage Ave</t>
  </si>
  <si>
    <t>(773) 535-9130</t>
  </si>
  <si>
    <t>http://schoolreports.cps.edu/SchoolProgressReport_Eng/Spring2011Eng_609897.pdf</t>
  </si>
  <si>
    <t>(41.78230211, -87.66777712)</t>
  </si>
  <si>
    <t>Charles P Caldwell Academy of Math &amp; Science Elementary School</t>
  </si>
  <si>
    <t>8546 S Cregier</t>
  </si>
  <si>
    <t>(773) 535-6300</t>
  </si>
  <si>
    <t>http://schoolreports.cps.edu/SchoolProgressReport_Eng/Spring2011Eng_609833.pdf</t>
  </si>
  <si>
    <t>AVALON PARK</t>
  </si>
  <si>
    <t>(41.73922735, -87.58076569)</t>
  </si>
  <si>
    <t>Clara Barton Elementary School</t>
  </si>
  <si>
    <t>7650 S Wolcott Ave</t>
  </si>
  <si>
    <t>(773) 535-3260</t>
  </si>
  <si>
    <t>http://schoolreports.cps.edu/SchoolProgressReport_Eng/Spring2011Eng_609790.pdf</t>
  </si>
  <si>
    <t>(41.75421962, -87.67096453)</t>
  </si>
  <si>
    <t>George Washington Carver Primary School</t>
  </si>
  <si>
    <t>901 E 133rd Pl</t>
  </si>
  <si>
    <t>(773) 535-5674</t>
  </si>
  <si>
    <t>http://schoolreports.cps.edu/SchoolProgressReport_Eng/Spring2011Eng_609845.pdf</t>
  </si>
  <si>
    <t>RIVERDALE</t>
  </si>
  <si>
    <t>(41.65367428, -87.59952683)</t>
  </si>
  <si>
    <t>Walter Q Gresham Elementary School</t>
  </si>
  <si>
    <t>8524 S Green St</t>
  </si>
  <si>
    <t>(773) 535-3350</t>
  </si>
  <si>
    <t>http://schoolreports.cps.edu/SchoolProgressReport_Eng/Spring2011Eng_609955.pdf</t>
  </si>
  <si>
    <t>(41.73891334, -87.64506169)</t>
  </si>
  <si>
    <t>Carter G Woodson South Elementary School</t>
  </si>
  <si>
    <t>4414 S Evans</t>
  </si>
  <si>
    <t>(773) 535-1280</t>
  </si>
  <si>
    <t>http://schoolreports.cps.edu/SchoolProgressReport_Eng/Spring2011Eng_610345.pdf</t>
  </si>
  <si>
    <t>(41.81447955, -87.60845505)</t>
  </si>
  <si>
    <t>Charles P Steinmetz Academic Centre High School</t>
  </si>
  <si>
    <t>3030 N Mobile Ave</t>
  </si>
  <si>
    <t>(773) 534-3030</t>
  </si>
  <si>
    <t>http://schoolreports.cps.edu/SchoolProgressReport_Eng/Spring2011Eng_609732.pdf</t>
  </si>
  <si>
    <t>North-Northwest Side High School Network</t>
  </si>
  <si>
    <t>BELMONT CRAGIN</t>
  </si>
  <si>
    <t>(41.93563171, -87.78355194)</t>
  </si>
  <si>
    <t>Edwin G Foreman High School</t>
  </si>
  <si>
    <t>3235 N LeClaire Ave</t>
  </si>
  <si>
    <t>(773) 534-3400</t>
  </si>
  <si>
    <t>http://schoolreports.cps.edu/SchoolProgressReport_Eng/Spring2011Eng_609708.pdf</t>
  </si>
  <si>
    <t>PORTAGE PARK</t>
  </si>
  <si>
    <t>(41.93981043, -87.7541302)</t>
  </si>
  <si>
    <t>Guglielmo Marconi Elementary Community Academy</t>
  </si>
  <si>
    <t>230 N Kolmar Ave</t>
  </si>
  <si>
    <t>(773) 534-6210</t>
  </si>
  <si>
    <t>http://schoolreports.cps.edu/SchoolProgressReport_Eng/Spring2011Eng_610241.pdf</t>
  </si>
  <si>
    <t>(41.88431659, -87.73936153)</t>
  </si>
  <si>
    <t>John T Pirie Fine Arts &amp; Academic Center Elementary School</t>
  </si>
  <si>
    <t>650 E 85th St</t>
  </si>
  <si>
    <t>(773) 535-3435</t>
  </si>
  <si>
    <t>http://schoolreports.cps.edu/SchoolProgressReport_Eng/Spring2011Eng_610130.pdf</t>
  </si>
  <si>
    <t>CHATHAM</t>
  </si>
  <si>
    <t>(41.74036711, -87.60792289)</t>
  </si>
  <si>
    <t>Arnold Mireles Elementary Academy</t>
  </si>
  <si>
    <t>9000 S Exchange Ave</t>
  </si>
  <si>
    <t>(773) 535-6360</t>
  </si>
  <si>
    <t>http://schoolreports.cps.edu/SchoolProgressReport_Eng/Spring2011Eng_610171.pdf</t>
  </si>
  <si>
    <t>(41.73168217, -87.55282373)</t>
  </si>
  <si>
    <t>Benjamin E Mays Elementary Academy</t>
  </si>
  <si>
    <t>838 W Marquette Rd</t>
  </si>
  <si>
    <t>(773) 535-3892</t>
  </si>
  <si>
    <t>http://schoolreports.cps.edu/SchoolProgressReport_Eng/Spring2011Eng_610290.pdf</t>
  </si>
  <si>
    <t>(41.77256081, -87.64612737)</t>
  </si>
  <si>
    <t>Brian Piccolo Elementary Specialty School</t>
  </si>
  <si>
    <t>1040 N Keeler Ave</t>
  </si>
  <si>
    <t>(773) 534-4425</t>
  </si>
  <si>
    <t>http://schoolreports.cps.edu/SchoolProgressReport_Eng/Spring2011Eng_610106.pdf</t>
  </si>
  <si>
    <t>HUMBOLDT PARK</t>
  </si>
  <si>
    <t>(41.9001461, -87.73129753)</t>
  </si>
  <si>
    <t>Chicago Vocational Career Academy High School</t>
  </si>
  <si>
    <t>2100 E 87th St</t>
  </si>
  <si>
    <t>(773) 535-6100</t>
  </si>
  <si>
    <t>http://schoolreports.cps.edu/SchoolProgressReport_Eng/Spring2011Eng_609674.pdf</t>
  </si>
  <si>
    <t>(41.73720173, -87.57324389)</t>
  </si>
  <si>
    <t>Crown Community Academy of Fine Arts Center Elementary School</t>
  </si>
  <si>
    <t>2128 S Saint Louis Ave</t>
  </si>
  <si>
    <t>(773) 534-1680</t>
  </si>
  <si>
    <t>http://schoolreports.cps.edu/SchoolProgressReport_Eng/Spring2011Eng_609873.pdf</t>
  </si>
  <si>
    <t>NORTH LAWNDALE</t>
  </si>
  <si>
    <t>(41.85266155, -87.7125068)</t>
  </si>
  <si>
    <t>Dyett High School</t>
  </si>
  <si>
    <t>555 E 51st St</t>
  </si>
  <si>
    <t>(773) 535-1825</t>
  </si>
  <si>
    <t>http://schoolreports.cps.edu/SchoolProgressReport_Eng/Spring2011Eng_609736.pdf</t>
  </si>
  <si>
    <t>(41.80204982, -87.61192836)</t>
  </si>
  <si>
    <t>Edward White Elementary Career Academy</t>
  </si>
  <si>
    <t>1136 W 122nd St</t>
  </si>
  <si>
    <t>(773) 535-5672</t>
  </si>
  <si>
    <t>http://schoolreports.cps.edu/SchoolProgressReport_Eng/Spring2011Eng_610315.pdf</t>
  </si>
  <si>
    <t>(41.67233661, -87.65055321)</t>
  </si>
  <si>
    <t>Frank L Gillespie Elementary School</t>
  </si>
  <si>
    <t>9301 S State St</t>
  </si>
  <si>
    <t>(773) 535-5065</t>
  </si>
  <si>
    <t>http://schoolreports.cps.edu/SchoolProgressReport_Eng/Spring2011Eng_609939.pdf</t>
  </si>
  <si>
    <t>(41.72529635, -87.62368165)</t>
  </si>
  <si>
    <t>Medgar Evers Elementary School</t>
  </si>
  <si>
    <t>9811 S Lowe Ave</t>
  </si>
  <si>
    <t>(773) 535-2565</t>
  </si>
  <si>
    <t>http://schoolreports.cps.edu/SchoolProgressReport_Eng/Spring2011Eng_610362.pdf</t>
  </si>
  <si>
    <t>Level 1</t>
  </si>
  <si>
    <t>WASHINGTON HEIGHTS</t>
  </si>
  <si>
    <t>(41.7156643, -87.63926881)</t>
  </si>
  <si>
    <t>William K New Sullivan Elementary School</t>
  </si>
  <si>
    <t>8331 S Mackinaw</t>
  </si>
  <si>
    <t>(773) 535-6585</t>
  </si>
  <si>
    <t>http://schoolreports.cps.edu/SchoolProgressReport_Eng/Spring2011Eng_610193.pdf</t>
  </si>
  <si>
    <t>(41.7438302, -87.542891)</t>
  </si>
  <si>
    <t>Alex Haley Elementary Academy</t>
  </si>
  <si>
    <t>11411 S Eggleston Ave</t>
  </si>
  <si>
    <t>(773) 535-5340</t>
  </si>
  <si>
    <t>http://schoolreports.cps.edu/SchoolProgressReport_Eng/Spring2011Eng_609808.pdf</t>
  </si>
  <si>
    <t>(41.68663682, -87.63359476)</t>
  </si>
  <si>
    <t>Donald Morrill Math &amp; Science Elementary School</t>
  </si>
  <si>
    <t>6011 S Rockwell St</t>
  </si>
  <si>
    <t>(773) 535-9288</t>
  </si>
  <si>
    <t>http://schoolreports.cps.edu/SchoolProgressReport_Eng/Spring2011Eng_610077.pdf</t>
  </si>
  <si>
    <t>(41.78428993, -87.68851192)</t>
  </si>
  <si>
    <t>Garrett A Morgan Elementary School</t>
  </si>
  <si>
    <t>8407 S Kerfoot Ave</t>
  </si>
  <si>
    <t>(773) 535-3366</t>
  </si>
  <si>
    <t>http://schoolreports.cps.edu/SchoolProgressReport_Eng/Spring2011Eng_610072.pdf</t>
  </si>
  <si>
    <t>(41.74124549, -87.64007166)</t>
  </si>
  <si>
    <t>Harold Washington Elementary School</t>
  </si>
  <si>
    <t>9130 S University Ave</t>
  </si>
  <si>
    <t>(773) 535-6225</t>
  </si>
  <si>
    <t>http://schoolreports.cps.edu/SchoolProgressReport_Eng/Spring2011Eng_610124.pdf</t>
  </si>
  <si>
    <t>BURNSIDE</t>
  </si>
  <si>
    <t>(41.72853492, -87.59629327)</t>
  </si>
  <si>
    <t>Harriet Beecher Stowe Elementary School</t>
  </si>
  <si>
    <t>3444 W Wabansia Ave</t>
  </si>
  <si>
    <t>(773) 534-4175</t>
  </si>
  <si>
    <t>http://schoolreports.cps.edu/SchoolProgressReport_Eng/Spring2011Eng_610192.pdf</t>
  </si>
  <si>
    <t>(41.91196584, -87.7132855)</t>
  </si>
  <si>
    <t>Horace Mann Elementary School</t>
  </si>
  <si>
    <t>8050 S Chappel Ave</t>
  </si>
  <si>
    <t>(773) 535-6640</t>
  </si>
  <si>
    <t>http://schoolreports.cps.edu/SchoolProgressReport_Eng/Spring2011Eng_610052.pdf</t>
  </si>
  <si>
    <t>(41.74830012, -87.57485274)</t>
  </si>
  <si>
    <t>Langston Hughes Elementary School</t>
  </si>
  <si>
    <t>240 W 104th St</t>
  </si>
  <si>
    <t>(773) 535-5075</t>
  </si>
  <si>
    <t>http://schoolreports.cps.edu/SchoolProgressReport_Eng/Spring2011Eng_610368.pdf</t>
  </si>
  <si>
    <t>(41.70536999, -87.62985093)</t>
  </si>
  <si>
    <t>Moses Montefiore Special Elementary School</t>
  </si>
  <si>
    <t>1310 S Ashland Ave</t>
  </si>
  <si>
    <t>(773) 534-7825</t>
  </si>
  <si>
    <t>http://schoolreports.cps.edu/SchoolProgressReport_Eng/Spring2011Eng_610075.pdf</t>
  </si>
  <si>
    <t>Fulton Elementary Network</t>
  </si>
  <si>
    <t>Not Applicable</t>
  </si>
  <si>
    <t>NEAR WEST SIDE</t>
  </si>
  <si>
    <t>(41.86471954, -87.66648084)</t>
  </si>
  <si>
    <t>Percy L Julian High School</t>
  </si>
  <si>
    <t>10330 S Elizabeth St</t>
  </si>
  <si>
    <t>(773) 535-5170</t>
  </si>
  <si>
    <t>http://schoolreports.cps.edu/SchoolProgressReport_Eng/Spring2011Eng_609762.pdf</t>
  </si>
  <si>
    <t>Far South Side High School Network</t>
  </si>
  <si>
    <t>(41.70585971, -87.65378585)</t>
  </si>
  <si>
    <t>Park Manor Elementary School</t>
  </si>
  <si>
    <t>7037 S Rhodes Ave</t>
  </si>
  <si>
    <t>(773) 535-3070</t>
  </si>
  <si>
    <t>http://schoolreports.cps.edu/SchoolProgressReport_Eng/Spring2011Eng_610115.pdf</t>
  </si>
  <si>
    <t>(41.76648584, -87.61150917)</t>
  </si>
  <si>
    <t>Perkins Bass Elementary School</t>
  </si>
  <si>
    <t>1140 W 66th St</t>
  </si>
  <si>
    <t>(773) 535-3275</t>
  </si>
  <si>
    <t>http://schoolreports.cps.edu/SchoolProgressReport_Eng/Spring2011Eng_609791.pdf</t>
  </si>
  <si>
    <t>(41.77427377, -87.65354234)</t>
  </si>
  <si>
    <t>Elihu Yale Elementary School</t>
  </si>
  <si>
    <t>7025 S Princeton Ave</t>
  </si>
  <si>
    <t>(773) 535-3190</t>
  </si>
  <si>
    <t>http://schoolreports.cps.edu/SchoolProgressReport_Eng/Spring2011Eng_610233.pdf</t>
  </si>
  <si>
    <t>(41.76644232, -87.63209571)</t>
  </si>
  <si>
    <t>Fernwood Elementary School</t>
  </si>
  <si>
    <t>10041 S Union Ave</t>
  </si>
  <si>
    <t>(773) 535-2700</t>
  </si>
  <si>
    <t>http://schoolreports.cps.edu/SchoolProgressReport_Eng/Spring2011Eng_609917.pdf</t>
  </si>
  <si>
    <t>(41.71119799, -87.6403774)</t>
  </si>
  <si>
    <t>Helen M Hefferan Elementary School</t>
  </si>
  <si>
    <t>4409 W Wilcox St</t>
  </si>
  <si>
    <t>(773) 534-6192</t>
  </si>
  <si>
    <t>http://schoolreports.cps.edu/SchoolProgressReport_Eng/Spring2011Eng_609985.pdf</t>
  </si>
  <si>
    <t>(41.87863685, -87.73583687)</t>
  </si>
  <si>
    <t>Hyde Park Academy High School</t>
  </si>
  <si>
    <t>6220 S Stony Island Ave</t>
  </si>
  <si>
    <t>(773) 535-0880</t>
  </si>
  <si>
    <t>http://schoolreports.cps.edu/SchoolProgressReport_Eng/Spring2011Eng_609713.pdf</t>
  </si>
  <si>
    <t>(41.78223539, -87.58665115)</t>
  </si>
  <si>
    <t>Paul Laurence Dunbar Career Academy High School</t>
  </si>
  <si>
    <t>3000 S King Dr</t>
  </si>
  <si>
    <t>(773) 534-9000</t>
  </si>
  <si>
    <t>http://schoolreports.cps.edu/SchoolProgressReport_Eng/Spring2011Eng_609676.pdf</t>
  </si>
  <si>
    <t>DOUGLAS</t>
  </si>
  <si>
    <t>(41.84018775, -87.61767315)</t>
  </si>
  <si>
    <t>Paul Robeson High School</t>
  </si>
  <si>
    <t>6835 S Normal Blvd</t>
  </si>
  <si>
    <t>(773) 535-3800</t>
  </si>
  <si>
    <t>http://schoolreports.cps.edu/SchoolProgressReport_Eng/Spring2011Eng_609707.pdf</t>
  </si>
  <si>
    <t>(41.76973341, -87.63711641)</t>
  </si>
  <si>
    <t>Richard J Daley Elementary Academy</t>
  </si>
  <si>
    <t>5024 S Wolcott Ave</t>
  </si>
  <si>
    <t>(773) 535-9091</t>
  </si>
  <si>
    <t>http://schoolreports.cps.edu/SchoolProgressReport_Eng/Spring2011Eng_610239.pdf</t>
  </si>
  <si>
    <t>(41.80234381, -87.67224309)</t>
  </si>
  <si>
    <t>Walter Reed Elementary School</t>
  </si>
  <si>
    <t>6350 S Stewart Ave</t>
  </si>
  <si>
    <t>(773) 535-3075</t>
  </si>
  <si>
    <t>http://schoolreports.cps.edu/SchoolProgressReport_Eng/Spring2011Eng_610264.pdf</t>
  </si>
  <si>
    <t>(41.77839545, -87.63515406)</t>
  </si>
  <si>
    <t>West Park Elementary Academy</t>
  </si>
  <si>
    <t>1425 N Tripp Ave</t>
  </si>
  <si>
    <t>(773) 534-4940</t>
  </si>
  <si>
    <t>http://schoolreports.cps.edu/SchoolProgressReport_Eng/Spring2011Eng_610100.pdf</t>
  </si>
  <si>
    <t>(41.90691024, -87.73240646)</t>
  </si>
  <si>
    <t>Daniel S Wentworth Elementary School</t>
  </si>
  <si>
    <t>6950 S Sangamon St</t>
  </si>
  <si>
    <t>(773) 535-3394</t>
  </si>
  <si>
    <t>http://schoolreports.cps.edu/SchoolProgressReport_Eng/Spring2011Eng_610223.pdf</t>
  </si>
  <si>
    <t>(41.76728177, -87.64825544)</t>
  </si>
  <si>
    <t>Edward K Ellington Elementary School</t>
  </si>
  <si>
    <t>243 N Parkside Ave</t>
  </si>
  <si>
    <t>(773) 534-6361</t>
  </si>
  <si>
    <t>http://schoolreports.cps.edu/SchoolProgressReport_Eng/Spring2011Eng_609904.pdf</t>
  </si>
  <si>
    <t>(41.885506, -87.76655157)</t>
  </si>
  <si>
    <t>Ellen H Richards Career Academy High School</t>
  </si>
  <si>
    <t>5009 S Laflin St</t>
  </si>
  <si>
    <t>(773) 535-4945</t>
  </si>
  <si>
    <t>http://schoolreports.cps.edu/SchoolProgressReport_Eng/Spring2011Eng_609682.pdf</t>
  </si>
  <si>
    <t>(41.80285552, -87.66224052)</t>
  </si>
  <si>
    <t>Enrico Fermi Elementary School</t>
  </si>
  <si>
    <t>1415 E 70th St</t>
  </si>
  <si>
    <t>(773) 535-0540</t>
  </si>
  <si>
    <t>http://schoolreports.cps.edu/SchoolProgressReport_Eng/Spring2011Eng_609916.pdf</t>
  </si>
  <si>
    <t>(41.76772772, -87.59039017)</t>
  </si>
  <si>
    <t>Francis W Parker Elementary Community Academy</t>
  </si>
  <si>
    <t>6800 S Stewart Ave</t>
  </si>
  <si>
    <t>(773) 535-3375</t>
  </si>
  <si>
    <t>http://schoolreports.cps.edu/SchoolProgressReport_Eng/Spring2011Eng_610112.pdf</t>
  </si>
  <si>
    <t>(41.77079606, -87.6353099)</t>
  </si>
  <si>
    <t>James R Doolittle Jr Elementary School</t>
  </si>
  <si>
    <t>535 E 35th St</t>
  </si>
  <si>
    <t>(773) 535-1040</t>
  </si>
  <si>
    <t>http://schoolreports.cps.edu/SchoolProgressReport_Eng/Spring2011Eng_609891.pdf</t>
  </si>
  <si>
    <t>(41.8310921, -87.61291629)</t>
  </si>
  <si>
    <t>Milton Brunson Math &amp; Science Specialty Elementary School</t>
  </si>
  <si>
    <t>932 N Central Ave</t>
  </si>
  <si>
    <t>(773) 534-6025</t>
  </si>
  <si>
    <t>http://schoolreports.cps.edu/SchoolProgressReport_Eng/Spring2011Eng_609830.pdf</t>
  </si>
  <si>
    <t>(41.89767761, -87.76564297)</t>
  </si>
  <si>
    <t>Oliver S Westcott Elementary School</t>
  </si>
  <si>
    <t>409 W 80th St</t>
  </si>
  <si>
    <t>(773) 535-3090</t>
  </si>
  <si>
    <t>http://schoolreports.cps.edu/SchoolProgressReport_Eng/Spring2011Eng_610300.pdf</t>
  </si>
  <si>
    <t>(41.74884018, -87.63478949)</t>
  </si>
  <si>
    <t>Roger C Sullivan High School</t>
  </si>
  <si>
    <t>6631 N Bosworth Ave</t>
  </si>
  <si>
    <t>(773) 534-2000</t>
  </si>
  <si>
    <t>http://schoolreports.cps.edu/SchoolProgressReport_Eng/Spring2011Eng_609733.pdf</t>
  </si>
  <si>
    <t>ROGERS PARK</t>
  </si>
  <si>
    <t>(42.00268694, -87.66915533)</t>
  </si>
  <si>
    <t>Simon Guggenheim Elementary School</t>
  </si>
  <si>
    <t>7141 S Morgan St</t>
  </si>
  <si>
    <t>(773) 535-3587</t>
  </si>
  <si>
    <t>http://schoolreports.cps.edu/SchoolProgressReport_Eng/Spring2011Eng_610283.pdf</t>
  </si>
  <si>
    <t>(41.76391032, -87.64908807)</t>
  </si>
  <si>
    <t>Alexander von Humboldt Elementary School</t>
  </si>
  <si>
    <t>2620 W Hirsch St</t>
  </si>
  <si>
    <t>(773) 534-4480</t>
  </si>
  <si>
    <t>http://schoolreports.cps.edu/SchoolProgressReport_Eng/Spring2011Eng_610210.pdf</t>
  </si>
  <si>
    <t>WEST TOWN</t>
  </si>
  <si>
    <t>(41.90672216, -87.69300325)</t>
  </si>
  <si>
    <t>Anna R. Langford Community Academy</t>
  </si>
  <si>
    <t>6010 S Throop St</t>
  </si>
  <si>
    <t>(773) 535-9180</t>
  </si>
  <si>
    <t>http://schoolreports.cps.edu/SchoolProgressReport_Eng/Spring2011Eng_609869.pdf</t>
  </si>
  <si>
    <t>(41.78465652, -87.6572053)</t>
  </si>
  <si>
    <t>Ella Flagg Young Elementary School</t>
  </si>
  <si>
    <t>1434 N Parkside Ave</t>
  </si>
  <si>
    <t>(773) 534-6200</t>
  </si>
  <si>
    <t>http://schoolreports.cps.edu/SchoolProgressReport_Eng/Spring2011Eng_610235.pdf</t>
  </si>
  <si>
    <t>(41.90678358, -87.76717934)</t>
  </si>
  <si>
    <t>Emmett Louis Till Math and Science Academy</t>
  </si>
  <si>
    <t>6543 S Champlain Ave</t>
  </si>
  <si>
    <t>(773) 535-0570</t>
  </si>
  <si>
    <t>http://schoolreports.cps.edu/SchoolProgressReport_Eng/Spring2011Eng_610065.pdf</t>
  </si>
  <si>
    <t>(41.77544062, -87.60932095)</t>
  </si>
  <si>
    <t>Fairfield Elementary Academy</t>
  </si>
  <si>
    <t>6201 S Fairfield Ave</t>
  </si>
  <si>
    <t>(773) 535-9500</t>
  </si>
  <si>
    <t>http://schoolreports.cps.edu/SchoolProgressReport_Eng/Spring2011Eng_610057.pdf</t>
  </si>
  <si>
    <t>(41.78086789, -87.69207758)</t>
  </si>
  <si>
    <t>Hope College Preparatory High School</t>
  </si>
  <si>
    <t>5515 S Lowe Ave</t>
  </si>
  <si>
    <t>(773) 535-3160</t>
  </si>
  <si>
    <t>http://schoolreports.cps.edu/SchoolProgressReport_Eng/Spring2011Eng_609768.pdf</t>
  </si>
  <si>
    <t>(41.79355292, -87.64134488)</t>
  </si>
  <si>
    <t>Ignance Paderewski Elementary Learning Academy</t>
  </si>
  <si>
    <t>2221 S Lawndale Ave</t>
  </si>
  <si>
    <t>(773) 534-1821</t>
  </si>
  <si>
    <t>http://schoolreports.cps.edu/SchoolProgressReport_Eng/Spring2011Eng_610273.pdf</t>
  </si>
  <si>
    <t>Pilsen-Little Village Elementary Network</t>
  </si>
  <si>
    <t>SOUTH LAWNDALE</t>
  </si>
  <si>
    <t>(41.85094816, -87.71726618)</t>
  </si>
  <si>
    <t>Kate S Buckingham Special Education Center</t>
  </si>
  <si>
    <t>9207 S Phillips Ave</t>
  </si>
  <si>
    <t>(773) 535-6422</t>
  </si>
  <si>
    <t>http://schoolreports.cps.edu/SchoolProgressReport_Eng/Spring2011Eng_610280.pdf</t>
  </si>
  <si>
    <t>CALUMET HEIGHTS</t>
  </si>
  <si>
    <t>(41.72782129, -87.56439326)</t>
  </si>
  <si>
    <t>Mount Vernon Elementary School</t>
  </si>
  <si>
    <t>10540 S Morgan St</t>
  </si>
  <si>
    <t>(773) 535-2825</t>
  </si>
  <si>
    <t>http://schoolreports.cps.edu/SchoolProgressReport_Eng/Spring2011Eng_610086.pdf</t>
  </si>
  <si>
    <t>(41.70196704, -87.64768959)</t>
  </si>
  <si>
    <t>Myra Bradwell Communications Arts &amp; Sciences Elementary School</t>
  </si>
  <si>
    <t>7736 S Burnham Ave</t>
  </si>
  <si>
    <t>(773) 535-6600</t>
  </si>
  <si>
    <t>http://schoolreports.cps.edu/SchoolProgressReport_Eng/Spring2011Eng_609806.pdf</t>
  </si>
  <si>
    <t>(41.7543734, -87.55717881)</t>
  </si>
  <si>
    <t>Ronald Brown Elementary Community Academy</t>
  </si>
  <si>
    <t>12607 S Union Ave</t>
  </si>
  <si>
    <t>(773) 535-5385</t>
  </si>
  <si>
    <t>http://schoolreports.cps.edu/SchoolProgressReport_Eng/Spring2011Eng_610091.pdf</t>
  </si>
  <si>
    <t>(41.66484509, -87.63892027)</t>
  </si>
  <si>
    <t>Ronald E McNair Elementary School</t>
  </si>
  <si>
    <t>4820 W Walton St</t>
  </si>
  <si>
    <t>(773) 534-8980</t>
  </si>
  <si>
    <t>http://schoolreports.cps.edu/SchoolProgressReport_Eng/Spring2011Eng_610282.pdf</t>
  </si>
  <si>
    <t>(41.8978464, -87.74674645)</t>
  </si>
  <si>
    <t>Anthony Overton Elementary School</t>
  </si>
  <si>
    <t>221 E 49th St</t>
  </si>
  <si>
    <t>(773) 535-1430</t>
  </si>
  <si>
    <t>http://schoolreports.cps.edu/SchoolProgressReport_Eng/Spring2011Eng_610277.pdf</t>
  </si>
  <si>
    <t>(41.80557578, -87.62012252)</t>
  </si>
  <si>
    <t>Avalon Park Elementary School</t>
  </si>
  <si>
    <t>8045 S Kenwood Ave</t>
  </si>
  <si>
    <t>(773) 535-6615</t>
  </si>
  <si>
    <t>http://schoolreports.cps.edu/SchoolProgressReport_Eng/Spring2011Eng_609786.pdf</t>
  </si>
  <si>
    <t>(41.74826636, -87.59161761)</t>
  </si>
  <si>
    <t>Charles H Wacker Elementary School</t>
  </si>
  <si>
    <t>9746 S Morgan St</t>
  </si>
  <si>
    <t>(773) 535-2821</t>
  </si>
  <si>
    <t>http://schoolreports.cps.edu/SchoolProgressReport_Eng/Spring2011Eng_610366.pdf</t>
  </si>
  <si>
    <t>(41.7162148, -87.6480814)</t>
  </si>
  <si>
    <t>Chicago Military Academy High School</t>
  </si>
  <si>
    <t>3519 S Giles Ave</t>
  </si>
  <si>
    <t>(773) 534-9750</t>
  </si>
  <si>
    <t>http://schoolreports.cps.edu/SchoolProgressReport_Eng/Spring2011Eng_609754.pdf</t>
  </si>
  <si>
    <t>(41.83053768, -87.61917837)</t>
  </si>
  <si>
    <t>James N Thorp Elementary School</t>
  </si>
  <si>
    <t>8914 S Buffalo Ave</t>
  </si>
  <si>
    <t>(773) 535-6250</t>
  </si>
  <si>
    <t>http://schoolreports.cps.edu/SchoolProgressReport_Eng/Spring2011Eng_610200.pdf</t>
  </si>
  <si>
    <t>(41.73331035, -87.54451462)</t>
  </si>
  <si>
    <t>John Charles Haines Elementary School</t>
  </si>
  <si>
    <t>247 W 23rd Pl</t>
  </si>
  <si>
    <t>(773) 534-9200</t>
  </si>
  <si>
    <t>http://schoolreports.cps.edu/SchoolProgressReport_Eng/Spring2011Eng_609959.pdf</t>
  </si>
  <si>
    <t>ARMOUR SQUARE</t>
  </si>
  <si>
    <t>(41.84993116, -87.63378596)</t>
  </si>
  <si>
    <t>John D Shoop Math-Science Technical Academy Elementary School</t>
  </si>
  <si>
    <t>11140 S Bishop St</t>
  </si>
  <si>
    <t>(773) 535-2715</t>
  </si>
  <si>
    <t>http://schoolreports.cps.edu/SchoolProgressReport_Eng/Spring2011Eng_610176.pdf</t>
  </si>
  <si>
    <t>MORGAN PARK</t>
  </si>
  <si>
    <t>(41.69093337, -87.65870614)</t>
  </si>
  <si>
    <t>Joseph E Gary Elementary School</t>
  </si>
  <si>
    <t>3740 W 31st St</t>
  </si>
  <si>
    <t>(773) 534-1455</t>
  </si>
  <si>
    <t>http://schoolreports.cps.edu/SchoolProgressReport_Eng/Spring2011Eng_609938.pdf</t>
  </si>
  <si>
    <t>(41.83709246, -87.71870452)</t>
  </si>
  <si>
    <t>Kelvyn Park High School</t>
  </si>
  <si>
    <t>4343 W Wrightwood Ave</t>
  </si>
  <si>
    <t>(773) 534-4200</t>
  </si>
  <si>
    <t>http://schoolreports.cps.edu/SchoolProgressReport_Eng/Spring2011Eng_609716.pdf</t>
  </si>
  <si>
    <t>HERMOSA</t>
  </si>
  <si>
    <t>(41.92789092, -87.73600171)</t>
  </si>
  <si>
    <t>Wendell E Green Elementary School</t>
  </si>
  <si>
    <t>1150 W 96th St</t>
  </si>
  <si>
    <t>(773) 535-2575</t>
  </si>
  <si>
    <t>http://schoolreports.cps.edu/SchoolProgressReport_Eng/Spring2011Eng_610032.pdf</t>
  </si>
  <si>
    <t>(41.71931953, -87.65248591)</t>
  </si>
  <si>
    <t>William T Sherman Elementary School</t>
  </si>
  <si>
    <t>1000 W 52nd St</t>
  </si>
  <si>
    <t>(773) 535-1757</t>
  </si>
  <si>
    <t>http://schoolreports.cps.edu/SchoolProgressReport_Eng/Spring2011Eng_610172.pdf</t>
  </si>
  <si>
    <t>(41.79978772, -87.65025483)</t>
  </si>
  <si>
    <t>Arna Wendell Bontemps Elementary School</t>
  </si>
  <si>
    <t>1241 W 58th St</t>
  </si>
  <si>
    <t>(773) 535-9175</t>
  </si>
  <si>
    <t>http://schoolreports.cps.edu/SchoolProgressReport_Eng/Spring2011Eng_610161.pdf</t>
  </si>
  <si>
    <t>(41.78857298, -87.65634499)</t>
  </si>
  <si>
    <t>Edward A Bouchet Math &amp; Science Academy Elementary School</t>
  </si>
  <si>
    <t>7355 S Jeffery Blvd</t>
  </si>
  <si>
    <t>(773) 535-0501</t>
  </si>
  <si>
    <t>http://schoolreports.cps.edu/SchoolProgressReport_Eng/Spring2011Eng_609815.pdf</t>
  </si>
  <si>
    <t>(41.76086093, -87.57603849)</t>
  </si>
  <si>
    <t>George H Corliss High School</t>
  </si>
  <si>
    <t>821 E 103rd St</t>
  </si>
  <si>
    <t>(773) 535-5115</t>
  </si>
  <si>
    <t>http://schoolreports.cps.edu/SchoolProgressReport_Eng/Spring2011Eng_609761.pdf</t>
  </si>
  <si>
    <t>(41.70739096, -87.60307842)</t>
  </si>
  <si>
    <t>Henry O Tanner Elementary School</t>
  </si>
  <si>
    <t>7350 S Evans Ave</t>
  </si>
  <si>
    <t>(773) 535-3870</t>
  </si>
  <si>
    <t>http://schoolreports.cps.edu/SchoolProgressReport_Eng/Spring2011Eng_610279.pdf</t>
  </si>
  <si>
    <t>(41.76069854, -87.60682834)</t>
  </si>
  <si>
    <t>John H Hamline Elementary School</t>
  </si>
  <si>
    <t>4747 S Bishop St</t>
  </si>
  <si>
    <t>(773) 535-4565</t>
  </si>
  <si>
    <t>http://schoolreports.cps.edu/SchoolProgressReport_Eng/Spring2011Eng_609964.pdf</t>
  </si>
  <si>
    <t>(41.80726347, -87.66113856)</t>
  </si>
  <si>
    <t>Joseph Warren Elementary School</t>
  </si>
  <si>
    <t>9239 S Jeffery Ave</t>
  </si>
  <si>
    <t>(773) 535-6625</t>
  </si>
  <si>
    <t>http://schoolreports.cps.edu/SchoolProgressReport_Eng/Spring2011Eng_610218.pdf</t>
  </si>
  <si>
    <t>(41.72677474, -87.5753162)</t>
  </si>
  <si>
    <t>Leif Ericson Elementary Scholastic Academy</t>
  </si>
  <si>
    <t>3600 W 5th Ave</t>
  </si>
  <si>
    <t>(773) 534-6660</t>
  </si>
  <si>
    <t>http://schoolreports.cps.edu/SchoolProgressReport_Eng/Spring2011Eng_609907.pdf</t>
  </si>
  <si>
    <t>EAST GARFIELD PARK</t>
  </si>
  <si>
    <t>(41.87576191, -87.71584573)</t>
  </si>
  <si>
    <t>Phobe Apperson Hearst Elementary School</t>
  </si>
  <si>
    <t>4640 S Lamon Ave</t>
  </si>
  <si>
    <t>(773) 535-2376</t>
  </si>
  <si>
    <t>http://schoolreports.cps.edu/SchoolProgressReport_Eng/Spring2011Eng_609981.pdf</t>
  </si>
  <si>
    <t>GARFIELD RIDGE</t>
  </si>
  <si>
    <t>(41.80818821, -87.74576315)</t>
  </si>
  <si>
    <t>Thomas A Hendricks Elementary Community Academy</t>
  </si>
  <si>
    <t>4316 S Princeton Ave</t>
  </si>
  <si>
    <t>(773) 535-1696</t>
  </si>
  <si>
    <t>http://schoolreports.cps.edu/SchoolProgressReport_Eng/Spring2011Eng_609987.pdf</t>
  </si>
  <si>
    <t>FULLER PARK</t>
  </si>
  <si>
    <t>(41.81579314, -87.63370133)</t>
  </si>
  <si>
    <t>Douglas Taylor Elementary School</t>
  </si>
  <si>
    <t>9912 S Avenue H</t>
  </si>
  <si>
    <t>(773) 535-6240</t>
  </si>
  <si>
    <t>http://schoolreports.cps.edu/SchoolProgressReport_Eng/Spring2011Eng_610198.pdf</t>
  </si>
  <si>
    <t>EAST SIDE</t>
  </si>
  <si>
    <t>(41.71544589, -87.5330074)</t>
  </si>
  <si>
    <t>Edward Tilden Career Community Academy High School</t>
  </si>
  <si>
    <t>4747 S Union Ave</t>
  </si>
  <si>
    <t>(773) 535-1625</t>
  </si>
  <si>
    <t>http://schoolreports.cps.edu/SchoolProgressReport_Eng/Spring2011Eng_609735.pdf</t>
  </si>
  <si>
    <t>(41.80751207, -87.64292985)</t>
  </si>
  <si>
    <t>Fort Dearborn Elementary School</t>
  </si>
  <si>
    <t>9025 S Throop St</t>
  </si>
  <si>
    <t>(773) 535-2680</t>
  </si>
  <si>
    <t>http://schoolreports.cps.edu/SchoolProgressReport_Eng/Spring2011Eng_609924.pdf</t>
  </si>
  <si>
    <t>(41.72966698, -87.65544435)</t>
  </si>
  <si>
    <t>Irene C. Hernandez Middle School for the Advancement of Science</t>
  </si>
  <si>
    <t>MS</t>
  </si>
  <si>
    <t>3510 W 55th St</t>
  </si>
  <si>
    <t>(773) 535-8850</t>
  </si>
  <si>
    <t>http://schoolreports.cps.edu/SchoolProgressReport_Eng/Spring2011Eng_610532.pdf</t>
  </si>
  <si>
    <t>Not Enough Data</t>
  </si>
  <si>
    <t>(41.79350627, -87.71139803)</t>
  </si>
  <si>
    <t>Northwest Middle School</t>
  </si>
  <si>
    <t>5252 W Palmer St</t>
  </si>
  <si>
    <t>(773) 534-3250</t>
  </si>
  <si>
    <t>http://schoolreports.cps.edu/SchoolProgressReport_Eng/Spring2011Eng_610051.pdf</t>
  </si>
  <si>
    <t>(41.92053845, -87.75820003)</t>
  </si>
  <si>
    <t>Samuel Gompers Fine Arts Options Elementary School</t>
  </si>
  <si>
    <t>12302 S State St</t>
  </si>
  <si>
    <t>(773) 535-5475</t>
  </si>
  <si>
    <t>http://schoolreports.cps.edu/SchoolProgressReport_Eng/Spring2011Eng_609943.pdf</t>
  </si>
  <si>
    <t>(41.67058298, -87.62258098)</t>
  </si>
  <si>
    <t>Thomas Chalmers Specialty Elementary School</t>
  </si>
  <si>
    <t>2745 W Roosevelt Rd</t>
  </si>
  <si>
    <t>(773) 534-1720</t>
  </si>
  <si>
    <t>http://schoolreports.cps.edu/SchoolProgressReport_Eng/Spring2011Eng_609851.pdf</t>
  </si>
  <si>
    <t>(41.8664078, -87.69526079)</t>
  </si>
  <si>
    <t>William H Ryder Math &amp; Science Specialty Elementary School</t>
  </si>
  <si>
    <t>8716 S Wallace St</t>
  </si>
  <si>
    <t>(773) 535-3843</t>
  </si>
  <si>
    <t>http://schoolreports.cps.edu/SchoolProgressReport_Eng/Spring2011Eng_610153.pdf</t>
  </si>
  <si>
    <t>(41.73536767, -87.63887904)</t>
  </si>
  <si>
    <t>Carroll-Rosenwald Specialty Elementary School</t>
  </si>
  <si>
    <t>2929 W 83rd St</t>
  </si>
  <si>
    <t>(773) 535-9414</t>
  </si>
  <si>
    <t>http://schoolreports.cps.edu/SchoolProgressReport_Eng/Spring2011Eng_609839.pdf</t>
  </si>
  <si>
    <t>(41.74248931, -87.696003)</t>
  </si>
  <si>
    <t>Florence Nightingale Elementary School</t>
  </si>
  <si>
    <t>5250 S Rockwell St</t>
  </si>
  <si>
    <t>(773) 535-9270</t>
  </si>
  <si>
    <t>http://schoolreports.cps.edu/SchoolProgressReport_Eng/Spring2011Eng_610096.pdf</t>
  </si>
  <si>
    <t>(41.79774019, -87.68917624)</t>
  </si>
  <si>
    <t>Granville T Woods Math &amp; Science Academy Elementary School</t>
  </si>
  <si>
    <t>6206 S Racine Ave</t>
  </si>
  <si>
    <t>(773) 535-9250</t>
  </si>
  <si>
    <t>http://schoolreports.cps.edu/SchoolProgressReport_Eng/Spring2011Eng_610285.pdf</t>
  </si>
  <si>
    <t>(41.7811649, -87.65468845)</t>
  </si>
  <si>
    <t>Hanson Park Elementary School</t>
  </si>
  <si>
    <t>5411 W Fullerton Ave</t>
  </si>
  <si>
    <t>(773) 534-3100</t>
  </si>
  <si>
    <t>http://schoolreports.cps.edu/SchoolProgressReport_Eng/Spring2011Eng_610068.pdf</t>
  </si>
  <si>
    <t>(41.92392771, -87.76152094)</t>
  </si>
  <si>
    <t>Jensen Elementary Scholastic Academy</t>
  </si>
  <si>
    <t>3030 W Harrison St</t>
  </si>
  <si>
    <t>(773) 534-6840</t>
  </si>
  <si>
    <t>http://schoolreports.cps.edu/SchoolProgressReport_Eng/Spring2011Eng_610271.pdf</t>
  </si>
  <si>
    <t>(41.87384239, -87.70224149)</t>
  </si>
  <si>
    <t>John Barry Elementary School</t>
  </si>
  <si>
    <t>2828 N Kilbourn Ave</t>
  </si>
  <si>
    <t>(773) 534-3455</t>
  </si>
  <si>
    <t>http://schoolreports.cps.edu/SchoolProgressReport_Eng/Spring2011Eng_609789.pdf</t>
  </si>
  <si>
    <t>(41.93251118, -87.73942514)</t>
  </si>
  <si>
    <t>Michael Faraday Elementary School</t>
  </si>
  <si>
    <t>3250 W Monroe St</t>
  </si>
  <si>
    <t>(773) 534-6670</t>
  </si>
  <si>
    <t>http://schoolreports.cps.edu/SchoolProgressReport_Eng/Spring2011Eng_610055.pdf</t>
  </si>
  <si>
    <t>(41.87974117, -87.70808199)</t>
  </si>
  <si>
    <t>Oscar DePriest Elementary School</t>
  </si>
  <si>
    <t>139 S Parkside Ave</t>
  </si>
  <si>
    <t>(773) 534-6800</t>
  </si>
  <si>
    <t>http://schoolreports.cps.edu/SchoolProgressReport_Eng/Spring2011Eng_610367.pdf</t>
  </si>
  <si>
    <t>(41.87799914, -87.7662615)</t>
  </si>
  <si>
    <t>Scott Joplin Elementary School</t>
  </si>
  <si>
    <t>7931 S Honore St</t>
  </si>
  <si>
    <t>(773) 535-3425</t>
  </si>
  <si>
    <t>http://schoolreports.cps.edu/SchoolProgressReport_Eng/Spring2011Eng_609805.pdf</t>
  </si>
  <si>
    <t>(41.74934082, -87.66932903)</t>
  </si>
  <si>
    <t>Sir Miles Davis Magnet Elementary Academy</t>
  </si>
  <si>
    <t>6730 S Paulina St</t>
  </si>
  <si>
    <t>(773) 535-9120</t>
  </si>
  <si>
    <t>http://schoolreports.cps.edu/SchoolProgressReport_Eng/Spring2011Eng_610521.pdf</t>
  </si>
  <si>
    <t>(41.77122181, -87.66656657)</t>
  </si>
  <si>
    <t>Spencer Technology Academy</t>
  </si>
  <si>
    <t>214 N Lavergne Ave</t>
  </si>
  <si>
    <t>(773) 534-6150</t>
  </si>
  <si>
    <t>http://schoolreports.cps.edu/SchoolProgressReport_Eng/Spring2011Eng_610183.pdf</t>
  </si>
  <si>
    <t>(41.88488257, -87.75048169)</t>
  </si>
  <si>
    <t>Arthur A Libby Elementary School</t>
  </si>
  <si>
    <t>5300 S Loomis Blvd</t>
  </si>
  <si>
    <t>(773) 535-9050</t>
  </si>
  <si>
    <t>http://schoolreports.cps.edu/SchoolProgressReport_Eng/Spring2011Eng_610037.pdf</t>
  </si>
  <si>
    <t>(41.79764784, -87.65996858)</t>
  </si>
  <si>
    <t>Benjamin Banneker Elementary School</t>
  </si>
  <si>
    <t>6656 S Normal Blvd</t>
  </si>
  <si>
    <t>(773) 535-3020</t>
  </si>
  <si>
    <t>http://schoolreports.cps.edu/SchoolProgressReport_Eng/Spring2011Eng_610265.pdf</t>
  </si>
  <si>
    <t>(41.77275433, -87.63729464)</t>
  </si>
  <si>
    <t>Charles Kozminski Elementary Community Academy</t>
  </si>
  <si>
    <t>936 E 54th St</t>
  </si>
  <si>
    <t>(773) 535-0980</t>
  </si>
  <si>
    <t>http://schoolreports.cps.edu/SchoolProgressReport_Eng/Spring2011Eng_610030.pdf</t>
  </si>
  <si>
    <t>HYDE PARK</t>
  </si>
  <si>
    <t>(41.7980295, -87.60246287)</t>
  </si>
  <si>
    <t>Christian Fenger Academy High School</t>
  </si>
  <si>
    <t>11220 S Wallace St</t>
  </si>
  <si>
    <t>(773) 535-5430</t>
  </si>
  <si>
    <t>http://schoolreports.cps.edu/SchoolProgressReport_Eng/Spring2011Eng_609705.pdf</t>
  </si>
  <si>
    <t>(41.68993885, -87.63760833)</t>
  </si>
  <si>
    <t>Claremont Academy Elementary School</t>
  </si>
  <si>
    <t>2300 W 64th St</t>
  </si>
  <si>
    <t>(773) 535-8110</t>
  </si>
  <si>
    <t>http://schoolreports.cps.edu/SchoolProgressReport_Eng/Spring2011Eng_610347.pdf</t>
  </si>
  <si>
    <t>(41.77753754, -87.68108634)</t>
  </si>
  <si>
    <t>Esmond Elementary School</t>
  </si>
  <si>
    <t>1865 W Montvale</t>
  </si>
  <si>
    <t>(773) 535-2650</t>
  </si>
  <si>
    <t>http://schoolreports.cps.edu/SchoolProgressReport_Eng/Spring2011Eng_609908.pdf</t>
  </si>
  <si>
    <t>(41.68939069, -87.66916143)</t>
  </si>
  <si>
    <t>Joseph Jungman Elementary School</t>
  </si>
  <si>
    <t>1746 S Miller St</t>
  </si>
  <si>
    <t>(773) 534-7375</t>
  </si>
  <si>
    <t>http://schoolreports.cps.edu/SchoolProgressReport_Eng/Spring2011Eng_610015.pdf</t>
  </si>
  <si>
    <t>LOWER WEST SIDE</t>
  </si>
  <si>
    <t>(41.85810053, -87.65233933)</t>
  </si>
  <si>
    <t>Ninos Heroes Elementary Academic Center</t>
  </si>
  <si>
    <t>8344 S Commercial Ave</t>
  </si>
  <si>
    <t>(773) 535-6694</t>
  </si>
  <si>
    <t>http://schoolreports.cps.edu/SchoolProgressReport_Eng/Spring2011Eng_609961.pdf</t>
  </si>
  <si>
    <t>(41.74374969, -87.55189813)</t>
  </si>
  <si>
    <t>Paul Revere Elementary School</t>
  </si>
  <si>
    <t>1010 E 72nd St</t>
  </si>
  <si>
    <t>(773) 535-0618</t>
  </si>
  <si>
    <t>http://schoolreports.cps.edu/SchoolProgressReport_Eng/Spring2011Eng_610146.pdf</t>
  </si>
  <si>
    <t>(41.76422335, -87.60017165)</t>
  </si>
  <si>
    <t>Phillip D Armour Elementary School</t>
  </si>
  <si>
    <t>950 W 33rd Pl</t>
  </si>
  <si>
    <t>(773) 535-4530</t>
  </si>
  <si>
    <t>http://schoolreports.cps.edu/SchoolProgressReport_Eng/Spring2011Eng_609777.pdf</t>
  </si>
  <si>
    <t>BRIDGEPORT</t>
  </si>
  <si>
    <t>(41.8338821, -87.65061898)</t>
  </si>
  <si>
    <t>Rosario Castellanos Elementary School</t>
  </si>
  <si>
    <t>2524 S Central Park Ave</t>
  </si>
  <si>
    <t>(773) 534-1620</t>
  </si>
  <si>
    <t>http://schoolreports.cps.edu/SchoolProgressReport_Eng/Spring2011Eng_609826.pdf</t>
  </si>
  <si>
    <t>(41.84544296, -87.71496352)</t>
  </si>
  <si>
    <t>Thomas Kelly High School</t>
  </si>
  <si>
    <t>4136 S California Ave</t>
  </si>
  <si>
    <t>(773) 535-4900</t>
  </si>
  <si>
    <t>http://schoolreports.cps.edu/SchoolProgressReport_Eng/Spring2011Eng_609715.pdf</t>
  </si>
  <si>
    <t>BRIGHTON PARK</t>
  </si>
  <si>
    <t>(41.81871101, -87.69467483)</t>
  </si>
  <si>
    <t>William H Brown Elementary School</t>
  </si>
  <si>
    <t>54 N Hermitage Ave</t>
  </si>
  <si>
    <t>(773) 534-7250</t>
  </si>
  <si>
    <t>http://schoolreports.cps.edu/SchoolProgressReport_Eng/Spring2011Eng_609812.pdf</t>
  </si>
  <si>
    <t>(41.88298698, -87.67071879)</t>
  </si>
  <si>
    <t>Alfred Nobel Elementary School</t>
  </si>
  <si>
    <t>4127 W Hirsch St</t>
  </si>
  <si>
    <t>(773) 534-4365</t>
  </si>
  <si>
    <t>http://schoolreports.cps.edu/SchoolProgressReport_Eng/Spring2011Eng_610098.pdf</t>
  </si>
  <si>
    <t>(41.90612797, -87.72993324)</t>
  </si>
  <si>
    <t>Francis Scott Key Elementary School</t>
  </si>
  <si>
    <t>517 N Parkside Ave</t>
  </si>
  <si>
    <t>(773) 534-6230</t>
  </si>
  <si>
    <t>http://schoolreports.cps.edu/SchoolProgressReport_Eng/Spring2011Eng_610020.pdf</t>
  </si>
  <si>
    <t>(41.88983589, -87.76633519)</t>
  </si>
  <si>
    <t>John M Smyth Elementary School</t>
  </si>
  <si>
    <t>1059 W 13th St</t>
  </si>
  <si>
    <t>(773) 534-7180</t>
  </si>
  <si>
    <t>http://schoolreports.cps.edu/SchoolProgressReport_Eng/Spring2011Eng_610180.pdf</t>
  </si>
  <si>
    <t>(41.86532347, -87.65347031)</t>
  </si>
  <si>
    <t>Joseph Stockton Elementary School</t>
  </si>
  <si>
    <t>4420 N Beacon St</t>
  </si>
  <si>
    <t>(773) 534-2450</t>
  </si>
  <si>
    <t>http://schoolreports.cps.edu/SchoolProgressReport_Eng/Spring2011Eng_610189.pdf</t>
  </si>
  <si>
    <t>Ravenswood-Ridge Elementary Network</t>
  </si>
  <si>
    <t>UPTOWN</t>
  </si>
  <si>
    <t>(41.9623189, -87.66388983)</t>
  </si>
  <si>
    <t>Luther Burbank Elementary School</t>
  </si>
  <si>
    <t>2035 N Mobile Ave</t>
  </si>
  <si>
    <t>(773) 534-3000</t>
  </si>
  <si>
    <t>http://schoolreports.cps.edu/SchoolProgressReport_Eng/Spring2011Eng_609818.pdf</t>
  </si>
  <si>
    <t>(41.91759334, -87.78266267)</t>
  </si>
  <si>
    <t>Matthew A Henson Elementary School</t>
  </si>
  <si>
    <t>1326 S Avers Ave</t>
  </si>
  <si>
    <t>(773) 534-1804</t>
  </si>
  <si>
    <t>http://schoolreports.cps.edu/SchoolProgressReport_Eng/Spring2011Eng_610240.pdf</t>
  </si>
  <si>
    <t>(41.86356038, -87.72158636)</t>
  </si>
  <si>
    <t>Robert Emmet Elementary School</t>
  </si>
  <si>
    <t>5500 W Madison St</t>
  </si>
  <si>
    <t>(773) 534-6050</t>
  </si>
  <si>
    <t>http://schoolreports.cps.edu/SchoolProgressReport_Eng/Spring2011Eng_609906.pdf</t>
  </si>
  <si>
    <t>(41.88037642, -87.76327497)</t>
  </si>
  <si>
    <t>Roswell B Mason Elementary School</t>
  </si>
  <si>
    <t>4217 W 18th St</t>
  </si>
  <si>
    <t>(773) 534-1530</t>
  </si>
  <si>
    <t>http://schoolreports.cps.edu/SchoolProgressReport_Eng/Spring2011Eng_610056.pdf</t>
  </si>
  <si>
    <t>(41.85685194, -87.73049117)</t>
  </si>
  <si>
    <t>Ames Middle School</t>
  </si>
  <si>
    <t>1920 N Hamlin Ave</t>
  </si>
  <si>
    <t>(773) 534-4970</t>
  </si>
  <si>
    <t>http://schoolreports.cps.edu/SchoolProgressReport_Eng/Spring2011Eng_609780.pdf</t>
  </si>
  <si>
    <t>(41.91605519, -87.72177945)</t>
  </si>
  <si>
    <t>Austin Business and Entrepreneurship Academy High School</t>
  </si>
  <si>
    <t>231 N Pine Ave</t>
  </si>
  <si>
    <t>(773) 534-6316</t>
  </si>
  <si>
    <t>West Side High School Network</t>
  </si>
  <si>
    <t>Non_Standard</t>
  </si>
  <si>
    <t>(41.88520477, -87.76321191)</t>
  </si>
  <si>
    <t>Austin Polytechnical Academy High School</t>
  </si>
  <si>
    <t>(773) 534-6300</t>
  </si>
  <si>
    <t>http://schoolreports.cps.edu/SchoolProgressReport_Eng/Spring2011Eng_610501.pdf</t>
  </si>
  <si>
    <t>Edward C Delano Elementary School</t>
  </si>
  <si>
    <t>3937 W Wilcox St</t>
  </si>
  <si>
    <t>(773) 534-6620</t>
  </si>
  <si>
    <t>http://schoolreports.cps.edu/SchoolProgressReport_Eng/Spring2011Eng_609881.pdf</t>
  </si>
  <si>
    <t>(41.87877166, -87.72464875)</t>
  </si>
  <si>
    <t>Francis Parkman Elementary School</t>
  </si>
  <si>
    <t>245 W 51st St</t>
  </si>
  <si>
    <t>(773) 535-1739</t>
  </si>
  <si>
    <t>http://schoolreports.cps.edu/SchoolProgressReport_Eng/Spring2011Eng_610114.pdf</t>
  </si>
  <si>
    <t>(41.80169919, -87.63297392)</t>
  </si>
  <si>
    <t>Henry Clay Elementary School</t>
  </si>
  <si>
    <t>13231 S Burley Ave</t>
  </si>
  <si>
    <t>(773) 535-5600</t>
  </si>
  <si>
    <t>http://schoolreports.cps.edu/SchoolProgressReport_Eng/Spring2011Eng_609856.pdf</t>
  </si>
  <si>
    <t>HEGEWISCH</t>
  </si>
  <si>
    <t>(41.65455937, -87.544577)</t>
  </si>
  <si>
    <t>James Shields Elementary School</t>
  </si>
  <si>
    <t>4250 S Rockwell St</t>
  </si>
  <si>
    <t>(773) 535-7285</t>
  </si>
  <si>
    <t>http://schoolreports.cps.edu/SchoolProgressReport_Eng/Spring2011Eng_610174.pdf</t>
  </si>
  <si>
    <t>(41.81593528, -87.68968453)</t>
  </si>
  <si>
    <t>Jesse Sherwood Elementary School</t>
  </si>
  <si>
    <t>245 W 57th St</t>
  </si>
  <si>
    <t>(773) 535-0829</t>
  </si>
  <si>
    <t>http://schoolreports.cps.edu/SchoolProgressReport_Eng/Spring2011Eng_610173.pdf</t>
  </si>
  <si>
    <t>(41.7907728, -87.6322812)</t>
  </si>
  <si>
    <t>Mahalia Jackson Elementary School</t>
  </si>
  <si>
    <t>917 W 88th St</t>
  </si>
  <si>
    <t>(773) 535-3341</t>
  </si>
  <si>
    <t>http://schoolreports.cps.edu/SchoolProgressReport_Eng/Spring2011Eng_610369.pdf</t>
  </si>
  <si>
    <t>(41.73409818, -87.64675679)</t>
  </si>
  <si>
    <t>Rachel Carson Elementary School</t>
  </si>
  <si>
    <t>5516 S Maplewood Ave</t>
  </si>
  <si>
    <t>(773) 535-9222</t>
  </si>
  <si>
    <t>http://schoolreports.cps.edu/SchoolProgressReport_Eng/Spring2011Eng_609842.pdf</t>
  </si>
  <si>
    <t>(41.79325514, -87.68783576)</t>
  </si>
  <si>
    <t>Betsy Ross Elementary School</t>
  </si>
  <si>
    <t>6059 S Wabash Ave</t>
  </si>
  <si>
    <t>(773) 535-0650</t>
  </si>
  <si>
    <t>http://schoolreports.cps.edu/SchoolProgressReport_Eng/Spring2011Eng_610150.pdf</t>
  </si>
  <si>
    <t>(41.78383382, -87.62365383)</t>
  </si>
  <si>
    <t>Daniel J Corkery Elementary School</t>
  </si>
  <si>
    <t>2510 S Kildare Ave</t>
  </si>
  <si>
    <t>(773) 534-1650</t>
  </si>
  <si>
    <t>http://schoolreports.cps.edu/SchoolProgressReport_Eng/Spring2011Eng_609870.pdf</t>
  </si>
  <si>
    <t>(41.84559878, -87.73122946)</t>
  </si>
  <si>
    <t>George Rogers Clark Elementary School</t>
  </si>
  <si>
    <t>1045 S Monitor Ave</t>
  </si>
  <si>
    <t>(773) 534-6225</t>
  </si>
  <si>
    <t>http://schoolreports.cps.edu/SchoolProgressReport_Eng/Spring2011Eng_609795.pdf</t>
  </si>
  <si>
    <t>(41.8678323, -87.77038158)</t>
  </si>
  <si>
    <t>Ira F Aldridge Elementary School</t>
  </si>
  <si>
    <t>630 E 131st St</t>
  </si>
  <si>
    <t>(773) 535-5614</t>
  </si>
  <si>
    <t>http://schoolreports.cps.edu/SchoolProgressReport_Eng/Spring2011Eng_609848.pdf</t>
  </si>
  <si>
    <t>(41.65743243, -87.60649623)</t>
  </si>
  <si>
    <t>James Madison Elementary School</t>
  </si>
  <si>
    <t>7433 S Dorchester Ave</t>
  </si>
  <si>
    <t>(773) 535-0551</t>
  </si>
  <si>
    <t>http://schoolreports.cps.edu/SchoolProgressReport_Eng/Spring2011Eng_610047.pdf</t>
  </si>
  <si>
    <t>(41.75955224, -87.59067582)</t>
  </si>
  <si>
    <t>James Russell Lowell Elementary School</t>
  </si>
  <si>
    <t>3320 W Hirsch St</t>
  </si>
  <si>
    <t>(773) 534-4300</t>
  </si>
  <si>
    <t>http://schoolreports.cps.edu/SchoolProgressReport_Eng/Spring2011Eng_610044.pdf</t>
  </si>
  <si>
    <t>(41.90654684, -87.71023279)</t>
  </si>
  <si>
    <t>Stephen F Gale Elementary Community Academy</t>
  </si>
  <si>
    <t>1631 W Jonquil Ter</t>
  </si>
  <si>
    <t>(773) 534-2100</t>
  </si>
  <si>
    <t>http://schoolreports.cps.edu/SchoolProgressReport_Eng/Spring2011Eng_609933.pdf</t>
  </si>
  <si>
    <t>(42.02106425, -87.67196481)</t>
  </si>
  <si>
    <t>Thurgood Marshall Middle School</t>
  </si>
  <si>
    <t>3900 N Lawndale Ave</t>
  </si>
  <si>
    <t>(773) 534-5200</t>
  </si>
  <si>
    <t>http://schoolreports.cps.edu/SchoolProgressReport_Eng/Spring2011Eng_610321.pdf</t>
  </si>
  <si>
    <t>O'Hare Elementary Network</t>
  </si>
  <si>
    <t>IRVING PARK</t>
  </si>
  <si>
    <t>(41.9520236, -87.72035833)</t>
  </si>
  <si>
    <t>Charles G Hammond Elementary School</t>
  </si>
  <si>
    <t>2819 W 21st Pl</t>
  </si>
  <si>
    <t>(773) 535-4580</t>
  </si>
  <si>
    <t>http://schoolreports.cps.edu/SchoolProgressReport_Eng/Spring2011Eng_609966.pdf</t>
  </si>
  <si>
    <t>(41.85269133, -87.69627777)</t>
  </si>
  <si>
    <t>Ludwig Van Beethoven Elementary School</t>
  </si>
  <si>
    <t>25 W 47th St</t>
  </si>
  <si>
    <t>(773) 535-1480</t>
  </si>
  <si>
    <t>http://schoolreports.cps.edu/SchoolProgressReport_Eng/Spring2011Eng_610237.pdf</t>
  </si>
  <si>
    <t>(41.80910779, -87.62711401)</t>
  </si>
  <si>
    <t>Martin A Ryerson Elementary School</t>
  </si>
  <si>
    <t>646 N Lawndale Ave</t>
  </si>
  <si>
    <t>(773) 534-6700</t>
  </si>
  <si>
    <t>http://schoolreports.cps.edu/SchoolProgressReport_Eng/Spring2011Eng_610154.pdf</t>
  </si>
  <si>
    <t>(41.89321142, -87.71883334)</t>
  </si>
  <si>
    <t>Morgan Park High School</t>
  </si>
  <si>
    <t>1744 W Pryor Ave</t>
  </si>
  <si>
    <t>(773) 535-2550</t>
  </si>
  <si>
    <t>http://schoolreports.cps.edu/SchoolProgressReport_Eng/Spring2011Eng_609725.pdf</t>
  </si>
  <si>
    <t>(41.69206041, -87.66564309)</t>
  </si>
  <si>
    <t>William H Seward Communication Arts Academy Elementary School</t>
  </si>
  <si>
    <t>4600 S Hermitage Ave</t>
  </si>
  <si>
    <t>(773) 535-4890</t>
  </si>
  <si>
    <t>http://schoolreports.cps.edu/SchoolProgressReport_Eng/Spring2011Eng_610167.pdf</t>
  </si>
  <si>
    <t>(41.81029632, -87.66880778)</t>
  </si>
  <si>
    <t>Bronzeville Scholastic Academy High School</t>
  </si>
  <si>
    <t>4934 S Wabash Ave</t>
  </si>
  <si>
    <t>(773) 535-1150</t>
  </si>
  <si>
    <t>http://schoolreports.cps.edu/SchoolProgressReport_Eng/Spring2011Eng_610381.pdf</t>
  </si>
  <si>
    <t>(41.80456384, -87.62448408)</t>
  </si>
  <si>
    <t>Charles Sumner  Math &amp; Science Community Acad Elementary School</t>
  </si>
  <si>
    <t>4320 W 5th Ave</t>
  </si>
  <si>
    <t>(773) 534-6730</t>
  </si>
  <si>
    <t>http://schoolreports.cps.edu/SchoolProgressReport_Eng/Spring2011Eng_610194.pdf</t>
  </si>
  <si>
    <t>(41.87084922, -87.73355414)</t>
  </si>
  <si>
    <t>Dewey Elementary Academy of Fine Arts</t>
  </si>
  <si>
    <t>5415 S Union Ave</t>
  </si>
  <si>
    <t>(773) 535-1666</t>
  </si>
  <si>
    <t>http://schoolreports.cps.edu/SchoolProgressReport_Eng/Spring2011Eng_609885.pdf</t>
  </si>
  <si>
    <t>(41.7956493, -87.642615)</t>
  </si>
  <si>
    <t>Henry H Nash Elementary School</t>
  </si>
  <si>
    <t>4837 W Erie St</t>
  </si>
  <si>
    <t>(773) 534-6125</t>
  </si>
  <si>
    <t>http://schoolreports.cps.edu/SchoolProgressReport_Eng/Spring2011Eng_610092.pdf</t>
  </si>
  <si>
    <t>(41.89214724, -87.74720292)</t>
  </si>
  <si>
    <t>Manley Career Academy High School</t>
  </si>
  <si>
    <t>2935 W Polk St</t>
  </si>
  <si>
    <t>(773) 534-6900</t>
  </si>
  <si>
    <t>http://schoolreports.cps.edu/SchoolProgressReport_Eng/Spring2011Eng_609722.pdf</t>
  </si>
  <si>
    <t>(41.87091163, -87.69988652)</t>
  </si>
  <si>
    <t>Marine Military Math and Science Academy</t>
  </si>
  <si>
    <t>145 S Campbell Ave</t>
  </si>
  <si>
    <t>(773) 534-7818</t>
  </si>
  <si>
    <t>http://schoolreports.cps.edu/SchoolProgressReport_Eng/Spring2011Eng_610502.pdf</t>
  </si>
  <si>
    <t>(41.87885054, -87.68865058)</t>
  </si>
  <si>
    <t>Theodore Herzl Elementary School</t>
  </si>
  <si>
    <t>3711 W Douglas Blvd</t>
  </si>
  <si>
    <t>(773) 534-1480</t>
  </si>
  <si>
    <t>http://schoolreports.cps.edu/SchoolProgressReport_Eng/Spring2011Eng_609991.pdf</t>
  </si>
  <si>
    <t>(41.86225473, -87.71825927)</t>
  </si>
  <si>
    <t>Wolfgang A Mozart Elementary School</t>
  </si>
  <si>
    <t>2200 N Hamlin Ave</t>
  </si>
  <si>
    <t>(773) 534-4160</t>
  </si>
  <si>
    <t>http://schoolreports.cps.edu/SchoolProgressReport_Eng/Spring2011Eng_610088.pdf</t>
  </si>
  <si>
    <t>(41.92092734, -87.72192541)</t>
  </si>
  <si>
    <t>Charles Evans Hughes Elementary School</t>
  </si>
  <si>
    <t>4247 W 15th St</t>
  </si>
  <si>
    <t>(773) 534-1762</t>
  </si>
  <si>
    <t>http://schoolreports.cps.edu/SchoolProgressReport_Eng/Spring2011Eng_610005.pdf</t>
  </si>
  <si>
    <t>(41.86049033, -87.73177486)</t>
  </si>
  <si>
    <t>Daniel R Cameron Elementary School</t>
  </si>
  <si>
    <t>1234 N Monticello Ave</t>
  </si>
  <si>
    <t>(773) 534-4290</t>
  </si>
  <si>
    <t>http://schoolreports.cps.edu/SchoolProgressReport_Eng/Spring2011Eng_609835.pdf</t>
  </si>
  <si>
    <t>(41.90378521, -87.71796315)</t>
  </si>
  <si>
    <t>Eugene Field Elementary School</t>
  </si>
  <si>
    <t>7019 N Ashland Ave</t>
  </si>
  <si>
    <t>(773) 534-2030</t>
  </si>
  <si>
    <t>http://schoolreports.cps.edu/SchoolProgressReport_Eng/Spring2011Eng_609918.pdf</t>
  </si>
  <si>
    <t>(42.00966462, -87.66994862)</t>
  </si>
  <si>
    <t>Gurdon S Hubbard High School</t>
  </si>
  <si>
    <t>6200 S Hamlin Ave</t>
  </si>
  <si>
    <t>(773) 535-2200</t>
  </si>
  <si>
    <t>http://schoolreports.cps.edu/SchoolProgressReport_Eng/Spring2011Eng_609741.pdf</t>
  </si>
  <si>
    <t>WEST LAWN</t>
  </si>
  <si>
    <t>(41.78050763, -87.71804991)</t>
  </si>
  <si>
    <t>Horatio May Elementary Community Academy</t>
  </si>
  <si>
    <t>512 S Lavergne Ave</t>
  </si>
  <si>
    <t>(773) 534-6140</t>
  </si>
  <si>
    <t>http://schoolreports.cps.edu/SchoolProgressReport_Eng/Spring2011Eng_610058.pdf</t>
  </si>
  <si>
    <t>(41.87358321, -87.74931216)</t>
  </si>
  <si>
    <t>Jane A Neil Elementary School</t>
  </si>
  <si>
    <t>8555 S Michigan Ave</t>
  </si>
  <si>
    <t>(773) 535-3000</t>
  </si>
  <si>
    <t>http://schoolreports.cps.edu/SchoolProgressReport_Eng/Spring2011Eng_610093.pdf</t>
  </si>
  <si>
    <t>(41.7384386, -87.62089767)</t>
  </si>
  <si>
    <t>John F Eberhart Elementary School</t>
  </si>
  <si>
    <t>3400 W 65th Pl</t>
  </si>
  <si>
    <t>(773) 535-9190</t>
  </si>
  <si>
    <t>http://schoolreports.cps.edu/SchoolProgressReport_Eng/Spring2011Eng_609898.pdf</t>
  </si>
  <si>
    <t>(41.7744471, -87.70800189)</t>
  </si>
  <si>
    <t>John Foster Dulles Elementary School</t>
  </si>
  <si>
    <t>6311 S Calumet Ave</t>
  </si>
  <si>
    <t>(773) 535-0690</t>
  </si>
  <si>
    <t>http://schoolreports.cps.edu/SchoolProgressReport_Eng/Spring2011Eng_610263.pdf</t>
  </si>
  <si>
    <t>(41.779797, -87.61717494)</t>
  </si>
  <si>
    <t>Lionel Hampton Fine &amp; Performing Arts Elementary School</t>
  </si>
  <si>
    <t>3434 W 77th St</t>
  </si>
  <si>
    <t>(773) 535-4030</t>
  </si>
  <si>
    <t>http://schoolreports.cps.edu/SchoolProgressReport_Eng/Spring2011Eng_609807.pdf</t>
  </si>
  <si>
    <t>(41.75348432, -87.70875287)</t>
  </si>
  <si>
    <t>Louis Armstrong Math &amp; Science Elementary School</t>
  </si>
  <si>
    <t>5345 W Congress Pkwy</t>
  </si>
  <si>
    <t>(773) 534-6365</t>
  </si>
  <si>
    <t>http://schoolreports.cps.edu/SchoolProgressReport_Eng/Spring2011Eng_610156.pdf</t>
  </si>
  <si>
    <t>(41.87378243, -87.75920297)</t>
  </si>
  <si>
    <t>North-Grand High School</t>
  </si>
  <si>
    <t>4338 W Wabansia Ave</t>
  </si>
  <si>
    <t>(773) 534-8520</t>
  </si>
  <si>
    <t>http://schoolreports.cps.edu/SchoolProgressReport_Eng/Spring2011Eng_609691.pdf</t>
  </si>
  <si>
    <t>(41.91170094, -87.73525151)</t>
  </si>
  <si>
    <t>Richard Yates Elementary School</t>
  </si>
  <si>
    <t>1839 N Richmond St</t>
  </si>
  <si>
    <t>(773) 534-4550</t>
  </si>
  <si>
    <t>http://schoolreports.cps.edu/SchoolProgressReport_Eng/Spring2011Eng_610234.pdf</t>
  </si>
  <si>
    <t>(41.91502858, -87.70024324)</t>
  </si>
  <si>
    <t>Telpochcalli Elementary School</t>
  </si>
  <si>
    <t>2832 W 24th Blvd</t>
  </si>
  <si>
    <t>(773) 534-1402</t>
  </si>
  <si>
    <t>http://schoolreports.cps.edu/SchoolProgressReport_Eng/Spring2011Eng_609921.pdf</t>
  </si>
  <si>
    <t>(41.84797834, -87.6966316)</t>
  </si>
  <si>
    <t>Theodore Roosevelt High School</t>
  </si>
  <si>
    <t>3436 W Wilson Ave</t>
  </si>
  <si>
    <t>(773) 534-5000</t>
  </si>
  <si>
    <t>http://schoolreports.cps.edu/SchoolProgressReport_Eng/Spring2011Eng_609728.pdf</t>
  </si>
  <si>
    <t>ALBANY PARK</t>
  </si>
  <si>
    <t>(41.96485522, -87.71483051)</t>
  </si>
  <si>
    <t>VOISE Academy High School</t>
  </si>
  <si>
    <t>(773) 534-0660</t>
  </si>
  <si>
    <t>http://schoolreports.cps.edu/SchoolProgressReport_Eng/Spring2011Eng_610518.pdf</t>
  </si>
  <si>
    <t>Alessandro Volta Elementary School</t>
  </si>
  <si>
    <t>4950 N Avers Ave</t>
  </si>
  <si>
    <t>(773) 534-5080</t>
  </si>
  <si>
    <t>http://schoolreports.cps.edu/SchoolProgressReport_Eng/Spring2011Eng_610209.pdf</t>
  </si>
  <si>
    <t>(41.97160605, -87.72464139)</t>
  </si>
  <si>
    <t>David G Farragut Career Academy High School</t>
  </si>
  <si>
    <t>2345 S Christiana Ave</t>
  </si>
  <si>
    <t>(773) 534-1300</t>
  </si>
  <si>
    <t>http://schoolreports.cps.edu/SchoolProgressReport_Eng/Spring2011Eng_609704.pdf</t>
  </si>
  <si>
    <t>(41.8485793, -87.70866954)</t>
  </si>
  <si>
    <t>George Manierre Elementary School</t>
  </si>
  <si>
    <t>1420 N Hudson Ave</t>
  </si>
  <si>
    <t>(773) 534-8456</t>
  </si>
  <si>
    <t>http://schoolreports.cps.edu/SchoolProgressReport_Eng/Spring2011Eng_610048.pdf</t>
  </si>
  <si>
    <t>NEAR NORTH SIDE</t>
  </si>
  <si>
    <t>(41.90825367, -87.63986347)</t>
  </si>
  <si>
    <t>Greater Lawndale High School For Social Justice</t>
  </si>
  <si>
    <t>3120 S Kostner Ave</t>
  </si>
  <si>
    <t>(773) 535-4300</t>
  </si>
  <si>
    <t>http://schoolreports.cps.edu/SchoolProgressReport_Eng/Spring2011Eng_610383.pdf</t>
  </si>
  <si>
    <t>(41.83601953, -87.73419465)</t>
  </si>
  <si>
    <t>Helge A Haugan Elementary School</t>
  </si>
  <si>
    <t>4540 N Hamlin Ave</t>
  </si>
  <si>
    <t>(773) 534-5040</t>
  </si>
  <si>
    <t>http://schoolreports.cps.edu/SchoolProgressReport_Eng/Spring2011Eng_609972.pdf</t>
  </si>
  <si>
    <t>(41.96403525, -87.72316496)</t>
  </si>
  <si>
    <t>Joseph Lovett Elementary School</t>
  </si>
  <si>
    <t>6333 W Bloomingdale Ave</t>
  </si>
  <si>
    <t>(773) 534-3130</t>
  </si>
  <si>
    <t>http://schoolreports.cps.edu/SchoolProgressReport_Eng/Spring2011Eng_610043.pdf</t>
  </si>
  <si>
    <t>(41.91269042, -87.78393402)</t>
  </si>
  <si>
    <t>Marie Sklodowska Curie Metropolitan High School</t>
  </si>
  <si>
    <t>4959 S Archer Ave</t>
  </si>
  <si>
    <t>(773) 535-2100</t>
  </si>
  <si>
    <t>http://schoolreports.cps.edu/SchoolProgressReport_Eng/Spring2011Eng_609756.pdf</t>
  </si>
  <si>
    <t>ARCHER HEIGHTS</t>
  </si>
  <si>
    <t>(41.80304615, -87.72200673)</t>
  </si>
  <si>
    <t>Martha Ruggles Elementary School</t>
  </si>
  <si>
    <t>7831 S Prairie Ave</t>
  </si>
  <si>
    <t>(773) 535-3085</t>
  </si>
  <si>
    <t>http://schoolreports.cps.edu/SchoolProgressReport_Eng/Spring2011Eng_610152.pdf</t>
  </si>
  <si>
    <t>(41.75194729, -87.61802983)</t>
  </si>
  <si>
    <t>Nathan S Davis Elementary School</t>
  </si>
  <si>
    <t>3014 W 39th Pl</t>
  </si>
  <si>
    <t>(773) 535-4540</t>
  </si>
  <si>
    <t>http://schoolreports.cps.edu/SchoolProgressReport_Eng/Spring2011Eng_609876.pdf</t>
  </si>
  <si>
    <t>(41.8218786, -87.70022859)</t>
  </si>
  <si>
    <t>Pilsen Elementary Community Academy</t>
  </si>
  <si>
    <t>1420 W 17th St</t>
  </si>
  <si>
    <t>(773) 534-7675</t>
  </si>
  <si>
    <t>http://schoolreports.cps.edu/SchoolProgressReport_Eng/Spring2011Eng_610013.pdf</t>
  </si>
  <si>
    <t>(41.85887606, -87.6622254)</t>
  </si>
  <si>
    <t>Richard T Crane Technical Preparatory High School</t>
  </si>
  <si>
    <t>2245 W Jackson Blvd</t>
  </si>
  <si>
    <t>(773) 534-7550</t>
  </si>
  <si>
    <t>http://schoolreports.cps.edu/SchoolProgressReport_Eng/Spring2011Eng_609702.pdf</t>
  </si>
  <si>
    <t>(41.87747384, -87.68324922)</t>
  </si>
  <si>
    <t>Washington Irving Elementary School</t>
  </si>
  <si>
    <t>749 S Oakley Blvd</t>
  </si>
  <si>
    <t>(773) 534-7295</t>
  </si>
  <si>
    <t>http://schoolreports.cps.edu/SchoolProgressReport_Eng/Spring2011Eng_610121.pdf</t>
  </si>
  <si>
    <t>(41.87161238, -87.68357939)</t>
  </si>
  <si>
    <t>Charles Gates Dawes Elementary School</t>
  </si>
  <si>
    <t>3810 W 81st Pl</t>
  </si>
  <si>
    <t>(773) 535-2350</t>
  </si>
  <si>
    <t>http://schoolreports.cps.edu/SchoolProgressReport_Eng/Spring2011Eng_609879.pdf</t>
  </si>
  <si>
    <t>(41.74510467, -87.71738613)</t>
  </si>
  <si>
    <t>Elaine O Goodlow Elementary Magnet School</t>
  </si>
  <si>
    <t>2040 W 62nd St</t>
  </si>
  <si>
    <t>(773) 535-9365</t>
  </si>
  <si>
    <t>http://schoolreports.cps.edu/SchoolProgressReport_Eng/Spring2011Eng_609913.pdf</t>
  </si>
  <si>
    <t>(41.78125258, -87.67555599)</t>
  </si>
  <si>
    <t>Eli Whitney Elementary School</t>
  </si>
  <si>
    <t>2815 S Komensky Ave</t>
  </si>
  <si>
    <t>(773) 534-1560</t>
  </si>
  <si>
    <t>http://schoolreports.cps.edu/SchoolProgressReport_Eng/Spring2011Eng_610227.pdf</t>
  </si>
  <si>
    <t>Yes</t>
  </si>
  <si>
    <t>(41.84006197, -87.7255084)</t>
  </si>
  <si>
    <t>Everett McKinley Dirksen Elementary School</t>
  </si>
  <si>
    <t>8601 W Foster Ave</t>
  </si>
  <si>
    <t>(773) 534-1090</t>
  </si>
  <si>
    <t>http://schoolreports.cps.edu/SchoolProgressReport_Eng/Spring2011Eng_609874.pdf</t>
  </si>
  <si>
    <t>OHARE</t>
  </si>
  <si>
    <t>(41.97368728, -87.84105162)</t>
  </si>
  <si>
    <t>Frederick A Douglass Academy High School</t>
  </si>
  <si>
    <t>543 N Waller Ave</t>
  </si>
  <si>
    <t>(773) 534-6176</t>
  </si>
  <si>
    <t>http://schoolreports.cps.edu/SchoolProgressReport_Eng/Spring2011Eng_610245.pdf</t>
  </si>
  <si>
    <t>(41.89037849, -87.76763207)</t>
  </si>
  <si>
    <t>Gerald Delgado Kanoon Elementary Magnet School</t>
  </si>
  <si>
    <t>2233 S Kedzie Ave</t>
  </si>
  <si>
    <t>(773) 534-1736</t>
  </si>
  <si>
    <t>http://schoolreports.cps.edu/SchoolProgressReport_Eng/Spring2011Eng_609920.pdf</t>
  </si>
  <si>
    <t>(41.85077575, -87.70507547)</t>
  </si>
  <si>
    <t>Irvin C Mollison Elementary School</t>
  </si>
  <si>
    <t>4415 S Dr Martin L King Jr Dr</t>
  </si>
  <si>
    <t>(773) 535-1804</t>
  </si>
  <si>
    <t>http://schoolreports.cps.edu/SchoolProgressReport_Eng/Spring2011Eng_610276.pdf</t>
  </si>
  <si>
    <t>(41.81434006, -87.61658079)</t>
  </si>
  <si>
    <t>Jean D Lafayette Elementary School</t>
  </si>
  <si>
    <t>2714 W Augusta Blvd</t>
  </si>
  <si>
    <t>(773) 534-4326</t>
  </si>
  <si>
    <t>http://schoolreports.cps.edu/SchoolProgressReport_Eng/Spring2011Eng_610031.pdf</t>
  </si>
  <si>
    <t>(41.89940402, -87.69494543)</t>
  </si>
  <si>
    <t>John Hay Elementary Community Academy</t>
  </si>
  <si>
    <t>1018 N Laramie Ave</t>
  </si>
  <si>
    <t>(773) 534-6000</t>
  </si>
  <si>
    <t>http://schoolreports.cps.edu/SchoolProgressReport_Eng/Spring2011Eng_609975.pdf</t>
  </si>
  <si>
    <t>(41.89918473, -87.75585034)</t>
  </si>
  <si>
    <t>John Milton Gregory Elementary School</t>
  </si>
  <si>
    <t>3715 W Polk St</t>
  </si>
  <si>
    <t>(773) 534-6820</t>
  </si>
  <si>
    <t>http://schoolreports.cps.edu/SchoolProgressReport_Eng/Spring2011Eng_609954.pdf</t>
  </si>
  <si>
    <t>(41.87071468, -87.71867323)</t>
  </si>
  <si>
    <t>Jonathan Y Scammon Elementary School</t>
  </si>
  <si>
    <t>4201 W Henderson St</t>
  </si>
  <si>
    <t>(773) 534-3475</t>
  </si>
  <si>
    <t>http://schoolreports.cps.edu/SchoolProgressReport_Eng/Spring2011Eng_610159.pdf</t>
  </si>
  <si>
    <t>(41.94164944, -87.73222901)</t>
  </si>
  <si>
    <t>Richard J Oglesby Elementary School</t>
  </si>
  <si>
    <t>7646 S Green St</t>
  </si>
  <si>
    <t>(773) 535-3060</t>
  </si>
  <si>
    <t>http://schoolreports.cps.edu/SchoolProgressReport_Eng/Spring2011Eng_610102.pdf</t>
  </si>
  <si>
    <t>(41.75469091, -87.64550666)</t>
  </si>
  <si>
    <t>Roberto Clemente Community Academy High School</t>
  </si>
  <si>
    <t>1147 N Western Ave</t>
  </si>
  <si>
    <t>(773) 534-4000</t>
  </si>
  <si>
    <t>http://schoolreports.cps.edu/SchoolProgressReport_Eng/Spring2011Eng_609759.pdf</t>
  </si>
  <si>
    <t>(41.90262318, -87.68686934)</t>
  </si>
  <si>
    <t>Ambrose Plamondon Elementary School</t>
  </si>
  <si>
    <t>2642 W 15th Pl</t>
  </si>
  <si>
    <t>(773) 534-1789</t>
  </si>
  <si>
    <t>http://schoolreports.cps.edu/SchoolProgressReport_Eng/Spring2011Eng_610131.pdf</t>
  </si>
  <si>
    <t>(41.86028668, -87.69250468)</t>
  </si>
  <si>
    <t>Beulah Shoesmith Elementary School</t>
  </si>
  <si>
    <t>1330 E 50th St</t>
  </si>
  <si>
    <t>(773) 535-1764</t>
  </si>
  <si>
    <t>http://schoolreports.cps.edu/SchoolProgressReport_Eng/Spring2011Eng_610175.pdf</t>
  </si>
  <si>
    <t>(41.80432122, -87.59392226)</t>
  </si>
  <si>
    <t>Crispus Attucks Elementary School</t>
  </si>
  <si>
    <t>5055 S State St</t>
  </si>
  <si>
    <t>(773) 535-1270</t>
  </si>
  <si>
    <t>http://schoolreports.cps.edu/SchoolProgressReport_Eng/Spring2011Eng_609781.pdf</t>
  </si>
  <si>
    <t>(41.80214349, -87.6257474)</t>
  </si>
  <si>
    <t>Henry R Clissold Elementary School</t>
  </si>
  <si>
    <t>2350 W 110th Pl</t>
  </si>
  <si>
    <t>(773) 535-2560</t>
  </si>
  <si>
    <t>http://schoolreports.cps.edu/SchoolProgressReport_Eng/Spring2011Eng_609861.pdf</t>
  </si>
  <si>
    <t>(41.69305404, -87.6808619)</t>
  </si>
  <si>
    <t>James Monroe Elementary School</t>
  </si>
  <si>
    <t>3651 W Schubert Ave</t>
  </si>
  <si>
    <t>(773) 534-4155</t>
  </si>
  <si>
    <t>http://schoolreports.cps.edu/SchoolProgressReport_Eng/Spring2011Eng_610074.pdf</t>
  </si>
  <si>
    <t>(41.92996135, -87.71921246)</t>
  </si>
  <si>
    <t>John Whistler Elementary School</t>
  </si>
  <si>
    <t>11533 S Ada St</t>
  </si>
  <si>
    <t>(773) 535-5560</t>
  </si>
  <si>
    <t>http://schoolreports.cps.edu/SchoolProgressReport_Eng/Spring2011Eng_610225.pdf</t>
  </si>
  <si>
    <t>(41.68391137, -87.65534733)</t>
  </si>
  <si>
    <t>Little Village Elementary School</t>
  </si>
  <si>
    <t>2620 S Lawndale Ave</t>
  </si>
  <si>
    <t>(773) 534-1880</t>
  </si>
  <si>
    <t>http://schoolreports.cps.edu/SchoolProgressReport_Eng/Spring2011Eng_609834.pdf</t>
  </si>
  <si>
    <t>(41.84368588, -87.71735516)</t>
  </si>
  <si>
    <t>Manuel Perez Elementary School</t>
  </si>
  <si>
    <t>1241 W 19th St</t>
  </si>
  <si>
    <t>(773) 534-7650</t>
  </si>
  <si>
    <t>http://schoolreports.cps.edu/SchoolProgressReport_Eng/Spring2011Eng_609872.pdf</t>
  </si>
  <si>
    <t>(41.85600113, -87.6579887)</t>
  </si>
  <si>
    <t>Patrick Henry Elementary School</t>
  </si>
  <si>
    <t>4250 N Saint Louis Ave</t>
  </si>
  <si>
    <t>(773) 534-5060</t>
  </si>
  <si>
    <t>http://schoolreports.cps.edu/SchoolProgressReport_Eng/Spring2011Eng_609988.pdf</t>
  </si>
  <si>
    <t>(41.95896179, -87.71566829)</t>
  </si>
  <si>
    <t>TEAM Englewood Community Academy High School</t>
  </si>
  <si>
    <t>6201 S Stewart Ave</t>
  </si>
  <si>
    <t>(773) 535-3530</t>
  </si>
  <si>
    <t>http://schoolreports.cps.edu/SchoolProgressReport_Eng/Spring2011Eng_610506.pdf</t>
  </si>
  <si>
    <t>(41.7814927, -87.63494163)</t>
  </si>
  <si>
    <t>Alice L Barnard Computer Math &amp; Science Center Elementary School</t>
  </si>
  <si>
    <t>10354 S Charles St</t>
  </si>
  <si>
    <t>(773) 535-2625</t>
  </si>
  <si>
    <t>http://schoolreports.cps.edu/SchoolProgressReport_Eng/Spring2011Eng_609788.pdf</t>
  </si>
  <si>
    <t>BEVERLY</t>
  </si>
  <si>
    <t>(41.70514024, -87.65811642)</t>
  </si>
  <si>
    <t>Benito Juarez Community Academy High School</t>
  </si>
  <si>
    <t>2150 S Laflin St</t>
  </si>
  <si>
    <t>(773) 534-7030</t>
  </si>
  <si>
    <t>http://schoolreports.cps.edu/SchoolProgressReport_Eng/Spring2011Eng_609764.pdf</t>
  </si>
  <si>
    <t>(41.85267306, -87.66376931)</t>
  </si>
  <si>
    <t>Dunne Technology Academy</t>
  </si>
  <si>
    <t>10845 S Union Ave</t>
  </si>
  <si>
    <t>(773) 535-5517</t>
  </si>
  <si>
    <t>http://schoolreports.cps.edu/SchoolProgressReport_Eng/Spring2011Eng_610188.pdf</t>
  </si>
  <si>
    <t>(41.69651565, -87.63993763)</t>
  </si>
  <si>
    <t>Dvorak Technology Academy</t>
  </si>
  <si>
    <t>3615 W 16th St</t>
  </si>
  <si>
    <t>(773) 534-1690</t>
  </si>
  <si>
    <t>http://schoolreports.cps.edu/SchoolProgressReport_Eng/Spring2011Eng_610254.pdf</t>
  </si>
  <si>
    <t>(41.85885599, -87.71574626)</t>
  </si>
  <si>
    <t>Frank I Bennett Elementary School</t>
  </si>
  <si>
    <t>10115 S Prairie Ave</t>
  </si>
  <si>
    <t>(773) 535-5460</t>
  </si>
  <si>
    <t>http://schoolreports.cps.edu/SchoolProgressReport_Eng/Spring2011Eng_609800.pdf</t>
  </si>
  <si>
    <t>(41.71041656, -87.61735342)</t>
  </si>
  <si>
    <t>Frank W Gunsaulus Elementary Scholastic Academy</t>
  </si>
  <si>
    <t>4420 S Sacramento Ave</t>
  </si>
  <si>
    <t>(773) 535-7215</t>
  </si>
  <si>
    <t>http://schoolreports.cps.edu/SchoolProgressReport_Eng/Spring2011Eng_609958.pdf</t>
  </si>
  <si>
    <t>(41.81299531, -87.69940042)</t>
  </si>
  <si>
    <t>George Washington High School</t>
  </si>
  <si>
    <t>3535 E 114th St</t>
  </si>
  <si>
    <t>(773) 535-5725</t>
  </si>
  <si>
    <t>http://schoolreports.cps.edu/SchoolProgressReport_Eng/Spring2011Eng_609739.pdf</t>
  </si>
  <si>
    <t>(41.6881094, -87.5375501)</t>
  </si>
  <si>
    <t>Pershing West Middle School</t>
  </si>
  <si>
    <t>3200 S Calumet Ave</t>
  </si>
  <si>
    <t>(773) 534-9240</t>
  </si>
  <si>
    <t>http://schoolreports.cps.edu/SchoolProgressReport_Eng/Spring2011Eng_610395.pdf</t>
  </si>
  <si>
    <t>(41.83649005, -87.61837372)</t>
  </si>
  <si>
    <t>Ravenswood Elementary School</t>
  </si>
  <si>
    <t>4332 N Paulina St</t>
  </si>
  <si>
    <t>(773) 534-5525</t>
  </si>
  <si>
    <t>http://schoolreports.cps.edu/SchoolProgressReport_Eng/Spring2011Eng_610141.pdf</t>
  </si>
  <si>
    <t>LAKE VIEW</t>
  </si>
  <si>
    <t>(41.96074129, -87.67095905)</t>
  </si>
  <si>
    <t>Robert Fulton Elementary School</t>
  </si>
  <si>
    <t>5300 S Hermitage Ave</t>
  </si>
  <si>
    <t>(773) 535-9000</t>
  </si>
  <si>
    <t>http://schoolreports.cps.edu/SchoolProgressReport_Eng/Spring2011Eng_609929.pdf</t>
  </si>
  <si>
    <t>(41.79754288, -87.66847093)</t>
  </si>
  <si>
    <t>Theophilus Schmid Elementary School</t>
  </si>
  <si>
    <t>9755 S Greenwood Ave</t>
  </si>
  <si>
    <t>(773) 535-6235</t>
  </si>
  <si>
    <t>http://schoolreports.cps.edu/SchoolProgressReport_Eng/Spring2011Eng_610178.pdf</t>
  </si>
  <si>
    <t>(41.71701772, -87.59689622)</t>
  </si>
  <si>
    <t>Arthur Dixon Elementary School</t>
  </si>
  <si>
    <t>8306 S Saint Lawrence Ave</t>
  </si>
  <si>
    <t>(773) 535-3834</t>
  </si>
  <si>
    <t>http://schoolreports.cps.edu/SchoolProgressReport_Eng/Spring2011Eng_609887.pdf</t>
  </si>
  <si>
    <t>(41.74365776, -87.61001515)</t>
  </si>
  <si>
    <t>DeWitt Clinton Elementary School</t>
  </si>
  <si>
    <t>6110 N Fairfield Ave</t>
  </si>
  <si>
    <t>(773) 534-2025</t>
  </si>
  <si>
    <t>http://schoolreports.cps.edu/SchoolProgressReport_Eng/Spring2011Eng_609859.pdf</t>
  </si>
  <si>
    <t>WEST RIDGE</t>
  </si>
  <si>
    <t>(41.99256421, -87.69839748)</t>
  </si>
  <si>
    <t>Edward Beasley Elementary Magnet Academic Center</t>
  </si>
  <si>
    <t>5255 S State St</t>
  </si>
  <si>
    <t>(773) 535-1230</t>
  </si>
  <si>
    <t>http://schoolreports.cps.edu/SchoolProgressReport_Eng/Spring2011Eng_610246.pdf</t>
  </si>
  <si>
    <t>(41.79847228, -87.62565509)</t>
  </si>
  <si>
    <t>William E B Dubois Elementary School</t>
  </si>
  <si>
    <t>330 E 133rd St</t>
  </si>
  <si>
    <t>(773) 535-5582</t>
  </si>
  <si>
    <t>http://schoolreports.cps.edu/SchoolProgressReport_Eng/Spring2011Eng_610364.pdf</t>
  </si>
  <si>
    <t>(41.65376037, -87.61434156)</t>
  </si>
  <si>
    <t>William H King Elementary School</t>
  </si>
  <si>
    <t>740 S Campbell Ave</t>
  </si>
  <si>
    <t>(773) 534-7898</t>
  </si>
  <si>
    <t>http://schoolreports.cps.edu/SchoolProgressReport_Eng/Spring2011Eng_610023.pdf</t>
  </si>
  <si>
    <t>(41.87186209, -87.68875632)</t>
  </si>
  <si>
    <t>Andrew Carnegie Elementary School</t>
  </si>
  <si>
    <t>1414 E 61st Pl</t>
  </si>
  <si>
    <t>(773) 535-0530</t>
  </si>
  <si>
    <t>http://schoolreports.cps.edu/SchoolProgressReport_Eng/Spring2011Eng_609837.pdf</t>
  </si>
  <si>
    <t>(41.78339577, -87.59079649)</t>
  </si>
  <si>
    <t>Ashburn Community Elementary School</t>
  </si>
  <si>
    <t>8300 S Saint Louis Ave</t>
  </si>
  <si>
    <t>(773) 535-7860</t>
  </si>
  <si>
    <t>http://schoolreports.cps.edu/SchoolProgressReport_Eng/Spring2011Eng_610287.pdf</t>
  </si>
  <si>
    <t>(41.74233179, -87.70964592)</t>
  </si>
  <si>
    <t>Carl Schurz High School</t>
  </si>
  <si>
    <t>3601 N Milwaukee Ave</t>
  </si>
  <si>
    <t>(773) 534-3420</t>
  </si>
  <si>
    <t>http://schoolreports.cps.edu/SchoolProgressReport_Eng/Spring2011Eng_609729.pdf</t>
  </si>
  <si>
    <t>(41.94640794, -87.73562542)</t>
  </si>
  <si>
    <t>Daniel Webster Elementary School</t>
  </si>
  <si>
    <t>4055 W Arthington St</t>
  </si>
  <si>
    <t>(773) 534-6925</t>
  </si>
  <si>
    <t>http://schoolreports.cps.edu/SchoolProgressReport_Eng/Spring2011Eng_610221.pdf</t>
  </si>
  <si>
    <t>(41.86988904, -87.72748159)</t>
  </si>
  <si>
    <t>Frank W Reilly Elementary School</t>
  </si>
  <si>
    <t>3650 W School St</t>
  </si>
  <si>
    <t>(773) 534-5250</t>
  </si>
  <si>
    <t>http://schoolreports.cps.edu/SchoolProgressReport_Eng/Spring2011Eng_610144.pdf</t>
  </si>
  <si>
    <t>AVONDALE</t>
  </si>
  <si>
    <t>(41.94112155, -87.71953058)</t>
  </si>
  <si>
    <t>John P Altgeld Elementary School</t>
  </si>
  <si>
    <t>1340 W 71st St</t>
  </si>
  <si>
    <t>(773) 535-3250</t>
  </si>
  <si>
    <t>http://schoolreports.cps.edu/SchoolProgressReport_Eng/Spring2011Eng_609775.pdf</t>
  </si>
  <si>
    <t>(41.76510322, -87.6582125)</t>
  </si>
  <si>
    <t>Multicultural Academy of Scholarship</t>
  </si>
  <si>
    <t>(773) 535-4242</t>
  </si>
  <si>
    <t>http://schoolreports.cps.edu/SchoolProgressReport_Eng/Spring2011Eng_610385.pdf</t>
  </si>
  <si>
    <t>Nathaniel Pope Elementary School</t>
  </si>
  <si>
    <t>1852 S Albany Ave</t>
  </si>
  <si>
    <t>(773) 534-1795</t>
  </si>
  <si>
    <t>http://schoolreports.cps.edu/SchoolProgressReport_Eng/Spring2011Eng_610134.pdf</t>
  </si>
  <si>
    <t>(41.85570712, -87.70299144)</t>
  </si>
  <si>
    <t>Nicholas Senn High School</t>
  </si>
  <si>
    <t>5900 N Glenwood Ave</t>
  </si>
  <si>
    <t>(773) 534-2365</t>
  </si>
  <si>
    <t>http://schoolreports.cps.edu/SchoolProgressReport_Eng/Spring2011Eng_609730.pdf</t>
  </si>
  <si>
    <t>EDGEWATER</t>
  </si>
  <si>
    <t>(41.98905063, -87.66526222)</t>
  </si>
  <si>
    <t>Nicholson Technology Academy</t>
  </si>
  <si>
    <t>6006 S Peoria St</t>
  </si>
  <si>
    <t>(773) 535-3285</t>
  </si>
  <si>
    <t>http://schoolreports.cps.edu/SchoolProgressReport_Eng/Spring2011Eng_609793.pdf</t>
  </si>
  <si>
    <t>(41.7849277, -87.64748868)</t>
  </si>
  <si>
    <t>Richard Edwards Elementary School</t>
  </si>
  <si>
    <t>4815 S Karlov Ave</t>
  </si>
  <si>
    <t>(773) 535-4875</t>
  </si>
  <si>
    <t>http://schoolreports.cps.edu/SchoolProgressReport_Eng/Spring2011Eng_609903.pdf</t>
  </si>
  <si>
    <t>(41.80552325, -87.72581893)</t>
  </si>
  <si>
    <t>Robert Nathaniel Dett Elementary School</t>
  </si>
  <si>
    <t>2306 W Maypole Ave</t>
  </si>
  <si>
    <t>(773) 534-7160</t>
  </si>
  <si>
    <t>http://schoolreports.cps.edu/SchoolProgressReport_Eng/Spring2011Eng_610252.pdf</t>
  </si>
  <si>
    <t>(41.88401623, -87.68472465)</t>
  </si>
  <si>
    <t>Tarkington School of Excellence Elementary School</t>
  </si>
  <si>
    <t>3330 W 71st St</t>
  </si>
  <si>
    <t>(773) 535-4700</t>
  </si>
  <si>
    <t>http://schoolreports.cps.edu/SchoolProgressReport_Eng/Spring2011Eng_610396.pdf</t>
  </si>
  <si>
    <t>(41.76443483, -87.70642093)</t>
  </si>
  <si>
    <t>William C Reavis Math &amp; Science Specialty Elementary School</t>
  </si>
  <si>
    <t>834 E 50th St</t>
  </si>
  <si>
    <t>(773) 535-1060</t>
  </si>
  <si>
    <t>http://schoolreports.cps.edu/SchoolProgressReport_Eng/Spring2011Eng_610143.pdf</t>
  </si>
  <si>
    <t>(41.80420101, -87.6049443)</t>
  </si>
  <si>
    <t>Air Force Academy High School</t>
  </si>
  <si>
    <t>3630 S Wells St</t>
  </si>
  <si>
    <t>(773) 535-1590</t>
  </si>
  <si>
    <t>http://schoolreports.cps.edu/SchoolProgressReport_Eng/Spring2011Eng_610513.pdf</t>
  </si>
  <si>
    <t>(41.82814609, -87.63279369)</t>
  </si>
  <si>
    <t>Alexander Graham Elementary School</t>
  </si>
  <si>
    <t>4436 S Union Ave</t>
  </si>
  <si>
    <t>(773) 535-1308</t>
  </si>
  <si>
    <t>http://schoolreports.cps.edu/SchoolProgressReport_Eng/Spring2011Eng_609947.pdf</t>
  </si>
  <si>
    <t>(41.81329195, -87.64338051)</t>
  </si>
  <si>
    <t>Francisco I Madero Middle School</t>
  </si>
  <si>
    <t>3202 W 28th St</t>
  </si>
  <si>
    <t>(773) 535-4466</t>
  </si>
  <si>
    <t>http://schoolreports.cps.edu/SchoolProgressReport_Eng/Spring2011Eng_610215.pdf</t>
  </si>
  <si>
    <t>(41.84098398, -87.70508585)</t>
  </si>
  <si>
    <t>George B McClellan Elementary School</t>
  </si>
  <si>
    <t>3527 S Wallace St</t>
  </si>
  <si>
    <t>(773) 535-1732</t>
  </si>
  <si>
    <t>http://schoolreports.cps.edu/SchoolProgressReport_Eng/Spring2011Eng_610062.pdf</t>
  </si>
  <si>
    <t>(41.82998962, -87.64106579)</t>
  </si>
  <si>
    <t>Graeme Stewart Elementary School</t>
  </si>
  <si>
    <t>4525 N Kenmore Ave</t>
  </si>
  <si>
    <t>(773) 534-2640</t>
  </si>
  <si>
    <t>http://schoolreports.cps.edu/SchoolProgressReport_Eng/Spring2011Eng_610187.pdf</t>
  </si>
  <si>
    <t>(41.96434608, -87.65605252)</t>
  </si>
  <si>
    <t>Ida B Wells Preparatory Elementary Academy</t>
  </si>
  <si>
    <t>244 E Pershing Rd</t>
  </si>
  <si>
    <t>(773) 535-1204</t>
  </si>
  <si>
    <t>http://schoolreports.cps.edu/SchoolProgressReport_Eng/Spring2011Eng_610110.pdf</t>
  </si>
  <si>
    <t>(41.82390751, -87.61978794)</t>
  </si>
  <si>
    <t>James Ward Elementary School</t>
  </si>
  <si>
    <t>2701 S Shields Ave</t>
  </si>
  <si>
    <t>(773) 534-9050</t>
  </si>
  <si>
    <t>http://schoolreports.cps.edu/SchoolProgressReport_Eng/Spring2011Eng_610217.pdf</t>
  </si>
  <si>
    <t>(41.84395162, -87.63531815)</t>
  </si>
  <si>
    <t>Matthew Gallistel Elementary Language Academy</t>
  </si>
  <si>
    <t>10347 S Ewing Ave</t>
  </si>
  <si>
    <t>(773) 535-6540</t>
  </si>
  <si>
    <t>http://schoolreports.cps.edu/SchoolProgressReport_Eng/Spring2011Eng_609935.pdf</t>
  </si>
  <si>
    <t>(41.70682232, -87.53513861)</t>
  </si>
  <si>
    <t>Nathan R Goldblatt Elementary School</t>
  </si>
  <si>
    <t>4257 W Adams St</t>
  </si>
  <si>
    <t>(773) 534-6860</t>
  </si>
  <si>
    <t>http://schoolreports.cps.edu/SchoolProgressReport_Eng/Spring2011Eng_610348.pdf</t>
  </si>
  <si>
    <t>(41.87778081, -87.73273021)</t>
  </si>
  <si>
    <t>William Bishop Owen Scholastic Academy Elementary School</t>
  </si>
  <si>
    <t>8247 S Christiana Ave</t>
  </si>
  <si>
    <t>(773) 535-9330</t>
  </si>
  <si>
    <t>http://schoolreports.cps.edu/SchoolProgressReport_Eng/Spring2011Eng_610109.pdf</t>
  </si>
  <si>
    <t>(41.74287191, -87.70571301)</t>
  </si>
  <si>
    <t>Williams Preparatory Academy Middle School</t>
  </si>
  <si>
    <t>2710 S Dearborn St</t>
  </si>
  <si>
    <t>(773) 534-9235</t>
  </si>
  <si>
    <t>http://schoolreports.cps.edu/SchoolProgressReport_Eng/Spring2011Eng_610336.pdf</t>
  </si>
  <si>
    <t>(41.84403809, -87.62859008)</t>
  </si>
  <si>
    <t>Bernhard Moos Elementary School</t>
  </si>
  <si>
    <t>1711 N California Ave</t>
  </si>
  <si>
    <t>(773) 534-4340</t>
  </si>
  <si>
    <t>http://schoolreports.cps.edu/SchoolProgressReport_Eng/Spring2011Eng_610076.pdf</t>
  </si>
  <si>
    <t>(41.9125311, -87.69690545)</t>
  </si>
  <si>
    <t>Daniel Hale Williams Prep School of Medicine</t>
  </si>
  <si>
    <t>(773) 535-1120</t>
  </si>
  <si>
    <t>http://schoolreports.cps.edu/SchoolProgressReport_Eng/Spring2011Eng_610380.pdf</t>
  </si>
  <si>
    <t>Edward Jenner Elementary Academy of the Arts</t>
  </si>
  <si>
    <t>1119 N Cleveland Ave</t>
  </si>
  <si>
    <t>(773) 534-8440</t>
  </si>
  <si>
    <t>http://schoolreports.cps.edu/SchoolProgressReport_Eng/Spring2011Eng_610012.pdf</t>
  </si>
  <si>
    <t>(41.90205805, -87.64101894)</t>
  </si>
  <si>
    <t>John C Burroughs Elementary School</t>
  </si>
  <si>
    <t>3542 S Washtenaw Ave</t>
  </si>
  <si>
    <t>(773) 535-7226</t>
  </si>
  <si>
    <t>http://schoolreports.cps.edu/SchoolProgressReport_Eng/Spring2011Eng_609829.pdf</t>
  </si>
  <si>
    <t>(41.8288631, -87.69249318)</t>
  </si>
  <si>
    <t>Joseph Brennemann Elementary School</t>
  </si>
  <si>
    <t>4251 N Clarendon Ave</t>
  </si>
  <si>
    <t>(773) 534-5766</t>
  </si>
  <si>
    <t>http://schoolreports.cps.edu/SchoolProgressReport_Eng/Spring2011Eng_610242.pdf</t>
  </si>
  <si>
    <t>(41.95997841, -87.64971223)</t>
  </si>
  <si>
    <t>Josiah Pickard Elementary School</t>
  </si>
  <si>
    <t>2301 W 21st Pl</t>
  </si>
  <si>
    <t>(773) 535-7280</t>
  </si>
  <si>
    <t>http://schoolreports.cps.edu/SchoolProgressReport_Eng/Spring2011Eng_610129.pdf</t>
  </si>
  <si>
    <t>(41.85287295, -87.6833397)</t>
  </si>
  <si>
    <t>Louis Pasteur Elementary School</t>
  </si>
  <si>
    <t>5825 S Kostner Ave</t>
  </si>
  <si>
    <t>(773) 535-2270</t>
  </si>
  <si>
    <t>http://schoolreports.cps.edu/SchoolProgressReport_Eng/Spring2011Eng_610117.pdf</t>
  </si>
  <si>
    <t>WEST ELSDON</t>
  </si>
  <si>
    <t>(41.78688968, -87.73262962)</t>
  </si>
  <si>
    <t>Marcus Moziah Garvey Elementary School</t>
  </si>
  <si>
    <t>10309 S Morgan St</t>
  </si>
  <si>
    <t>(773) 535-2763</t>
  </si>
  <si>
    <t>http://schoolreports.cps.edu/SchoolProgressReport_Eng/Spring2011Eng_610128.pdf</t>
  </si>
  <si>
    <t>(41.7065956, -87.64754034)</t>
  </si>
  <si>
    <t>Mason High School</t>
  </si>
  <si>
    <t>http://schoolreports.cps.edu/SchoolProgressReport_Eng/Spring2011Eng_610535.pdf</t>
  </si>
  <si>
    <t>Near North Elementary School</t>
  </si>
  <si>
    <t>739 N Ada St</t>
  </si>
  <si>
    <t>(773) 534-7845</t>
  </si>
  <si>
    <t>http://schoolreports.cps.edu/SchoolProgressReport_Eng/Spring2011Eng_610085.pdf</t>
  </si>
  <si>
    <t>(41.89551132, -87.66123981)</t>
  </si>
  <si>
    <t>Uplift Community High School</t>
  </si>
  <si>
    <t>900 W Wilson Ave</t>
  </si>
  <si>
    <t>(773) 534-2875</t>
  </si>
  <si>
    <t>http://schoolreports.cps.edu/SchoolProgressReport_Eng/Spring2011Eng_610394.pdf</t>
  </si>
  <si>
    <t>(41.96557412, -87.65252191)</t>
  </si>
  <si>
    <t>Victor Herbert Elementary School</t>
  </si>
  <si>
    <t>2131 W Monroe St</t>
  </si>
  <si>
    <t>(773) 534-7806</t>
  </si>
  <si>
    <t>http://schoolreports.cps.edu/SchoolProgressReport_Eng/Spring2011Eng_609989.pdf</t>
  </si>
  <si>
    <t>(41.87984242, -87.68031236)</t>
  </si>
  <si>
    <t>Burnside Elementary Scholastic Academy</t>
  </si>
  <si>
    <t>650 E 91st Pl</t>
  </si>
  <si>
    <t>(773) 535-3300</t>
  </si>
  <si>
    <t>http://schoolreports.cps.edu/SchoolProgressReport_Eng/Spring2011Eng_609827.pdf</t>
  </si>
  <si>
    <t>(41.72850759, -87.60747108)</t>
  </si>
  <si>
    <t>Elizabeth Peabody Elementary School</t>
  </si>
  <si>
    <t>1444 W Augusta Blvd</t>
  </si>
  <si>
    <t>(773) 534-4170</t>
  </si>
  <si>
    <t>http://schoolreports.cps.edu/SchoolProgressReport_Eng/Spring2011Eng_610119.pdf</t>
  </si>
  <si>
    <t>(41.89986912, -87.66419014)</t>
  </si>
  <si>
    <t>Ferdinand Peck Elementary School</t>
  </si>
  <si>
    <t>3826 W 58th St</t>
  </si>
  <si>
    <t>(773) 535-2450</t>
  </si>
  <si>
    <t>http://schoolreports.cps.edu/SchoolProgressReport_Eng/Spring2011Eng_610120.pdf</t>
  </si>
  <si>
    <t>(41.78792632, -87.71922211)</t>
  </si>
  <si>
    <t>John Hancock College Preparatory High School</t>
  </si>
  <si>
    <t>4034 W 56th St</t>
  </si>
  <si>
    <t>(773) 535-2410</t>
  </si>
  <si>
    <t>http://schoolreports.cps.edu/SchoolProgressReport_Eng/Spring2011Eng_609694.pdf</t>
  </si>
  <si>
    <t>(41.79149114, -87.72449161)</t>
  </si>
  <si>
    <t>John Harvard Elementary School of Excellence</t>
  </si>
  <si>
    <t>7525 S Harvard</t>
  </si>
  <si>
    <t>(773) 535-3045</t>
  </si>
  <si>
    <t>http://schoolreports.cps.edu/SchoolProgressReport_Eng/Spring2011Eng_609971.pdf</t>
  </si>
  <si>
    <t>(41.75733472, -87.63270008)</t>
  </si>
  <si>
    <t>John Marshall Metropolitan High School</t>
  </si>
  <si>
    <t>3250 W Adams St</t>
  </si>
  <si>
    <t>(773) 534-6455</t>
  </si>
  <si>
    <t>http://schoolreports.cps.edu/SchoolProgressReport_Eng/Spring2011Eng_609723.pdf</t>
  </si>
  <si>
    <t>(41.87847194, -87.70801612)</t>
  </si>
  <si>
    <t>Paul Cuffe Math-Science Technology Academy Elementary School</t>
  </si>
  <si>
    <t>8324 S Racine Ave</t>
  </si>
  <si>
    <t>(773) 535-8250</t>
  </si>
  <si>
    <t>http://schoolreports.cps.edu/SchoolProgressReport_Eng/Spring2011Eng_610003.pdf</t>
  </si>
  <si>
    <t>(41.74244489, -87.65366994)</t>
  </si>
  <si>
    <t>Roald Amundsen High School</t>
  </si>
  <si>
    <t>5110 N Damen Ave</t>
  </si>
  <si>
    <t>(773) 534-2320</t>
  </si>
  <si>
    <t>http://schoolreports.cps.edu/SchoolProgressReport_Eng/Spring2011Eng_609695.pdf</t>
  </si>
  <si>
    <t>LINCOLN SQUARE</t>
  </si>
  <si>
    <t>(41.97507922, -87.67952139)</t>
  </si>
  <si>
    <t>Wells Community Academy High School</t>
  </si>
  <si>
    <t>936 N Ashland Ave</t>
  </si>
  <si>
    <t>(773) 534-7010</t>
  </si>
  <si>
    <t>http://schoolreports.cps.edu/SchoolProgressReport_Eng/Spring2011Eng_609740.pdf</t>
  </si>
  <si>
    <t>(41.89900506, -87.66751989)</t>
  </si>
  <si>
    <t>World Language Academy High School</t>
  </si>
  <si>
    <t>(773) 535-4334</t>
  </si>
  <si>
    <t>http://schoolreports.cps.edu/SchoolProgressReport_Eng/Spring2011Eng_610392.pdf</t>
  </si>
  <si>
    <t>Al Raby High School</t>
  </si>
  <si>
    <t>3545 W Fulton Blvd</t>
  </si>
  <si>
    <t>(773) 534-6755</t>
  </si>
  <si>
    <t>http://schoolreports.cps.edu/SchoolProgressReport_Eng/Spring2011Eng_610334.pdf</t>
  </si>
  <si>
    <t>(41.886183, -87.71539705)</t>
  </si>
  <si>
    <t>Daniel Boone Elementary School</t>
  </si>
  <si>
    <t>6710 N Washtenaw Ave</t>
  </si>
  <si>
    <t>(773) 534-2160</t>
  </si>
  <si>
    <t>http://schoolreports.cps.edu/SchoolProgressReport_Eng/Spring2011Eng_609804.pdf</t>
  </si>
  <si>
    <t>(42.00343519, -87.69750011)</t>
  </si>
  <si>
    <t>John Calhoun North Elementary School</t>
  </si>
  <si>
    <t>2833 W Adams St</t>
  </si>
  <si>
    <t>(773) 534-6940</t>
  </si>
  <si>
    <t>http://schoolreports.cps.edu/SchoolProgressReport_Eng/Spring2011Eng_610243.pdf</t>
  </si>
  <si>
    <t>(41.87822115, -87.69755292)</t>
  </si>
  <si>
    <t>Neal F Simeon Career Academy High School</t>
  </si>
  <si>
    <t>8147 S Vincennes Ave</t>
  </si>
  <si>
    <t>(773) 535-3200</t>
  </si>
  <si>
    <t>http://schoolreports.cps.edu/SchoolProgressReport_Eng/Spring2011Eng_609692.pdf</t>
  </si>
  <si>
    <t>(41.74579217, -87.63537)</t>
  </si>
  <si>
    <t>Rudyard Kipling Elementary School</t>
  </si>
  <si>
    <t>9351 S Lowe Ave</t>
  </si>
  <si>
    <t>(773) 535-3151</t>
  </si>
  <si>
    <t>http://schoolreports.cps.edu/SchoolProgressReport_Eng/Spring2011Eng_610027.pdf</t>
  </si>
  <si>
    <t>(41.72365391, -87.63948475)</t>
  </si>
  <si>
    <t>William J &amp; Charles H Mayo Elementary School</t>
  </si>
  <si>
    <t>249 E 37th St</t>
  </si>
  <si>
    <t>(773) 535-1260</t>
  </si>
  <si>
    <t>http://schoolreports.cps.edu/SchoolProgressReport_Eng/Spring2011Eng_610061.pdf</t>
  </si>
  <si>
    <t>(41.82732778, -87.61978251)</t>
  </si>
  <si>
    <t>William P Nixon Elementary School</t>
  </si>
  <si>
    <t>2121 N Keeler Ave</t>
  </si>
  <si>
    <t>(773) 534-4375</t>
  </si>
  <si>
    <t>http://schoolreports.cps.edu/SchoolProgressReport_Eng/Spring2011Eng_610097.pdf</t>
  </si>
  <si>
    <t>(41.91959342, -87.73138368)</t>
  </si>
  <si>
    <t>Charles N Holden Elementary School</t>
  </si>
  <si>
    <t>1104 W 31st St</t>
  </si>
  <si>
    <t>(773) 535-7200</t>
  </si>
  <si>
    <t>http://schoolreports.cps.edu/SchoolProgressReport_Eng/Spring2011Eng_609996.pdf</t>
  </si>
  <si>
    <t>(41.83805473, -87.65380002)</t>
  </si>
  <si>
    <t>Federico Garcia Lorca Elementary School</t>
  </si>
  <si>
    <t>3231 N Springfield Ave</t>
  </si>
  <si>
    <t>(773) 534-0950</t>
  </si>
  <si>
    <t>http://schoolreports.cps.edu/SchoolProgressReport_Eng/Spring2011Eng_610541.pdf</t>
  </si>
  <si>
    <t>(41.94001885, -87.72474354)</t>
  </si>
  <si>
    <t>George Washington Carver Military Academy High School</t>
  </si>
  <si>
    <t>13100 S Doty Ave</t>
  </si>
  <si>
    <t>(773) 535-5250</t>
  </si>
  <si>
    <t>http://schoolreports.cps.edu/SchoolProgressReport_Eng/Spring2011Eng_609760.pdf</t>
  </si>
  <si>
    <t>(41.65627709, -87.5906566)</t>
  </si>
  <si>
    <t>John F Kennedy High School</t>
  </si>
  <si>
    <t>6325 W 56th St</t>
  </si>
  <si>
    <t>(773) 535-2325</t>
  </si>
  <si>
    <t>http://schoolreports.cps.edu/SchoolProgressReport_Eng/Spring2011Eng_609718.pdf</t>
  </si>
  <si>
    <t>(41.79042796, -87.78037224)</t>
  </si>
  <si>
    <t>Louis A Agassiz Elementary School</t>
  </si>
  <si>
    <t>2851 N Seminary Ave</t>
  </si>
  <si>
    <t>(773) 534-5725</t>
  </si>
  <si>
    <t>http://schoolreports.cps.edu/SchoolProgressReport_Eng/Spring2011Eng_609773.pdf</t>
  </si>
  <si>
    <t>(41.93412004, -87.65619167)</t>
  </si>
  <si>
    <t>Mary McLeod Bethune Elementary School</t>
  </si>
  <si>
    <t>3030 W Arthington St</t>
  </si>
  <si>
    <t>(773) 534-6890</t>
  </si>
  <si>
    <t>http://schoolreports.cps.edu/SchoolProgressReport_Eng/Spring2011Eng_610365.pdf</t>
  </si>
  <si>
    <t>(41.87019518, -87.70216173)</t>
  </si>
  <si>
    <t>Morton School of Excellence</t>
  </si>
  <si>
    <t>431 N Troy St</t>
  </si>
  <si>
    <t>(773) 534-6791</t>
  </si>
  <si>
    <t>http://schoolreports.cps.edu/SchoolProgressReport_Eng/Spring2011Eng_610257.pdf</t>
  </si>
  <si>
    <t>(41.88928666, -87.7049885)</t>
  </si>
  <si>
    <t>Phoenix Military Academy High School</t>
  </si>
  <si>
    <t>(773) 534-7275</t>
  </si>
  <si>
    <t>http://schoolreports.cps.edu/SchoolProgressReport_Eng/Spring2011Eng_610304.pdf</t>
  </si>
  <si>
    <t>Adam Clayton Powell Paideia Community Academy Elementary School</t>
  </si>
  <si>
    <t>7511 S South Shore Dr</t>
  </si>
  <si>
    <t>(773) 535-6650</t>
  </si>
  <si>
    <t>http://schoolreports.cps.edu/SchoolProgressReport_Eng/Spring2011Eng_610281.pdf</t>
  </si>
  <si>
    <t>(41.76032435, -87.55673627)</t>
  </si>
  <si>
    <t>Carrie Jacobs Bond Elementary School</t>
  </si>
  <si>
    <t>7050 S May St</t>
  </si>
  <si>
    <t>(773) 535-3480</t>
  </si>
  <si>
    <t>http://schoolreports.cps.edu/SchoolProgressReport_Eng/Spring2011Eng_610238.pdf</t>
  </si>
  <si>
    <t>(41.76538639, -87.65305514)</t>
  </si>
  <si>
    <t>Cesar E Chavez Multicultural Academic Center Elementary School</t>
  </si>
  <si>
    <t>4747 S Marshfield Ave</t>
  </si>
  <si>
    <t>(773) 535-4600</t>
  </si>
  <si>
    <t>http://schoolreports.cps.edu/SchoolProgressReport_Eng/Spring2011Eng_610148.pdf</t>
  </si>
  <si>
    <t>(41.80715514, -87.66600055)</t>
  </si>
  <si>
    <t>Laughlin Falconer Elementary School</t>
  </si>
  <si>
    <t>3020 N Lamon Ave</t>
  </si>
  <si>
    <t>(773) 534-3560</t>
  </si>
  <si>
    <t>http://schoolreports.cps.edu/SchoolProgressReport_Eng/Spring2011Eng_609910.pdf</t>
  </si>
  <si>
    <t>(41.93577597, -87.74936705)</t>
  </si>
  <si>
    <t>Mariano Azuela Elementary School</t>
  </si>
  <si>
    <t>4707 W Marquette Rd</t>
  </si>
  <si>
    <t>(773) 535-7395</t>
  </si>
  <si>
    <t>http://schoolreports.cps.edu/SchoolProgressReport_Eng/Spring2011Eng_610544.pdf</t>
  </si>
  <si>
    <t>(41.77105158, -87.73992325)</t>
  </si>
  <si>
    <t>Marvin Camras Elementary School</t>
  </si>
  <si>
    <t>3000 N Mango Ave</t>
  </si>
  <si>
    <t>(773) 534-2960</t>
  </si>
  <si>
    <t>http://schoolreports.cps.edu/SchoolProgressReport_Eng/Spring2011Eng_610539.pdf</t>
  </si>
  <si>
    <t>(41.93496641, -87.77016525)</t>
  </si>
  <si>
    <t>Brighton Park Elementary School</t>
  </si>
  <si>
    <t>3825 S Washtenaw Ave</t>
  </si>
  <si>
    <t>(773) 535-7237</t>
  </si>
  <si>
    <t>http://schoolreports.cps.edu/SchoolProgressReport_Eng/Spring2011Eng_610317.pdf</t>
  </si>
  <si>
    <t>(41.82391375, -87.69204069)</t>
  </si>
  <si>
    <t>Charles S Deneen Elementary School</t>
  </si>
  <si>
    <t>7240 S Wabash Ave</t>
  </si>
  <si>
    <t>(773) 535-3035</t>
  </si>
  <si>
    <t>http://schoolreports.cps.edu/SchoolProgressReport_Eng/Spring2011Eng_609883.pdf</t>
  </si>
  <si>
    <t>(41.76250359, -87.62338156)</t>
  </si>
  <si>
    <t>James B Farnsworth Elementary School</t>
  </si>
  <si>
    <t>5414 N Linder Ave</t>
  </si>
  <si>
    <t>(773) 534-3535</t>
  </si>
  <si>
    <t>http://schoolreports.cps.edu/SchoolProgressReport_Eng/Spring2011Eng_609912.pdf</t>
  </si>
  <si>
    <t>JEFFERSON PARK</t>
  </si>
  <si>
    <t>(41.9798092, -87.76610809)</t>
  </si>
  <si>
    <t>Mary Lyon Elementary School</t>
  </si>
  <si>
    <t>2941 N McVicker Ave</t>
  </si>
  <si>
    <t>(773) 534-3120</t>
  </si>
  <si>
    <t>http://schoolreports.cps.edu/SchoolProgressReport_Eng/Spring2011Eng_610046.pdf</t>
  </si>
  <si>
    <t>(41.93417898, -87.77713699)</t>
  </si>
  <si>
    <t>Nathan Hale Elementary School</t>
  </si>
  <si>
    <t>6140 S Melvina</t>
  </si>
  <si>
    <t>(773) 535-2265</t>
  </si>
  <si>
    <t>http://schoolreports.cps.edu/SchoolProgressReport_Eng/Spring2011Eng_609960.pdf</t>
  </si>
  <si>
    <t>CLEARING</t>
  </si>
  <si>
    <t>(41.78020486, -87.77661589)</t>
  </si>
  <si>
    <t>Newton Bateman Elementary School</t>
  </si>
  <si>
    <t>4220 N Richmond St</t>
  </si>
  <si>
    <t>(773) 534-5055</t>
  </si>
  <si>
    <t>http://schoolreports.cps.edu/SchoolProgressReport_Eng/Spring2011Eng_609792.pdf</t>
  </si>
  <si>
    <t>(41.95823045, -87.70218806)</t>
  </si>
  <si>
    <t>Orozco Fine Arts &amp; Sciences Elementary School</t>
  </si>
  <si>
    <t>1940 W 18th St</t>
  </si>
  <si>
    <t>(773) 534-7215</t>
  </si>
  <si>
    <t>http://schoolreports.cps.edu/SchoolProgressReport_Eng/Spring2011Eng_610329.pdf</t>
  </si>
  <si>
    <t>(41.85778248, -87.67519253)</t>
  </si>
  <si>
    <t>Rodolfo Lozano Bilingual &amp; International Center Elementary School</t>
  </si>
  <si>
    <t>1501 N Greenview Ave</t>
  </si>
  <si>
    <t>(773) 534-4750</t>
  </si>
  <si>
    <t>http://schoolreports.cps.edu/SchoolProgressReport_Eng/Spring2011Eng_610029.pdf</t>
  </si>
  <si>
    <t>(41.90891372, -87.66505758)</t>
  </si>
  <si>
    <t>Salmon P Chase Elementary School</t>
  </si>
  <si>
    <t>2021 N Point St</t>
  </si>
  <si>
    <t>(773) 534-4185</t>
  </si>
  <si>
    <t>http://schoolreports.cps.edu/SchoolProgressReport_Eng/Spring2011Eng_609853.pdf</t>
  </si>
  <si>
    <t>(41.91801539, -87.69454144)</t>
  </si>
  <si>
    <t>Washington D Smyser Elementary School</t>
  </si>
  <si>
    <t>4310 N Melvina Ave</t>
  </si>
  <si>
    <t>(773) 534-3711</t>
  </si>
  <si>
    <t>http://schoolreports.cps.edu/SchoolProgressReport_Eng/Spring2011Eng_610179.pdf</t>
  </si>
  <si>
    <t>(41.95889037, -87.78201198)</t>
  </si>
  <si>
    <t>Agustin Lara Elementary Academy</t>
  </si>
  <si>
    <t>4619 S Wolcott Ave</t>
  </si>
  <si>
    <t>(773) 535-4389</t>
  </si>
  <si>
    <t>http://schoolreports.cps.edu/SchoolProgressReport_Eng/Spring2011Eng_609993.pdf</t>
  </si>
  <si>
    <t>(41.8097569, -87.6721446)</t>
  </si>
  <si>
    <t>Jane Addams Elementary School</t>
  </si>
  <si>
    <t>10810 S Avenue H</t>
  </si>
  <si>
    <t>(773) 535-6210</t>
  </si>
  <si>
    <t>http://schoolreports.cps.edu/SchoolProgressReport_Eng/Spring2011Eng_609772.pdf</t>
  </si>
  <si>
    <t>(41.69871497, -87.53301251)</t>
  </si>
  <si>
    <t>John T McCutcheon Elementary School</t>
  </si>
  <si>
    <t>4865 N Sheridan Rd</t>
  </si>
  <si>
    <t>(773) 534-2680</t>
  </si>
  <si>
    <t>http://schoolreports.cps.edu/SchoolProgressReport_Eng/Spring2011Eng_610269.pdf</t>
  </si>
  <si>
    <t>(41.97095968, -87.65472193)</t>
  </si>
  <si>
    <t>Logandale Middle School</t>
  </si>
  <si>
    <t>3212 W George St</t>
  </si>
  <si>
    <t>(773) 534-5350</t>
  </si>
  <si>
    <t>http://schoolreports.cps.edu/SchoolProgressReport_Eng/Spring2011Eng_610325.pdf</t>
  </si>
  <si>
    <t>(41.9339976, -87.70804359)</t>
  </si>
  <si>
    <t>Lyman Trumbull Elementary School</t>
  </si>
  <si>
    <t>5200 N Ashland Ave</t>
  </si>
  <si>
    <t>(773) 534-2430</t>
  </si>
  <si>
    <t>http://schoolreports.cps.edu/SchoolProgressReport_Eng/Spring2011Eng_610205.pdf</t>
  </si>
  <si>
    <t>(41.97621644, -87.6697616)</t>
  </si>
  <si>
    <t>Ogden International High School</t>
  </si>
  <si>
    <t>1250 W Erie St</t>
  </si>
  <si>
    <t>(773) 534-0866</t>
  </si>
  <si>
    <t>http://schoolreports.cps.edu/SchoolProgressReport_Eng/Spring2011Eng_610529.pdf</t>
  </si>
  <si>
    <t>(41.8935757, -87.65936676)</t>
  </si>
  <si>
    <t>Turner-Drew Elementary Language Academy</t>
  </si>
  <si>
    <t>9300 S Princeton Ave</t>
  </si>
  <si>
    <t>(773) 535-5720</t>
  </si>
  <si>
    <t>http://schoolreports.cps.edu/SchoolProgressReport_Eng/Spring2011Eng_609895.pdf</t>
  </si>
  <si>
    <t>(41.72560849, -87.6302048)</t>
  </si>
  <si>
    <t>William F Finkl Elementary School</t>
  </si>
  <si>
    <t>2332 S Western Ave</t>
  </si>
  <si>
    <t>(773) 535-5850</t>
  </si>
  <si>
    <t>http://schoolreports.cps.edu/SchoolProgressReport_Eng/Spring2011Eng_609967.pdf</t>
  </si>
  <si>
    <t>(41.84919885, -87.68570412)</t>
  </si>
  <si>
    <t>Ana Roque de Duprey Elementary School</t>
  </si>
  <si>
    <t>(773) 534-4230</t>
  </si>
  <si>
    <t>http://schoolreports.cps.edu/SchoolProgressReport_Eng/Spring2011Eng_610320.pdf</t>
  </si>
  <si>
    <t>Irma C Ruiz Elementary School</t>
  </si>
  <si>
    <t>2410 S Leavitt St</t>
  </si>
  <si>
    <t>(773) 535-4825</t>
  </si>
  <si>
    <t>http://schoolreports.cps.edu/SchoolProgressReport_Eng/Spring2011Eng_610125.pdf</t>
  </si>
  <si>
    <t>(41.84809742, -87.68078114)</t>
  </si>
  <si>
    <t>Jacqueline B Vaughn Occupational High School</t>
  </si>
  <si>
    <t>4355 N Linder Ave</t>
  </si>
  <si>
    <t>(773) 534-3600</t>
  </si>
  <si>
    <t>http://schoolreports.cps.edu/SchoolProgressReport_Eng/Spring2011Eng_609766.pdf</t>
  </si>
  <si>
    <t>(41.96035141, -87.76462602)</t>
  </si>
  <si>
    <t>Jose De Diego Elementary Community Academy</t>
  </si>
  <si>
    <t>1313 N Claremont Ave</t>
  </si>
  <si>
    <t>(773) 534-4451</t>
  </si>
  <si>
    <t>http://schoolreports.cps.edu/SchoolProgressReport_Eng/Spring2011Eng_610313.pdf</t>
  </si>
  <si>
    <t>(41.90531549, -87.68572005)</t>
  </si>
  <si>
    <t>Josephine C Locke Elementary School</t>
  </si>
  <si>
    <t>2828 N Oak Park Ave</t>
  </si>
  <si>
    <t>(773) 534-3300</t>
  </si>
  <si>
    <t>http://schoolreports.cps.edu/SchoolProgressReport_Eng/Spring2011Eng_610041.pdf</t>
  </si>
  <si>
    <t>MONTCLARE</t>
  </si>
  <si>
    <t>(41.93176301, -87.79564085)</t>
  </si>
  <si>
    <t>Lorenz Brentano Math &amp; Science Academy Elementary School</t>
  </si>
  <si>
    <t>2723 N Fairfield Ave</t>
  </si>
  <si>
    <t>(773) 534-4100</t>
  </si>
  <si>
    <t>http://schoolreports.cps.edu/SchoolProgressReport_Eng/Spring2011Eng_609809.pdf</t>
  </si>
  <si>
    <t>(41.93097047, -87.69625758)</t>
  </si>
  <si>
    <t>Mary Mapes Dodge Elementary Renaissance Academy</t>
  </si>
  <si>
    <t>2651 W Washington Blvd</t>
  </si>
  <si>
    <t>(773) 534-6640</t>
  </si>
  <si>
    <t>http://schoolreports.cps.edu/SchoolProgressReport_Eng/Spring2011Eng_609888.pdf</t>
  </si>
  <si>
    <t>(41.88282068, -87.6930162)</t>
  </si>
  <si>
    <t>Miriam G Canter Middle School</t>
  </si>
  <si>
    <t>4959 S Blackstone Ave</t>
  </si>
  <si>
    <t>(773) 535-1410</t>
  </si>
  <si>
    <t>http://schoolreports.cps.edu/SchoolProgressReport_Eng/Spring2011Eng_610018.pdf</t>
  </si>
  <si>
    <t>(41.80434474, -87.59039494)</t>
  </si>
  <si>
    <t>Sidney Sawyer Elementary School</t>
  </si>
  <si>
    <t>5248 S Sawyer Ave</t>
  </si>
  <si>
    <t>(773) 535-0440</t>
  </si>
  <si>
    <t>http://schoolreports.cps.edu/SchoolProgressReport_Eng/Spring2011Eng_610157.pdf</t>
  </si>
  <si>
    <t>(41.79752155, -87.70504311)</t>
  </si>
  <si>
    <t>William P Gray Elementary School</t>
  </si>
  <si>
    <t>3730 N Laramie Ave</t>
  </si>
  <si>
    <t>(773) 534-3520</t>
  </si>
  <si>
    <t>http://schoolreports.cps.edu/SchoolProgressReport_Eng/Spring2011Eng_609949.pdf</t>
  </si>
  <si>
    <t>(41.94878107, -87.75715297)</t>
  </si>
  <si>
    <t>Calmeca Academy of Fine Arts and Dual Language</t>
  </si>
  <si>
    <t>3456 W 38th St</t>
  </si>
  <si>
    <t>(773) 535-7000</t>
  </si>
  <si>
    <t>http://schoolreports.cps.edu/SchoolProgressReport_Eng/Spring2011Eng_610353.pdf</t>
  </si>
  <si>
    <t>(41.82440547, -87.71160875)</t>
  </si>
  <si>
    <t>Charles R Darwin Elementary School</t>
  </si>
  <si>
    <t>3116 W Belden Ave</t>
  </si>
  <si>
    <t>(773) 534-4110</t>
  </si>
  <si>
    <t>http://schoolreports.cps.edu/SchoolProgressReport_Eng/Spring2011Eng_609875.pdf</t>
  </si>
  <si>
    <t>(41.92334998, -87.70543099)</t>
  </si>
  <si>
    <t>Chicago Academy High School</t>
  </si>
  <si>
    <t>3400 N Austin Ave</t>
  </si>
  <si>
    <t>(773) 534-0146</t>
  </si>
  <si>
    <t>http://schoolreports.cps.edu/SchoolProgressReport_Eng/Spring2011Eng_610340.pdf</t>
  </si>
  <si>
    <t>DUNNING</t>
  </si>
  <si>
    <t>(41.94215439, -87.77650575)</t>
  </si>
  <si>
    <t>George Washington Elementary School</t>
  </si>
  <si>
    <t>3611 E 114th St</t>
  </si>
  <si>
    <t>(773) 535-5010</t>
  </si>
  <si>
    <t>http://schoolreports.cps.edu/SchoolProgressReport_Eng/Spring2011Eng_610219.pdf</t>
  </si>
  <si>
    <t>(41.68810403, -87.53600985)</t>
  </si>
  <si>
    <t>Helen Peirce International Studies Elementary School</t>
  </si>
  <si>
    <t>1423 W Bryn Mawr Ave</t>
  </si>
  <si>
    <t>(773) 534-2440</t>
  </si>
  <si>
    <t>http://schoolreports.cps.edu/SchoolProgressReport_Eng/Spring2011Eng_610122.pdf</t>
  </si>
  <si>
    <t>(41.98342819, -87.66586537)</t>
  </si>
  <si>
    <t>Infinity Math Science and Technology High School</t>
  </si>
  <si>
    <t>(773) 535-4225</t>
  </si>
  <si>
    <t>http://schoolreports.cps.edu/SchoolProgressReport_Eng/Spring2011Eng_610384.pdf</t>
  </si>
  <si>
    <t>Joseph Kellman Corporate Community Elementary School</t>
  </si>
  <si>
    <t>751 S Sacramento Blvd</t>
  </si>
  <si>
    <t>(773) 534-6602</t>
  </si>
  <si>
    <t>http://schoolreports.cps.edu/SchoolProgressReport_Eng/Spring2011Eng_609925.pdf</t>
  </si>
  <si>
    <t>(41.87119309, -87.70078311)</t>
  </si>
  <si>
    <t>Louis Nettelhorst Elementary School</t>
  </si>
  <si>
    <t>3252 N Broadway St</t>
  </si>
  <si>
    <t>(773) 534-5810</t>
  </si>
  <si>
    <t>http://schoolreports.cps.edu/SchoolProgressReport_Eng/Spring2011Eng_610094.pdf</t>
  </si>
  <si>
    <t>(41.94162999, -87.64459776)</t>
  </si>
  <si>
    <t>Stephen T Mather High School</t>
  </si>
  <si>
    <t>5835 N Lincoln Ave</t>
  </si>
  <si>
    <t>(773) 534-2350</t>
  </si>
  <si>
    <t>http://schoolreports.cps.edu/SchoolProgressReport_Eng/Spring2011Eng_609724.pdf</t>
  </si>
  <si>
    <t>(41.9875954, -87.70244871)</t>
  </si>
  <si>
    <t>A.N. Pritzker School</t>
  </si>
  <si>
    <t>2009 W Schiller St</t>
  </si>
  <si>
    <t>(773) 534-4415</t>
  </si>
  <si>
    <t>http://schoolreports.cps.edu/SchoolProgressReport_Eng/Spring2011Eng_610229.pdf</t>
  </si>
  <si>
    <t>(41.907025, -87.67779555)</t>
  </si>
  <si>
    <t>Charles Allen Prosser Career Academy High School</t>
  </si>
  <si>
    <t>2148 N Long Ave</t>
  </si>
  <si>
    <t>(773) 534-3200</t>
  </si>
  <si>
    <t>http://schoolreports.cps.edu/SchoolProgressReport_Eng/Spring2011Eng_609679.pdf</t>
  </si>
  <si>
    <t>(41.92003613, -87.76108432)</t>
  </si>
  <si>
    <t>Columbia Explorers Elementary Academy</t>
  </si>
  <si>
    <t>4520 S Kedzie Ave</t>
  </si>
  <si>
    <t>(773) 535-4050</t>
  </si>
  <si>
    <t>http://schoolreports.cps.edu/SchoolProgressReport_Eng/Spring2011Eng_610170.pdf</t>
  </si>
  <si>
    <t>(41.81105689, -87.70423481)</t>
  </si>
  <si>
    <t>George Armstrong International Studies Elementary School</t>
  </si>
  <si>
    <t>2110 W Greenleaf Ave</t>
  </si>
  <si>
    <t>(773) 534-2150</t>
  </si>
  <si>
    <t>http://schoolreports.cps.edu/SchoolProgressReport_Eng/Spring2011Eng_609779.pdf</t>
  </si>
  <si>
    <t>(42.01017628, -87.68446868)</t>
  </si>
  <si>
    <t>George M Pullman Elementary School</t>
  </si>
  <si>
    <t>11311 S Forrestville Ave</t>
  </si>
  <si>
    <t>(773) 535-5395</t>
  </si>
  <si>
    <t>http://schoolreports.cps.edu/SchoolProgressReport_Eng/Spring2011Eng_610139.pdf</t>
  </si>
  <si>
    <t>(41.68879566, -87.60939383)</t>
  </si>
  <si>
    <t>John B Drake Elementary School</t>
  </si>
  <si>
    <t>2722 S King Dr</t>
  </si>
  <si>
    <t>(773) 534-9129</t>
  </si>
  <si>
    <t>http://schoolreports.cps.edu/SchoolProgressReport_Eng/Spring2011Eng_609894.pdf</t>
  </si>
  <si>
    <t>(41.84379445, -87.61776768)</t>
  </si>
  <si>
    <t>Lyman A Budlong Elementary School</t>
  </si>
  <si>
    <t>2701 W Foster Ave</t>
  </si>
  <si>
    <t>(773) 534-2591</t>
  </si>
  <si>
    <t>http://schoolreports.cps.edu/SchoolProgressReport_Eng/Spring2011Eng_609817.pdf</t>
  </si>
  <si>
    <t>(41.97572652, -87.69660443)</t>
  </si>
  <si>
    <t>Richard Henry Lee Elementary School</t>
  </si>
  <si>
    <t>6448 S Tripp Ave</t>
  </si>
  <si>
    <t>(773) 535-2255</t>
  </si>
  <si>
    <t>http://schoolreports.cps.edu/SchoolProgressReport_Eng/Spring2011Eng_610291.pdf</t>
  </si>
  <si>
    <t>(41.77532831, -87.72892174)</t>
  </si>
  <si>
    <t>Collins Academy High School</t>
  </si>
  <si>
    <t>1313 S Sacramento Dr</t>
  </si>
  <si>
    <t>(773) 534-1840</t>
  </si>
  <si>
    <t>http://schoolreports.cps.edu/SchoolProgressReport_Eng/Spring2011Eng_610499.pdf</t>
  </si>
  <si>
    <t>(41.86416169, -87.70200761)</t>
  </si>
  <si>
    <t>Emiliano Zapata Elementary Academy</t>
  </si>
  <si>
    <t>2728 S Kostner Ave</t>
  </si>
  <si>
    <t>(773) 534-1390</t>
  </si>
  <si>
    <t>http://schoolreports.cps.edu/SchoolProgressReport_Eng/Spring2011Eng_609973.pdf</t>
  </si>
  <si>
    <t>(41.84139181, -87.73434997)</t>
  </si>
  <si>
    <t>Evergreen Academy Middle School</t>
  </si>
  <si>
    <t>3537 S Paulina St</t>
  </si>
  <si>
    <t>(773) 535-4836</t>
  </si>
  <si>
    <t>http://schoolreports.cps.edu/SchoolProgressReport_Eng/Spring2011Eng_610319.pdf</t>
  </si>
  <si>
    <t>MCKINLEY PARK</t>
  </si>
  <si>
    <t>(41.829365, -87.66778007)</t>
  </si>
  <si>
    <t>Frazier Prospective IB Magnet Elementary School</t>
  </si>
  <si>
    <t>4027 W Grenshaw St</t>
  </si>
  <si>
    <t>(773) 534-6880</t>
  </si>
  <si>
    <t>http://schoolreports.cps.edu/SchoolProgressReport_Eng/Spring2011Eng_610503.pdf</t>
  </si>
  <si>
    <t>(41.86695871, -87.72631742)</t>
  </si>
  <si>
    <t>John A Walsh Elementary School</t>
  </si>
  <si>
    <t>2015 S Peoria St</t>
  </si>
  <si>
    <t>(773) 534-7950</t>
  </si>
  <si>
    <t>http://schoolreports.cps.edu/SchoolProgressReport_Eng/Spring2011Eng_610216.pdf</t>
  </si>
  <si>
    <t>(41.85484214, -87.64804964)</t>
  </si>
  <si>
    <t>Johnnie Colemon Elementary Academy</t>
  </si>
  <si>
    <t>1441 W 119th St</t>
  </si>
  <si>
    <t>(773) 535-3975</t>
  </si>
  <si>
    <t>http://schoolreports.cps.edu/SchoolProgressReport_Eng/Spring2011Eng_610199.pdf</t>
  </si>
  <si>
    <t>(41.67747786, -87.65812011)</t>
  </si>
  <si>
    <t>John W Garvy Elementary School</t>
  </si>
  <si>
    <t>5225 N Oak Park Ave</t>
  </si>
  <si>
    <t>(773) 534-1185</t>
  </si>
  <si>
    <t>http://schoolreports.cps.edu/SchoolProgressReport_Eng/Spring2011Eng_609937.pdf</t>
  </si>
  <si>
    <t>NORWOOD PARK</t>
  </si>
  <si>
    <t>(41.97635262, -87.79619832)</t>
  </si>
  <si>
    <t>Maria Saucedo Elementary Scholastic Academy</t>
  </si>
  <si>
    <t>2850 W 24th Blvd</t>
  </si>
  <si>
    <t>(773) 534-1770</t>
  </si>
  <si>
    <t>http://schoolreports.cps.edu/SchoolProgressReport_Eng/Spring2011Eng_610017.pdf</t>
  </si>
  <si>
    <t>(41.84796859, -87.69728712)</t>
  </si>
  <si>
    <t>Peter A Reinberg Elementary School</t>
  </si>
  <si>
    <t>3425 N Major Ave</t>
  </si>
  <si>
    <t>(773) 534-3465</t>
  </si>
  <si>
    <t>http://schoolreports.cps.edu/SchoolProgressReport_Eng/Spring2011Eng_610145.pdf</t>
  </si>
  <si>
    <t>(41.94300407, -87.76894541)</t>
  </si>
  <si>
    <t>Adlai E Stevenson Elementary School</t>
  </si>
  <si>
    <t>8010 S Kostner Ave</t>
  </si>
  <si>
    <t>(773) 535-2280</t>
  </si>
  <si>
    <t>http://schoolreports.cps.edu/SchoolProgressReport_Eng/Spring2011Eng_610185.pdf</t>
  </si>
  <si>
    <t>(41.74711093, -87.73170248)</t>
  </si>
  <si>
    <t>Burnham Elementary Inclusive Academy</t>
  </si>
  <si>
    <t>1903 E 96th St</t>
  </si>
  <si>
    <t>(773) 535-6530</t>
  </si>
  <si>
    <t>http://schoolreports.cps.edu/SchoolProgressReport_Eng/Spring2011Eng_609821.pdf</t>
  </si>
  <si>
    <t>(41.72050221, -87.57759489)</t>
  </si>
  <si>
    <t>Durkin Park Elementary School</t>
  </si>
  <si>
    <t>8445 S Kolin Ave</t>
  </si>
  <si>
    <t>(773) 535-2322</t>
  </si>
  <si>
    <t>http://schoolreports.cps.edu/SchoolProgressReport_Eng/Spring2011Eng_610352.pdf</t>
  </si>
  <si>
    <t>(41.73886352, -87.72991927)</t>
  </si>
  <si>
    <t>Genevieve Melody Elementary School</t>
  </si>
  <si>
    <t>412 S Keeler Ave</t>
  </si>
  <si>
    <t>(773) 534-6850</t>
  </si>
  <si>
    <t>http://schoolreports.cps.edu/SchoolProgressReport_Eng/Spring2011Eng_610293.pdf</t>
  </si>
  <si>
    <t>(41.87474954, -87.73051772)</t>
  </si>
  <si>
    <t>George B Swift Elementary Specialty School</t>
  </si>
  <si>
    <t>5900 N Winthrop Ave</t>
  </si>
  <si>
    <t>(773) 534-2695</t>
  </si>
  <si>
    <t>http://schoolreports.cps.edu/SchoolProgressReport_Eng/Spring2011Eng_610196.pdf</t>
  </si>
  <si>
    <t>(41.98915734, -87.65833342)</t>
  </si>
  <si>
    <t>Jordan Elementary Community School</t>
  </si>
  <si>
    <t>7414 N Wolcott Ave</t>
  </si>
  <si>
    <t>(773) 534-2220</t>
  </si>
  <si>
    <t>http://schoolreports.cps.edu/SchoolProgressReport_Eng/Spring2011Eng_609865.pdf</t>
  </si>
  <si>
    <t>(42.01709536, -87.67779928)</t>
  </si>
  <si>
    <t>William Howard Taft High School</t>
  </si>
  <si>
    <t>6530 W Bryn Mawr Ave</t>
  </si>
  <si>
    <t>(773) 534-1000</t>
  </si>
  <si>
    <t>http://schoolreports.cps.edu/SchoolProgressReport_Eng/Spring2011Eng_609734.pdf</t>
  </si>
  <si>
    <t>(41.98298852, -87.7915383)</t>
  </si>
  <si>
    <t>Joshua D Kershaw Elementary School</t>
  </si>
  <si>
    <t>6450 S Lowe Ave</t>
  </si>
  <si>
    <t>(773) 535-3050</t>
  </si>
  <si>
    <t>http://schoolreports.cps.edu/SchoolProgressReport_Eng/Spring2011Eng_610019.pdf</t>
  </si>
  <si>
    <t>(41.77647883, -87.64092929)</t>
  </si>
  <si>
    <t>Mary Gage Peterson Elementary School</t>
  </si>
  <si>
    <t>5510 N Christiana Ave</t>
  </si>
  <si>
    <t>(773) 534-5070</t>
  </si>
  <si>
    <t>http://schoolreports.cps.edu/SchoolProgressReport_Eng/Spring2011Eng_610127.pdf</t>
  </si>
  <si>
    <t>NORTH PARK</t>
  </si>
  <si>
    <t>(41.98158041, -87.71261988)</t>
  </si>
  <si>
    <t>Portage Park Elementary School</t>
  </si>
  <si>
    <t>5330 W Berteau Ave</t>
  </si>
  <si>
    <t>(773) 534-3576</t>
  </si>
  <si>
    <t>http://schoolreports.cps.edu/SchoolProgressReport_Eng/Spring2011Eng_610135.pdf</t>
  </si>
  <si>
    <t>(41.9570151, -87.76100593)</t>
  </si>
  <si>
    <t>Virgil Grissom Elementary School</t>
  </si>
  <si>
    <t>12810 S Escanaba Ave</t>
  </si>
  <si>
    <t>(773) 535-5380</t>
  </si>
  <si>
    <t>http://schoolreports.cps.edu/SchoolProgressReport_Eng/Spring2011Eng_609944.pdf</t>
  </si>
  <si>
    <t>(41.66245712, -87.55334334)</t>
  </si>
  <si>
    <t>Bret Harte Elementary School</t>
  </si>
  <si>
    <t>1556 E 56th St</t>
  </si>
  <si>
    <t>(773) 535-0870</t>
  </si>
  <si>
    <t>http://schoolreports.cps.edu/SchoolProgressReport_Eng/Spring2011Eng_609969.pdf</t>
  </si>
  <si>
    <t>(41.7934746, -87.58686328)</t>
  </si>
  <si>
    <t>Jacob Beidler Elementary School</t>
  </si>
  <si>
    <t>3151 W Walnut St</t>
  </si>
  <si>
    <t>(773) 534-6811</t>
  </si>
  <si>
    <t>http://schoolreports.cps.edu/SchoolProgressReport_Eng/Spring2011Eng_609797.pdf</t>
  </si>
  <si>
    <t>(41.88529401, -87.70581859)</t>
  </si>
  <si>
    <t>Jean Baptiste Beaubien Elementary School</t>
  </si>
  <si>
    <t>5025 N Laramie Ave</t>
  </si>
  <si>
    <t>(773) 534-3500</t>
  </si>
  <si>
    <t>http://schoolreports.cps.edu/SchoolProgressReport_Eng/Spring2011Eng_609796.pdf</t>
  </si>
  <si>
    <t>(41.97237914, -87.75752776)</t>
  </si>
  <si>
    <t>Kenwood Academy High School</t>
  </si>
  <si>
    <t>5015 S Blackstone Ave</t>
  </si>
  <si>
    <t>(773) 535-1350</t>
  </si>
  <si>
    <t>http://schoolreports.cps.edu/SchoolProgressReport_Eng/Spring2011Eng_609746.pdf</t>
  </si>
  <si>
    <t>(41.80375479, -87.59038395)</t>
  </si>
  <si>
    <t>Mancel Talcott Elementary School</t>
  </si>
  <si>
    <t>1840 W Ohio St</t>
  </si>
  <si>
    <t>(773) 534-7130</t>
  </si>
  <si>
    <t>http://schoolreports.cps.edu/SchoolProgressReport_Eng/Spring2011Eng_610197.pdf</t>
  </si>
  <si>
    <t>(41.89243235, -87.67370499)</t>
  </si>
  <si>
    <t>Michael M Byrne Elementary School</t>
  </si>
  <si>
    <t>5329 S Oak Park Ave</t>
  </si>
  <si>
    <t>(773) 535-2170</t>
  </si>
  <si>
    <t>http://schoolreports.cps.edu/SchoolProgressReport_Eng/Spring2011Eng_609832.pdf</t>
  </si>
  <si>
    <t>(41.79503029, -87.79150778)</t>
  </si>
  <si>
    <t>Robert Healy Elementary School</t>
  </si>
  <si>
    <t>3010 S Parnell Ave</t>
  </si>
  <si>
    <t>(773) 534-9190</t>
  </si>
  <si>
    <t>http://schoolreports.cps.edu/SchoolProgressReport_Eng/Spring2011Eng_609979.pdf</t>
  </si>
  <si>
    <t>(41.83957045, -87.64037683)</t>
  </si>
  <si>
    <t>Grover Cleveland Elementary School</t>
  </si>
  <si>
    <t>3121 W Byron St</t>
  </si>
  <si>
    <t>(773) 534-5130</t>
  </si>
  <si>
    <t>http://schoolreports.cps.edu/SchoolProgressReport_Eng/Spring2011Eng_609857.pdf</t>
  </si>
  <si>
    <t>(41.9520147, -87.70642927)</t>
  </si>
  <si>
    <t>Gwendolyn Brooks College Preparatory Academy High School</t>
  </si>
  <si>
    <t>250 E 111th St</t>
  </si>
  <si>
    <t>(773) 535-9930</t>
  </si>
  <si>
    <t>http://schoolreports.cps.edu/SchoolProgressReport_Eng/Spring2011Eng_609726.pdf</t>
  </si>
  <si>
    <t>(41.69278956, -87.61638144)</t>
  </si>
  <si>
    <t>Hiram H Belding Elementary School</t>
  </si>
  <si>
    <t>4257 N Tripp Ave</t>
  </si>
  <si>
    <t>(773) 534-3590</t>
  </si>
  <si>
    <t>http://schoolreports.cps.edu/SchoolProgressReport_Eng/Spring2011Eng_609798.pdf</t>
  </si>
  <si>
    <t>(41.95890499, -87.73398223)</t>
  </si>
  <si>
    <t>Hyman G Rickover Naval Academy High School</t>
  </si>
  <si>
    <t>(773) 534-2890</t>
  </si>
  <si>
    <t>http://schoolreports.cps.edu/SchoolProgressReport_Eng/Spring2011Eng_610390.pdf</t>
  </si>
  <si>
    <t>John H Kinzie Elementary School</t>
  </si>
  <si>
    <t>5625 S Mobile Ave</t>
  </si>
  <si>
    <t>(773) 535-2425</t>
  </si>
  <si>
    <t>http://schoolreports.cps.edu/SchoolProgressReport_Eng/Spring2011Eng_610026.pdf</t>
  </si>
  <si>
    <t>(41.78970398, -87.7791043)</t>
  </si>
  <si>
    <t>Lake View High School</t>
  </si>
  <si>
    <t>4015 N Ashland Ave</t>
  </si>
  <si>
    <t>(773) 534-5440</t>
  </si>
  <si>
    <t>http://schoolreports.cps.edu/SchoolProgressReport_Eng/Spring2011Eng_609719.pdf</t>
  </si>
  <si>
    <t>(41.95478361, -87.66891643)</t>
  </si>
  <si>
    <t>Minnie Mars Jamieson Elementary School</t>
  </si>
  <si>
    <t>5650 N Mozart St</t>
  </si>
  <si>
    <t>(773) 534-2395</t>
  </si>
  <si>
    <t>http://schoolreports.cps.edu/SchoolProgressReport_Eng/Spring2011Eng_610011.pdf</t>
  </si>
  <si>
    <t>(41.98461372, -87.70056525)</t>
  </si>
  <si>
    <t>Rueben Salazar Elementary Bilingual Center</t>
  </si>
  <si>
    <t>160 W Wendell St</t>
  </si>
  <si>
    <t>(773) 534-8310</t>
  </si>
  <si>
    <t>http://schoolreports.cps.edu/SchoolProgressReport_Eng/Spring2011Eng_610250.pdf</t>
  </si>
  <si>
    <t>(41.90144445, -87.63373912)</t>
  </si>
  <si>
    <t>Rufus M Hitch Elementary School</t>
  </si>
  <si>
    <t>5625 N McVicker Ave</t>
  </si>
  <si>
    <t>(773) 534-1189</t>
  </si>
  <si>
    <t>http://schoolreports.cps.edu/SchoolProgressReport_Eng/Spring2011Eng_609995.pdf</t>
  </si>
  <si>
    <t>(41.98367756, -87.77908614)</t>
  </si>
  <si>
    <t>William J Onahan Elementary School</t>
  </si>
  <si>
    <t>6634 W Raven St</t>
  </si>
  <si>
    <t>(773) 534-1180</t>
  </si>
  <si>
    <t>http://schoolreports.cps.edu/SchoolProgressReport_Eng/Spring2011Eng_610104.pdf</t>
  </si>
  <si>
    <t>(41.99381787, -87.79308113)</t>
  </si>
  <si>
    <t>Galileo Math &amp; Science Scholastic Academy Elementary School</t>
  </si>
  <si>
    <t>820 S Carpenter St</t>
  </si>
  <si>
    <t>(773) 534-7070</t>
  </si>
  <si>
    <t>http://schoolreports.cps.edu/SchoolProgressReport_Eng/Spring2011Eng_610009.pdf</t>
  </si>
  <si>
    <t>(41.87124634, -87.65340205)</t>
  </si>
  <si>
    <t>Horace Greeley Elementary School</t>
  </si>
  <si>
    <t>832 W Sheridan Rd</t>
  </si>
  <si>
    <t>(773) 534-5800</t>
  </si>
  <si>
    <t>http://schoolreports.cps.edu/SchoolProgressReport_Eng/Spring2011Eng_609850.pdf</t>
  </si>
  <si>
    <t>(41.95283701, -87.65097549)</t>
  </si>
  <si>
    <t>John Greenleaf Whittier Elementary School</t>
  </si>
  <si>
    <t>1900 W 23rd St</t>
  </si>
  <si>
    <t>(773) 535-4590</t>
  </si>
  <si>
    <t>http://schoolreports.cps.edu/SchoolProgressReport_Eng/Spring2011Eng_610228.pdf</t>
  </si>
  <si>
    <t>(41.85050786, -87.67342126)</t>
  </si>
  <si>
    <t>Lincoln Park High School</t>
  </si>
  <si>
    <t>2001 N Orchard St</t>
  </si>
  <si>
    <t>(773) 534-8130</t>
  </si>
  <si>
    <t>http://schoolreports.cps.edu/SchoolProgressReport_Eng/Spring2011Eng_609738.pdf</t>
  </si>
  <si>
    <t>LINCOLN PARK</t>
  </si>
  <si>
    <t>(41.91830362, -87.64597389)</t>
  </si>
  <si>
    <t>Albany Park Multicultural Academy</t>
  </si>
  <si>
    <t>4929 N Sawyer Ave</t>
  </si>
  <si>
    <t>(773) 534-5108</t>
  </si>
  <si>
    <t>http://schoolreports.cps.edu/SchoolProgressReport_Eng/Spring2011Eng_610212.pdf</t>
  </si>
  <si>
    <t>(41.9711433, -87.70962725)</t>
  </si>
  <si>
    <t>Chicago Academy Elementary School</t>
  </si>
  <si>
    <t>http://schoolreports.cps.edu/SchoolProgressReport_Eng/Spring2011Eng_610248.pdf</t>
  </si>
  <si>
    <t>Christopher Columbus Elementary School</t>
  </si>
  <si>
    <t>1003 N Leavitt St</t>
  </si>
  <si>
    <t>(773) 534-4350</t>
  </si>
  <si>
    <t>http://schoolreports.cps.edu/SchoolProgressReport_Eng/Spring2011Eng_609863.pdf</t>
  </si>
  <si>
    <t>(41.89958139, -87.68190167)</t>
  </si>
  <si>
    <t>John Spry Elementary Community School</t>
  </si>
  <si>
    <t>2400 S Marshall Blvd</t>
  </si>
  <si>
    <t>(773) 534-1700</t>
  </si>
  <si>
    <t>http://schoolreports.cps.edu/SchoolProgressReport_Eng/Spring2011Eng_610184.pdf</t>
  </si>
  <si>
    <t>(41.84815451, -87.69912725)</t>
  </si>
  <si>
    <t>LaSalle II Magnet Elementary School</t>
  </si>
  <si>
    <t>1148 N Honore St</t>
  </si>
  <si>
    <t>(773) 534-0490</t>
  </si>
  <si>
    <t>http://schoolreports.cps.edu/SchoolProgressReport_Eng/Spring2011Eng_610520.pdf</t>
  </si>
  <si>
    <t>(41.90290876, -87.67373263)</t>
  </si>
  <si>
    <t>Phillip Murray Elementary Language Academy</t>
  </si>
  <si>
    <t>5335 S Kenwood Ave</t>
  </si>
  <si>
    <t>(773) 535-0585</t>
  </si>
  <si>
    <t>http://schoolreports.cps.edu/SchoolProgressReport_Eng/Spring2011Eng_610090.pdf</t>
  </si>
  <si>
    <t>(41.79852501, -87.59330352)</t>
  </si>
  <si>
    <t>Robert Lindblom Math &amp; Science Academy High School</t>
  </si>
  <si>
    <t>6130 S Wolcott Ave</t>
  </si>
  <si>
    <t>(773) 535-9300</t>
  </si>
  <si>
    <t>http://schoolreports.cps.edu/SchoolProgressReport_Eng/Spring2011Eng_610391.pdf</t>
  </si>
  <si>
    <t>(41.7820428, -87.67169858)</t>
  </si>
  <si>
    <t>Albert R Sabin Elementary Magnet School</t>
  </si>
  <si>
    <t>2216 W Hirsch St</t>
  </si>
  <si>
    <t>(773) 534-4491</t>
  </si>
  <si>
    <t>http://schoolreports.cps.edu/SchoolProgressReport_Eng/Spring2011Eng_610342.pdf</t>
  </si>
  <si>
    <t>(41.90684338, -87.68304259)</t>
  </si>
  <si>
    <t>Eric Solorio Academy High School</t>
  </si>
  <si>
    <t>5400 S St Louis Ave</t>
  </si>
  <si>
    <t>(773) 535-9070</t>
  </si>
  <si>
    <t>http://schoolreports.cps.edu/SchoolProgressReport_Eng/Spring2011Eng_610543.pdf</t>
  </si>
  <si>
    <t>(41.79518118, -87.71109447)</t>
  </si>
  <si>
    <t>Inter-American Elementary Magnet School</t>
  </si>
  <si>
    <t>851 W Waveland Ave</t>
  </si>
  <si>
    <t>(773) 534-5490</t>
  </si>
  <si>
    <t>http://schoolreports.cps.edu/SchoolProgressReport_Eng/Spring2011Eng_610078.pdf</t>
  </si>
  <si>
    <t>(41.94897646, -87.65153745)</t>
  </si>
  <si>
    <t>James Weldon Johnson Elementary School</t>
  </si>
  <si>
    <t>1420 S Albany Ave</t>
  </si>
  <si>
    <t>(773) 534-1829</t>
  </si>
  <si>
    <t>http://schoolreports.cps.edu/SchoolProgressReport_Eng/Spring2011Eng_610274.pdf</t>
  </si>
  <si>
    <t>(41.86183983, -87.7031756)</t>
  </si>
  <si>
    <t>Julia C Lathrop Elementary School</t>
  </si>
  <si>
    <t>1440 S Christiana Ave</t>
  </si>
  <si>
    <t>(773) 534-1812</t>
  </si>
  <si>
    <t>http://schoolreports.cps.edu/SchoolProgressReport_Eng/Spring2011Eng_610253.pdf</t>
  </si>
  <si>
    <t>(41.86119482, -87.7093241)</t>
  </si>
  <si>
    <t>Julia Ward Howe Elementary School of Excellence</t>
  </si>
  <si>
    <t>720 N Lorel Ave</t>
  </si>
  <si>
    <t>(773) 534-6060</t>
  </si>
  <si>
    <t>http://schoolreports.cps.edu/SchoolProgressReport_Eng/Spring2011Eng_610000.pdf</t>
  </si>
  <si>
    <t>(41.89362521, -87.75943557)</t>
  </si>
  <si>
    <t>Mark Twain Elementary School</t>
  </si>
  <si>
    <t>5134 S Lotus Ave</t>
  </si>
  <si>
    <t>(773) 535-2290</t>
  </si>
  <si>
    <t>http://schoolreports.cps.edu/SchoolProgressReport_Eng/Spring2011Eng_610206.pdf</t>
  </si>
  <si>
    <t>(41.79905206, -87.75896524)</t>
  </si>
  <si>
    <t>National Teachers Elementary Academy</t>
  </si>
  <si>
    <t>55 W Cermak Rd</t>
  </si>
  <si>
    <t>(773) 534-9970</t>
  </si>
  <si>
    <t>http://schoolreports.cps.edu/SchoolProgressReport_Eng/Spring2011Eng_610231.pdf</t>
  </si>
  <si>
    <t>NEAR SOUTH SIDE</t>
  </si>
  <si>
    <t>(41.85277255, -87.62928114)</t>
  </si>
  <si>
    <t>Norman A Bridge Elementary School</t>
  </si>
  <si>
    <t>3800 N New England Ave</t>
  </si>
  <si>
    <t>(773) 534-3718</t>
  </si>
  <si>
    <t>http://schoolreports.cps.edu/SchoolProgressReport_Eng/Spring2011Eng_609810.pdf</t>
  </si>
  <si>
    <t>(41.94915063, -87.79870722)</t>
  </si>
  <si>
    <t>North River Elementary School</t>
  </si>
  <si>
    <t>4416 N Troy St</t>
  </si>
  <si>
    <t>(773) 534-0590</t>
  </si>
  <si>
    <t>http://schoolreports.cps.edu/SchoolProgressReport_Eng/Spring2011Eng_610354.pdf</t>
  </si>
  <si>
    <t>(41.96173669, -87.70718808)</t>
  </si>
  <si>
    <t>Oscar F Mayer Elementary School</t>
  </si>
  <si>
    <t>2250 N Clifton Ave</t>
  </si>
  <si>
    <t>(773) 534-5535</t>
  </si>
  <si>
    <t>http://schoolreports.cps.edu/SchoolProgressReport_Eng/Spring2011Eng_610059.pdf</t>
  </si>
  <si>
    <t>(41.92317657, -87.65732331)</t>
  </si>
  <si>
    <t>Thomas Hoyne Elementary School</t>
  </si>
  <si>
    <t>8905 S Crandon Ave</t>
  </si>
  <si>
    <t>(773) 535-6425</t>
  </si>
  <si>
    <t>http://schoolreports.cps.edu/SchoolProgressReport_Eng/Spring2011Eng_610002.pdf</t>
  </si>
  <si>
    <t>(41.73330693, -87.5681905)</t>
  </si>
  <si>
    <t>West Ridge Elementary School</t>
  </si>
  <si>
    <t>6700 N Whipple St</t>
  </si>
  <si>
    <t>(773) 534-8250</t>
  </si>
  <si>
    <t>http://schoolreports.cps.edu/SchoolProgressReport_Eng/Spring2011Eng_610542.pdf</t>
  </si>
  <si>
    <t>(42.00299575, -87.70595357)</t>
  </si>
  <si>
    <t>William E Dever Elementary School</t>
  </si>
  <si>
    <t>3436 N Osceola Ave</t>
  </si>
  <si>
    <t>(773) 534-3090</t>
  </si>
  <si>
    <t>http://schoolreports.cps.edu/SchoolProgressReport_Eng/Spring2011Eng_609884.pdf</t>
  </si>
  <si>
    <t>(41.94254335, -87.813168)</t>
  </si>
  <si>
    <t>Carl von Linne Elementary School</t>
  </si>
  <si>
    <t>3221 N Sacramento Ave</t>
  </si>
  <si>
    <t>(773) 534-5262</t>
  </si>
  <si>
    <t>http://schoolreports.cps.edu/SchoolProgressReport_Eng/Spring2011Eng_610039.pdf</t>
  </si>
  <si>
    <t>(41.94001885, -87.70259825)</t>
  </si>
  <si>
    <t>Harriet E Sayre Elementary Language Academy</t>
  </si>
  <si>
    <t>1850 N Newland Ave</t>
  </si>
  <si>
    <t>(773) 534-3351</t>
  </si>
  <si>
    <t>http://schoolreports.cps.edu/SchoolProgressReport_Eng/Spring2011Eng_610158.pdf</t>
  </si>
  <si>
    <t>(41.9141236, -87.79875667)</t>
  </si>
  <si>
    <t>Pulaski International Academy Elmentary School</t>
  </si>
  <si>
    <t>2230 W McLean Ave</t>
  </si>
  <si>
    <t>(773) 534-4391</t>
  </si>
  <si>
    <t>http://schoolreports.cps.edu/SchoolProgressReport_Eng/Spring2011Eng_610138.pdf</t>
  </si>
  <si>
    <t>(41.91851374, -87.68380061)</t>
  </si>
  <si>
    <t>Robert A Black Magnet Elementary School</t>
  </si>
  <si>
    <t>9101 S Euclid Ave</t>
  </si>
  <si>
    <t>(773) 535-6390</t>
  </si>
  <si>
    <t>http://schoolreports.cps.edu/SchoolProgressReport_Eng/Spring2011Eng_610350.pdf</t>
  </si>
  <si>
    <t>(41.72965645, -87.57660534)</t>
  </si>
  <si>
    <t>Willa Cather Elementary School</t>
  </si>
  <si>
    <t>2908 W Washington Blvd</t>
  </si>
  <si>
    <t>(773) 534-6780</t>
  </si>
  <si>
    <t>http://schoolreports.cps.edu/SchoolProgressReport_Eng/Spring2011Eng_610251.pdf</t>
  </si>
  <si>
    <t>(41.882977, -87.69922315)</t>
  </si>
  <si>
    <t>William H Ray Elementary School</t>
  </si>
  <si>
    <t>5631 S Kimbark Ave</t>
  </si>
  <si>
    <t>(773) 535-0970</t>
  </si>
  <si>
    <t>http://schoolreports.cps.edu/SchoolProgressReport_Eng/Spring2011Eng_610142.pdf</t>
  </si>
  <si>
    <t>(41.79234967, -87.59471544)</t>
  </si>
  <si>
    <t>Alcott High School for the Humanities</t>
  </si>
  <si>
    <t>2957 N Hoyne Ave</t>
  </si>
  <si>
    <t>(773) 534-5979</t>
  </si>
  <si>
    <t>http://schoolreports.cps.edu/SchoolProgressReport_Eng/Spring2011Eng_610524.pdf</t>
  </si>
  <si>
    <t>NORTH CENTER</t>
  </si>
  <si>
    <t>(41.93576106, -87.68052441)</t>
  </si>
  <si>
    <t>Eliza Chappell Elementary School</t>
  </si>
  <si>
    <t>2135 W Foster Ave</t>
  </si>
  <si>
    <t>(773) 534-2390</t>
  </si>
  <si>
    <t>http://schoolreports.cps.edu/SchoolProgressReport_Eng/Spring2011Eng_609852.pdf</t>
  </si>
  <si>
    <t>(41.975867, -87.68325438)</t>
  </si>
  <si>
    <t>Friedrich W von Steuben Metropolitan Science High School</t>
  </si>
  <si>
    <t>5039 N Kimball Ave</t>
  </si>
  <si>
    <t>(773) 534-5100</t>
  </si>
  <si>
    <t>http://schoolreports.cps.edu/SchoolProgressReport_Eng/Spring2011Eng_609737.pdf</t>
  </si>
  <si>
    <t>(41.9731926, -87.71334969)</t>
  </si>
  <si>
    <t>Ole A Thorp Elementary Scholastic Academy</t>
  </si>
  <si>
    <t>6024 W Warwick Ave</t>
  </si>
  <si>
    <t>(773) 534-3640</t>
  </si>
  <si>
    <t>http://schoolreports.cps.edu/SchoolProgressReport_Eng/Spring2011Eng_610201.pdf</t>
  </si>
  <si>
    <t>(41.94859865, -87.77764028)</t>
  </si>
  <si>
    <t>Spry Community Links High School</t>
  </si>
  <si>
    <t>(773) 534-1997</t>
  </si>
  <si>
    <t>http://schoolreports.cps.edu/SchoolProgressReport_Eng/Spring2011Eng_610357.pdf</t>
  </si>
  <si>
    <t>William C Goudy Elementary School</t>
  </si>
  <si>
    <t>5120 N Winthrop Ave</t>
  </si>
  <si>
    <t>(773) 534-2480</t>
  </si>
  <si>
    <t>http://schoolreports.cps.edu/SchoolProgressReport_Eng/Spring2011Eng_609945.pdf</t>
  </si>
  <si>
    <t>(41.97581137, -87.65794915)</t>
  </si>
  <si>
    <t>Woodlawn Community Elementary School</t>
  </si>
  <si>
    <t>6657 S Kimbark Ave</t>
  </si>
  <si>
    <t>(773) 535-0801</t>
  </si>
  <si>
    <t>http://schoolreports.cps.edu/SchoolProgressReport_Eng/Spring2011Eng_609977.pdf</t>
  </si>
  <si>
    <t>(41.77339962, -87.59435584)</t>
  </si>
  <si>
    <t>Ernst Prussing Elementary School</t>
  </si>
  <si>
    <t>4650 N Menard Ave</t>
  </si>
  <si>
    <t>(773) 534-3460</t>
  </si>
  <si>
    <t>http://schoolreports.cps.edu/SchoolProgressReport_Eng/Spring2011Eng_610137.pdf</t>
  </si>
  <si>
    <t>(41.96561054, -87.77245066)</t>
  </si>
  <si>
    <t>James B McPherson Elementary School</t>
  </si>
  <si>
    <t>4728 N Wolcott Ave</t>
  </si>
  <si>
    <t>(773) 534-2625</t>
  </si>
  <si>
    <t>http://schoolreports.cps.edu/SchoolProgressReport_Eng/Spring2011Eng_610070.pdf</t>
  </si>
  <si>
    <t>(41.96784758, -87.67632505)</t>
  </si>
  <si>
    <t>Jonathan Burr Elementary School</t>
  </si>
  <si>
    <t>1621 W Wabansia Ave</t>
  </si>
  <si>
    <t>(773) 534-4090</t>
  </si>
  <si>
    <t>http://schoolreports.cps.edu/SchoolProgressReport_Eng/Spring2011Eng_609828.pdf</t>
  </si>
  <si>
    <t>(41.91233061, -87.66864691)</t>
  </si>
  <si>
    <t>Walter L Newberry Math &amp; Science Academy Elementary School</t>
  </si>
  <si>
    <t>700 W Willow St</t>
  </si>
  <si>
    <t>(773) 534-8000</t>
  </si>
  <si>
    <t>http://schoolreports.cps.edu/SchoolProgressReport_Eng/Spring2011Eng_610095.pdf</t>
  </si>
  <si>
    <t>(41.91397435, -87.64601501)</t>
  </si>
  <si>
    <t>Friedrich Ludwig Jahn Elementary School</t>
  </si>
  <si>
    <t>3149 N Wolcott Ave</t>
  </si>
  <si>
    <t>(773) 534-5500</t>
  </si>
  <si>
    <t>http://schoolreports.cps.edu/SchoolProgressReport_Eng/Spring2011Eng_610010.pdf</t>
  </si>
  <si>
    <t>(41.93924404, -87.67577282)</t>
  </si>
  <si>
    <t>John L Marsh Elementary School</t>
  </si>
  <si>
    <t>9822 S Exchange Ave</t>
  </si>
  <si>
    <t>(773) 535-6430</t>
  </si>
  <si>
    <t>http://schoolreports.cps.edu/SchoolProgressReport_Eng/Spring2011Eng_610054.pdf</t>
  </si>
  <si>
    <t>(41.71657908, -87.55251993)</t>
  </si>
  <si>
    <t>Stephen K Hayt Elementary School</t>
  </si>
  <si>
    <t>1518 W Granville Ave</t>
  </si>
  <si>
    <t>(773) 534-2040</t>
  </si>
  <si>
    <t>http://schoolreports.cps.edu/SchoolProgressReport_Eng/Spring2011Eng_609976.pdf</t>
  </si>
  <si>
    <t>(41.99456814, -87.6685227)</t>
  </si>
  <si>
    <t>Thomas Drummond Elementary School</t>
  </si>
  <si>
    <t>1845 W Cortland St</t>
  </si>
  <si>
    <t>(773) 534-4120</t>
  </si>
  <si>
    <t>http://schoolreports.cps.edu/SchoolProgressReport_Eng/Spring2011Eng_609896.pdf</t>
  </si>
  <si>
    <t>(41.91588634, -87.67449563)</t>
  </si>
  <si>
    <t>Alexander Hamilton Elementary School</t>
  </si>
  <si>
    <t>1650 W Cornelia Ave</t>
  </si>
  <si>
    <t>(773) 534-5484</t>
  </si>
  <si>
    <t>http://schoolreports.cps.edu/SchoolProgressReport_Eng/Spring2011Eng_609963.pdf</t>
  </si>
  <si>
    <t>(41.94524725, -87.67085683)</t>
  </si>
  <si>
    <t>George Westinghouse High School</t>
  </si>
  <si>
    <t>3223 W Franklin Blvd</t>
  </si>
  <si>
    <t>(773) 534-6400</t>
  </si>
  <si>
    <t>http://schoolreports.cps.edu/SchoolProgressReport_Eng/Spring2011Eng_609693.pdf</t>
  </si>
  <si>
    <t>(41.88994963, -87.70734353)</t>
  </si>
  <si>
    <t>John C Dore Elementary School</t>
  </si>
  <si>
    <t>6108 S Natoma Ave</t>
  </si>
  <si>
    <t>(773) 535-2080</t>
  </si>
  <si>
    <t>http://schoolreports.cps.edu/SchoolProgressReport_Eng/Spring2011Eng_609893.pdf</t>
  </si>
  <si>
    <t>(41.78092716, -87.78764009)</t>
  </si>
  <si>
    <t>John H Vanderpoel Elementary Magnet School</t>
  </si>
  <si>
    <t>9510 S Prospect Ave</t>
  </si>
  <si>
    <t>(773) 535-2690</t>
  </si>
  <si>
    <t>http://schoolreports.cps.edu/SchoolProgressReport_Eng/Spring2011Eng_610207.pdf</t>
  </si>
  <si>
    <t>(41.72078152, -87.66558526)</t>
  </si>
  <si>
    <t>Mark Sheridan Elementary Math &amp; Science Academy</t>
  </si>
  <si>
    <t>533 W 27th St</t>
  </si>
  <si>
    <t>(773) 534-9120</t>
  </si>
  <si>
    <t>http://schoolreports.cps.edu/SchoolProgressReport_Eng/Spring2011Eng_610081.pdf</t>
  </si>
  <si>
    <t>(41.84437293, -87.64131399)</t>
  </si>
  <si>
    <t>Belmont-Cragin Elementary School</t>
  </si>
  <si>
    <t>2456 N Mango Ave</t>
  </si>
  <si>
    <t>(773) 534-2900</t>
  </si>
  <si>
    <t>http://schoolreports.cps.edu/SchoolProgressReport_Eng/Spring2011Eng_609922.pdf</t>
  </si>
  <si>
    <t>(41.92559567, -87.76984337)</t>
  </si>
  <si>
    <t>Johann W von Goethe Elementary School</t>
  </si>
  <si>
    <t>2236 N Rockwell St</t>
  </si>
  <si>
    <t>(773) 534-4135</t>
  </si>
  <si>
    <t>http://schoolreports.cps.edu/SchoolProgressReport_Eng/Spring2011Eng_609942.pdf</t>
  </si>
  <si>
    <t>(41.9228282, -87.69293637)</t>
  </si>
  <si>
    <t>John Palmer Elementary School</t>
  </si>
  <si>
    <t>5051 N Kenneth Ave</t>
  </si>
  <si>
    <t>(773) 534-3704</t>
  </si>
  <si>
    <t>http://schoolreports.cps.edu/SchoolProgressReport_Eng/Spring2011Eng_610111.pdf</t>
  </si>
  <si>
    <t>(41.97326374, -87.73917547)</t>
  </si>
  <si>
    <t>George F Cassell Elementary School</t>
  </si>
  <si>
    <t>11314 S Spaulding Ave</t>
  </si>
  <si>
    <t>(773) 535-2640</t>
  </si>
  <si>
    <t>http://schoolreports.cps.edu/SchoolProgressReport_Eng/Spring2011Eng_609849.pdf</t>
  </si>
  <si>
    <t>MOUNT GREENWOOD</t>
  </si>
  <si>
    <t>(41.68733881, -87.70325179)</t>
  </si>
  <si>
    <t>Kate S Kellogg Elementary School</t>
  </si>
  <si>
    <t>9241 S Leavitt St</t>
  </si>
  <si>
    <t>(773) 535-2590</t>
  </si>
  <si>
    <t>http://schoolreports.cps.edu/SchoolProgressReport_Eng/Spring2011Eng_610016.pdf</t>
  </si>
  <si>
    <t>(41.72525315, -87.67719555)</t>
  </si>
  <si>
    <t>Edward N Hurley Elementary School</t>
  </si>
  <si>
    <t>3849 W 69th Pl</t>
  </si>
  <si>
    <t>(773) 535-2068</t>
  </si>
  <si>
    <t>http://schoolreports.cps.edu/SchoolProgressReport_Eng/Spring2011Eng_610006.pdf</t>
  </si>
  <si>
    <t>(41.7667583, -87.71950804)</t>
  </si>
  <si>
    <t>Christian Ebinger Elementary School</t>
  </si>
  <si>
    <t>7350 W Pratt Ave</t>
  </si>
  <si>
    <t>(773) 534-1070</t>
  </si>
  <si>
    <t>http://schoolreports.cps.edu/SchoolProgressReport_Eng/Spring2011Eng_609899.pdf</t>
  </si>
  <si>
    <t>EDISON PARK</t>
  </si>
  <si>
    <t>(42.00443557, -87.81116435)</t>
  </si>
  <si>
    <t>Hannah G Solomon Elementary School</t>
  </si>
  <si>
    <t>6206 N Hamlin Ave</t>
  </si>
  <si>
    <t>(773) 534-5226</t>
  </si>
  <si>
    <t>http://schoolreports.cps.edu/SchoolProgressReport_Eng/Spring2011Eng_610182.pdf</t>
  </si>
  <si>
    <t>(41.99397007, -87.72407991)</t>
  </si>
  <si>
    <t>Stone Elementary Scholastic Academy</t>
  </si>
  <si>
    <t>6239 N Leavitt St</t>
  </si>
  <si>
    <t>(773) 534-2045</t>
  </si>
  <si>
    <t>http://schoolreports.cps.edu/SchoolProgressReport_Eng/Spring2011Eng_610191.pdf</t>
  </si>
  <si>
    <t>(41.99536777, -87.68475636)</t>
  </si>
  <si>
    <t>William Penn Elementary School</t>
  </si>
  <si>
    <t>1616 S Avers Ave</t>
  </si>
  <si>
    <t>(773) 534-1665</t>
  </si>
  <si>
    <t>http://schoolreports.cps.edu/SchoolProgressReport_Eng/Spring2011Eng_610123.pdf</t>
  </si>
  <si>
    <t>(41.85836995, -87.72133609)</t>
  </si>
  <si>
    <t>Lenart Elementary Regional Gifted Center</t>
  </si>
  <si>
    <t>8101 S LaSalle St</t>
  </si>
  <si>
    <t>(773) 535-0040</t>
  </si>
  <si>
    <t>http://schoolreports.cps.edu/SchoolProgressReport_Eng/Spring2011Eng_610298.pdf</t>
  </si>
  <si>
    <t>(41.74715024, -87.62800231)</t>
  </si>
  <si>
    <t>Robert L Grimes Elementary School</t>
  </si>
  <si>
    <t>5450 W 64th Pl</t>
  </si>
  <si>
    <t>(773) 535-2364</t>
  </si>
  <si>
    <t>http://schoolreports.cps.edu/SchoolProgressReport_Eng/Spring2011Eng_609956.pdf</t>
  </si>
  <si>
    <t>(41.77549238, -87.75876919)</t>
  </si>
  <si>
    <t>John B Murphy Elementary School</t>
  </si>
  <si>
    <t>3539 W Grace St</t>
  </si>
  <si>
    <t>(773) 534-5223</t>
  </si>
  <si>
    <t>http://schoolreports.cps.edu/SchoolProgressReport_Eng/Spring2011Eng_610089.pdf</t>
  </si>
  <si>
    <t>(41.95005034, -87.71682949)</t>
  </si>
  <si>
    <t>Amelia Earhart Options for Knowledge Elementary School</t>
  </si>
  <si>
    <t>1710 E 93rd St</t>
  </si>
  <si>
    <t>(773) 535-6416</t>
  </si>
  <si>
    <t>http://schoolreports.cps.edu/SchoolProgressReport_Eng/Spring2011Eng_610316.pdf</t>
  </si>
  <si>
    <t>(41.72613498, -87.58217727)</t>
  </si>
  <si>
    <t>Philip Rogers Elementary School</t>
  </si>
  <si>
    <t>7345 N Washtenaw Ave</t>
  </si>
  <si>
    <t>(773) 534-2125</t>
  </si>
  <si>
    <t>http://schoolreports.cps.edu/SchoolProgressReport_Eng/Spring2011Eng_610147.pdf</t>
  </si>
  <si>
    <t>(42.01526618, -87.69714858)</t>
  </si>
  <si>
    <t>James Otis Elementary School</t>
  </si>
  <si>
    <t>525 N Armour St</t>
  </si>
  <si>
    <t>(773) 534-7665</t>
  </si>
  <si>
    <t>http://schoolreports.cps.edu/SchoolProgressReport_Eng/Spring2011Eng_610107.pdf</t>
  </si>
  <si>
    <t>(41.89179703, -87.66538928)</t>
  </si>
  <si>
    <t>Mount Greenwood Elementary School</t>
  </si>
  <si>
    <t>10841 S Homan Ave</t>
  </si>
  <si>
    <t>(773) 535-2786</t>
  </si>
  <si>
    <t>http://schoolreports.cps.edu/SchoolProgressReport_Eng/Spring2011Eng_610082.pdf</t>
  </si>
  <si>
    <t>(41.69574845, -87.70577383)</t>
  </si>
  <si>
    <t>South Loop Elementary School</t>
  </si>
  <si>
    <t>1212 S Plymouth Ct</t>
  </si>
  <si>
    <t>(773) 534-8690</t>
  </si>
  <si>
    <t>http://schoolreports.cps.edu/SchoolProgressReport_Eng/Spring2011Eng_609990.pdf</t>
  </si>
  <si>
    <t>(41.86685634, -87.62865124)</t>
  </si>
  <si>
    <t>Thomas J Waters Elementary School</t>
  </si>
  <si>
    <t>4540 N Campbell Ave</t>
  </si>
  <si>
    <t>(773) 534-5090</t>
  </si>
  <si>
    <t>http://schoolreports.cps.edu/SchoolProgressReport_Eng/Spring2011Eng_610220.pdf</t>
  </si>
  <si>
    <t>(41.96434835, -87.69136881)</t>
  </si>
  <si>
    <t>Andrew Jackson Elementary Language Academy</t>
  </si>
  <si>
    <t>1340 W Harrison St</t>
  </si>
  <si>
    <t>(773) 534-7000</t>
  </si>
  <si>
    <t>http://schoolreports.cps.edu/SchoolProgressReport_Eng/Spring2011Eng_610060.pdf</t>
  </si>
  <si>
    <t>(41.87432724, -87.66097599)</t>
  </si>
  <si>
    <t>Elizabeth H Sutherland Elementary School</t>
  </si>
  <si>
    <t>10015 S Leavitt St</t>
  </si>
  <si>
    <t>(773) 535-2580</t>
  </si>
  <si>
    <t>http://schoolreports.cps.edu/SchoolProgressReport_Eng/Spring2011Eng_610195.pdf</t>
  </si>
  <si>
    <t>(41.71142687, -87.67678398)</t>
  </si>
  <si>
    <t>Frederic Chopin Elementary School</t>
  </si>
  <si>
    <t>2450 W Rice St</t>
  </si>
  <si>
    <t>(773) 534-4080</t>
  </si>
  <si>
    <t>http://schoolreports.cps.edu/SchoolProgressReport_Eng/Spring2011Eng_609854.pdf</t>
  </si>
  <si>
    <t>(41.89674048, -87.68890154)</t>
  </si>
  <si>
    <t>Arthur E Canty Elementary School</t>
  </si>
  <si>
    <t>3740 N Panama Ave</t>
  </si>
  <si>
    <t>(773) 534-1238</t>
  </si>
  <si>
    <t>http://schoolreports.cps.edu/SchoolProgressReport_Eng/Spring2011Eng_609836.pdf</t>
  </si>
  <si>
    <t>(41.94799245, -87.8293319)</t>
  </si>
  <si>
    <t>Chicago High School for Agricultural Sciences</t>
  </si>
  <si>
    <t>3857 W 111th St</t>
  </si>
  <si>
    <t>(773) 535-2500</t>
  </si>
  <si>
    <t>http://schoolreports.cps.edu/SchoolProgressReport_Eng/Spring2011Eng_609753.pdf</t>
  </si>
  <si>
    <t>(41.69119388, -87.71773863)</t>
  </si>
  <si>
    <t>Franklin Elementary Fine Arts Center</t>
  </si>
  <si>
    <t>225 W Evergreen Ave</t>
  </si>
  <si>
    <t>(773) 534-8510</t>
  </si>
  <si>
    <t>http://schoolreports.cps.edu/SchoolProgressReport_Eng/Spring2011Eng_609926.pdf</t>
  </si>
  <si>
    <t>(41.90657253, -87.6355136)</t>
  </si>
  <si>
    <t>John C Coonley Elementary School</t>
  </si>
  <si>
    <t>4046 N Leavitt St</t>
  </si>
  <si>
    <t>(773) 534-5140</t>
  </si>
  <si>
    <t>http://schoolreports.cps.edu/SchoolProgressReport_Eng/Spring2011Eng_609866.pdf</t>
  </si>
  <si>
    <t>(41.95554905, -87.68380195)</t>
  </si>
  <si>
    <t>Mark Skinner Elementary School</t>
  </si>
  <si>
    <t>1260 W Adams St</t>
  </si>
  <si>
    <t>(773) 534-7790</t>
  </si>
  <si>
    <t>http://schoolreports.cps.edu/SchoolProgressReport_Eng/Spring2011Eng_610177.pdf</t>
  </si>
  <si>
    <t>(41.87913069, -87.65937102)</t>
  </si>
  <si>
    <t>Albert G Lane Technical High School</t>
  </si>
  <si>
    <t>2501 W Addison St</t>
  </si>
  <si>
    <t>(773) 534-5400</t>
  </si>
  <si>
    <t>http://schoolreports.cps.edu/SchoolProgressReport_Eng/Spring2011Eng_609720.pdf</t>
  </si>
  <si>
    <t>(41.94661693, -87.69105603)</t>
  </si>
  <si>
    <t>Ray Graham Training Center High School</t>
  </si>
  <si>
    <t>2347 S Wabash Ave</t>
  </si>
  <si>
    <t>(773) 534-9257</t>
  </si>
  <si>
    <t>http://schoolreports.cps.edu/SchoolProgressReport_Eng/Spring2011Eng_609769.pdf</t>
  </si>
  <si>
    <t>(41.84969736, -87.6252787)</t>
  </si>
  <si>
    <t>William H Prescott Elementary School</t>
  </si>
  <si>
    <t>1632 W Wrightwood Ave</t>
  </si>
  <si>
    <t>(773) 534-5505</t>
  </si>
  <si>
    <t>http://schoolreports.cps.edu/SchoolProgressReport_Eng/Spring2011Eng_610136.pdf</t>
  </si>
  <si>
    <t>(41.92886824, -87.66955245)</t>
  </si>
  <si>
    <t>Thomas A Edison Regional Gifted Center Elementary School</t>
  </si>
  <si>
    <t>(773) 534-0540</t>
  </si>
  <si>
    <t>http://schoolreports.cps.edu/SchoolProgressReport_Eng/Spring2011Eng_609794.pdf</t>
  </si>
  <si>
    <t>Hawthorne Elementary Scholastic Academy</t>
  </si>
  <si>
    <t>3319 N Clifton Ave</t>
  </si>
  <si>
    <t>(773) 534-5550</t>
  </si>
  <si>
    <t>http://schoolreports.cps.edu/SchoolProgressReport_Eng/Spring2011Eng_609974.pdf</t>
  </si>
  <si>
    <t>(41.94228994, -87.65767253)</t>
  </si>
  <si>
    <t>William Jones College Preparatory High School</t>
  </si>
  <si>
    <t>606 S State St</t>
  </si>
  <si>
    <t>(773) 534-8600</t>
  </si>
  <si>
    <t>http://schoolreports.cps.edu/SchoolProgressReport_Eng/Spring2011Eng_609678.pdf</t>
  </si>
  <si>
    <t>LOOP</t>
  </si>
  <si>
    <t>(41.87441898, -87.62775497)</t>
  </si>
  <si>
    <t>Edison Park Elementary School</t>
  </si>
  <si>
    <t>6220 N Olcott Ave</t>
  </si>
  <si>
    <t>(773) 534-0960</t>
  </si>
  <si>
    <t>http://schoolreports.cps.edu/SchoolProgressReport_Eng/Spring2011Eng_610523.pdf</t>
  </si>
  <si>
    <t>(41.99422812, -87.81380814)</t>
  </si>
  <si>
    <t>John J Audubon Elementary School</t>
  </si>
  <si>
    <t>3500 N Hoyne Ave</t>
  </si>
  <si>
    <t>(773) 534-5470</t>
  </si>
  <si>
    <t>http://schoolreports.cps.edu/SchoolProgressReport_Eng/Spring2011Eng_609782.pdf</t>
  </si>
  <si>
    <t>(41.94509808, -87.68107885)</t>
  </si>
  <si>
    <t>Whitney M Young Magnet High School</t>
  </si>
  <si>
    <t>211 S Laflin St</t>
  </si>
  <si>
    <t>(773) 534-7500</t>
  </si>
  <si>
    <t>http://schoolreports.cps.edu/SchoolProgressReport_Eng/Spring2011Eng_609755.pdf</t>
  </si>
  <si>
    <t>(41.87859028, -87.66419634)</t>
  </si>
  <si>
    <t>Walter Payton College Preparatory High School</t>
  </si>
  <si>
    <t>1034 N Wells St</t>
  </si>
  <si>
    <t>(773) 534-0034</t>
  </si>
  <si>
    <t>http://schoolreports.cps.edu/SchoolProgressReport_Eng/Spring2011Eng_609680.pdf</t>
  </si>
  <si>
    <t>(41.90155157, -87.63453744)</t>
  </si>
  <si>
    <t>Abraham Lincoln Elementary School</t>
  </si>
  <si>
    <t>615 W Kemper Pl</t>
  </si>
  <si>
    <t>(773) 534-5720</t>
  </si>
  <si>
    <t>http://schoolreports.cps.edu/SchoolProgressReport_Eng/Spring2011Eng_610038.pdf</t>
  </si>
  <si>
    <t>(41.92449696, -87.64452163)</t>
  </si>
  <si>
    <t>Alexander Graham Bell Elementary School</t>
  </si>
  <si>
    <t>3730 N Oakley Ave</t>
  </si>
  <si>
    <t>(773) 534-5150</t>
  </si>
  <si>
    <t>http://schoolreports.cps.edu/SchoolProgressReport_Eng/Spring2011Eng_609799.pdf</t>
  </si>
  <si>
    <t>(41.94952795, -87.68605496)</t>
  </si>
  <si>
    <t>Annie Keller Elementary Gifted Magnet School</t>
  </si>
  <si>
    <t>3020 W 108th St</t>
  </si>
  <si>
    <t>(773) 535-2636</t>
  </si>
  <si>
    <t>http://schoolreports.cps.edu/SchoolProgressReport_Eng/Spring2011Eng_610084.pdf</t>
  </si>
  <si>
    <t>(41.69719792, -87.6972638)</t>
  </si>
  <si>
    <t>Augustus H Burley Elementary School</t>
  </si>
  <si>
    <t>1630 W Barry Ave</t>
  </si>
  <si>
    <t>(773) 534-5475</t>
  </si>
  <si>
    <t>http://schoolreports.cps.edu/SchoolProgressReport_Eng/Spring2011Eng_609820.pdf</t>
  </si>
  <si>
    <t>(41.93796493, -87.66985204)</t>
  </si>
  <si>
    <t>Edgar Allan Poe Elementary Classical School</t>
  </si>
  <si>
    <t>10538 S Langley Ave</t>
  </si>
  <si>
    <t>(773) 535-5525</t>
  </si>
  <si>
    <t>http://schoolreports.cps.edu/SchoolProgressReport_Eng/Spring2011Eng_610132.pdf</t>
  </si>
  <si>
    <t>(41.70261965, -87.60645552)</t>
  </si>
  <si>
    <t>Edgebrook Elementary School</t>
  </si>
  <si>
    <t>6525 N Hiawatha Ave</t>
  </si>
  <si>
    <t>(773) 534-1194</t>
  </si>
  <si>
    <t>http://schoolreports.cps.edu/SchoolProgressReport_Eng/Spring2011Eng_609901.pdf</t>
  </si>
  <si>
    <t>FOREST GLEN</t>
  </si>
  <si>
    <t>(41.99946016, -87.7618211)</t>
  </si>
  <si>
    <t>Ellen Mitchell Elementary School</t>
  </si>
  <si>
    <t>2233 W Ohio St</t>
  </si>
  <si>
    <t>(773) 534-7655</t>
  </si>
  <si>
    <t>http://schoolreports.cps.edu/SchoolProgressReport_Eng/Spring2011Eng_610073.pdf</t>
  </si>
  <si>
    <t>(41.89205482, -87.68317867)</t>
  </si>
  <si>
    <t>James E McDade Elementary Classical School</t>
  </si>
  <si>
    <t>8801 S Indiana Ave</t>
  </si>
  <si>
    <t>(773) 535-3669</t>
  </si>
  <si>
    <t>http://schoolreports.cps.edu/SchoolProgressReport_Eng/Spring2011Eng_610066.pdf</t>
  </si>
  <si>
    <t>(41.73451387, -87.61917677)</t>
  </si>
  <si>
    <t>James G Blaine Elementary School</t>
  </si>
  <si>
    <t>1420 W Grace St</t>
  </si>
  <si>
    <t>(773) 534-5750</t>
  </si>
  <si>
    <t>http://schoolreports.cps.edu/SchoolProgressReport_Eng/Spring2011Eng_609803.pdf</t>
  </si>
  <si>
    <t>(41.95080812, -87.66495825)</t>
  </si>
  <si>
    <t>LaSalle Elementary Language Academy</t>
  </si>
  <si>
    <t>1734 N Orleans St</t>
  </si>
  <si>
    <t>(773) 534-8470</t>
  </si>
  <si>
    <t>http://schoolreports.cps.edu/SchoolProgressReport_Eng/Spring2011Eng_610033.pdf</t>
  </si>
  <si>
    <t>(41.9138823, -87.63760107)</t>
  </si>
  <si>
    <t>Mary E Courtenay Elementary Language Arts Center</t>
  </si>
  <si>
    <t>1726 W Berteau Ave</t>
  </si>
  <si>
    <t>(773) 534-5790</t>
  </si>
  <si>
    <t>http://schoolreports.cps.edu/SchoolProgressReport_Eng/Spring2011Eng_610355.pdf</t>
  </si>
  <si>
    <t>(41.9580169, -87.6718933)</t>
  </si>
  <si>
    <t>Northside College Preparatory High School</t>
  </si>
  <si>
    <t>5501 N Kedzie Ave</t>
  </si>
  <si>
    <t>(773) 534-3954</t>
  </si>
  <si>
    <t>http://schoolreports.cps.edu/SchoolProgressReport_Eng/Spring2011Eng_609749.pdf</t>
  </si>
  <si>
    <t>(41.98135196, -87.70867192)</t>
  </si>
  <si>
    <t>Northside Learning Center High School</t>
  </si>
  <si>
    <t>3730 W Bryn Mawr Ave</t>
  </si>
  <si>
    <t>(773) 534-5180</t>
  </si>
  <si>
    <t>http://schoolreports.cps.edu/SchoolProgressReport_Eng/Spring2011Eng_609744.pdf</t>
  </si>
  <si>
    <t>(41.98299994, -87.72238881)</t>
  </si>
  <si>
    <t>Norwood Park Elementary School</t>
  </si>
  <si>
    <t>5900 N Nina Ave</t>
  </si>
  <si>
    <t>(773) 534-1198</t>
  </si>
  <si>
    <t>http://schoolreports.cps.edu/SchoolProgressReport_Eng/Spring2011Eng_610099.pdf</t>
  </si>
  <si>
    <t>(41.98818136, -87.80299207)</t>
  </si>
  <si>
    <t>Oriole Park Elementary School</t>
  </si>
  <si>
    <t>5424 N Oketo Ave</t>
  </si>
  <si>
    <t>(773) 534-1201</t>
  </si>
  <si>
    <t>http://schoolreports.cps.edu/SchoolProgressReport_Eng/Spring2011Eng_610105.pdf</t>
  </si>
  <si>
    <t>(41.97851501, -87.81209057)</t>
  </si>
  <si>
    <t>Sauganash Elementary School</t>
  </si>
  <si>
    <t>6040 N Kilpatrick Ave</t>
  </si>
  <si>
    <t>(773) 534-3470</t>
  </si>
  <si>
    <t>http://schoolreports.cps.edu/SchoolProgressReport_Eng/Spring2011Eng_610155.pdf</t>
  </si>
  <si>
    <t>(41.99117332, -87.74599137)</t>
  </si>
  <si>
    <t>Stephen Decatur Classical Elementary School</t>
  </si>
  <si>
    <t>7030 N Sacramento Ave</t>
  </si>
  <si>
    <t>(773) 534-2201</t>
  </si>
  <si>
    <t>http://schoolreports.cps.edu/SchoolProgressReport_Eng/Spring2011Eng_609880.pdf</t>
  </si>
  <si>
    <t>(42.00930696, -87.70465502)</t>
  </si>
  <si>
    <t>Talman Elementary School</t>
  </si>
  <si>
    <t>5450 S Talman Ave</t>
  </si>
  <si>
    <t>(773) 535-7850</t>
  </si>
  <si>
    <t>http://schoolreports.cps.edu/SchoolProgressReport_Eng/Spring2011Eng_610249.pdf</t>
  </si>
  <si>
    <t>(41.79407382, -87.6902983)</t>
  </si>
  <si>
    <t>Wildwood Elementary School</t>
  </si>
  <si>
    <t>6950 N Hiawatha Ave</t>
  </si>
  <si>
    <t>(773) 534-1188</t>
  </si>
  <si>
    <t>http://schoolreports.cps.edu/SchoolProgressReport_Eng/Spring2011Eng_610230.pdf</t>
  </si>
  <si>
    <t>(42.00747007, -87.77837089)</t>
  </si>
  <si>
    <t>Ariel Elementary Community Academy</t>
  </si>
  <si>
    <t>1119 E 46th St</t>
  </si>
  <si>
    <t>(773) 535-1996</t>
  </si>
  <si>
    <t>http://schoolreports.cps.edu/SchoolProgressReport_Eng/Spring2011Eng_609951.pdf</t>
  </si>
  <si>
    <t>(41.81133445, -87.5985003)</t>
  </si>
  <si>
    <t>Arthur R Ashe Elementary School</t>
  </si>
  <si>
    <t>8505 S Ingleside Ave</t>
  </si>
  <si>
    <t>(773) 535-3550</t>
  </si>
  <si>
    <t>http://schoolreports.cps.edu/SchoolProgressReport_Eng/Spring2011Eng_610268.pdf</t>
  </si>
  <si>
    <t>(41.74015307, -87.60113659)</t>
  </si>
  <si>
    <t>Barbara Vick Early Childhood &amp; Family Center</t>
  </si>
  <si>
    <t>2554 W 113th St</t>
  </si>
  <si>
    <t>(773) 535-2671</t>
  </si>
  <si>
    <t>http://schoolreports.cps.edu/SchoolProgressReport_Eng/Spring2011Eng_609871.pdf</t>
  </si>
  <si>
    <t>(41.68821843, -87.6856634)</t>
  </si>
  <si>
    <t>Blair Early Childhood Center</t>
  </si>
  <si>
    <t>6751 W 63rd Pl</t>
  </si>
  <si>
    <t>(773) 535-2076</t>
  </si>
  <si>
    <t>http://schoolreports.cps.edu/SchoolProgressReport_Eng/Spring2011Eng_610087.pdf</t>
  </si>
  <si>
    <t>(41.77652935, -87.79056836)</t>
  </si>
  <si>
    <t>Cyrus H McCormick Elementary School</t>
  </si>
  <si>
    <t>2712 S Sawyer Ave</t>
  </si>
  <si>
    <t>(773) 535-7252</t>
  </si>
  <si>
    <t>http://schoolreports.cps.edu/SchoolProgressReport_Eng/Spring2011Eng_610063.pdf</t>
  </si>
  <si>
    <t>(41.84224508, -87.706336)</t>
  </si>
  <si>
    <t>Daniel C Beard Elementary School</t>
  </si>
  <si>
    <t>6445 W Strong St</t>
  </si>
  <si>
    <t>(773) 534-1228</t>
  </si>
  <si>
    <t>http://schoolreports.cps.edu/SchoolProgressReport_Eng/Spring2011Eng_610083.pdf</t>
  </si>
  <si>
    <t>(41.97009738, -87.78963691)</t>
  </si>
  <si>
    <t>DeVry University Advantage Academy High School</t>
  </si>
  <si>
    <t>3300 N Campbell</t>
  </si>
  <si>
    <t>(773) 697-2216</t>
  </si>
  <si>
    <t>http://schoolreports.cps.edu/SchoolProgressReport_Eng/Spring2011Eng_610402.pdf</t>
  </si>
  <si>
    <t>(41.94142629, -87.6907993)</t>
  </si>
  <si>
    <t>Disney II Magnet School</t>
  </si>
  <si>
    <t>3815 N Kedvale Ave</t>
  </si>
  <si>
    <t>(773) 534-3750</t>
  </si>
  <si>
    <t>http://schoolreports.cps.edu/SchoolProgressReport_Eng/Spring2011Eng_610515.pdf</t>
  </si>
  <si>
    <t>(41.95048055, -87.73060545)</t>
  </si>
  <si>
    <t>Dr Jorge Prieto Math and Science</t>
  </si>
  <si>
    <t>2231 N Central Ave</t>
  </si>
  <si>
    <t>(773) 534-0210</t>
  </si>
  <si>
    <t>http://schoolreports.cps.edu/SchoolProgressReport_Eng/Spring2011Eng_610533.pdf</t>
  </si>
  <si>
    <t>(41.92131717, -87.7657438)</t>
  </si>
  <si>
    <t>Dr  Martin Luther King  Jr  College Prep High School</t>
  </si>
  <si>
    <t>4445 S Drexel Blvd</t>
  </si>
  <si>
    <t>(773) 535-1180</t>
  </si>
  <si>
    <t>http://schoolreports.cps.edu/SchoolProgressReport_Eng/Spring2011Eng_609751.pdf</t>
  </si>
  <si>
    <t>(41.81369471, -87.60383761)</t>
  </si>
  <si>
    <t>Edward Everett Elementary School</t>
  </si>
  <si>
    <t>3419 S Bell Ave</t>
  </si>
  <si>
    <t>(773) 535-4550</t>
  </si>
  <si>
    <t>http://schoolreports.cps.edu/SchoolProgressReport_Eng/Spring2011Eng_609909.pdf</t>
  </si>
  <si>
    <t>(41.83154196, -87.68127322)</t>
  </si>
  <si>
    <t>Enrico Tonti Elementary School</t>
  </si>
  <si>
    <t>5815 S Homan Ave</t>
  </si>
  <si>
    <t>(773) 535-9280</t>
  </si>
  <si>
    <t>http://schoolreports.cps.edu/SchoolProgressReport_Eng/Spring2011Eng_610203.pdf</t>
  </si>
  <si>
    <t>(41.78750499, -87.70814201)</t>
  </si>
  <si>
    <t>Wilma Rudolph Elementary Learning Center</t>
  </si>
  <si>
    <t>110 N Paulina St</t>
  </si>
  <si>
    <t>(773) 534-7460</t>
  </si>
  <si>
    <t>http://schoolreports.cps.edu/SchoolProgressReport_Eng/Spring2011Eng_610308.pdf</t>
  </si>
  <si>
    <t>(41.88357478, -87.66951363)</t>
  </si>
  <si>
    <t>Franz Peter Schubert Elementary School</t>
  </si>
  <si>
    <t>2727 N Long Ave</t>
  </si>
  <si>
    <t>(773) 534-3080</t>
  </si>
  <si>
    <t>http://schoolreports.cps.edu/SchoolProgressReport_Eng/Spring2011Eng_610165.pdf</t>
  </si>
  <si>
    <t>(41.93038593, -87.76115305)</t>
  </si>
  <si>
    <t>Frederick Stock Elementary School</t>
  </si>
  <si>
    <t>7507 W Birchwood Ave</t>
  </si>
  <si>
    <t>(773) 534-1215</t>
  </si>
  <si>
    <t>http://schoolreports.cps.edu/SchoolProgressReport_Eng/Spring2011Eng_610163.pdf</t>
  </si>
  <si>
    <t>(42.0168639, -87.81420664)</t>
  </si>
  <si>
    <t>George Leland Elementary School</t>
  </si>
  <si>
    <t>5221 W Congress Pkwy</t>
  </si>
  <si>
    <t>(773) 534-6340</t>
  </si>
  <si>
    <t>http://schoolreports.cps.edu/SchoolProgressReport_Eng/Spring2011Eng_610305.pdf</t>
  </si>
  <si>
    <t>(41.87382439, -87.75571809)</t>
  </si>
  <si>
    <t>Henry D Lloyd Elementary School</t>
  </si>
  <si>
    <t>2103 N Lamon Ave</t>
  </si>
  <si>
    <t>(773) 534-3070</t>
  </si>
  <si>
    <t>http://schoolreports.cps.edu/SchoolProgressReport_Eng/Spring2011Eng_610040.pdf</t>
  </si>
  <si>
    <t>(41.91883022, -87.74847861)</t>
  </si>
  <si>
    <t>High School of Leadership at South Shore</t>
  </si>
  <si>
    <t>7627 S Constance Ave</t>
  </si>
  <si>
    <t>(773) 535-6190</t>
  </si>
  <si>
    <t>http://schoolreports.cps.edu/SchoolProgressReport_Eng/Spring2011Eng_610297.pdf</t>
  </si>
  <si>
    <t>(41.75619362, -87.57960727)</t>
  </si>
  <si>
    <t>Jackie Robinson Elementary School</t>
  </si>
  <si>
    <t>4225 S Lake Park Ave</t>
  </si>
  <si>
    <t>(773) 535-1777</t>
  </si>
  <si>
    <t>http://schoolreports.cps.edu/SchoolProgressReport_Eng/Spring2011Eng_610256.pdf</t>
  </si>
  <si>
    <t>OAKLAND</t>
  </si>
  <si>
    <t>(41.81735839, -87.59903174)</t>
  </si>
  <si>
    <t>James Wadsworth Elementary School</t>
  </si>
  <si>
    <t>6420 S University Ave</t>
  </si>
  <si>
    <t>(773) 535-0730</t>
  </si>
  <si>
    <t>http://schoolreports.cps.edu/SchoolProgressReport_Eng/Spring2011Eng_610213.pdf</t>
  </si>
  <si>
    <t>(41.77812652, -87.59815597)</t>
  </si>
  <si>
    <t>Jesse Owens Elementary Community Academy</t>
  </si>
  <si>
    <t>12450 S State St</t>
  </si>
  <si>
    <t>(773) 535-5661</t>
  </si>
  <si>
    <t>http://schoolreports.cps.edu/SchoolProgressReport_Eng/Spring2011Eng_609932.pdf</t>
  </si>
  <si>
    <t>(41.66737294, -87.62242272)</t>
  </si>
  <si>
    <t>John J Pershing Elementary Humanities Magnet</t>
  </si>
  <si>
    <t>3113 S Rhodes Ave</t>
  </si>
  <si>
    <t>(773) 534-9272</t>
  </si>
  <si>
    <t>http://schoolreports.cps.edu/SchoolProgressReport_Eng/Spring2011Eng_610126.pdf</t>
  </si>
  <si>
    <t>(41.83803465, -87.61334083)</t>
  </si>
  <si>
    <t>John M Harlan Community Academy High School</t>
  </si>
  <si>
    <t>9652 S Michigan Ave</t>
  </si>
  <si>
    <t>(773) 535-5400</t>
  </si>
  <si>
    <t>http://schoolreports.cps.edu/SchoolProgressReport_Eng/Spring2011Eng_609710.pdf</t>
  </si>
  <si>
    <t>(41.71840075, -87.62066069)</t>
  </si>
  <si>
    <t>John W Cook Elementary School</t>
  </si>
  <si>
    <t>8150 S Bishop St</t>
  </si>
  <si>
    <t>(773) 535-3315</t>
  </si>
  <si>
    <t>http://schoolreports.cps.edu/SchoolProgressReport_Eng/Spring2011Eng_609864.pdf</t>
  </si>
  <si>
    <t>(41.74526284, -87.6598119)</t>
  </si>
  <si>
    <t>Josefa Ortiz De Dominguez Elementary School</t>
  </si>
  <si>
    <t>3000 S Lawndale Ave</t>
  </si>
  <si>
    <t>(773) 534-1600</t>
  </si>
  <si>
    <t>http://schoolreports.cps.edu/SchoolProgressReport_Eng/Spring2011Eng_609950.pdf</t>
  </si>
  <si>
    <t>(41.83875333, -87.71722614)</t>
  </si>
  <si>
    <t>Joyce Kilmer Elementary School</t>
  </si>
  <si>
    <t>6700 N Greenview Ave</t>
  </si>
  <si>
    <t>(773) 534-2115</t>
  </si>
  <si>
    <t>http://schoolreports.cps.edu/SchoolProgressReport_Eng/Spring2011Eng_610022.pdf</t>
  </si>
  <si>
    <t>(42.00367622, -87.66826026)</t>
  </si>
  <si>
    <t>Laura S Ward Elementary School</t>
  </si>
  <si>
    <t>410 N Monticello Ave</t>
  </si>
  <si>
    <t>(773) 534-6440</t>
  </si>
  <si>
    <t>http://schoolreports.cps.edu/SchoolProgressReport_Eng/Spring2011Eng_610133.pdf</t>
  </si>
  <si>
    <t>(41.88845002, -87.71752405)</t>
  </si>
  <si>
    <t>Lawndale Elementary Community Academy</t>
  </si>
  <si>
    <t>3500 W Douglas Blvd</t>
  </si>
  <si>
    <t>(773) 534-1635</t>
  </si>
  <si>
    <t>http://schoolreports.cps.edu/SchoolProgressReport_Eng/Spring2011Eng_610034.pdf</t>
  </si>
  <si>
    <t>(41.86298683, -87.71300615)</t>
  </si>
  <si>
    <t>Lazaro Cardenas Elementary School</t>
  </si>
  <si>
    <t>2345 S Millard Ave</t>
  </si>
  <si>
    <t>(773) 534-1465</t>
  </si>
  <si>
    <t>http://schoolreports.cps.edu/SchoolProgressReport_Eng/Spring2011Eng_610024.pdf</t>
  </si>
  <si>
    <t>(41.8485071, -87.71598119)</t>
  </si>
  <si>
    <t>Louisa May Alcott Elementary School</t>
  </si>
  <si>
    <t>2625 N Orchard St</t>
  </si>
  <si>
    <t>(773) 534-5460</t>
  </si>
  <si>
    <t>http://schoolreports.cps.edu/SchoolProgressReport_Eng/Spring2011Eng_609774.pdf</t>
  </si>
  <si>
    <t>(41.92984626, -87.64633949)</t>
  </si>
  <si>
    <t>Mary E McDowell Elementary School</t>
  </si>
  <si>
    <t>1419 E 89th St</t>
  </si>
  <si>
    <t>(773) 535-6404</t>
  </si>
  <si>
    <t>http://schoolreports.cps.edu/SchoolProgressReport_Eng/Spring2011Eng_610312.pdf</t>
  </si>
  <si>
    <t>(41.7331047, -87.58960096)</t>
  </si>
  <si>
    <t>Michele Clark Academic Prep Magnet High School</t>
  </si>
  <si>
    <t>5101 W Harrison St</t>
  </si>
  <si>
    <t>(773) 534-6250</t>
  </si>
  <si>
    <t>http://schoolreports.cps.edu/SchoolProgressReport_Eng/Spring2011Eng_610244.pdf</t>
  </si>
  <si>
    <t>(41.87285714, -87.75335467)</t>
  </si>
  <si>
    <t>Nathanael Greene Elementary School</t>
  </si>
  <si>
    <t>3525 S Honore</t>
  </si>
  <si>
    <t>(773) 535-4560</t>
  </si>
  <si>
    <t>http://schoolreports.cps.edu/SchoolProgressReport_Eng/Spring2011Eng_609952.pdf</t>
  </si>
  <si>
    <t>(41.82966356, -87.67145551)</t>
  </si>
  <si>
    <t>New Field Elementary School</t>
  </si>
  <si>
    <t>1707 W Morse Ave</t>
  </si>
  <si>
    <t>(773) 534-2760</t>
  </si>
  <si>
    <t>http://schoolreports.cps.edu/SchoolProgressReport_Eng/Spring2011Eng_610284.pdf</t>
  </si>
  <si>
    <t>(42.00767533, -87.67315753)</t>
  </si>
  <si>
    <t>Orr Academy High School</t>
  </si>
  <si>
    <t>730 N Pulaski Rd</t>
  </si>
  <si>
    <t>(773) 534-6500</t>
  </si>
  <si>
    <t>http://schoolreports.cps.edu/SchoolProgressReport_Eng/Spring2011Eng_610389.pdf</t>
  </si>
  <si>
    <t>(41.89444828, -87.72620305)</t>
  </si>
  <si>
    <t>Pablo Casals Elementary School</t>
  </si>
  <si>
    <t>3501 W Potomac Ave</t>
  </si>
  <si>
    <t>(773) 534-4444</t>
  </si>
  <si>
    <t>http://schoolreports.cps.edu/SchoolProgressReport_Eng/Spring2011Eng_610021.pdf</t>
  </si>
  <si>
    <t>(41.90447488, -87.71427105)</t>
  </si>
  <si>
    <t>Parkside Elementary Community Academy</t>
  </si>
  <si>
    <t>6938 S East End Ave</t>
  </si>
  <si>
    <t>(773) 535-0940</t>
  </si>
  <si>
    <t>http://schoolreports.cps.edu/SchoolProgressReport_Eng/Spring2011Eng_610116.pdf</t>
  </si>
  <si>
    <t>(41.76856599, -87.58299131)</t>
  </si>
  <si>
    <t>Peter Cooper Elementary Dual Language Academy</t>
  </si>
  <si>
    <t>1624 W 19th St</t>
  </si>
  <si>
    <t>(773) 534-7205</t>
  </si>
  <si>
    <t>http://schoolreports.cps.edu/SchoolProgressReport_Eng/Spring2011Eng_609867.pdf</t>
  </si>
  <si>
    <t>(41.85605839, -87.66724753)</t>
  </si>
  <si>
    <t>Ralph H Metcalfe Elementary Community Academy</t>
  </si>
  <si>
    <t>12339 S Normal Ave</t>
  </si>
  <si>
    <t>(773) 535-5590</t>
  </si>
  <si>
    <t>http://schoolreports.cps.edu/SchoolProgressReport_Eng/Spring2011Eng_609902.pdf</t>
  </si>
  <si>
    <t>(41.6694559, -87.63426928)</t>
  </si>
  <si>
    <t>Sharon Christa McAuliffe Elementary School</t>
  </si>
  <si>
    <t>1841 N Springfield Ave</t>
  </si>
  <si>
    <t>(773) 534-4400</t>
  </si>
  <si>
    <t>http://schoolreports.cps.edu/SchoolProgressReport_Eng/Spring2011Eng_609968.pdf</t>
  </si>
  <si>
    <t>(41.91480732, -87.72389409)</t>
  </si>
  <si>
    <t>Skinner North</t>
  </si>
  <si>
    <t>640 W Scott St</t>
  </si>
  <si>
    <t>(773) 534-8500</t>
  </si>
  <si>
    <t>http://schoolreports.cps.edu/SchoolProgressReport_Eng/Spring2011Eng_610534.pdf</t>
  </si>
  <si>
    <t>(41.9051367, -87.64483441)</t>
  </si>
  <si>
    <t>Socorro Sandoval Elementary School</t>
  </si>
  <si>
    <t>5534 S Saint Louis Ave</t>
  </si>
  <si>
    <t>(773) 535-0457</t>
  </si>
  <si>
    <t>http://schoolreports.cps.edu/SchoolProgressReport_Eng/Spring2011Eng_610226.pdf</t>
  </si>
  <si>
    <t>(41.79235177, -87.71102417)</t>
  </si>
  <si>
    <t>South Shore Fine Arts Academy</t>
  </si>
  <si>
    <t>(773) 535-8340</t>
  </si>
  <si>
    <t>http://schoolreports.cps.edu/SchoolProgressReport_Eng/Spring2011Eng_610530.pdf</t>
  </si>
  <si>
    <t>Southside Occupational Academy High School</t>
  </si>
  <si>
    <t>7342 S Hoyne Ave</t>
  </si>
  <si>
    <t>(773) 535-9100</t>
  </si>
  <si>
    <t>http://schoolreports.cps.edu/SchoolProgressReport_Eng/Spring2011Eng_609745.pdf</t>
  </si>
  <si>
    <t>(41.75986813, -87.6759838)</t>
  </si>
  <si>
    <t>Suder Montessori Magnet Elementary School</t>
  </si>
  <si>
    <t>2022 W Washington Blvd</t>
  </si>
  <si>
    <t>(773) 534-7685</t>
  </si>
  <si>
    <t>http://schoolreports.cps.edu/SchoolProgressReport_Eng/Spring2011Eng_610405.pdf</t>
  </si>
  <si>
    <t>(41.88324176, -87.67764871)</t>
  </si>
  <si>
    <t>Thomas J Higgins Elementary Community Academy</t>
  </si>
  <si>
    <t>11710 S Morgan St</t>
  </si>
  <si>
    <t>(773) 535-5625</t>
  </si>
  <si>
    <t>http://schoolreports.cps.edu/SchoolProgressReport_Eng/Spring2011Eng_610295.pdf</t>
  </si>
  <si>
    <t>(41.68100687, -87.64702985)</t>
  </si>
  <si>
    <t>Velma F Thomas Early Childhood Center</t>
  </si>
  <si>
    <t>3625 S Hoyne Ave</t>
  </si>
  <si>
    <t>(773) 535-4088</t>
  </si>
  <si>
    <t>http://schoolreports.cps.edu/SchoolProgressReport_Eng/Spring2011Eng_610504.pdf</t>
  </si>
  <si>
    <t>(41.82776914, -87.67750501)</t>
  </si>
  <si>
    <t>Walt Disney Magnet Elementary School</t>
  </si>
  <si>
    <t>4140 N Marine Dr</t>
  </si>
  <si>
    <t>(773) 534-5840</t>
  </si>
  <si>
    <t>http://schoolreports.cps.edu/SchoolProgressReport_Eng/Spring2011Eng_610363.pdf</t>
  </si>
  <si>
    <t>(41.95680712, -87.6461175)</t>
  </si>
  <si>
    <t>Walter S Christopher Elementary School</t>
  </si>
  <si>
    <t>5042 S Artesian Ave</t>
  </si>
  <si>
    <t>(773) 535-9375</t>
  </si>
  <si>
    <t>http://schoolreports.cps.edu/SchoolProgressReport_Eng/Spring2011Eng_609855.pdf</t>
  </si>
  <si>
    <t>(41.8016744, -87.68564411)</t>
  </si>
  <si>
    <t>Wendell Phillips Academy High School</t>
  </si>
  <si>
    <t>(773) 535-1603</t>
  </si>
  <si>
    <t>http://schoolreports.cps.edu/SchoolProgressReport_Eng/Spring2011Eng_609727.pdf</t>
  </si>
  <si>
    <t>William B Ogden Elementary School</t>
  </si>
  <si>
    <t>24 W Walton St</t>
  </si>
  <si>
    <t>(773) 534-8110</t>
  </si>
  <si>
    <t>http://schoolreports.cps.edu/SchoolProgressReport_Eng/Spring2011Eng_610101.pdf</t>
  </si>
  <si>
    <t>(41.90003152, -87.62928901)</t>
  </si>
  <si>
    <t>William G Hibbard Elementary School</t>
  </si>
  <si>
    <t>3244 W Ainslie St</t>
  </si>
  <si>
    <t>(773) 534-5191</t>
  </si>
  <si>
    <t>http://schoolreports.cps.edu/SchoolProgressReport_Eng/Spring2011Eng_609994.pdf</t>
  </si>
  <si>
    <t>(41.97036267, -87.71036214)</t>
  </si>
  <si>
    <t>Williams Multiplex Elementary School</t>
  </si>
  <si>
    <t>(773) 534-9245</t>
  </si>
  <si>
    <t>http://schoolreports.cps.edu/SchoolProgressReport_Eng/Spring2011Eng_610232.pdf</t>
  </si>
  <si>
    <t>School_ID</t>
  </si>
  <si>
    <t>NAME_OF_SCHOOL</t>
  </si>
  <si>
    <t>Elementary, Middle, or High School</t>
  </si>
  <si>
    <t>Street_Address</t>
  </si>
  <si>
    <t>City</t>
  </si>
  <si>
    <t>State</t>
  </si>
  <si>
    <t>ZIP_Code</t>
  </si>
  <si>
    <t>Phone_Number</t>
  </si>
  <si>
    <t>Link</t>
  </si>
  <si>
    <t>Network_Manager</t>
  </si>
  <si>
    <t>Collaborative_Name</t>
  </si>
  <si>
    <t>Adequate_Yearly_Progress_Made_</t>
  </si>
  <si>
    <t>Track_Schedule</t>
  </si>
  <si>
    <t>CPS_Performance_Policy_Status</t>
  </si>
  <si>
    <t>CPS_Performance_Policy_Level</t>
  </si>
  <si>
    <t>HEALTHY_SCHOOL_CERTIFIED</t>
  </si>
  <si>
    <t>Safety_Icon</t>
  </si>
  <si>
    <t>SAFETY_SCORE</t>
  </si>
  <si>
    <t>Family_Involvement_Icon</t>
  </si>
  <si>
    <t>Family_Involvement_Score</t>
  </si>
  <si>
    <t>Environment_Icon</t>
  </si>
  <si>
    <t>Environment_Score</t>
  </si>
  <si>
    <t>Instruction_Icon</t>
  </si>
  <si>
    <t>Instruction_Score</t>
  </si>
  <si>
    <t>Leaders_Icon</t>
  </si>
  <si>
    <t>Leaders_Score</t>
  </si>
  <si>
    <t>Teachers_Icon</t>
  </si>
  <si>
    <t>Teachers_Score</t>
  </si>
  <si>
    <t>Parent_Engagement_Icon</t>
  </si>
  <si>
    <t>Parent_Engagement_Score</t>
  </si>
  <si>
    <t>Parent_Environment_Icon</t>
  </si>
  <si>
    <t>Parent_Environment_Score</t>
  </si>
  <si>
    <t>AVERAGE_STUDENT_ATTENDANCE</t>
  </si>
  <si>
    <t>Rate_of_Misconducts__per_100_students_</t>
  </si>
  <si>
    <t>Average_Teacher_Attendance</t>
  </si>
  <si>
    <t>Individualized_Education_Program_Compliance_Rate</t>
  </si>
  <si>
    <t>Pk_2_Literacy__</t>
  </si>
  <si>
    <t>Pk_2_Math__</t>
  </si>
  <si>
    <t>Gr3_5_Grade_Level_Math__</t>
  </si>
  <si>
    <t>Gr3_5_Grade_Level_Read__</t>
  </si>
  <si>
    <t>Gr3_5_Keep_Pace_Read__</t>
  </si>
  <si>
    <t>Gr3_5_Keep_Pace_Math__</t>
  </si>
  <si>
    <t>Gr6_8_Grade_Level_Math__</t>
  </si>
  <si>
    <t>Gr6_8_Grade_Level_Read__</t>
  </si>
  <si>
    <t>Gr6_8_Keep_Pace_Math_</t>
  </si>
  <si>
    <t>Gr6_8_Keep_Pace_Read__</t>
  </si>
  <si>
    <t>Gr_8_Explore_Math__</t>
  </si>
  <si>
    <t>Gr_8_Explore_Read__</t>
  </si>
  <si>
    <t>ISAT_Exceeding_Math__</t>
  </si>
  <si>
    <t>ISAT_Exceeding_Reading__</t>
  </si>
  <si>
    <t>ISAT_Value_Add_Math</t>
  </si>
  <si>
    <t>ISAT_Value_Add_Read</t>
  </si>
  <si>
    <t>ISAT_Value_Add_Color_Math</t>
  </si>
  <si>
    <t>ISAT_Value_Add_Color_Read</t>
  </si>
  <si>
    <t>Students_Taking__Algebra__</t>
  </si>
  <si>
    <t>Students_Passing__Algebra__</t>
  </si>
  <si>
    <t>9th Grade EXPLORE (2009)</t>
  </si>
  <si>
    <t>9th Grade EXPLORE (2010)</t>
  </si>
  <si>
    <t>10th Grade PLAN (2009)</t>
  </si>
  <si>
    <t>10th Grade PLAN (2010)</t>
  </si>
  <si>
    <t>Net_Change_EXPLORE_and_PLAN</t>
  </si>
  <si>
    <t>11th Grade Average ACT (2011)</t>
  </si>
  <si>
    <t>Net_Change_PLAN_and_ACT</t>
  </si>
  <si>
    <t>College_Eligibility__</t>
  </si>
  <si>
    <t>Graduation_Rate__</t>
  </si>
  <si>
    <t>College_Enrollment_Rate__</t>
  </si>
  <si>
    <t>COLLEGE_ENROLLMENT</t>
  </si>
  <si>
    <t>General_Services_Route</t>
  </si>
  <si>
    <t>Freshman_on_Track_Rate__</t>
  </si>
  <si>
    <t>X_COORDINATE</t>
  </si>
  <si>
    <t>Y_COORDINATE</t>
  </si>
  <si>
    <t>Latitude</t>
  </si>
  <si>
    <t>Longitude</t>
  </si>
  <si>
    <t>Ward</t>
  </si>
  <si>
    <t>Police_District</t>
  </si>
  <si>
    <t>Location</t>
  </si>
  <si>
    <t>ID</t>
  </si>
  <si>
    <t>CASE_NUMBER</t>
  </si>
  <si>
    <t>DATE</t>
  </si>
  <si>
    <t>BLOCK</t>
  </si>
  <si>
    <t>IUCR</t>
  </si>
  <si>
    <t>PRIMARY_TYPE</t>
  </si>
  <si>
    <t>DESCRIPTION</t>
  </si>
  <si>
    <t>LOCATION_DESCRIPTION</t>
  </si>
  <si>
    <t>ARREST</t>
  </si>
  <si>
    <t>DOMESTIC</t>
  </si>
  <si>
    <t>BEAT</t>
  </si>
  <si>
    <t>DISTRICT</t>
  </si>
  <si>
    <t>WARD</t>
  </si>
  <si>
    <t>FBICODE</t>
  </si>
  <si>
    <t>YEAR</t>
  </si>
  <si>
    <t>LATITUDE</t>
  </si>
  <si>
    <t>LONGITUDE</t>
  </si>
  <si>
    <t>LOCATION</t>
  </si>
  <si>
    <t>HK587712</t>
  </si>
  <si>
    <t>047XX S KEDZIE AVE</t>
  </si>
  <si>
    <t>THEFT</t>
  </si>
  <si>
    <t>FROM BUILDING</t>
  </si>
  <si>
    <t>SMALL RETAIL STORE</t>
  </si>
  <si>
    <t>(41.8074405, -87.703955849)</t>
  </si>
  <si>
    <t>HK456306</t>
  </si>
  <si>
    <t>009XX N CENTRAL PARK AVE</t>
  </si>
  <si>
    <t>$500 AND UNDER</t>
  </si>
  <si>
    <t>OTHER</t>
  </si>
  <si>
    <t>(41.898279962, -87.716405505)</t>
  </si>
  <si>
    <t>HT233595</t>
  </si>
  <si>
    <t>043XX S WABASH AVE</t>
  </si>
  <si>
    <t>NURSING HOME/RETIREMENT HOME</t>
  </si>
  <si>
    <t>(41.815933131, -87.624642127)</t>
  </si>
  <si>
    <t>HT133522</t>
  </si>
  <si>
    <t>083XX S KINGSTON AVE</t>
  </si>
  <si>
    <t>FINANCIAL ID THEFT: OVER $300</t>
  </si>
  <si>
    <t>RESIDENCE</t>
  </si>
  <si>
    <t>(41.743665322, -87.562462756)</t>
  </si>
  <si>
    <t>HZ138551</t>
  </si>
  <si>
    <t>033XX W 66TH ST</t>
  </si>
  <si>
    <t>ALLEY</t>
  </si>
  <si>
    <t>(41.773455295, -87.706480471)</t>
  </si>
  <si>
    <t>HS540106</t>
  </si>
  <si>
    <t>006XX W CHICAGO AVE</t>
  </si>
  <si>
    <t>OVER $500</t>
  </si>
  <si>
    <t>PARKING LOT/GARAGE(NON.RESID.)</t>
  </si>
  <si>
    <t>(41.896446772, -87.644938678)</t>
  </si>
  <si>
    <t>HZ534771</t>
  </si>
  <si>
    <t>050XX N KEDZIE AVE</t>
  </si>
  <si>
    <t>STREET</t>
  </si>
  <si>
    <t>(41.972844913, -87.708600079)</t>
  </si>
  <si>
    <t>HL793243</t>
  </si>
  <si>
    <t>005XX E PERSHING RD</t>
  </si>
  <si>
    <t>RETAIL THEFT</t>
  </si>
  <si>
    <t>GROCERY FOOD STORE</t>
  </si>
  <si>
    <t>(41.823879885, -87.613503857)</t>
  </si>
  <si>
    <t>HL149610</t>
  </si>
  <si>
    <t>100XX S WASHTENAW AVE</t>
  </si>
  <si>
    <t>(41.711280513, -87.689179097)</t>
  </si>
  <si>
    <t>HK361551</t>
  </si>
  <si>
    <t>033XX W BELMONT AVE</t>
  </si>
  <si>
    <t>(41.939295821, -87.710923442)</t>
  </si>
  <si>
    <t>HX552797</t>
  </si>
  <si>
    <t>076XX S CICERO AVE</t>
  </si>
  <si>
    <t>DEPARTMENT STORE</t>
  </si>
  <si>
    <t>(41.754592961, -87.741528537)</t>
  </si>
  <si>
    <t>HT180228</t>
  </si>
  <si>
    <t>012XX S HALSTED ST</t>
  </si>
  <si>
    <t>BAR OR TAVERN</t>
  </si>
  <si>
    <t>(41.865761261, -87.646875977)</t>
  </si>
  <si>
    <t>HV243612</t>
  </si>
  <si>
    <t>108XX S EMERALD AVE</t>
  </si>
  <si>
    <t>RESIDENTIAL YARD (FRONT/BACK)</t>
  </si>
  <si>
    <t>(41.697154372, -87.641315669)</t>
  </si>
  <si>
    <t>HN200365</t>
  </si>
  <si>
    <t>011XX S CANAL ST</t>
  </si>
  <si>
    <t>AGG: FINANCIAL ID THEFT</t>
  </si>
  <si>
    <t>(41.868242722, -87.639223912)</t>
  </si>
  <si>
    <t>HK108680</t>
  </si>
  <si>
    <t>038XX W FLOURNOY ST</t>
  </si>
  <si>
    <t>RESIDENCE PORCH/HALLWAY</t>
  </si>
  <si>
    <t>(41.872584178, -87.72178565)</t>
  </si>
  <si>
    <t>HY396729</t>
  </si>
  <si>
    <t>026XX N ELSTON AVE</t>
  </si>
  <si>
    <t>(41.929743818, -87.684273777)</t>
  </si>
  <si>
    <t>HR271603</t>
  </si>
  <si>
    <t>089XX S STONY ISLAND AVE</t>
  </si>
  <si>
    <t>(41.732730806, -87.585114125)</t>
  </si>
  <si>
    <t>HX332132</t>
  </si>
  <si>
    <t>079XX S STATE ST</t>
  </si>
  <si>
    <t>CTA PLATFORM</t>
  </si>
  <si>
    <t>(41.750772111, -87.624538423)</t>
  </si>
  <si>
    <t>HW303994</t>
  </si>
  <si>
    <t>055XX W GLADYS AVE</t>
  </si>
  <si>
    <t>VACANT LOT/LAND</t>
  </si>
  <si>
    <t>(41.875659108, -87.762568861)</t>
  </si>
  <si>
    <t>HS569246</t>
  </si>
  <si>
    <t>058XX W ARTHINGTON ST</t>
  </si>
  <si>
    <t>PURSE-SNATCHING</t>
  </si>
  <si>
    <t>SIDEWALK</t>
  </si>
  <si>
    <t>(41.869173601, -87.770182447)</t>
  </si>
  <si>
    <t>HY234744</t>
  </si>
  <si>
    <t>008XX N MICHIGAN AVE</t>
  </si>
  <si>
    <t>(41.897982937, -87.624095634)</t>
  </si>
  <si>
    <t>HP320451</t>
  </si>
  <si>
    <t>0000X S STATE ST</t>
  </si>
  <si>
    <t>(41.881597699, -87.627758082)</t>
  </si>
  <si>
    <t>HN484464</t>
  </si>
  <si>
    <t>0000X E 69TH ST</t>
  </si>
  <si>
    <t>(41.769203583, -87.622440369)</t>
  </si>
  <si>
    <t>JB151690</t>
  </si>
  <si>
    <t>036XX S ARCHER AVE</t>
  </si>
  <si>
    <t>(41.827373751, -87.682568055)</t>
  </si>
  <si>
    <t>HR582990</t>
  </si>
  <si>
    <t>060XX S HALSTED ST</t>
  </si>
  <si>
    <t>(41.785122891, -87.644917177)</t>
  </si>
  <si>
    <t>HR535632</t>
  </si>
  <si>
    <t>044XX N ELSTON AVE</t>
  </si>
  <si>
    <t>ATHLETIC CLUB</t>
  </si>
  <si>
    <t>(41.961845248, -87.731029303)</t>
  </si>
  <si>
    <t>HH486939</t>
  </si>
  <si>
    <t>100XX W OHARE ST</t>
  </si>
  <si>
    <t>POCKET-PICKING</t>
  </si>
  <si>
    <t>AIRPORT/AIRCRAFT</t>
  </si>
  <si>
    <t>(41.976290414, -87.905227221)</t>
  </si>
  <si>
    <t>HW441620</t>
  </si>
  <si>
    <t>066XX S WESTERN AVE</t>
  </si>
  <si>
    <t>(41.773203996, -87.68347884)</t>
  </si>
  <si>
    <t>HJ561433</t>
  </si>
  <si>
    <t>104XX S HALSTED ST</t>
  </si>
  <si>
    <t>(41.704454724, -87.642757155)</t>
  </si>
  <si>
    <t>HR583513</t>
  </si>
  <si>
    <t>079XX S PARNELL AVE</t>
  </si>
  <si>
    <t>(41.750101999, -87.637929163)</t>
  </si>
  <si>
    <t>HX509438</t>
  </si>
  <si>
    <t>002XX S MICHIGAN AVE</t>
  </si>
  <si>
    <t>(41.879104092, -87.62434115)</t>
  </si>
  <si>
    <t>HS681158</t>
  </si>
  <si>
    <t>036XX S GILES AVE</t>
  </si>
  <si>
    <t>APARTMENT</t>
  </si>
  <si>
    <t>(41.828501601, -87.61927867)</t>
  </si>
  <si>
    <t>HK350670</t>
  </si>
  <si>
    <t>031XX N BROADWAY</t>
  </si>
  <si>
    <t>(41.939538767, -87.644383505)</t>
  </si>
  <si>
    <t>G256545</t>
  </si>
  <si>
    <t>045XX S DAMEN AV</t>
  </si>
  <si>
    <t>(41.810834416, -87.675413895)</t>
  </si>
  <si>
    <t>JA272438</t>
  </si>
  <si>
    <t>028XX W 21ST ST</t>
  </si>
  <si>
    <t>(41.853725089, -87.697427476)</t>
  </si>
  <si>
    <t>HH201585</t>
  </si>
  <si>
    <t>024XX N MILWAUKEE AV</t>
  </si>
  <si>
    <t>(41.925114077, -87.700952275)</t>
  </si>
  <si>
    <t>G212935</t>
  </si>
  <si>
    <t>007XX N GREEN ST</t>
  </si>
  <si>
    <t>ATTEMPT THEFT</t>
  </si>
  <si>
    <t>MOVIE HOUSE/THEATER</t>
  </si>
  <si>
    <t>(41.896140428, -87.648780261)</t>
  </si>
  <si>
    <t>HL590300</t>
  </si>
  <si>
    <t>009XX N SACRAMENTO BLVD</t>
  </si>
  <si>
    <t>(41.898676154, -87.702451037)</t>
  </si>
  <si>
    <t>HL409680</t>
  </si>
  <si>
    <t>069XX S SANGAMON ST</t>
  </si>
  <si>
    <t>(41.768330593, -87.648135609)</t>
  </si>
  <si>
    <t>HM324025</t>
  </si>
  <si>
    <t>0000X W ELM ST</t>
  </si>
  <si>
    <t>(41.903141995, -87.63077557)</t>
  </si>
  <si>
    <t>G662598</t>
  </si>
  <si>
    <t>0000X N STATE ST</t>
  </si>
  <si>
    <t>(41.882851552, -87.627714909)</t>
  </si>
  <si>
    <t>HV353560</t>
  </si>
  <si>
    <t>072XX S PAXTON AVE</t>
  </si>
  <si>
    <t>(41.763466911, -87.571323359)</t>
  </si>
  <si>
    <t>HR261581</t>
  </si>
  <si>
    <t>017XX W CERMAK RD</t>
  </si>
  <si>
    <t>(41.852274879, -87.66908723)</t>
  </si>
  <si>
    <t>HL680775</t>
  </si>
  <si>
    <t>017XX N HERMITAGE AVE</t>
  </si>
  <si>
    <t>VEHICLE NON-COMMERCIAL</t>
  </si>
  <si>
    <t>(41.913290173, -87.671423547)</t>
  </si>
  <si>
    <t>HM543491</t>
  </si>
  <si>
    <t>021XX W ROSCOE ST</t>
  </si>
  <si>
    <t>(41.943166826, -87.682516667)</t>
  </si>
  <si>
    <t>HY167451</t>
  </si>
  <si>
    <t>063XX S YALE AVE</t>
  </si>
  <si>
    <t>(41.779793875, -87.631826613)</t>
  </si>
  <si>
    <t>HY377901</t>
  </si>
  <si>
    <t>026XX N MILWAUKEE AVE</t>
  </si>
  <si>
    <t>(41.929239732, -87.707662339)</t>
  </si>
  <si>
    <t>HX225704</t>
  </si>
  <si>
    <t>002XX W MONROE ST</t>
  </si>
  <si>
    <t>RESTAURANT</t>
  </si>
  <si>
    <t>(41.880653112, -87.634396649)</t>
  </si>
  <si>
    <t>HJ308632</t>
  </si>
  <si>
    <t>017XX N AUSTIN AVE</t>
  </si>
  <si>
    <t>RESIDENCE-GARAGE</t>
  </si>
  <si>
    <t>(41.911797557, -87.775307788)</t>
  </si>
  <si>
    <t>HV528008</t>
  </si>
  <si>
    <t>029XX N LAKE SHORE DR</t>
  </si>
  <si>
    <t>(41.936046155, -87.636780157)</t>
  </si>
  <si>
    <t>HK801112</t>
  </si>
  <si>
    <t>055XX S WELLS ST</t>
  </si>
  <si>
    <t>(41.793441113, -87.631809838)</t>
  </si>
  <si>
    <t>HS532107</t>
  </si>
  <si>
    <t>065XX S ST LAWRENCE AVE</t>
  </si>
  <si>
    <t>(41.775793468, -87.61069831)</t>
  </si>
  <si>
    <t>JA261898</t>
  </si>
  <si>
    <t>0000X N LATROBE AVE</t>
  </si>
  <si>
    <t>(41.88140727, -87.756319082)</t>
  </si>
  <si>
    <t>JA559176</t>
  </si>
  <si>
    <t>019XX S MILLARD AVE</t>
  </si>
  <si>
    <t>(41.854810528, -87.716309542)</t>
  </si>
  <si>
    <t>JA412895</t>
  </si>
  <si>
    <t>011XX N KARLOV AVE</t>
  </si>
  <si>
    <t>(41.901487656, -87.728728004)</t>
  </si>
  <si>
    <t>HY273740</t>
  </si>
  <si>
    <t>004XX N STATE ST</t>
  </si>
  <si>
    <t>(41.889453169, -87.627994833)</t>
  </si>
  <si>
    <t>HZ224258</t>
  </si>
  <si>
    <t>017XX N LUNA AVE</t>
  </si>
  <si>
    <t>(41.911993311, -87.764310023)</t>
  </si>
  <si>
    <t>HJ652747</t>
  </si>
  <si>
    <t>022XX W HARRISON ST</t>
  </si>
  <si>
    <t>(41.873956822, -87.681952527)</t>
  </si>
  <si>
    <t>G040244</t>
  </si>
  <si>
    <t>063XX N NAGLE AV</t>
  </si>
  <si>
    <t>(41.99598354, -87.787639887)</t>
  </si>
  <si>
    <t>HJ415128</t>
  </si>
  <si>
    <t>037XX S WOLCOTT AVE</t>
  </si>
  <si>
    <t>(41.826313153, -87.67272382)</t>
  </si>
  <si>
    <t>HV534721</t>
  </si>
  <si>
    <t>017XX W FULLERTON AVE</t>
  </si>
  <si>
    <t>(41.925098106, -87.672293669)</t>
  </si>
  <si>
    <t>JA503725</t>
  </si>
  <si>
    <t>058XX S ASHLAND AVE</t>
  </si>
  <si>
    <t>(41.787323718, -87.664411954)</t>
  </si>
  <si>
    <t>HM803061</t>
  </si>
  <si>
    <t>029XX N ASHLAND AVE</t>
  </si>
  <si>
    <t>(41.935432921, -87.668504341)</t>
  </si>
  <si>
    <t>HN731220</t>
  </si>
  <si>
    <t>003XX S WACKER DR</t>
  </si>
  <si>
    <t>COMMERCIAL / BUSINESS OFFICE</t>
  </si>
  <si>
    <t>(41.877762073, -87.63688469)</t>
  </si>
  <si>
    <t>HP691879</t>
  </si>
  <si>
    <t>046XX S DREXEL BLVD</t>
  </si>
  <si>
    <t>(41.810800619, -87.603922445)</t>
  </si>
  <si>
    <t>HV537004</t>
  </si>
  <si>
    <t>054XX N ASHLAND AVE</t>
  </si>
  <si>
    <t>(41.981153152, -87.669750197)</t>
  </si>
  <si>
    <t>HR149903</t>
  </si>
  <si>
    <t>010XX W BELMONT AVE</t>
  </si>
  <si>
    <t>TAVERN/LIQUOR STORE</t>
  </si>
  <si>
    <t>(41.939905846, -87.654410045)</t>
  </si>
  <si>
    <t>HX314361</t>
  </si>
  <si>
    <t>018XX W 22ND PL</t>
  </si>
  <si>
    <t>(41.851453777, -87.672318382)</t>
  </si>
  <si>
    <t>HV345270</t>
  </si>
  <si>
    <t>013XX W 51ST ST</t>
  </si>
  <si>
    <t>CONSTRUCTION SITE</t>
  </si>
  <si>
    <t>(41.801393265, -87.659178692)</t>
  </si>
  <si>
    <t>HS308747</t>
  </si>
  <si>
    <t>004XX E 95TH ST</t>
  </si>
  <si>
    <t>GAS STATION</t>
  </si>
  <si>
    <t>(41.721895856, -87.613841024)</t>
  </si>
  <si>
    <t>HK728309</t>
  </si>
  <si>
    <t>008XX N KEDZIE AVE</t>
  </si>
  <si>
    <t>(41.895877613, -87.706566627)</t>
  </si>
  <si>
    <t>HL005270</t>
  </si>
  <si>
    <t>008XX N CICERO AVE</t>
  </si>
  <si>
    <t>(41.895239896, -87.745814792)</t>
  </si>
  <si>
    <t>HY291329</t>
  </si>
  <si>
    <t>028XX W DEVON AVE</t>
  </si>
  <si>
    <t>DRUG STORE</t>
  </si>
  <si>
    <t>(41.997544797, -87.700467444)</t>
  </si>
  <si>
    <t>HJ678713</t>
  </si>
  <si>
    <t>050XX S KEDZIE AVE</t>
  </si>
  <si>
    <t>(41.802137724, -87.703806024)</t>
  </si>
  <si>
    <t>HY412959</t>
  </si>
  <si>
    <t>065XX S HOYNE AVE</t>
  </si>
  <si>
    <t>(41.774814785, -87.676222073)</t>
  </si>
  <si>
    <t>HX155070</t>
  </si>
  <si>
    <t>002XX E MARQUETTE RD</t>
  </si>
  <si>
    <t>(41.772893552, -87.61960616)</t>
  </si>
  <si>
    <t>HV402967</t>
  </si>
  <si>
    <t>062XX S MC VICKER AVE</t>
  </si>
  <si>
    <t>(41.779179421, -87.772767014)</t>
  </si>
  <si>
    <t>HX332979</t>
  </si>
  <si>
    <t>042XX W 55TH ST</t>
  </si>
  <si>
    <t>(41.793144448, -87.729838952)</t>
  </si>
  <si>
    <t>HJ710634</t>
  </si>
  <si>
    <t>070XX S WESTERN AVE</t>
  </si>
  <si>
    <t>(41.765655988, -87.683269102)</t>
  </si>
  <si>
    <t>HX165034</t>
  </si>
  <si>
    <t>109XX S CHURCH ST</t>
  </si>
  <si>
    <t>(41.694422332, -87.663303015)</t>
  </si>
  <si>
    <t>HR385117</t>
  </si>
  <si>
    <t>HS230912</t>
  </si>
  <si>
    <t>113XX S NORMAL AVE</t>
  </si>
  <si>
    <t>(41.688262954, -87.635000281)</t>
  </si>
  <si>
    <t>HL177398</t>
  </si>
  <si>
    <t>HH702524</t>
  </si>
  <si>
    <t>025XX W FLOURNOY ST</t>
  </si>
  <si>
    <t>(41.872937304, -87.690470166)</t>
  </si>
  <si>
    <t>JA384163</t>
  </si>
  <si>
    <t>028XX N Maplewood Ave</t>
  </si>
  <si>
    <t>(41.933078052, -87.691597583)</t>
  </si>
  <si>
    <t>HJ672058</t>
  </si>
  <si>
    <t>016XX N OAKLEY AVE</t>
  </si>
  <si>
    <t>(41.911495021, -87.684815055)</t>
  </si>
  <si>
    <t>HT368471</t>
  </si>
  <si>
    <t>069XX N WOLCOTT AVE</t>
  </si>
  <si>
    <t>(42.007012388, -87.67799561)</t>
  </si>
  <si>
    <t>HY202462</t>
  </si>
  <si>
    <t>056XX W BYRON ST</t>
  </si>
  <si>
    <t>(41.95132446, -87.767824012)</t>
  </si>
  <si>
    <t>HX354359</t>
  </si>
  <si>
    <t>032XX S KEDZIE AVE</t>
  </si>
  <si>
    <t>CTA BUS</t>
  </si>
  <si>
    <t>(41.834786077, -87.704752166)</t>
  </si>
  <si>
    <t>HZ146741</t>
  </si>
  <si>
    <t>006XX W 87TH ST</t>
  </si>
  <si>
    <t>(41.736296397, -87.64036804)</t>
  </si>
  <si>
    <t>G376790</t>
  </si>
  <si>
    <t>(41.881994955, -87.62765089)</t>
  </si>
  <si>
    <t>HX262353</t>
  </si>
  <si>
    <t>084XX W BRYN MAWR AVE</t>
  </si>
  <si>
    <t>(41.981099706, -87.838032833)</t>
  </si>
  <si>
    <t>HP317516</t>
  </si>
  <si>
    <t>061XX S NARRAGANSETT AVE</t>
  </si>
  <si>
    <t>(41.7807332, -87.781373244)</t>
  </si>
  <si>
    <t>HZ335434</t>
  </si>
  <si>
    <t>040XX N KEDVALE AVE</t>
  </si>
  <si>
    <t>(41.95483572, -87.730874723)</t>
  </si>
  <si>
    <t>HS678732</t>
  </si>
  <si>
    <t>063XX S HALSTED ST</t>
  </si>
  <si>
    <t>(41.779295906, -87.644774188)</t>
  </si>
  <si>
    <t>HL382289</t>
  </si>
  <si>
    <t>001XX E GRAND AVE</t>
  </si>
  <si>
    <t>(41.891746779, -87.623448439)</t>
  </si>
  <si>
    <t>HM392612</t>
  </si>
  <si>
    <t>057XX N MAGNOLIA AVE</t>
  </si>
  <si>
    <t>(41.986036039, -87.661423603)</t>
  </si>
  <si>
    <t>HH869886</t>
  </si>
  <si>
    <t>048XX W NORTH AVE</t>
  </si>
  <si>
    <t>(41.909614875, -87.747016581)</t>
  </si>
  <si>
    <t>HR460350</t>
  </si>
  <si>
    <t>062XX S PAULINA ST</t>
  </si>
  <si>
    <t>(41.780706656, -87.666673244)</t>
  </si>
  <si>
    <t>HM117889</t>
  </si>
  <si>
    <t>010XX E 111TH ST</t>
  </si>
  <si>
    <t>(41.692493455, -87.598703055)</t>
  </si>
  <si>
    <t>HR576816</t>
  </si>
  <si>
    <t>045XX N KEDZIE AVE</t>
  </si>
  <si>
    <t>(41.963589941, -87.708322812)</t>
  </si>
  <si>
    <t>HZ372381</t>
  </si>
  <si>
    <t>023XX W JACKSON BLVD</t>
  </si>
  <si>
    <t>(41.877566857, -87.684614749)</t>
  </si>
  <si>
    <t>HZ556726</t>
  </si>
  <si>
    <t>005XX W 95TH ST</t>
  </si>
  <si>
    <t>(41.721536545, -87.637489981)</t>
  </si>
  <si>
    <t>HN421595</t>
  </si>
  <si>
    <t>058XX S ARCHER AVE</t>
  </si>
  <si>
    <t>(41.795980534, -87.760635922)</t>
  </si>
  <si>
    <t>HK454598</t>
  </si>
  <si>
    <t>017XX N NATCHEZ AVE</t>
  </si>
  <si>
    <t>(41.911722972, -87.788347149)</t>
  </si>
  <si>
    <t>HH657809</t>
  </si>
  <si>
    <t>102XX S HOXIE AVE</t>
  </si>
  <si>
    <t>(41.709496448, -87.560908092)</t>
  </si>
  <si>
    <t>HS451246</t>
  </si>
  <si>
    <t>023XX W ROSCOE ST</t>
  </si>
  <si>
    <t>BATTERY</t>
  </si>
  <si>
    <t>SIMPLE</t>
  </si>
  <si>
    <t>08B</t>
  </si>
  <si>
    <t>(41.943123577, -87.686031082)</t>
  </si>
  <si>
    <t>HH316735</t>
  </si>
  <si>
    <t>031XX S ASHLAND AV</t>
  </si>
  <si>
    <t>(41.836385231, -87.66571041)</t>
  </si>
  <si>
    <t>G597730</t>
  </si>
  <si>
    <t>024XX W HADDON AV</t>
  </si>
  <si>
    <t>(41.902173665, -87.689346803)</t>
  </si>
  <si>
    <t>G736811</t>
  </si>
  <si>
    <t>035XX W DICKENS AV</t>
  </si>
  <si>
    <t>(41.919247363, -87.714634645)</t>
  </si>
  <si>
    <t>HT651635</t>
  </si>
  <si>
    <t>056XX W ROOSEVELT RD</t>
  </si>
  <si>
    <t>DOMESTIC BATTERY SIMPLE</t>
  </si>
  <si>
    <t>(41.865590065, -87.764706995)</t>
  </si>
  <si>
    <t>HZ432273</t>
  </si>
  <si>
    <t>035XX N ELSTON AVE</t>
  </si>
  <si>
    <t>(41.946221444, -87.708253555)</t>
  </si>
  <si>
    <t>G517474</t>
  </si>
  <si>
    <t>017XX W 59 ST</t>
  </si>
  <si>
    <t>(41.786594143, -87.66778928)</t>
  </si>
  <si>
    <t>HP746347</t>
  </si>
  <si>
    <t>070XX N CALIFORNIA AVE</t>
  </si>
  <si>
    <t>(42.008750949, -87.699767662)</t>
  </si>
  <si>
    <t>G056330</t>
  </si>
  <si>
    <t>078XX S SAWYER AV</t>
  </si>
  <si>
    <t>(41.751241937, -87.703794164)</t>
  </si>
  <si>
    <t>HN772519</t>
  </si>
  <si>
    <t>081XX S GREEN ST</t>
  </si>
  <si>
    <t>(41.746264912, -87.645130909)</t>
  </si>
  <si>
    <t>HZ309936</t>
  </si>
  <si>
    <t>048XX S DREXEL BLVD</t>
  </si>
  <si>
    <t>(41.807067906, -87.603843747)</t>
  </si>
  <si>
    <t>HY368284</t>
  </si>
  <si>
    <t>024XX S TROY ST</t>
  </si>
  <si>
    <t>(41.847555951, -87.703896798)</t>
  </si>
  <si>
    <t>HL353697</t>
  </si>
  <si>
    <t>077XX S BURNHAM AVE</t>
  </si>
  <si>
    <t>SCHOOL, PUBLIC, GROUNDS</t>
  </si>
  <si>
    <t>(41.754691074, -87.557038686)</t>
  </si>
  <si>
    <t>HT375934</t>
  </si>
  <si>
    <t>058XX S SANGAMON ST</t>
  </si>
  <si>
    <t>(41.788493256, -87.648654314)</t>
  </si>
  <si>
    <t>JA188596</t>
  </si>
  <si>
    <t>013XX W 49TH PL</t>
  </si>
  <si>
    <t>AGG PO HANDS NO/MIN INJURY</t>
  </si>
  <si>
    <t>(41.804108351, -87.658413013)</t>
  </si>
  <si>
    <t>HL725506</t>
  </si>
  <si>
    <t>048XX N FRANCISCO AVE</t>
  </si>
  <si>
    <t>PRO EMP HANDS NO/MIN INJURY</t>
  </si>
  <si>
    <t>SCHOOL, PUBLIC, BUILDING</t>
  </si>
  <si>
    <t>(41.96938944, -87.700488807)</t>
  </si>
  <si>
    <t>HV395700</t>
  </si>
  <si>
    <t>034XX W CERMAK RD</t>
  </si>
  <si>
    <t>(41.85191936, -87.711459258)</t>
  </si>
  <si>
    <t>HH696901</t>
  </si>
  <si>
    <t>027XX E 75TH ST</t>
  </si>
  <si>
    <t>(41.760080391, -87.558186925)</t>
  </si>
  <si>
    <t>HT390647</t>
  </si>
  <si>
    <t>033XX W MAYPOLE AVE</t>
  </si>
  <si>
    <t>(41.883580046, -87.709477772)</t>
  </si>
  <si>
    <t>HK815196</t>
  </si>
  <si>
    <t>023XX W OHIO ST</t>
  </si>
  <si>
    <t>AGGRAVATED:KNIFE/CUTTING INSTR</t>
  </si>
  <si>
    <t>04B</t>
  </si>
  <si>
    <t>(41.892119079, -87.685984378)</t>
  </si>
  <si>
    <t>JA490957</t>
  </si>
  <si>
    <t>107XX S LAFAYETTE AVE</t>
  </si>
  <si>
    <t>(41.699068864, -87.624483962)</t>
  </si>
  <si>
    <t>HK103473</t>
  </si>
  <si>
    <t>028XX N MILWAUKEE AVE</t>
  </si>
  <si>
    <t>(41.933058087, -87.713946247)</t>
  </si>
  <si>
    <t>HM556695</t>
  </si>
  <si>
    <t>AGGRAVATED: OTHER DANG WEAPON</t>
  </si>
  <si>
    <t>(41.898167434, -87.716402915)</t>
  </si>
  <si>
    <t>HH558381</t>
  </si>
  <si>
    <t>051XX W MADISON ST</t>
  </si>
  <si>
    <t>(41.880385563, -87.753970777)</t>
  </si>
  <si>
    <t>HK498590</t>
  </si>
  <si>
    <t>011XX N LA SALLE DR</t>
  </si>
  <si>
    <t>(41.90214763, -87.632865587)</t>
  </si>
  <si>
    <t>HX455839</t>
  </si>
  <si>
    <t>096XX S WOODLAWN AVE</t>
  </si>
  <si>
    <t>(41.719762924, -87.594714959)</t>
  </si>
  <si>
    <t>HR703960</t>
  </si>
  <si>
    <t>047XX W SUPERIOR ST</t>
  </si>
  <si>
    <t>(41.894084068, -87.744110141)</t>
  </si>
  <si>
    <t>HL646682</t>
  </si>
  <si>
    <t>009XX W 103RD ST</t>
  </si>
  <si>
    <t>CHURCH/SYNAGOGUE/PLACE OF WORSHIP</t>
  </si>
  <si>
    <t>(41.706880954, -87.646920763)</t>
  </si>
  <si>
    <t>HV445580</t>
  </si>
  <si>
    <t>034XX N HALSTED ST</t>
  </si>
  <si>
    <t>(41.944867918, -87.649413445)</t>
  </si>
  <si>
    <t>G688026</t>
  </si>
  <si>
    <t>069XX S STEWART AV</t>
  </si>
  <si>
    <t>(41.768901335, -87.634907215)</t>
  </si>
  <si>
    <t>HJ466766</t>
  </si>
  <si>
    <t>057XX S NORMAL BLVD</t>
  </si>
  <si>
    <t>(41.790571073, -87.637755959)</t>
  </si>
  <si>
    <t>HL632721</t>
  </si>
  <si>
    <t>020XX W 18TH ST</t>
  </si>
  <si>
    <t>(41.85765368, -87.676732923)</t>
  </si>
  <si>
    <t>HP579910</t>
  </si>
  <si>
    <t>067XX S EBERHART AVE</t>
  </si>
  <si>
    <t>(41.772556054, -87.613018533)</t>
  </si>
  <si>
    <t>HL718742</t>
  </si>
  <si>
    <t>007XX N LAWNDALE AVE</t>
  </si>
  <si>
    <t>(41.894189705, -87.718714722)</t>
  </si>
  <si>
    <t>HP714065</t>
  </si>
  <si>
    <t>014XX N MENARD AVE</t>
  </si>
  <si>
    <t>(41.906346741, -87.770653047)</t>
  </si>
  <si>
    <t>HP716225</t>
  </si>
  <si>
    <t>030XX S DR MARTIN LUTHER KING JR DR</t>
  </si>
  <si>
    <t>(41.839816207, -87.617516172)</t>
  </si>
  <si>
    <t>HW481295</t>
  </si>
  <si>
    <t>016XX S ST LOUIS AVE</t>
  </si>
  <si>
    <t>(41.858443981, -87.712754265)</t>
  </si>
  <si>
    <t>HS568476</t>
  </si>
  <si>
    <t>033XX W 28TH ST</t>
  </si>
  <si>
    <t>(41.840831181, -87.707672922)</t>
  </si>
  <si>
    <t>JB213238</t>
  </si>
  <si>
    <t>022XX N PARKSIDE AVE</t>
  </si>
  <si>
    <t>(41.92112344, -87.767098657)</t>
  </si>
  <si>
    <t>HS475732</t>
  </si>
  <si>
    <t>047XX W ALTGELD ST</t>
  </si>
  <si>
    <t>(41.926248183, -87.744971814)</t>
  </si>
  <si>
    <t>HS595785</t>
  </si>
  <si>
    <t>079XX S ESSEX AVE</t>
  </si>
  <si>
    <t>(41.751317167, -87.563800456)</t>
  </si>
  <si>
    <t>HR408597</t>
  </si>
  <si>
    <t>030XX W JACKSON BLVD</t>
  </si>
  <si>
    <t>(41.877354573, -87.702668131)</t>
  </si>
  <si>
    <t>HT542713</t>
  </si>
  <si>
    <t>034XX N PAULINA ST</t>
  </si>
  <si>
    <t>(41.94382121, -87.671218121)</t>
  </si>
  <si>
    <t>HL240985</t>
  </si>
  <si>
    <t>025XX N HALSTED ST</t>
  </si>
  <si>
    <t>(41.927784528, -87.648846284)</t>
  </si>
  <si>
    <t>HJ254782</t>
  </si>
  <si>
    <t>021XX N MAJOR AVE</t>
  </si>
  <si>
    <t>(41.919532014, -87.768259126)</t>
  </si>
  <si>
    <t>HK561262</t>
  </si>
  <si>
    <t>038XX W FILLMORE ST</t>
  </si>
  <si>
    <t>(41.868043424, -87.720940449)</t>
  </si>
  <si>
    <t>HW213573</t>
  </si>
  <si>
    <t>072XX S STONY ISLAND AVE</t>
  </si>
  <si>
    <t>(41.763027016, -87.586243072)</t>
  </si>
  <si>
    <t>G419948</t>
  </si>
  <si>
    <t>048XX W 45 ST</t>
  </si>
  <si>
    <t>(41.811381639, -87.743317053)</t>
  </si>
  <si>
    <t>HL177008</t>
  </si>
  <si>
    <t>067XX S MORGAN ST</t>
  </si>
  <si>
    <t>(41.771949874, -87.649442482)</t>
  </si>
  <si>
    <t>HJ639869</t>
  </si>
  <si>
    <t>054XX S WENTWORTH AVE</t>
  </si>
  <si>
    <t>(41.795991039, -87.630542489)</t>
  </si>
  <si>
    <t>HM217017</t>
  </si>
  <si>
    <t>067XX S EMERALD AVE</t>
  </si>
  <si>
    <t>(41.771594402, -87.643232569)</t>
  </si>
  <si>
    <t>HL388623</t>
  </si>
  <si>
    <t>008XX S SPRINGFIELD AVE</t>
  </si>
  <si>
    <t>(41.870144798, -87.7228663)</t>
  </si>
  <si>
    <t>HY189363</t>
  </si>
  <si>
    <t>001XX N STATE ST</t>
  </si>
  <si>
    <t>(41.884650262, -87.627915459)</t>
  </si>
  <si>
    <t>HS498285</t>
  </si>
  <si>
    <t>006XX W MELROSE ST</t>
  </si>
  <si>
    <t>(41.941119685, -87.645340518)</t>
  </si>
  <si>
    <t>HN224900</t>
  </si>
  <si>
    <t>023XX S WASHTENAW AVE</t>
  </si>
  <si>
    <t>041A</t>
  </si>
  <si>
    <t>AGGRAVATED: HANDGUN</t>
  </si>
  <si>
    <t>(41.848872832, -87.692909673)</t>
  </si>
  <si>
    <t>HR387668</t>
  </si>
  <si>
    <t>021XX W 63RD ST</t>
  </si>
  <si>
    <t>(41.779273063, -87.676972155)</t>
  </si>
  <si>
    <t>HJ294892</t>
  </si>
  <si>
    <t>048XX W HURON ST</t>
  </si>
  <si>
    <t>(41.893151749, -87.746932109)</t>
  </si>
  <si>
    <t>HL745027</t>
  </si>
  <si>
    <t>(41.769180977, -87.624555758)</t>
  </si>
  <si>
    <t>G533278</t>
  </si>
  <si>
    <t>045XX S DREXEL BL</t>
  </si>
  <si>
    <t>(41.811584058, -87.604562822)</t>
  </si>
  <si>
    <t>HH827769</t>
  </si>
  <si>
    <t>050XX W DIVISION ST</t>
  </si>
  <si>
    <t>OTHER COMMERCIAL TRANSPORTATION</t>
  </si>
  <si>
    <t>(41.902297963, -87.751179331)</t>
  </si>
  <si>
    <t>HH639427</t>
  </si>
  <si>
    <t>005XX N WALLER AVE</t>
  </si>
  <si>
    <t>(41.890459933, -87.767780886)</t>
  </si>
  <si>
    <t>HK771992</t>
  </si>
  <si>
    <t>018XX S SAWYER AVE</t>
  </si>
  <si>
    <t>(41.856281024, -87.706601006)</t>
  </si>
  <si>
    <t>HH867007</t>
  </si>
  <si>
    <t>040XX W IRVING PARK RD</t>
  </si>
  <si>
    <t>AGGRAVATED DOMESTIC BATTERY</t>
  </si>
  <si>
    <t>(41.953641789, -87.728227991)</t>
  </si>
  <si>
    <t>HJ575773</t>
  </si>
  <si>
    <t>016XX W MADISON ST</t>
  </si>
  <si>
    <t>(41.881441785, -87.667837814)</t>
  </si>
  <si>
    <t>HR136920</t>
  </si>
  <si>
    <t>014XX S BLUE ISLAND AVE</t>
  </si>
  <si>
    <t>CHA APARTMENT</t>
  </si>
  <si>
    <t>(41.862218007, -87.657446166)</t>
  </si>
  <si>
    <t>HT457930</t>
  </si>
  <si>
    <t>041XX W NORTH AVE</t>
  </si>
  <si>
    <t>(41.909846748, -87.72927735)</t>
  </si>
  <si>
    <t>G070193</t>
  </si>
  <si>
    <t>004XX W WRIGHTWOOD AV</t>
  </si>
  <si>
    <t>(41.93119046, -87.640214004)</t>
  </si>
  <si>
    <t>HJ724585</t>
  </si>
  <si>
    <t>015XX S HAMLIN AVE</t>
  </si>
  <si>
    <t>(41.860253606, -87.720122737)</t>
  </si>
  <si>
    <t>HP121474</t>
  </si>
  <si>
    <t>026XX N HALSTED ST</t>
  </si>
  <si>
    <t>(41.929700376, -87.648910326)</t>
  </si>
  <si>
    <t>G198370</t>
  </si>
  <si>
    <t>0000X N PINE AV</t>
  </si>
  <si>
    <t>(41.881819836, -87.763097916)</t>
  </si>
  <si>
    <t>HJ723825</t>
  </si>
  <si>
    <t>044XX S DREXEL BLVD</t>
  </si>
  <si>
    <t>(41.814377178, -87.604476134)</t>
  </si>
  <si>
    <t>HJ458342</t>
  </si>
  <si>
    <t>015XX N WELLS ST</t>
  </si>
  <si>
    <t>(41.910149869, -87.634677466)</t>
  </si>
  <si>
    <t>HP558812</t>
  </si>
  <si>
    <t>041XX W 57TH ST</t>
  </si>
  <si>
    <t>(41.789542268, -87.726396498)</t>
  </si>
  <si>
    <t>HY192694</t>
  </si>
  <si>
    <t>064XX S OAKLEY AVE</t>
  </si>
  <si>
    <t>(41.776510546, -87.681000121)</t>
  </si>
  <si>
    <t>HN472326</t>
  </si>
  <si>
    <t>010XX N KEYSTONE AVE</t>
  </si>
  <si>
    <t>(41.899735553, -87.727444212)</t>
  </si>
  <si>
    <t>HK756778</t>
  </si>
  <si>
    <t>054XX S LAFLIN ST</t>
  </si>
  <si>
    <t>(41.795090788, -87.662185864)</t>
  </si>
  <si>
    <t>HH741961</t>
  </si>
  <si>
    <t>010XX N WALLER AVE</t>
  </si>
  <si>
    <t>(41.89934404, -87.767981666)</t>
  </si>
  <si>
    <t>JA460432</t>
  </si>
  <si>
    <t>076XX S HOMAN AVE</t>
  </si>
  <si>
    <t>(41.754121535, -87.707460248)</t>
  </si>
  <si>
    <t>G140454</t>
  </si>
  <si>
    <t>077XX S SOUTH SHORE DR</t>
  </si>
  <si>
    <t>(41.756273565, -87.552845167)</t>
  </si>
  <si>
    <t>HX239866</t>
  </si>
  <si>
    <t>003XX S MOZART ST</t>
  </si>
  <si>
    <t>(41.876880974, -87.697403598)</t>
  </si>
  <si>
    <t>HM378171</t>
  </si>
  <si>
    <t>044XX S PRINCETON AVE</t>
  </si>
  <si>
    <t>(41.814253111, -87.633508643)</t>
  </si>
  <si>
    <t>HW182288</t>
  </si>
  <si>
    <t>046XX S LANGLEY AVE</t>
  </si>
  <si>
    <t>(41.810753256, -87.609014335)</t>
  </si>
  <si>
    <t>HZ295843</t>
  </si>
  <si>
    <t>015XX S HOMAN AVE</t>
  </si>
  <si>
    <t>(41.860102309, -87.710366798)</t>
  </si>
  <si>
    <t>HM673431</t>
  </si>
  <si>
    <t>094XX S WENTWORTH AVE</t>
  </si>
  <si>
    <t>(41.72256142, -87.628687477)</t>
  </si>
  <si>
    <t>HP352546</t>
  </si>
  <si>
    <t>051XX S WOOD ST</t>
  </si>
  <si>
    <t>(41.800820216, -87.669633576)</t>
  </si>
  <si>
    <t>HR286405</t>
  </si>
  <si>
    <t>052XX W CONGRESS PKWY</t>
  </si>
  <si>
    <t>(41.873936494, -87.755589514)</t>
  </si>
  <si>
    <t>HR195987</t>
  </si>
  <si>
    <t>001XX W 75TH ST</t>
  </si>
  <si>
    <t>AGGRAVATED DOMESTIC BATTERY: OTHER DANG WEAPON</t>
  </si>
  <si>
    <t>(41.758171386, -87.628657244)</t>
  </si>
  <si>
    <t>HW261668</t>
  </si>
  <si>
    <t>003XX N PULASKI RD</t>
  </si>
  <si>
    <t>(41.886192389, -87.725824111)</t>
  </si>
  <si>
    <t>JA496716</t>
  </si>
  <si>
    <t>008XX N WASHTENAW AVE</t>
  </si>
  <si>
    <t>(41.896144516, -87.694248407)</t>
  </si>
  <si>
    <t>JA344492</t>
  </si>
  <si>
    <t>009XX E 132ND PL</t>
  </si>
  <si>
    <t>(41.655276978, -87.597336736)</t>
  </si>
  <si>
    <t>HZ334220</t>
  </si>
  <si>
    <t>023XX W PRATT BLVD</t>
  </si>
  <si>
    <t>(42.005050125, -87.68862676)</t>
  </si>
  <si>
    <t>HR217367</t>
  </si>
  <si>
    <t>051XX W KINZIE ST</t>
  </si>
  <si>
    <t>(41.887833763, -87.753488486)</t>
  </si>
  <si>
    <t>HV268964</t>
  </si>
  <si>
    <t>030XX S HAYNES CT</t>
  </si>
  <si>
    <t>CRIMINAL DAMAGE</t>
  </si>
  <si>
    <t>TO VEHICLE</t>
  </si>
  <si>
    <t>(41.838762141, -87.65639763)</t>
  </si>
  <si>
    <t>JA483294</t>
  </si>
  <si>
    <t>072XX S DAMEN AVE</t>
  </si>
  <si>
    <t>TO CITY OF CHICAGO PROPERTY</t>
  </si>
  <si>
    <t>(41.76252653, -87.673473808)</t>
  </si>
  <si>
    <t>HT169840</t>
  </si>
  <si>
    <t>029XX W 36TH ST</t>
  </si>
  <si>
    <t>TO PROPERTY</t>
  </si>
  <si>
    <t>(41.828189011, -87.698792003)</t>
  </si>
  <si>
    <t>HT621306</t>
  </si>
  <si>
    <t>067XX W IMLAY ST</t>
  </si>
  <si>
    <t>(41.99902303, -87.796137998)</t>
  </si>
  <si>
    <t>HS269736</t>
  </si>
  <si>
    <t>051XX S INGLESIDE AVE</t>
  </si>
  <si>
    <t>(41.801921744, -87.602878856)</t>
  </si>
  <si>
    <t>HK243330</t>
  </si>
  <si>
    <t>106XX S EWING AVE</t>
  </si>
  <si>
    <t>(41.70176349, -87.535283026)</t>
  </si>
  <si>
    <t>HH262924</t>
  </si>
  <si>
    <t>055XX W HARRISON ST</t>
  </si>
  <si>
    <t>(41.872843784, -87.763177706)</t>
  </si>
  <si>
    <t>HL613433</t>
  </si>
  <si>
    <t>023XX W AUGUSTA BLVD</t>
  </si>
  <si>
    <t>(41.899406378, -87.685249607)</t>
  </si>
  <si>
    <t>HY267896</t>
  </si>
  <si>
    <t>115XX S STEWART AVE</t>
  </si>
  <si>
    <t>(41.684506962, -87.632459932)</t>
  </si>
  <si>
    <t>HN568531</t>
  </si>
  <si>
    <t>052XX S CARPENTER ST</t>
  </si>
  <si>
    <t>(41.799066605, -87.651358383)</t>
  </si>
  <si>
    <t>HT112422</t>
  </si>
  <si>
    <t>039XX S ROCKWELL ST</t>
  </si>
  <si>
    <t>(41.821670189, -87.689702831)</t>
  </si>
  <si>
    <t>HV479133</t>
  </si>
  <si>
    <t>014XX W OAKDALE AVE</t>
  </si>
  <si>
    <t>(41.935191052, -87.664658867)</t>
  </si>
  <si>
    <t>HV592346</t>
  </si>
  <si>
    <t>016XX N KILDARE AVE</t>
  </si>
  <si>
    <t>(41.910429612, -87.733673107)</t>
  </si>
  <si>
    <t>HH619797</t>
  </si>
  <si>
    <t>019XX S MAY ST</t>
  </si>
  <si>
    <t>(41.855734119, -87.654787112)</t>
  </si>
  <si>
    <t>HZ376709</t>
  </si>
  <si>
    <t>079XX S INGLESIDE AVE</t>
  </si>
  <si>
    <t>(41.750422009, -87.601524389)</t>
  </si>
  <si>
    <t>HV573337</t>
  </si>
  <si>
    <t>013XX S CHRISTIANA AVE</t>
  </si>
  <si>
    <t>(41.864045266, -87.70925654)</t>
  </si>
  <si>
    <t>HL269210</t>
  </si>
  <si>
    <t>033XX W DICKENS AVE</t>
  </si>
  <si>
    <t>(41.919180579, -87.710909516)</t>
  </si>
  <si>
    <t>HL567458</t>
  </si>
  <si>
    <t>066XX S CALIFORNIA AVE</t>
  </si>
  <si>
    <t>(41.772814187, -87.693234244)</t>
  </si>
  <si>
    <t>HR674429</t>
  </si>
  <si>
    <t>056XX S RICHMOND ST</t>
  </si>
  <si>
    <t>(41.790905647, -87.697381345)</t>
  </si>
  <si>
    <t>HM200888</t>
  </si>
  <si>
    <t>069XX W HIGGINS AVE</t>
  </si>
  <si>
    <t>(41.979693542, -87.800401259)</t>
  </si>
  <si>
    <t>HX467661</t>
  </si>
  <si>
    <t>013XX S HOMAN AVE</t>
  </si>
  <si>
    <t>(41.863651143, -87.71046084)</t>
  </si>
  <si>
    <t>HX448587</t>
  </si>
  <si>
    <t>113XX S COTTAGE GROVE AVE</t>
  </si>
  <si>
    <t>(41.688412751, -87.610842301)</t>
  </si>
  <si>
    <t>HS200939</t>
  </si>
  <si>
    <t>053XX W CONGRESS PKWY</t>
  </si>
  <si>
    <t>(41.873901397, -87.758439102)</t>
  </si>
  <si>
    <t>HN335611</t>
  </si>
  <si>
    <t>035XX N CICERO AVE</t>
  </si>
  <si>
    <t>CRIMINAL DEFACEMENT</t>
  </si>
  <si>
    <t>(41.945506767, -87.747044393)</t>
  </si>
  <si>
    <t>HZ535494</t>
  </si>
  <si>
    <t>033XX W 38TH ST</t>
  </si>
  <si>
    <t>(41.824352752, -87.707840716)</t>
  </si>
  <si>
    <t>HX154767</t>
  </si>
  <si>
    <t>053XX N RAVENSWOOD AVE</t>
  </si>
  <si>
    <t>(41.978145973, -87.675073656)</t>
  </si>
  <si>
    <t>HM337445</t>
  </si>
  <si>
    <t>028XX N LARAMIE AVE</t>
  </si>
  <si>
    <t>(41.931825006, -87.756438211)</t>
  </si>
  <si>
    <t>HM244120</t>
  </si>
  <si>
    <t>016XX W TOUHY AVE</t>
  </si>
  <si>
    <t>(42.012697523, -87.671159228)</t>
  </si>
  <si>
    <t>HR342598</t>
  </si>
  <si>
    <t>022XX W 21ST ST</t>
  </si>
  <si>
    <t>(41.853902678, -87.68210466)</t>
  </si>
  <si>
    <t>HL187666</t>
  </si>
  <si>
    <t>014XX W CHICAGO AVE</t>
  </si>
  <si>
    <t>(41.89611927, -87.664280577)</t>
  </si>
  <si>
    <t>HW449676</t>
  </si>
  <si>
    <t>039XX W GLADYS AVE</t>
  </si>
  <si>
    <t>(41.876196982, -87.724108549)</t>
  </si>
  <si>
    <t>HS589302</t>
  </si>
  <si>
    <t>095XX S CONSTANCE AVE</t>
  </si>
  <si>
    <t>(41.721773858, -87.578984755)</t>
  </si>
  <si>
    <t>HX145326</t>
  </si>
  <si>
    <t>027XX S SACRAMENTO AVE</t>
  </si>
  <si>
    <t>(41.842296132, -87.700072904)</t>
  </si>
  <si>
    <t>HN553354</t>
  </si>
  <si>
    <t>056XX S PRINCETON AVE</t>
  </si>
  <si>
    <t>(41.791804086, -87.632924134)</t>
  </si>
  <si>
    <t>HN784049</t>
  </si>
  <si>
    <t>026XX W 84TH PL</t>
  </si>
  <si>
    <t>(41.740162942, -87.688905189)</t>
  </si>
  <si>
    <t>HJ527694</t>
  </si>
  <si>
    <t>042XX N SACRAMENTO AVE</t>
  </si>
  <si>
    <t>(41.958309892, -87.703267639)</t>
  </si>
  <si>
    <t>HM303461</t>
  </si>
  <si>
    <t>040XX W CULLOM AVE</t>
  </si>
  <si>
    <t>(41.959117073, -87.728337966)</t>
  </si>
  <si>
    <t>HM535632</t>
  </si>
  <si>
    <t>055XX N MC VICKER AVE</t>
  </si>
  <si>
    <t>(41.981909438, -87.779234603)</t>
  </si>
  <si>
    <t>HT353855</t>
  </si>
  <si>
    <t>069XX S ADA ST</t>
  </si>
  <si>
    <t>(41.768184963, -87.657836599)</t>
  </si>
  <si>
    <t>G134016</t>
  </si>
  <si>
    <t>055XX S NOTTINGHAM AV</t>
  </si>
  <si>
    <t>(41.790538595, -87.79878798)</t>
  </si>
  <si>
    <t>HR125162</t>
  </si>
  <si>
    <t>054XX S KARLOV AVE</t>
  </si>
  <si>
    <t>(41.794552154, -87.725652465)</t>
  </si>
  <si>
    <t>G496261</t>
  </si>
  <si>
    <t>057XX S HAMILTON AV</t>
  </si>
  <si>
    <t>WAREHOUSE</t>
  </si>
  <si>
    <t>(41.790140719, -87.677979724)</t>
  </si>
  <si>
    <t>HJ842548</t>
  </si>
  <si>
    <t>015XX W AUGUSTA BLVD</t>
  </si>
  <si>
    <t>(41.89972788, -87.666156654)</t>
  </si>
  <si>
    <t>HN280980</t>
  </si>
  <si>
    <t>036XX N LINCOLN AVE</t>
  </si>
  <si>
    <t>(41.947526283, -87.674146281)</t>
  </si>
  <si>
    <t>JA560123</t>
  </si>
  <si>
    <t>031XX N NEWCASTLE AVE</t>
  </si>
  <si>
    <t>(41.937078733, -87.796889721)</t>
  </si>
  <si>
    <t>HY405637</t>
  </si>
  <si>
    <t>057XX S CAMPBELL AVE</t>
  </si>
  <si>
    <t>(41.789628428, -87.686367529)</t>
  </si>
  <si>
    <t>HP689703</t>
  </si>
  <si>
    <t>081XX S LAFAYETTE AVE</t>
  </si>
  <si>
    <t>(41.746415805, -87.625696672)</t>
  </si>
  <si>
    <t>HR345366</t>
  </si>
  <si>
    <t>008XX W SUPERIOR ST</t>
  </si>
  <si>
    <t>(41.895531107, -87.649223851)</t>
  </si>
  <si>
    <t>HZ242802</t>
  </si>
  <si>
    <t>046XX W 83RD ST</t>
  </si>
  <si>
    <t>(41.742032629, -87.735770141)</t>
  </si>
  <si>
    <t>HM661326</t>
  </si>
  <si>
    <t>035XX N NAGLE AVE</t>
  </si>
  <si>
    <t>(41.944641609, -87.787530225)</t>
  </si>
  <si>
    <t>HJ336995</t>
  </si>
  <si>
    <t>089XX S UNIVERSITY AVE</t>
  </si>
  <si>
    <t>(41.732330658, -87.596234295)</t>
  </si>
  <si>
    <t>HK694552</t>
  </si>
  <si>
    <t>072XX S BENNETT AVE</t>
  </si>
  <si>
    <t>(41.763846222, -87.579316872)</t>
  </si>
  <si>
    <t>HJ760939</t>
  </si>
  <si>
    <t>0000X E OHIO ST</t>
  </si>
  <si>
    <t>(41.892479421, -87.627443675)</t>
  </si>
  <si>
    <t>HV366181</t>
  </si>
  <si>
    <t>021XX E 87TH ST</t>
  </si>
  <si>
    <t>(41.737115609, -87.57165693)</t>
  </si>
  <si>
    <t>HJ563089</t>
  </si>
  <si>
    <t>109XX S MICHIGAN AVE</t>
  </si>
  <si>
    <t>(41.695313622, -87.620772103)</t>
  </si>
  <si>
    <t>HH576932</t>
  </si>
  <si>
    <t>080XX S MORGAN ST</t>
  </si>
  <si>
    <t>(41.747864896, -87.648815009)</t>
  </si>
  <si>
    <t>HR308948</t>
  </si>
  <si>
    <t>005XX N LAVERGNE AVE</t>
  </si>
  <si>
    <t>(41.890747016, -87.750553356)</t>
  </si>
  <si>
    <t>HK100758</t>
  </si>
  <si>
    <t>026XX N WHIPPLE ST</t>
  </si>
  <si>
    <t>(41.92940181, -87.703677142)</t>
  </si>
  <si>
    <t>HV328581</t>
  </si>
  <si>
    <t>137XX S BRAINARD AVE</t>
  </si>
  <si>
    <t>NARCOTICS</t>
  </si>
  <si>
    <t>POSS: CANNABIS 30GMS OR LESS</t>
  </si>
  <si>
    <t>(41.645795847, -87.542472012)</t>
  </si>
  <si>
    <t>HV267193</t>
  </si>
  <si>
    <t>001XX W 87TH ST</t>
  </si>
  <si>
    <t>(41.736250559, -87.628321692)</t>
  </si>
  <si>
    <t>HJ620738</t>
  </si>
  <si>
    <t>048XX N WINTHROP AVE</t>
  </si>
  <si>
    <t>(41.969825789, -87.657637278)</t>
  </si>
  <si>
    <t>HJ557529</t>
  </si>
  <si>
    <t>004XX N LARAMIE AVE</t>
  </si>
  <si>
    <t>POSS: HEROIN(WHITE)</t>
  </si>
  <si>
    <t>(41.888092864, -87.755348129)</t>
  </si>
  <si>
    <t>HS498920</t>
  </si>
  <si>
    <t>071XX S STONY ISLAND AVE</t>
  </si>
  <si>
    <t>(41.765708803, -87.58591505)</t>
  </si>
  <si>
    <t>HL608698</t>
  </si>
  <si>
    <t>002XX S WHIPPLE ST</t>
  </si>
  <si>
    <t>(41.877934709, -87.702368669)</t>
  </si>
  <si>
    <t>G323273</t>
  </si>
  <si>
    <t>007XX S CALIFORNIA AV</t>
  </si>
  <si>
    <t>(41.871548751, -87.695892351)</t>
  </si>
  <si>
    <t>HK577020</t>
  </si>
  <si>
    <t>016XX W JONQUIL TER</t>
  </si>
  <si>
    <t>(42.021177601, -87.67220843)</t>
  </si>
  <si>
    <t>HY365876</t>
  </si>
  <si>
    <t>041XX W 87TH ST</t>
  </si>
  <si>
    <t>(41.734809253, -87.724208178)</t>
  </si>
  <si>
    <t>HS305355</t>
  </si>
  <si>
    <t>035XX S WASHTENAW AVE</t>
  </si>
  <si>
    <t>MANU/DEL:CANNABIS 10GM OR LESS</t>
  </si>
  <si>
    <t>(41.828907913, -87.692349187)</t>
  </si>
  <si>
    <t>HK162357</t>
  </si>
  <si>
    <t>047XX W FULTON ST</t>
  </si>
  <si>
    <t>MANU/DELIVER: HEROIN (WHITE)</t>
  </si>
  <si>
    <t>(41.88537717, -87.743690705)</t>
  </si>
  <si>
    <t>HN778969</t>
  </si>
  <si>
    <t>POSS: CRACK</t>
  </si>
  <si>
    <t>HV185969</t>
  </si>
  <si>
    <t>003XX S WESTERN AVE</t>
  </si>
  <si>
    <t>(41.876959088, -87.686332007)</t>
  </si>
  <si>
    <t>HH657604</t>
  </si>
  <si>
    <t>040XX W WILCOX ST</t>
  </si>
  <si>
    <t>(41.878862107, -87.726268091)</t>
  </si>
  <si>
    <t>HW555338</t>
  </si>
  <si>
    <t>033XX W FILLMORE ST</t>
  </si>
  <si>
    <t>FOUND SUSPECT NARCOTICS</t>
  </si>
  <si>
    <t>POLICE FACILITY/VEH PARKING LOT</t>
  </si>
  <si>
    <t>(41.868180939, -87.709271389)</t>
  </si>
  <si>
    <t>HV268708</t>
  </si>
  <si>
    <t>042XX N MARINE DR</t>
  </si>
  <si>
    <t>MANU/DELIVER: METHAMPHETAMINES</t>
  </si>
  <si>
    <t>(41.960046783, -87.646762046)</t>
  </si>
  <si>
    <t>G170513</t>
  </si>
  <si>
    <t>074XX S PAXTON AV</t>
  </si>
  <si>
    <t>(41.759024368, -87.571394244)</t>
  </si>
  <si>
    <t>HW160463</t>
  </si>
  <si>
    <t>071XX S MICHIGAN AVE</t>
  </si>
  <si>
    <t>(41.764936945, -87.621673727)</t>
  </si>
  <si>
    <t>HN355411</t>
  </si>
  <si>
    <t>004XX N PINE AVE</t>
  </si>
  <si>
    <t>(41.888000869, -87.763296356)</t>
  </si>
  <si>
    <t>HK190723</t>
  </si>
  <si>
    <t>(41.79351246, -87.63180906)</t>
  </si>
  <si>
    <t>HV457847</t>
  </si>
  <si>
    <t>(41.863899789, -87.709250612)</t>
  </si>
  <si>
    <t>HW566855</t>
  </si>
  <si>
    <t>002XX S WESTERN AVE</t>
  </si>
  <si>
    <t>(41.878265483, -87.686355549)</t>
  </si>
  <si>
    <t>HL141298</t>
  </si>
  <si>
    <t>011XX W WILSON AVE</t>
  </si>
  <si>
    <t>(41.965393249, -87.657992984)</t>
  </si>
  <si>
    <t>HR281750</t>
  </si>
  <si>
    <t>084XX S SAGINAW AVE</t>
  </si>
  <si>
    <t>(41.741974788, -87.560005978)</t>
  </si>
  <si>
    <t>HL342355</t>
  </si>
  <si>
    <t>038XX S ROCKWELL ST</t>
  </si>
  <si>
    <t>POSS: COCAINE</t>
  </si>
  <si>
    <t>(41.823668216, -87.689737854)</t>
  </si>
  <si>
    <t>HX112183</t>
  </si>
  <si>
    <t>056XX S ARTESIAN AVE</t>
  </si>
  <si>
    <t>(41.791556717, -87.685226026)</t>
  </si>
  <si>
    <t>HJ624999</t>
  </si>
  <si>
    <t>006XX E 51ST ST</t>
  </si>
  <si>
    <t>(41.802181175, -87.610486247)</t>
  </si>
  <si>
    <t>HJ618818</t>
  </si>
  <si>
    <t>031XX W FIFTH AVE</t>
  </si>
  <si>
    <t>ATTEMPT POSSESSION NARCOTICS</t>
  </si>
  <si>
    <t>(41.878538751, -87.705428851)</t>
  </si>
  <si>
    <t>HR597126</t>
  </si>
  <si>
    <t>059XX S CAMPBELL AVE</t>
  </si>
  <si>
    <t>(41.785621124, -87.686253817)</t>
  </si>
  <si>
    <t>HN558484</t>
  </si>
  <si>
    <t>079XX S ELIZABETH ST</t>
  </si>
  <si>
    <t>(41.749415975, -87.65492213)</t>
  </si>
  <si>
    <t>HR505781</t>
  </si>
  <si>
    <t>008XX N HOMAN AVE</t>
  </si>
  <si>
    <t>SOLICIT NARCOTICS ON PUBLICWAY</t>
  </si>
  <si>
    <t>(41.896834618, -87.711479159)</t>
  </si>
  <si>
    <t>HN522324</t>
  </si>
  <si>
    <t>051XX S EMERALD AVE</t>
  </si>
  <si>
    <t>(41.801095201, -87.644097082)</t>
  </si>
  <si>
    <t>HN647052</t>
  </si>
  <si>
    <t>062XX S DREXEL AVE</t>
  </si>
  <si>
    <t>(41.781263748, -87.60432695)</t>
  </si>
  <si>
    <t>HT323138</t>
  </si>
  <si>
    <t>005XX E MARQUETTE RD</t>
  </si>
  <si>
    <t>(41.774843468, -87.612369706)</t>
  </si>
  <si>
    <t>HW562748</t>
  </si>
  <si>
    <t>(41.880399914, -87.753008553)</t>
  </si>
  <si>
    <t>HN719188</t>
  </si>
  <si>
    <t>048XX S WOOD ST</t>
  </si>
  <si>
    <t>(41.805744159, -87.669755148)</t>
  </si>
  <si>
    <t>HT237921</t>
  </si>
  <si>
    <t>017XX S HAMILTON AVE</t>
  </si>
  <si>
    <t>(41.858137031, -87.679683)</t>
  </si>
  <si>
    <t>HY215032</t>
  </si>
  <si>
    <t>039XX W LEXINGTON ST</t>
  </si>
  <si>
    <t>(41.871646482, -87.724008569)</t>
  </si>
  <si>
    <t>HK369511</t>
  </si>
  <si>
    <t>013XX W 13TH ST</t>
  </si>
  <si>
    <t>(41.865193967, -87.659984688)</t>
  </si>
  <si>
    <t>HL703172</t>
  </si>
  <si>
    <t>008XX N KEELER AVE</t>
  </si>
  <si>
    <t>(41.896222633, -87.731040246)</t>
  </si>
  <si>
    <t>HM762800</t>
  </si>
  <si>
    <t>119XX S PARNELL AVE</t>
  </si>
  <si>
    <t>(41.677425416, -87.635878846)</t>
  </si>
  <si>
    <t>HN370211</t>
  </si>
  <si>
    <t>008XX W EASTWOOD AVE</t>
  </si>
  <si>
    <t>(41.966430564, -87.651032417)</t>
  </si>
  <si>
    <t>HR195962</t>
  </si>
  <si>
    <t>039XX W 19TH ST</t>
  </si>
  <si>
    <t>(41.855002742, -87.724041772)</t>
  </si>
  <si>
    <t>HM284854</t>
  </si>
  <si>
    <t>006XX N RIDGEWAY AVE</t>
  </si>
  <si>
    <t>(41.89256317, -87.719890923)</t>
  </si>
  <si>
    <t>HL319228</t>
  </si>
  <si>
    <t>009XX N HAMLIN AVE</t>
  </si>
  <si>
    <t>MANU/DELIVER:CRACK</t>
  </si>
  <si>
    <t>(41.897748913, -87.721270135)</t>
  </si>
  <si>
    <t>HR447925</t>
  </si>
  <si>
    <t>014XX N AVERS AVE</t>
  </si>
  <si>
    <t>(41.906815669, -87.722777891)</t>
  </si>
  <si>
    <t>HM590293</t>
  </si>
  <si>
    <t>007XX N MONTICELLO AVE</t>
  </si>
  <si>
    <t>HP513177</t>
  </si>
  <si>
    <t>053XX W ADDISON ST</t>
  </si>
  <si>
    <t>(41.945957969, -87.760317517)</t>
  </si>
  <si>
    <t>HL331611</t>
  </si>
  <si>
    <t>009XX N LOREL AVE</t>
  </si>
  <si>
    <t>(41.897221324, -87.759398038)</t>
  </si>
  <si>
    <t>HN448271</t>
  </si>
  <si>
    <t>049XX W MAYPOLE AVE</t>
  </si>
  <si>
    <t>(41.884415152, -87.748220206)</t>
  </si>
  <si>
    <t>HH402660</t>
  </si>
  <si>
    <t>012XX N LOCKWOOD AVE</t>
  </si>
  <si>
    <t>(41.903535717, -87.758279867)</t>
  </si>
  <si>
    <t>HN422493</t>
  </si>
  <si>
    <t>078XX S COTTAGE GROVE AVE</t>
  </si>
  <si>
    <t>(41.752372047, -87.605229336)</t>
  </si>
  <si>
    <t>HP263901</t>
  </si>
  <si>
    <t>(41.824352892, -87.707866397)</t>
  </si>
  <si>
    <t>G577663</t>
  </si>
  <si>
    <t>062XX S KEDZIE AVE</t>
  </si>
  <si>
    <t>(41.779640028, -87.70330384)</t>
  </si>
  <si>
    <t>HT535175</t>
  </si>
  <si>
    <t>037XX W WILSON AVE</t>
  </si>
  <si>
    <t>OTHER OFFENSE</t>
  </si>
  <si>
    <t>TELEPHONE THREAT</t>
  </si>
  <si>
    <t>(41.964664408, -87.721847151)</t>
  </si>
  <si>
    <t>JA110097</t>
  </si>
  <si>
    <t>019XX N HAMLIN AVE</t>
  </si>
  <si>
    <t>(41.916266226, -87.721637009)</t>
  </si>
  <si>
    <t>HM360756</t>
  </si>
  <si>
    <t>071XX N PAULINA ST</t>
  </si>
  <si>
    <t>(42.011795997, -87.67233871)</t>
  </si>
  <si>
    <t>HN275969</t>
  </si>
  <si>
    <t>035XX W GRAND AVE</t>
  </si>
  <si>
    <t>OBSCENE TELEPHONE CALLS</t>
  </si>
  <si>
    <t>(41.901845588, -87.715544681)</t>
  </si>
  <si>
    <t>HZ544441</t>
  </si>
  <si>
    <t>010XX W 51ST ST</t>
  </si>
  <si>
    <t>(41.801512455, -87.650551251)</t>
  </si>
  <si>
    <t>HL660560</t>
  </si>
  <si>
    <t>058XX S KEELER AVE</t>
  </si>
  <si>
    <t>VIOLATE ORDER OF PROTECTION</t>
  </si>
  <si>
    <t>(41.787025384, -87.727886949)</t>
  </si>
  <si>
    <t>HS164946</t>
  </si>
  <si>
    <t>005XX W BELMONT AVE</t>
  </si>
  <si>
    <t>HARASSMENT BY TELEPHONE</t>
  </si>
  <si>
    <t>(41.940076135, -87.642473797)</t>
  </si>
  <si>
    <t>HR399710</t>
  </si>
  <si>
    <t>017XX W 18TH ST</t>
  </si>
  <si>
    <t>(41.857736775, -87.670179675)</t>
  </si>
  <si>
    <t>HP243837</t>
  </si>
  <si>
    <t>004XX W EVERGREEN AVE</t>
  </si>
  <si>
    <t>PROBATION VIOLATION</t>
  </si>
  <si>
    <t>(41.906492227, -87.640179991)</t>
  </si>
  <si>
    <t>HP157774</t>
  </si>
  <si>
    <t>047XX W BELDEN AVE</t>
  </si>
  <si>
    <t>(41.922422328, -87.745429533)</t>
  </si>
  <si>
    <t>HP340132</t>
  </si>
  <si>
    <t>048XX S LAKE PARK AVE</t>
  </si>
  <si>
    <t>HARASSMENT BY ELECTRONIC MEANS</t>
  </si>
  <si>
    <t>HJ388435</t>
  </si>
  <si>
    <t>015XX E 65TH ST</t>
  </si>
  <si>
    <t>(41.776948076, -87.58866619)</t>
  </si>
  <si>
    <t>JA246453</t>
  </si>
  <si>
    <t>034XX W BEACH AVE</t>
  </si>
  <si>
    <t>(41.907312737, -87.712608155)</t>
  </si>
  <si>
    <t>HN407116</t>
  </si>
  <si>
    <t>047XX W IRVING PARK RD</t>
  </si>
  <si>
    <t>(41.953436358, -87.746273229)</t>
  </si>
  <si>
    <t>JA107722</t>
  </si>
  <si>
    <t>068XX W WRIGHTWOOD AVE</t>
  </si>
  <si>
    <t>(41.927224253, -87.796898791)</t>
  </si>
  <si>
    <t>HJ532105</t>
  </si>
  <si>
    <t>028XX W HENDERSON ST</t>
  </si>
  <si>
    <t>(41.941871562, -87.699191492)</t>
  </si>
  <si>
    <t>HH729144</t>
  </si>
  <si>
    <t>062XX N SACRAMENTO AVE</t>
  </si>
  <si>
    <t>(41.994646565, -87.704395549)</t>
  </si>
  <si>
    <t>HY204891</t>
  </si>
  <si>
    <t>011XX N PULASKI RD</t>
  </si>
  <si>
    <t>PAROLE VIOLATION</t>
  </si>
  <si>
    <t>(41.901729932, -87.726275604)</t>
  </si>
  <si>
    <t>HZ228967</t>
  </si>
  <si>
    <t>016XX N MENARD AVE</t>
  </si>
  <si>
    <t>(41.909961924, -87.770301678)</t>
  </si>
  <si>
    <t>HY385205</t>
  </si>
  <si>
    <t>013XX W 56TH ST</t>
  </si>
  <si>
    <t>(41.792288494, -87.658841391)</t>
  </si>
  <si>
    <t>HK328402</t>
  </si>
  <si>
    <t>026XX E 103RD ST</t>
  </si>
  <si>
    <t>502P</t>
  </si>
  <si>
    <t>FALSE/STOLEN/ALTERED TRP</t>
  </si>
  <si>
    <t>(41.70634533, -87.688532547)</t>
  </si>
  <si>
    <t>JA349450</t>
  </si>
  <si>
    <t>020XX E 79TH ST</t>
  </si>
  <si>
    <t>(41.751613643, -87.575373855)</t>
  </si>
  <si>
    <t>HK743113</t>
  </si>
  <si>
    <t>080XX S MARYLAND AVE</t>
  </si>
  <si>
    <t>(41.74890306, -87.603901641)</t>
  </si>
  <si>
    <t>HR185873</t>
  </si>
  <si>
    <t>069XX S WOODLAWN AVE</t>
  </si>
  <si>
    <t>(41.76885361, -87.595229828)</t>
  </si>
  <si>
    <t>HH692211</t>
  </si>
  <si>
    <t>007XX S KENNETH AVE</t>
  </si>
  <si>
    <t>OTHER VEHICLE OFFENSE</t>
  </si>
  <si>
    <t>(41.87090509, -87.736465901)</t>
  </si>
  <si>
    <t>JA470839</t>
  </si>
  <si>
    <t>014XX E 83RD ST</t>
  </si>
  <si>
    <t>OTHER CRIME AGAINST PERSON</t>
  </si>
  <si>
    <t>(41.744143621, -87.590071382)</t>
  </si>
  <si>
    <t>HY182950</t>
  </si>
  <si>
    <t>024XX W OHIO ST</t>
  </si>
  <si>
    <t>(41.892105849, -87.687045945)</t>
  </si>
  <si>
    <t>HR668156</t>
  </si>
  <si>
    <t>006XX W 61ST ST</t>
  </si>
  <si>
    <t>(41.783449861, -87.640971514)</t>
  </si>
  <si>
    <t>HZ234518</t>
  </si>
  <si>
    <t>031XX W 41ST PL</t>
  </si>
  <si>
    <t>SEX OFFENDER: FAIL REG NEW ADD</t>
  </si>
  <si>
    <t>(41.818113493, -87.703044274)</t>
  </si>
  <si>
    <t>HW569852</t>
  </si>
  <si>
    <t>0000X N WALLER AVE</t>
  </si>
  <si>
    <t>(41.88113134, -87.768156926)</t>
  </si>
  <si>
    <t>HS314108</t>
  </si>
  <si>
    <t>027XX W ARDMORE AVE</t>
  </si>
  <si>
    <t>(41.986766317, -87.697616923)</t>
  </si>
  <si>
    <t>HH463517</t>
  </si>
  <si>
    <t>(41.898767916, -87.624116333)</t>
  </si>
  <si>
    <t>HN182437</t>
  </si>
  <si>
    <t>091XX S COTTAGE GROVE AVE</t>
  </si>
  <si>
    <t>ASSAULT</t>
  </si>
  <si>
    <t>08A</t>
  </si>
  <si>
    <t>(41.728204555, -87.604619408)</t>
  </si>
  <si>
    <t>HW493063</t>
  </si>
  <si>
    <t>011XX N LOREL AVE</t>
  </si>
  <si>
    <t>04A</t>
  </si>
  <si>
    <t>(41.900932034, -87.759497048)</t>
  </si>
  <si>
    <t>HJ637197</t>
  </si>
  <si>
    <t>011XX N KEYSTONE AVE</t>
  </si>
  <si>
    <t>(41.901525076, -87.727497088)</t>
  </si>
  <si>
    <t>HH829588</t>
  </si>
  <si>
    <t>050XX W NORTH AVE</t>
  </si>
  <si>
    <t>051A</t>
  </si>
  <si>
    <t>(41.909558, -87.75148075)</t>
  </si>
  <si>
    <t>HZ322965</t>
  </si>
  <si>
    <t>025XX S DR MARTIN LUTHER KING JR DR</t>
  </si>
  <si>
    <t>(41.846859523, -87.617323885)</t>
  </si>
  <si>
    <t>HW415978</t>
  </si>
  <si>
    <t>050XX W JACKSON BLVD</t>
  </si>
  <si>
    <t>(41.87671722, -87.750317319)</t>
  </si>
  <si>
    <t>HL315870</t>
  </si>
  <si>
    <t>015XX W 18TH PL</t>
  </si>
  <si>
    <t>(41.856917255, -87.664674654)</t>
  </si>
  <si>
    <t>HJ222529</t>
  </si>
  <si>
    <t>103XX S DOTY AVE E</t>
  </si>
  <si>
    <t>AGGRAVATED PO: OTHER DANG WEAP</t>
  </si>
  <si>
    <t>(41.707756212, -87.580708771)</t>
  </si>
  <si>
    <t>HM535930</t>
  </si>
  <si>
    <t>0000X W 95TH ST</t>
  </si>
  <si>
    <t>(41.721698573, -87.625378177)</t>
  </si>
  <si>
    <t>HZ242203</t>
  </si>
  <si>
    <t>028XX W ARTHINGTON ST</t>
  </si>
  <si>
    <t>(41.87014181, -87.697037158)</t>
  </si>
  <si>
    <t>HN213069</t>
  </si>
  <si>
    <t>009XX W MARQUETTE RD</t>
  </si>
  <si>
    <t>(41.772416732, -87.648576027)</t>
  </si>
  <si>
    <t>HH343366</t>
  </si>
  <si>
    <t>038XX N BROADWAY</t>
  </si>
  <si>
    <t>(41.951886129, -87.649625167)</t>
  </si>
  <si>
    <t>JA269772</t>
  </si>
  <si>
    <t>038XX W MONROE ST</t>
  </si>
  <si>
    <t>(41.879809931, -87.721812233)</t>
  </si>
  <si>
    <t>HH106347</t>
  </si>
  <si>
    <t>047XX S FORRESTVILLE AV</t>
  </si>
  <si>
    <t>(41.808838704, -87.612656231)</t>
  </si>
  <si>
    <t>HM507529</t>
  </si>
  <si>
    <t>074XX S MORGAN ST</t>
  </si>
  <si>
    <t>(41.759233594, -87.649115701)</t>
  </si>
  <si>
    <t>HP258815</t>
  </si>
  <si>
    <t>023XX W 95TH ST</t>
  </si>
  <si>
    <t>(41.720970905, -87.679976067)</t>
  </si>
  <si>
    <t>HL111533</t>
  </si>
  <si>
    <t>005XX E 51ST ST</t>
  </si>
  <si>
    <t>HOSPITAL BUILDING/GROUNDS</t>
  </si>
  <si>
    <t>(41.802132606, -87.613677631)</t>
  </si>
  <si>
    <t>HS479338</t>
  </si>
  <si>
    <t>084XX S CHAPPEL AVE</t>
  </si>
  <si>
    <t>(41.741144361, -87.574577285)</t>
  </si>
  <si>
    <t>HZ403432</t>
  </si>
  <si>
    <t>008XX E 65TH ST</t>
  </si>
  <si>
    <t>(41.776797435, -87.604113569)</t>
  </si>
  <si>
    <t>HV462975</t>
  </si>
  <si>
    <t>057XX S ROCKWELL ST</t>
  </si>
  <si>
    <t>(41.789342962, -87.688797892)</t>
  </si>
  <si>
    <t>HW414519</t>
  </si>
  <si>
    <t>007XX E 43RD ST</t>
  </si>
  <si>
    <t>(41.816794814, -87.607933765)</t>
  </si>
  <si>
    <t>HL414306</t>
  </si>
  <si>
    <t>076XX S PAULINA ST</t>
  </si>
  <si>
    <t>(41.755013292, -87.665986312)</t>
  </si>
  <si>
    <t>HT315369</t>
  </si>
  <si>
    <t>032XX W ADAMS ST</t>
  </si>
  <si>
    <t>(41.878370307, -87.707248137)</t>
  </si>
  <si>
    <t>HL330223</t>
  </si>
  <si>
    <t>0000X W CHICAGO AVE</t>
  </si>
  <si>
    <t>(41.896664035, -87.629175344)</t>
  </si>
  <si>
    <t>HK751265</t>
  </si>
  <si>
    <t>084XX S ELIZABETH ST</t>
  </si>
  <si>
    <t>(41.740476349, -87.654682797)</t>
  </si>
  <si>
    <t>HT540548</t>
  </si>
  <si>
    <t>007XX W 76TH ST</t>
  </si>
  <si>
    <t>(41.756106295, -87.642438283)</t>
  </si>
  <si>
    <t>HX398190</t>
  </si>
  <si>
    <t>111XX S VERNON AVE</t>
  </si>
  <si>
    <t>(41.691598742, -87.612124734)</t>
  </si>
  <si>
    <t>HK348713</t>
  </si>
  <si>
    <t>078XX S SOUTH SHORE DR</t>
  </si>
  <si>
    <t>(41.754209909, -87.550433015)</t>
  </si>
  <si>
    <t>HR206683</t>
  </si>
  <si>
    <t>049XX W WASHINGTON BLVD</t>
  </si>
  <si>
    <t>(41.881772064, -87.748684983)</t>
  </si>
  <si>
    <t>HH154448</t>
  </si>
  <si>
    <t>064XX S PEORIA DR</t>
  </si>
  <si>
    <t>(41.777345235, -87.645777602)</t>
  </si>
  <si>
    <t>JA462321</t>
  </si>
  <si>
    <t>064XX S MORGAN ST</t>
  </si>
  <si>
    <t>(41.776997403, -87.649572168)</t>
  </si>
  <si>
    <t>HV233824</t>
  </si>
  <si>
    <t>018XX W MONROE ST</t>
  </si>
  <si>
    <t>(41.880081938, -87.672339218)</t>
  </si>
  <si>
    <t>HR307075</t>
  </si>
  <si>
    <t>017XX N MASON AVE</t>
  </si>
  <si>
    <t>BURGLARY</t>
  </si>
  <si>
    <t>UNLAWFUL ENTRY</t>
  </si>
  <si>
    <t>(41.911997289, -87.774056913)</t>
  </si>
  <si>
    <t>HZ134318</t>
  </si>
  <si>
    <t>001XX W 108TH ST</t>
  </si>
  <si>
    <t>FORCIBLE ENTRY</t>
  </si>
  <si>
    <t>(41.698001226, -87.627143101)</t>
  </si>
  <si>
    <t>HM437597</t>
  </si>
  <si>
    <t>031XX E 87TH ST</t>
  </si>
  <si>
    <t>FACTORY/MANUFACTURING BUILDING</t>
  </si>
  <si>
    <t>(41.737414412, -87.54876843)</t>
  </si>
  <si>
    <t>HW233866</t>
  </si>
  <si>
    <t>019XX S LAWNDALE AVE</t>
  </si>
  <si>
    <t>(41.854405548, -87.717550434)</t>
  </si>
  <si>
    <t>G659211</t>
  </si>
  <si>
    <t>019XX N WILMOT AV</t>
  </si>
  <si>
    <t>(41.916845382, -87.686116668)</t>
  </si>
  <si>
    <t>HW274134</t>
  </si>
  <si>
    <t>050XX W OAKDALE AVE</t>
  </si>
  <si>
    <t>(41.934188789, -87.752826241)</t>
  </si>
  <si>
    <t>HW526270</t>
  </si>
  <si>
    <t>011XX W CHESTNUT ST</t>
  </si>
  <si>
    <t>(41.898390095, -87.655617655)</t>
  </si>
  <si>
    <t>G375927</t>
  </si>
  <si>
    <t>069XX S EAST END AV</t>
  </si>
  <si>
    <t>(41.76811648, -87.582690622)</t>
  </si>
  <si>
    <t>HP325677</t>
  </si>
  <si>
    <t>068XX W NORTH AVE</t>
  </si>
  <si>
    <t>(41.908999321, -87.796797911)</t>
  </si>
  <si>
    <t>HL300450</t>
  </si>
  <si>
    <t>003XX W 118TH ST</t>
  </si>
  <si>
    <t>(41.67975493, -87.630402949)</t>
  </si>
  <si>
    <t>HN246122</t>
  </si>
  <si>
    <t>045XX S ASHLAND AVE</t>
  </si>
  <si>
    <t>(41.811644528, -87.665050339)</t>
  </si>
  <si>
    <t>HH149573</t>
  </si>
  <si>
    <t>016XX W 79 ST</t>
  </si>
  <si>
    <t>(41.750341323, -87.664370937)</t>
  </si>
  <si>
    <t>HK450946</t>
  </si>
  <si>
    <t>026XX N SEMINARY AVE</t>
  </si>
  <si>
    <t>(41.930226577, -87.656199503)</t>
  </si>
  <si>
    <t>HT434553</t>
  </si>
  <si>
    <t>059XX S KOLIN AVE</t>
  </si>
  <si>
    <t>(41.785170023, -87.731501411)</t>
  </si>
  <si>
    <t>HL548996</t>
  </si>
  <si>
    <t>071XX S PRAIRIE AVE</t>
  </si>
  <si>
    <t>(41.765188724, -87.618467275)</t>
  </si>
  <si>
    <t>HR696852</t>
  </si>
  <si>
    <t>109XX S AVENUE D</t>
  </si>
  <si>
    <t>(41.696763489, -87.528222976)</t>
  </si>
  <si>
    <t>HK481967</t>
  </si>
  <si>
    <t>041XX W FULLERTON AVE</t>
  </si>
  <si>
    <t>(41.92443781, -87.730841092)</t>
  </si>
  <si>
    <t>HT202584</t>
  </si>
  <si>
    <t>013XX E 69TH ST</t>
  </si>
  <si>
    <t>(41.769897392, -87.593670899)</t>
  </si>
  <si>
    <t>HJ409442</t>
  </si>
  <si>
    <t>023XX S MILLARD AVE</t>
  </si>
  <si>
    <t>(41.849381535, -87.716152507)</t>
  </si>
  <si>
    <t>HT251336</t>
  </si>
  <si>
    <t>094XX S PLEASANT AVE</t>
  </si>
  <si>
    <t>(41.722248814, -87.669754093)</t>
  </si>
  <si>
    <t>HV575905</t>
  </si>
  <si>
    <t>062XX W MELROSE ST</t>
  </si>
  <si>
    <t>(41.939285016, -87.78238611)</t>
  </si>
  <si>
    <t>HR489129</t>
  </si>
  <si>
    <t>039XX N NEW ENGLAND AVE</t>
  </si>
  <si>
    <t>(41.951447464, -87.798651469)</t>
  </si>
  <si>
    <t>HT427568</t>
  </si>
  <si>
    <t>014XX W 103RD ST</t>
  </si>
  <si>
    <t>CLEANING STORE</t>
  </si>
  <si>
    <t>(41.706736767, -87.659187025)</t>
  </si>
  <si>
    <t>HR539548</t>
  </si>
  <si>
    <t>087XX S BLACKSTONE AVE</t>
  </si>
  <si>
    <t>(41.736032465, -87.588109483)</t>
  </si>
  <si>
    <t>HS426544</t>
  </si>
  <si>
    <t>071XX S EMERALD AVE</t>
  </si>
  <si>
    <t>(41.764732362, -87.643016534)</t>
  </si>
  <si>
    <t>HT556032</t>
  </si>
  <si>
    <t>029XX E 78TH ST</t>
  </si>
  <si>
    <t>(41.754080317, -87.553571733)</t>
  </si>
  <si>
    <t>HL254965</t>
  </si>
  <si>
    <t>083XX S ABERDEEN ST</t>
  </si>
  <si>
    <t>(41.742647825, -87.651098285)</t>
  </si>
  <si>
    <t>JA216127</t>
  </si>
  <si>
    <t>066XX S BISHOP ST</t>
  </si>
  <si>
    <t>(41.77360634, -87.660411912)</t>
  </si>
  <si>
    <t>HW350078</t>
  </si>
  <si>
    <t>070XX S MAY ST</t>
  </si>
  <si>
    <t>(41.766084055, -87.652928432)</t>
  </si>
  <si>
    <t>HR308245</t>
  </si>
  <si>
    <t>051XX W WASHINGTON BLVD</t>
  </si>
  <si>
    <t>(41.88171283, -87.753239038)</t>
  </si>
  <si>
    <t>HY455377</t>
  </si>
  <si>
    <t>072XX S WOOD ST</t>
  </si>
  <si>
    <t>MOTOR VEHICLE THEFT</t>
  </si>
  <si>
    <t>AUTOMOBILE</t>
  </si>
  <si>
    <t>(41.762580818, -87.66860929)</t>
  </si>
  <si>
    <t>HP747058</t>
  </si>
  <si>
    <t>065XX S NORMAL BLVD</t>
  </si>
  <si>
    <t>(41.775587482, -87.636887705)</t>
  </si>
  <si>
    <t>HN645348</t>
  </si>
  <si>
    <t>032XX W CULLOM AVE</t>
  </si>
  <si>
    <t>(41.95935337, -87.709926786)</t>
  </si>
  <si>
    <t>HL334216</t>
  </si>
  <si>
    <t>085XX S CRANDON AVE</t>
  </si>
  <si>
    <t>THEFT/RECOVERY: AUTOMOBILE</t>
  </si>
  <si>
    <t>(41.740442663, -87.568495789)</t>
  </si>
  <si>
    <t>HS230740</t>
  </si>
  <si>
    <t>038XX N LAWNDALE AVE</t>
  </si>
  <si>
    <t>(41.950717641, -87.72017548)</t>
  </si>
  <si>
    <t>HV593288</t>
  </si>
  <si>
    <t>001XX S BELL AVE</t>
  </si>
  <si>
    <t>(41.879214151, -87.682806132)</t>
  </si>
  <si>
    <t>HK341632</t>
  </si>
  <si>
    <t>092XX S MERRILL AVE</t>
  </si>
  <si>
    <t>(41.727530927, -87.571836097)</t>
  </si>
  <si>
    <t>HH859922</t>
  </si>
  <si>
    <t>055XX S LAKE PARK AVE</t>
  </si>
  <si>
    <t>(41.794650287, -87.587639858)</t>
  </si>
  <si>
    <t>G611731</t>
  </si>
  <si>
    <t>010XX N ORLEANS ST</t>
  </si>
  <si>
    <t>(41.90139648, -87.637505838)</t>
  </si>
  <si>
    <t>HM757133</t>
  </si>
  <si>
    <t>020XX S JEFFERSON ST</t>
  </si>
  <si>
    <t>(41.855266893, -87.641786875)</t>
  </si>
  <si>
    <t>HJ786817</t>
  </si>
  <si>
    <t>032XX W PALMER ST</t>
  </si>
  <si>
    <t>(41.921031186, -87.709576082)</t>
  </si>
  <si>
    <t>HV356669</t>
  </si>
  <si>
    <t>060XX S CHAMPLAIN AVE</t>
  </si>
  <si>
    <t>(41.784944881, -87.609700893)</t>
  </si>
  <si>
    <t>HX207970</t>
  </si>
  <si>
    <t>001XX N KARLOV AVE</t>
  </si>
  <si>
    <t>(41.882343602, -87.728166727)</t>
  </si>
  <si>
    <t>HM733422</t>
  </si>
  <si>
    <t>002XX N WOLCOTT AVE</t>
  </si>
  <si>
    <t>(41.885688792, -87.674312269)</t>
  </si>
  <si>
    <t>HH352862</t>
  </si>
  <si>
    <t>(41.76512359, -87.621678995)</t>
  </si>
  <si>
    <t>G652158</t>
  </si>
  <si>
    <t>035XX W FRANKLIN BL</t>
  </si>
  <si>
    <t>(41.890091004, -87.714339469)</t>
  </si>
  <si>
    <t>HX301095</t>
  </si>
  <si>
    <t>056XX S PEORIA ST</t>
  </si>
  <si>
    <t>ATT: AUTOMOBILE</t>
  </si>
  <si>
    <t>(41.791719281, -87.647523539)</t>
  </si>
  <si>
    <t>HY163644</t>
  </si>
  <si>
    <t>031XX W 66TH ST</t>
  </si>
  <si>
    <t>(41.773527905, -87.701200713)</t>
  </si>
  <si>
    <t>HR140766</t>
  </si>
  <si>
    <t>054XX W POTOMAC AVE</t>
  </si>
  <si>
    <t>(41.903988903, -87.762206409)</t>
  </si>
  <si>
    <t>HH605275</t>
  </si>
  <si>
    <t>054XX S SPAULDING AVE</t>
  </si>
  <si>
    <t>TRUCK, BUS, MOTOR HOME</t>
  </si>
  <si>
    <t>(41.794589396, -87.706032546)</t>
  </si>
  <si>
    <t>HJ513676</t>
  </si>
  <si>
    <t>078XX S ASHLAND AVE</t>
  </si>
  <si>
    <t>(41.751313006, -87.663462987)</t>
  </si>
  <si>
    <t>HH337319</t>
  </si>
  <si>
    <t>023XX N KEATING AVE</t>
  </si>
  <si>
    <t>(41.923183306, -87.745055091)</t>
  </si>
  <si>
    <t>HH423186</t>
  </si>
  <si>
    <t>046XX S CHRISTIANA AVE</t>
  </si>
  <si>
    <t>(41.809441824, -87.707607982)</t>
  </si>
  <si>
    <t>HN543219</t>
  </si>
  <si>
    <t>061XX S MAPLEWOOD AVE</t>
  </si>
  <si>
    <t>(41.782397506, -87.687393515)</t>
  </si>
  <si>
    <t>HZ463811</t>
  </si>
  <si>
    <t>0000X W CTA OHARE PLATFORM ST</t>
  </si>
  <si>
    <t>DECEPTIVE PRACTICE</t>
  </si>
  <si>
    <t>CREDIT CARD FRAUD</t>
  </si>
  <si>
    <t>CTA TRAIN</t>
  </si>
  <si>
    <t>(41.978108446, -87.904122758)</t>
  </si>
  <si>
    <t>HN702776</t>
  </si>
  <si>
    <t>005XX N KINGSBURY ST</t>
  </si>
  <si>
    <t>(41.890900247, -87.639397357)</t>
  </si>
  <si>
    <t>HR607189</t>
  </si>
  <si>
    <t>059XX N LINCOLN AVE</t>
  </si>
  <si>
    <t>THEFT OF LABOR/SERVICES</t>
  </si>
  <si>
    <t>(41.988894576, -87.704867826)</t>
  </si>
  <si>
    <t>G654957</t>
  </si>
  <si>
    <t>016XX E 95 ST</t>
  </si>
  <si>
    <t>FORGERY</t>
  </si>
  <si>
    <t>BANK</t>
  </si>
  <si>
    <t>(41.722258934, -87.583074406)</t>
  </si>
  <si>
    <t>HL131736</t>
  </si>
  <si>
    <t>078XX S WINCHESTER AVE</t>
  </si>
  <si>
    <t>(41.751611954, -87.671958451)</t>
  </si>
  <si>
    <t>HN519755</t>
  </si>
  <si>
    <t>023XX W GRAND AVE</t>
  </si>
  <si>
    <t>THEFT OF LOST/MISLAID PROP</t>
  </si>
  <si>
    <t>(41.890686955, -87.685076991)</t>
  </si>
  <si>
    <t>G629024</t>
  </si>
  <si>
    <t>046XX N DELPHIA AV</t>
  </si>
  <si>
    <t>FRAUD OR CONFIDENCE GAME</t>
  </si>
  <si>
    <t>(41.964837552, -87.841872545)</t>
  </si>
  <si>
    <t>HL239939</t>
  </si>
  <si>
    <t>THEFT BY LESSEE,MOTOR VEH</t>
  </si>
  <si>
    <t>HK328522</t>
  </si>
  <si>
    <t>016XX W HOWARD ST</t>
  </si>
  <si>
    <t>(42.019383301, -87.67275327)</t>
  </si>
  <si>
    <t>HJ349966</t>
  </si>
  <si>
    <t>035XX W 77TH PL</t>
  </si>
  <si>
    <t>(41.752412818, -87.710672559)</t>
  </si>
  <si>
    <t>G345035</t>
  </si>
  <si>
    <t>087XX S DR MARTN LUTHR KING JR DR</t>
  </si>
  <si>
    <t>BOGUS CHECK</t>
  </si>
  <si>
    <t>(41.736454169, -87.614675134)</t>
  </si>
  <si>
    <t>JA394755</t>
  </si>
  <si>
    <t>021XX W CRYSTAL ST</t>
  </si>
  <si>
    <t>(41.904064096, -87.680537205)</t>
  </si>
  <si>
    <t>HY518743</t>
  </si>
  <si>
    <t>079XX S MORGAN ST</t>
  </si>
  <si>
    <t>FINANCIAL IDENTITY THEFT OVER $ 300</t>
  </si>
  <si>
    <t>(41.749742298, -87.648864693)</t>
  </si>
  <si>
    <t>JA550741</t>
  </si>
  <si>
    <t>029XX W BERTEAU AVE</t>
  </si>
  <si>
    <t>(41.957581352, -87.70152846)</t>
  </si>
  <si>
    <t>HH493814</t>
  </si>
  <si>
    <t>034XX N CLARK ST</t>
  </si>
  <si>
    <t>(41.94391468, -87.653867614)</t>
  </si>
  <si>
    <t>HZ523997</t>
  </si>
  <si>
    <t>0000X S MAYFIELD AVE</t>
  </si>
  <si>
    <t>G161722</t>
  </si>
  <si>
    <t>011XX W WILSON AV</t>
  </si>
  <si>
    <t>(41.965282666, -87.657854427)</t>
  </si>
  <si>
    <t>HY455698</t>
  </si>
  <si>
    <t>046XX W DIVERSEY AVE</t>
  </si>
  <si>
    <t>(41.931580848, -87.742956658)</t>
  </si>
  <si>
    <t>HH208082</t>
  </si>
  <si>
    <t>057XX S CICERO AV</t>
  </si>
  <si>
    <t>(41.788987036, -87.74147999)</t>
  </si>
  <si>
    <t>HT404945</t>
  </si>
  <si>
    <t>080XX S ESCANABA AVE</t>
  </si>
  <si>
    <t>ILLEGAL USE CASH CARD</t>
  </si>
  <si>
    <t>(41.749456794, -87.554067444)</t>
  </si>
  <si>
    <t>HL213843</t>
  </si>
  <si>
    <t>004XX E 40TH ST</t>
  </si>
  <si>
    <t>031A</t>
  </si>
  <si>
    <t>ROBBERY</t>
  </si>
  <si>
    <t>ARMED: HANDGUN</t>
  </si>
  <si>
    <t>(41.821164532, -87.615493365)</t>
  </si>
  <si>
    <t>HM422467</t>
  </si>
  <si>
    <t>STRONGARM - NO WEAPON</t>
  </si>
  <si>
    <t>(41.986760917, -87.698624808)</t>
  </si>
  <si>
    <t>JA192460</t>
  </si>
  <si>
    <t>036XX W ROOSEVELT RD</t>
  </si>
  <si>
    <t>(41.866286618, -87.715725607)</t>
  </si>
  <si>
    <t>HL446401</t>
  </si>
  <si>
    <t>042XX W 26TH ST</t>
  </si>
  <si>
    <t>VEHICULAR HIJACKING</t>
  </si>
  <si>
    <t>(41.844165269, -87.730732326)</t>
  </si>
  <si>
    <t>HS330202</t>
  </si>
  <si>
    <t>119XX S MICHIGAN AVE</t>
  </si>
  <si>
    <t>(41.677830552, -87.620503762)</t>
  </si>
  <si>
    <t>HP661088</t>
  </si>
  <si>
    <t>043XX W WALTON ST</t>
  </si>
  <si>
    <t>(41.897961608, -87.734546427)</t>
  </si>
  <si>
    <t>HJ281736</t>
  </si>
  <si>
    <t>084XX S MAY ST</t>
  </si>
  <si>
    <t>(41.74095603, -87.652266736)</t>
  </si>
  <si>
    <t>HN136243</t>
  </si>
  <si>
    <t>036XX N WESTERN AVE</t>
  </si>
  <si>
    <t>(41.947277209, -87.688271827)</t>
  </si>
  <si>
    <t>HJ580490</t>
  </si>
  <si>
    <t>036XX W DIVISION ST</t>
  </si>
  <si>
    <t>(41.902740562, -87.718166202)</t>
  </si>
  <si>
    <t>HV213648</t>
  </si>
  <si>
    <t>055XX S JUSTINE ST</t>
  </si>
  <si>
    <t>(41.793192941, -87.663331471)</t>
  </si>
  <si>
    <t>HV514287</t>
  </si>
  <si>
    <t>046XX N SACRAMENTO AVE</t>
  </si>
  <si>
    <t>(41.966047133, -87.703507631)</t>
  </si>
  <si>
    <t>HJ753917</t>
  </si>
  <si>
    <t>052XX W ADDISON ST</t>
  </si>
  <si>
    <t>(41.945993442, -87.757534561)</t>
  </si>
  <si>
    <t>JA133264</t>
  </si>
  <si>
    <t>009XX N MASSASOIT AVE</t>
  </si>
  <si>
    <t>(41.897299743, -87.769131006)</t>
  </si>
  <si>
    <t>HJ642080</t>
  </si>
  <si>
    <t>071XX W HIGGINS AVE</t>
  </si>
  <si>
    <t>ARMED:KNIFE/CUTTING INSTRUMENT</t>
  </si>
  <si>
    <t>(41.980778822, -87.80543826)</t>
  </si>
  <si>
    <t>JA557966</t>
  </si>
  <si>
    <t>001XX S OAKLEY BLVD</t>
  </si>
  <si>
    <t>(41.879752884, -87.683927994)</t>
  </si>
  <si>
    <t>HV548880</t>
  </si>
  <si>
    <t>067XX S STATE ST</t>
  </si>
  <si>
    <t>AGGRAVATED</t>
  </si>
  <si>
    <t>(41.772285481, -87.625115462)</t>
  </si>
  <si>
    <t>HR480844</t>
  </si>
  <si>
    <t>126XX S EMERALD AVE</t>
  </si>
  <si>
    <t>AGGRAVATED VEHICULAR HIJACKING</t>
  </si>
  <si>
    <t>(41.66442451, -87.640257226)</t>
  </si>
  <si>
    <t>HW568748</t>
  </si>
  <si>
    <t>081XX S PERRY AVE</t>
  </si>
  <si>
    <t>(41.746785583, -87.626920212)</t>
  </si>
  <si>
    <t>HH405177</t>
  </si>
  <si>
    <t>041XX W GLADYS AVE</t>
  </si>
  <si>
    <t>(41.876131125, -87.729304868)</t>
  </si>
  <si>
    <t>HL472862</t>
  </si>
  <si>
    <t>107XX S LA SALLE ST</t>
  </si>
  <si>
    <t>(41.699371768, -87.626879105)</t>
  </si>
  <si>
    <t>G326063</t>
  </si>
  <si>
    <t>029XX S DEARBORN ST</t>
  </si>
  <si>
    <t>CRIMINAL TRESPASS</t>
  </si>
  <si>
    <t>TO STATE SUP LAND</t>
  </si>
  <si>
    <t>CHA PARKING LOT/GROUNDS</t>
  </si>
  <si>
    <t>(41.839696087, -87.627818571)</t>
  </si>
  <si>
    <t>HL424420</t>
  </si>
  <si>
    <t>027XX S STATE ST</t>
  </si>
  <si>
    <t>(41.844023772, -87.626923253)</t>
  </si>
  <si>
    <t>JA393243</t>
  </si>
  <si>
    <t>094XX S HARVARD AVE</t>
  </si>
  <si>
    <t>TO RESIDENCE</t>
  </si>
  <si>
    <t>(41.723230031, -87.632112534)</t>
  </si>
  <si>
    <t>HR585012</t>
  </si>
  <si>
    <t>043XX W 79TH ST</t>
  </si>
  <si>
    <t>TO LAND</t>
  </si>
  <si>
    <t>(41.749414464, -87.730446597)</t>
  </si>
  <si>
    <t>JA455629</t>
  </si>
  <si>
    <t>079XX S HALSTED ST</t>
  </si>
  <si>
    <t>(41.750111323, -87.644030737)</t>
  </si>
  <si>
    <t>HV369974</t>
  </si>
  <si>
    <t>062XX S TALMAN AVE</t>
  </si>
  <si>
    <t>(41.780407535, -87.689774647)</t>
  </si>
  <si>
    <t>HN637742</t>
  </si>
  <si>
    <t>025XX N PULASKI RD</t>
  </si>
  <si>
    <t>(41.927235118, -87.726849666)</t>
  </si>
  <si>
    <t>HW557360</t>
  </si>
  <si>
    <t>004XX S STATE ST</t>
  </si>
  <si>
    <t>LIBRARY</t>
  </si>
  <si>
    <t>(41.876607964, -87.627644063)</t>
  </si>
  <si>
    <t>HJ776916</t>
  </si>
  <si>
    <t>003XX S MAPLEWOOD AVE</t>
  </si>
  <si>
    <t>CHA HALLWAY/STAIRWELL/ELEVATOR</t>
  </si>
  <si>
    <t>(41.876889551, -87.690074383)</t>
  </si>
  <si>
    <t>HJ419340</t>
  </si>
  <si>
    <t>031XX S DEARBORN ST</t>
  </si>
  <si>
    <t>COLLEGE/UNIVERSITY GROUNDS</t>
  </si>
  <si>
    <t>(41.83766871, -87.627921572)</t>
  </si>
  <si>
    <t>HH329720</t>
  </si>
  <si>
    <t>005XX E 36TH PL</t>
  </si>
  <si>
    <t>(41.828317337, -87.613061551)</t>
  </si>
  <si>
    <t>HM802052</t>
  </si>
  <si>
    <t>039XX S COTTAGE GROVE AVE</t>
  </si>
  <si>
    <t>(41.822281982, -87.606848245)</t>
  </si>
  <si>
    <t>HJ804627</t>
  </si>
  <si>
    <t>002XX W ADAMS ST</t>
  </si>
  <si>
    <t>(41.87937913, -87.634289354)</t>
  </si>
  <si>
    <t>HR190881</t>
  </si>
  <si>
    <t>047XX N WESTERN AVE</t>
  </si>
  <si>
    <t>(41.96754381, -87.688869019)</t>
  </si>
  <si>
    <t>G575031</t>
  </si>
  <si>
    <t>0000X W 87 ST</t>
  </si>
  <si>
    <t>(41.736146144, -87.626959873)</t>
  </si>
  <si>
    <t>G122095</t>
  </si>
  <si>
    <t>039XX N ASHLAND AV</t>
  </si>
  <si>
    <t>PROSTITUTION</t>
  </si>
  <si>
    <t>CALL OPERATION</t>
  </si>
  <si>
    <t>(41.954142513, -87.668898147)</t>
  </si>
  <si>
    <t>HN595319</t>
  </si>
  <si>
    <t>070XX N CLARK ST</t>
  </si>
  <si>
    <t>SOLICIT ON PUBLIC WAY</t>
  </si>
  <si>
    <t>(42.009803145, -87.6741476)</t>
  </si>
  <si>
    <t>G302291</t>
  </si>
  <si>
    <t>026XX W MADISON ST</t>
  </si>
  <si>
    <t>(41.880995464, -87.692129998)</t>
  </si>
  <si>
    <t>G057394</t>
  </si>
  <si>
    <t>046XX S CICERO AV</t>
  </si>
  <si>
    <t>SOLICIT FOR BUSINESS</t>
  </si>
  <si>
    <t>(41.807712461, -87.743303038)</t>
  </si>
  <si>
    <t>HM590468</t>
  </si>
  <si>
    <t>010XX N STATE ST</t>
  </si>
  <si>
    <t>(41.900629649, -87.628312638)</t>
  </si>
  <si>
    <t>HV463112</t>
  </si>
  <si>
    <t>0000X N KENTON AVE</t>
  </si>
  <si>
    <t>(41.880943161, -87.740096048)</t>
  </si>
  <si>
    <t>HK749575</t>
  </si>
  <si>
    <t>002XX N LARAMIE AVE</t>
  </si>
  <si>
    <t>143A</t>
  </si>
  <si>
    <t>WEAPONS VIOLATION</t>
  </si>
  <si>
    <t>UNLAWFUL POSS OF HANDGUN</t>
  </si>
  <si>
    <t>(41.884810136, -87.75522715)</t>
  </si>
  <si>
    <t>HS100098</t>
  </si>
  <si>
    <t>070XX S ROCKWELL ST</t>
  </si>
  <si>
    <t>143B</t>
  </si>
  <si>
    <t>UNLAWFUL POSS OTHER FIREARM</t>
  </si>
  <si>
    <t>(41.765908652, -87.688171087)</t>
  </si>
  <si>
    <t>HW576249</t>
  </si>
  <si>
    <t>012XX S KEDVALE AVE</t>
  </si>
  <si>
    <t>(41.865253059, -87.728812529)</t>
  </si>
  <si>
    <t>HK485601</t>
  </si>
  <si>
    <t>067XX S THROOP ST</t>
  </si>
  <si>
    <t>(41.7714523, -87.656713552)</t>
  </si>
  <si>
    <t>HH460583</t>
  </si>
  <si>
    <t>021XX N ST LOUIS AVE</t>
  </si>
  <si>
    <t>(41.919378841, -87.713571489)</t>
  </si>
  <si>
    <t>HM576559</t>
  </si>
  <si>
    <t>087XX S ESCANABA AVE</t>
  </si>
  <si>
    <t>(41.736482473, -87.554176677)</t>
  </si>
  <si>
    <t>HL611297</t>
  </si>
  <si>
    <t>055XX S SACRAMENTO AVE</t>
  </si>
  <si>
    <t>PUBLIC PEACE VIOLATION</t>
  </si>
  <si>
    <t>RECKLESS CONDUCT</t>
  </si>
  <si>
    <t>(41.79314936, -87.69866833)</t>
  </si>
  <si>
    <t>HV356389</t>
  </si>
  <si>
    <t>046XX S LEAMINGTON AVE</t>
  </si>
  <si>
    <t>(41.80874896, -87.75174831)</t>
  </si>
  <si>
    <t>HX203242</t>
  </si>
  <si>
    <t>063XX S EBERHART AVE</t>
  </si>
  <si>
    <t>(41.779826802, -87.613197481)</t>
  </si>
  <si>
    <t>HH292682</t>
  </si>
  <si>
    <t>016XX W BRYN MAWR AV</t>
  </si>
  <si>
    <t>BOMB THREAT</t>
  </si>
  <si>
    <t>SCHOOL, PRIVATE, BUILDING</t>
  </si>
  <si>
    <t>G635735</t>
  </si>
  <si>
    <t>0000X N HERMITAGE AV</t>
  </si>
  <si>
    <t>(41.882984246, -87.670719218)</t>
  </si>
  <si>
    <t>HN567387</t>
  </si>
  <si>
    <t>026XX W BELMONT AVE</t>
  </si>
  <si>
    <t>OFFENSE INVOLVING CHILDREN</t>
  </si>
  <si>
    <t>AGG SEX ASSLT OF CHILD FAM MBR</t>
  </si>
  <si>
    <t>(41.939414712, -87.694103222)</t>
  </si>
  <si>
    <t>HR391350</t>
  </si>
  <si>
    <t>015XX S KOLIN AVE</t>
  </si>
  <si>
    <t>SEX ASSLT OF CHILD BY FAM MBR</t>
  </si>
  <si>
    <t>(41.859855212, -87.733543816)</t>
  </si>
  <si>
    <t>HM768251</t>
  </si>
  <si>
    <t>076XX S CAMPBELL AVE</t>
  </si>
  <si>
    <t>CRIM SEX ABUSE BY FAM MEMBER</t>
  </si>
  <si>
    <t>(41.754674405, -87.685410299)</t>
  </si>
  <si>
    <t>HT394616</t>
  </si>
  <si>
    <t>AGG CRIM SEX ABUSE FAM MEMBER</t>
  </si>
  <si>
    <t>(41.756551463, -87.552951751)</t>
  </si>
  <si>
    <t>HH688935</t>
  </si>
  <si>
    <t>057XX S HALSTED ST</t>
  </si>
  <si>
    <t>CRIM SEXUAL ASSAULT</t>
  </si>
  <si>
    <t>ATTEMPT NON-AGGRAVATED</t>
  </si>
  <si>
    <t>(41.790211616, -87.645053415)</t>
  </si>
  <si>
    <t>HK677648</t>
  </si>
  <si>
    <t>022XX N KOSTNER AVE</t>
  </si>
  <si>
    <t>NON-AGGRAVATED</t>
  </si>
  <si>
    <t>(41.92157476, -87.736464249)</t>
  </si>
  <si>
    <t>G158614</t>
  </si>
  <si>
    <t>059XX S GREEN ST</t>
  </si>
  <si>
    <t>(41.786915146, -87.646331709)</t>
  </si>
  <si>
    <t>HK310265</t>
  </si>
  <si>
    <t>049XX W FOSTER AVE</t>
  </si>
  <si>
    <t>SEX OFFENSE</t>
  </si>
  <si>
    <t>AGG CRIMINAL SEXUAL ABUSE</t>
  </si>
  <si>
    <t>(41.975279956, -87.752144317)</t>
  </si>
  <si>
    <t>HR314298</t>
  </si>
  <si>
    <t>007XX W 49TH PL</t>
  </si>
  <si>
    <t>(41.804338291, -87.64398897)</t>
  </si>
  <si>
    <t>HT404326</t>
  </si>
  <si>
    <t>023XX N MASON AVE</t>
  </si>
  <si>
    <t>(41.922537078, -87.774453593)</t>
  </si>
  <si>
    <t>HY259084</t>
  </si>
  <si>
    <t>056XX S WOOD ST</t>
  </si>
  <si>
    <t>INTERFERENCE WITH PUBLIC OFFICER</t>
  </si>
  <si>
    <t>RESIST/OBSTRUCT/DISARM OFFICER</t>
  </si>
  <si>
    <t>(41.791699487, -87.669379304)</t>
  </si>
  <si>
    <t>HL415544</t>
  </si>
  <si>
    <t>031XX W FLOURNOY ST</t>
  </si>
  <si>
    <t>ESCAPE</t>
  </si>
  <si>
    <t>(41.872790764, -87.70464797)</t>
  </si>
  <si>
    <t>HP265256</t>
  </si>
  <si>
    <t>013XX N HUDSON AVE</t>
  </si>
  <si>
    <t>GAMBLING</t>
  </si>
  <si>
    <t>GAME/DICE</t>
  </si>
  <si>
    <t>(41.907123131, -87.639680899)</t>
  </si>
  <si>
    <t>HR392537</t>
  </si>
  <si>
    <t>070XX S TALMAN AVE</t>
  </si>
  <si>
    <t>(41.765720645, -87.689389937)</t>
  </si>
  <si>
    <t>HL266884</t>
  </si>
  <si>
    <t>024XX N CLARK ST</t>
  </si>
  <si>
    <t>LIQUOR LAW VIOLATION</t>
  </si>
  <si>
    <t>SELL/GIVE/DEL LIQUOR TO MINOR</t>
  </si>
  <si>
    <t>CONVENIENCE STORE</t>
  </si>
  <si>
    <t>(41.926268719, -87.640899336)</t>
  </si>
  <si>
    <t>HK238408</t>
  </si>
  <si>
    <t>093XX S STONY ISLAND AVE</t>
  </si>
  <si>
    <t>ILLEGAL CONSUMPTION BY MINOR</t>
  </si>
  <si>
    <t>(41.72530099, -87.584965887)</t>
  </si>
  <si>
    <t>HX343113</t>
  </si>
  <si>
    <t>132XX S RIVERDALE AVE</t>
  </si>
  <si>
    <t>ARSON</t>
  </si>
  <si>
    <t>(41.653710537, -87.609528714)</t>
  </si>
  <si>
    <t>HM195342</t>
  </si>
  <si>
    <t>001XX W 118TH ST</t>
  </si>
  <si>
    <t>BY FIRE</t>
  </si>
  <si>
    <t>(41.679809448, -87.625870438)</t>
  </si>
  <si>
    <t>HW519443</t>
  </si>
  <si>
    <t>044XX S RICHMOND ST</t>
  </si>
  <si>
    <t>HOMICIDE</t>
  </si>
  <si>
    <t>FIRST DEGREE MURDER</t>
  </si>
  <si>
    <t>HOUSE</t>
  </si>
  <si>
    <t>01A</t>
  </si>
  <si>
    <t>(41.812995227, -87.698028592)</t>
  </si>
  <si>
    <t>JA359626</t>
  </si>
  <si>
    <t>015XX E 82ND ST</t>
  </si>
  <si>
    <t>(41.746013191, -87.58637073)</t>
  </si>
  <si>
    <t>HN144152</t>
  </si>
  <si>
    <t>050XX W VAN BUREN ST</t>
  </si>
  <si>
    <t>KIDNAPPING</t>
  </si>
  <si>
    <t>CHILD ABDUCTION/STRANGER</t>
  </si>
  <si>
    <t>(41.874908413, -87.750249307)</t>
  </si>
  <si>
    <t>HN544458</t>
  </si>
  <si>
    <t>016XX E 87TH ST</t>
  </si>
  <si>
    <t>INTIMIDATION</t>
  </si>
  <si>
    <t>(41.736930377, -87.584391221)</t>
  </si>
  <si>
    <t>HW238778</t>
  </si>
  <si>
    <t>038XX N SPAULDING AVE</t>
  </si>
  <si>
    <t>STALKING</t>
  </si>
  <si>
    <t>CYBERSTALKING</t>
  </si>
  <si>
    <t>(41.950983256, -87.71038332)</t>
  </si>
  <si>
    <t>JB155558</t>
  </si>
  <si>
    <t>036XX W 81ST ST</t>
  </si>
  <si>
    <t>OBSCENITY</t>
  </si>
  <si>
    <t>OBSCENE MATTER</t>
  </si>
  <si>
    <t>(41.745980049, -87.713189894)</t>
  </si>
  <si>
    <t>HY458571</t>
  </si>
  <si>
    <t>059XX W CHICAGO AVE</t>
  </si>
  <si>
    <t>CONCEALED CARRY LICENSE VIOLATION</t>
  </si>
  <si>
    <t>(41.894733978, -87.773638244)</t>
  </si>
  <si>
    <t>HZ378869</t>
  </si>
  <si>
    <t>008XX W 76TH ST</t>
  </si>
  <si>
    <t>PUBLIC INDECENCY</t>
  </si>
  <si>
    <t>LICENSED PREMISE</t>
  </si>
  <si>
    <t>(41.756096643, -87.644487127)</t>
  </si>
  <si>
    <t>HZ378355</t>
  </si>
  <si>
    <t>054XX N ELSTON AVE</t>
  </si>
  <si>
    <t>NON-CRIMINAL</t>
  </si>
  <si>
    <t>LOST PASSPORT</t>
  </si>
  <si>
    <t>GOVERNMENT BUILDING/PROPERTY</t>
  </si>
  <si>
    <t>(41.97959452, -87.758820763)</t>
  </si>
  <si>
    <t>HX258445</t>
  </si>
  <si>
    <t>010XX N WELLS ST</t>
  </si>
  <si>
    <t>OTHER NARCOTIC VIOLATION</t>
  </si>
  <si>
    <t>INTOXICATING COMPOUNDS</t>
  </si>
  <si>
    <t>(41.900737976, -87.634361322)</t>
  </si>
  <si>
    <t>HZ192829</t>
  </si>
  <si>
    <t>028XX E 79TH ST</t>
  </si>
  <si>
    <t>HUMAN TRAFFICKING</t>
  </si>
  <si>
    <t>INVOLUNTARY SERVITUDE</t>
  </si>
  <si>
    <t>(41.751885152, -87.554825997)</t>
  </si>
  <si>
    <t>HZ133234</t>
  </si>
  <si>
    <t>006XX W HARRISON ST</t>
  </si>
  <si>
    <t>NON - CRIMINAL</t>
  </si>
  <si>
    <t>FOID - REVOCATION</t>
  </si>
  <si>
    <t>(41.874363279, -87.643013039)</t>
  </si>
  <si>
    <t>HJ747227</t>
  </si>
  <si>
    <t>012XX W 81ST ST</t>
  </si>
  <si>
    <t>RITUALISM</t>
  </si>
  <si>
    <t>AGG RIT MUT: HANDS/FIST/FEET SERIOUS INJURY</t>
  </si>
  <si>
    <t>(41.746852486, -87.653941385)</t>
  </si>
  <si>
    <t>JA143710</t>
  </si>
  <si>
    <t>009XX N KARLOV AVE</t>
  </si>
  <si>
    <t>NON-CRIMINAL (SUBJECT SPECIFIED)</t>
  </si>
  <si>
    <t>NOTIFICATION OF CIVIL NO CONTACT ORDER</t>
  </si>
  <si>
    <t>(41.89789489, -87.728622316)</t>
  </si>
  <si>
    <t>G021609</t>
  </si>
  <si>
    <t>087XX S ESCANABA AV</t>
  </si>
  <si>
    <t>DOMESTIC VIOLENCE</t>
  </si>
  <si>
    <t>(41.73617608, -87.554319607)</t>
  </si>
  <si>
    <t>STRONG</t>
  </si>
  <si>
    <t>NONE</t>
  </si>
  <si>
    <t>AVERAGE</t>
  </si>
  <si>
    <t>WEAK</t>
  </si>
  <si>
    <t>VERY STRONG</t>
  </si>
  <si>
    <t>VERY WEAK</t>
  </si>
  <si>
    <t>CA_NUMBER</t>
  </si>
  <si>
    <t>HOUSEHOLDS_BELOW_POVERTY</t>
  </si>
  <si>
    <t>Total</t>
  </si>
  <si>
    <t>HOUSING_CROWDED</t>
  </si>
  <si>
    <t>ABOVE16__UNEMPLOYED</t>
  </si>
  <si>
    <t>AVG_SCHOOL_SAFETY_SCORE</t>
  </si>
  <si>
    <t xml:space="preserve">AVG_FAMILY_INVOLVEMENT_SCORE </t>
  </si>
  <si>
    <t>AVG_LEADERS_SCORE</t>
  </si>
  <si>
    <t>AVG_TEACHERS_SCORE</t>
  </si>
  <si>
    <t>AVG_PARENT_ENGAGEMENT_SCORE</t>
  </si>
  <si>
    <t>TOTAL_COLLEGE_ENROLLMENT</t>
  </si>
  <si>
    <t>ABOVE25_NO_HIGHSCHOOL_DIPLOMA</t>
  </si>
  <si>
    <t>AVG_PARENT_ENVIRONMENT_SCORE</t>
  </si>
  <si>
    <t>Row Labels</t>
  </si>
  <si>
    <t>Grand Total</t>
  </si>
  <si>
    <t>COMMUNITY _AREA_NAME</t>
  </si>
  <si>
    <t>HARSHIP_INDEX</t>
  </si>
  <si>
    <t>Community Area</t>
  </si>
  <si>
    <t>(All)</t>
  </si>
  <si>
    <t>CHART_DATA</t>
  </si>
  <si>
    <t>CHART DATA</t>
  </si>
  <si>
    <t>Count of CASE_NUMBER</t>
  </si>
  <si>
    <t>Others</t>
  </si>
  <si>
    <t>Rank</t>
  </si>
  <si>
    <t xml:space="preserve">Percentage </t>
  </si>
  <si>
    <t>TOP 4 Crime-prone Locations</t>
  </si>
  <si>
    <t>Max. of HARSHIP_INDEX</t>
  </si>
  <si>
    <t>Rate of misconduct per 100 students</t>
  </si>
  <si>
    <t>s</t>
  </si>
  <si>
    <t>years</t>
  </si>
  <si>
    <t>crimes_2008</t>
  </si>
  <si>
    <t>crimes_2009</t>
  </si>
  <si>
    <t>crimes_2010</t>
  </si>
  <si>
    <t>crimes_2011</t>
  </si>
  <si>
    <t>crimes_2012</t>
  </si>
  <si>
    <t>crimes_2008-2012</t>
  </si>
  <si>
    <t>Misconduct rates</t>
  </si>
  <si>
    <t>Average of Misconduct rates</t>
  </si>
  <si>
    <t>Total College Enrollment</t>
  </si>
  <si>
    <t>Average of Total College Enrollment</t>
  </si>
  <si>
    <t>TOTAL_CRIMES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</si>
</sst>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70C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theme="8"/>
      </patternFill>
    </fill>
    <fill>
      <patternFill patternType="solid">
        <fgColor theme="6"/>
        <bgColor indexed="64"/>
      </patternFill>
    </fill>
    <fill>
      <patternFill patternType="solid">
        <fgColor theme="4"/>
        <bgColor indexed="64"/>
      </patternFill>
    </fill>
    <fill>
      <patternFill patternType="solid">
        <fgColor theme="0"/>
        <bgColor indexed="64"/>
      </patternFill>
    </fill>
    <fill>
      <patternFill patternType="solid">
        <fgColor theme="2" tint="-9.9978637043366805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8">
    <xf numFmtId="0" fontId="0" fillId="0" borderId="0" xfId="0"/>
    <xf numFmtId="0" fontId="0" fillId="0" borderId="0" xfId="0" applyAlignment="1">
      <alignment wrapText="1" shrinkToFit="1"/>
    </xf>
    <xf numFmtId="10" fontId="0" fillId="0" borderId="0" xfId="0" applyNumberFormat="1"/>
    <xf numFmtId="1" fontId="0" fillId="0" borderId="0" xfId="0" applyNumberFormat="1" applyFont="1" applyBorder="1"/>
    <xf numFmtId="0" fontId="0" fillId="0" borderId="0" xfId="0" pivotButton="1"/>
    <xf numFmtId="0" fontId="0" fillId="0" borderId="0" xfId="0" applyAlignment="1">
      <alignment horizontal="left"/>
    </xf>
    <xf numFmtId="0" fontId="0" fillId="0" borderId="0" xfId="0" applyNumberFormat="1"/>
    <xf numFmtId="0" fontId="18" fillId="34" borderId="0" xfId="0" applyFont="1" applyFill="1"/>
    <xf numFmtId="0" fontId="0" fillId="34" borderId="0" xfId="0" applyFill="1"/>
    <xf numFmtId="0" fontId="0" fillId="0" borderId="0" xfId="0" applyFont="1"/>
    <xf numFmtId="14" fontId="0" fillId="0" borderId="0" xfId="0" applyNumberFormat="1" applyFont="1"/>
    <xf numFmtId="0" fontId="16" fillId="0" borderId="0" xfId="0" applyFont="1" applyBorder="1"/>
    <xf numFmtId="1" fontId="16" fillId="0" borderId="0" xfId="0" applyNumberFormat="1" applyFont="1" applyBorder="1"/>
    <xf numFmtId="0" fontId="0" fillId="0" borderId="0" xfId="0" applyBorder="1"/>
    <xf numFmtId="0" fontId="16" fillId="0" borderId="0" xfId="0" applyFont="1" applyAlignment="1">
      <alignment horizontal="center" vertical="center"/>
    </xf>
    <xf numFmtId="2" fontId="0" fillId="0" borderId="0" xfId="0" applyNumberFormat="1"/>
    <xf numFmtId="2" fontId="0" fillId="0" borderId="10" xfId="0" applyNumberFormat="1" applyBorder="1" applyAlignment="1">
      <alignment horizontal="center" vertical="center"/>
    </xf>
    <xf numFmtId="10" fontId="0" fillId="0" borderId="10" xfId="0" applyNumberFormat="1" applyBorder="1" applyAlignment="1">
      <alignment horizontal="center" vertical="center"/>
    </xf>
    <xf numFmtId="1" fontId="16" fillId="0" borderId="10" xfId="42" applyNumberFormat="1" applyFont="1" applyBorder="1" applyAlignment="1">
      <alignment horizontal="center"/>
    </xf>
    <xf numFmtId="10" fontId="0" fillId="0" borderId="10" xfId="0" applyNumberFormat="1" applyBorder="1"/>
    <xf numFmtId="2" fontId="0" fillId="0" borderId="10" xfId="42" applyNumberFormat="1" applyFont="1" applyBorder="1"/>
    <xf numFmtId="0" fontId="0" fillId="35" borderId="0" xfId="0" applyFill="1"/>
    <xf numFmtId="0" fontId="17" fillId="36" borderId="0" xfId="0" applyFont="1" applyFill="1"/>
    <xf numFmtId="0" fontId="0" fillId="36" borderId="0" xfId="0" applyFill="1"/>
    <xf numFmtId="0" fontId="0" fillId="0" borderId="0" xfId="0" applyFont="1" applyBorder="1"/>
    <xf numFmtId="0" fontId="16" fillId="0" borderId="0" xfId="0" applyFont="1" applyBorder="1" applyAlignment="1">
      <alignment horizontal="center"/>
    </xf>
    <xf numFmtId="0" fontId="0" fillId="34" borderId="0" xfId="0" applyFill="1" applyAlignment="1"/>
    <xf numFmtId="0" fontId="0" fillId="37" borderId="0" xfId="0" applyFill="1"/>
    <xf numFmtId="0" fontId="13" fillId="33" borderId="13" xfId="0" applyFont="1" applyFill="1" applyBorder="1"/>
    <xf numFmtId="0" fontId="13" fillId="33" borderId="14" xfId="0" applyFont="1" applyFill="1" applyBorder="1"/>
    <xf numFmtId="0" fontId="13" fillId="33" borderId="15" xfId="0" applyFont="1" applyFill="1" applyBorder="1"/>
    <xf numFmtId="0" fontId="16" fillId="0" borderId="12" xfId="0" applyFont="1" applyBorder="1"/>
    <xf numFmtId="0" fontId="0" fillId="0" borderId="10" xfId="0" applyFont="1" applyBorder="1"/>
    <xf numFmtId="164" fontId="0" fillId="0" borderId="10" xfId="0" applyNumberFormat="1" applyFont="1" applyBorder="1"/>
    <xf numFmtId="10" fontId="0" fillId="0" borderId="10" xfId="0" applyNumberFormat="1" applyFont="1" applyBorder="1"/>
    <xf numFmtId="0" fontId="16" fillId="0" borderId="10" xfId="0" applyFont="1" applyBorder="1"/>
    <xf numFmtId="1" fontId="0" fillId="0" borderId="10" xfId="0" applyNumberFormat="1" applyFont="1" applyBorder="1"/>
    <xf numFmtId="1" fontId="0" fillId="0" borderId="11" xfId="0" applyNumberFormat="1" applyFont="1" applyBorder="1"/>
    <xf numFmtId="0" fontId="6" fillId="0" borderId="10" xfId="0" applyFont="1" applyFill="1" applyBorder="1"/>
    <xf numFmtId="0" fontId="16" fillId="0" borderId="16" xfId="0" applyFont="1" applyBorder="1"/>
    <xf numFmtId="0" fontId="0" fillId="0" borderId="17" xfId="0" applyNumberFormat="1" applyFont="1" applyBorder="1"/>
    <xf numFmtId="164" fontId="0" fillId="0" borderId="17" xfId="0" applyNumberFormat="1" applyFont="1" applyBorder="1"/>
    <xf numFmtId="10" fontId="0" fillId="0" borderId="17" xfId="0" applyNumberFormat="1" applyFont="1" applyBorder="1"/>
    <xf numFmtId="0" fontId="16" fillId="0" borderId="17" xfId="0" applyFont="1" applyBorder="1"/>
    <xf numFmtId="1" fontId="0" fillId="0" borderId="17" xfId="0" applyNumberFormat="1" applyFont="1" applyBorder="1"/>
    <xf numFmtId="1" fontId="0" fillId="0" borderId="18" xfId="0" applyNumberFormat="1" applyFont="1" applyBorder="1"/>
    <xf numFmtId="0" fontId="0" fillId="0" borderId="0" xfId="0" applyBorder="1" applyAlignment="1">
      <alignment wrapText="1" shrinkToFit="1"/>
    </xf>
    <xf numFmtId="2" fontId="0" fillId="0" borderId="10" xfId="0" applyNumberForma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115">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numFmt numFmtId="0" formatCode="General"/>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numFmt numFmtId="0" formatCode="General"/>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numFmt numFmtId="0" formatCode="General"/>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numFmt numFmtId="19" formatCode="d/m/yyyy"/>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numFmt numFmtId="14" formatCode="0.00%"/>
    </dxf>
    <dxf>
      <numFmt numFmtId="14" formatCode="0.00%"/>
    </dxf>
    <dxf>
      <numFmt numFmtId="14" formatCode="0.00%"/>
    </dxf>
    <dxf>
      <numFmt numFmtId="14" formatCode="0.00%"/>
    </dxf>
    <dxf>
      <numFmt numFmtId="14" formatCode="0.00%"/>
    </dxf>
    <dxf>
      <alignment horizontal="general" vertical="bottom" textRotation="0" wrapText="1" indent="0" justifyLastLine="0" shrinkToFit="1" readingOrder="0"/>
    </dxf>
    <dxf>
      <font>
        <b val="0"/>
        <i val="0"/>
        <strike val="0"/>
        <condense val="0"/>
        <extend val="0"/>
        <outline val="0"/>
        <shadow val="0"/>
        <u val="none"/>
        <vertAlign val="baseline"/>
        <sz val="12"/>
        <color theme="1"/>
        <name val="Calibri"/>
        <family val="2"/>
        <scheme val="minor"/>
      </font>
      <numFmt numFmtId="1" formatCode="0"/>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1" formatCode="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numFmt numFmtId="1" formatCode="0"/>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numFmt numFmtId="1" formatCode="0"/>
      <border diagonalUp="0" diagonalDown="0" outline="0">
        <left/>
        <right style="thin">
          <color theme="8"/>
        </right>
        <top/>
        <bottom/>
      </border>
    </dxf>
    <dxf>
      <font>
        <b/>
        <i val="0"/>
        <strike val="0"/>
        <condense val="0"/>
        <extend val="0"/>
        <outline val="0"/>
        <shadow val="0"/>
        <u val="none"/>
        <vertAlign val="baseline"/>
        <sz val="12"/>
        <color theme="1"/>
        <name val="Calibri"/>
        <family val="2"/>
        <scheme val="minor"/>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14"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14"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14"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14"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164" formatCode="&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border diagonalUp="0" diagonalDown="0" outline="0">
        <left/>
        <right/>
        <top/>
        <bottom/>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Calibri"/>
        <family val="2"/>
        <scheme val="minor"/>
      </font>
      <border diagonalUp="0" diagonalDown="0" outline="0">
        <left/>
        <right/>
        <top/>
        <bottom/>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dxf>
    <dxf>
      <border>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8"/>
          <bgColor theme="8"/>
        </patternFill>
      </fill>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
      <font>
        <color rgb="FF9C0006"/>
      </font>
      <fill>
        <patternFill>
          <bgColor rgb="FFFFC7CE"/>
        </patternFill>
      </fill>
    </dxf>
    <dxf>
      <font>
        <b/>
        <color theme="1"/>
      </font>
      <border>
        <bottom style="thin">
          <color theme="5"/>
        </bottom>
        <vertical/>
        <horizontal/>
      </border>
    </dxf>
    <dxf>
      <font>
        <b val="0"/>
        <i/>
        <color theme="1"/>
      </font>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s>
  <tableStyles count="2" defaultTableStyle="TableStyleMedium2" defaultPivotStyle="PivotStyleLight16">
    <tableStyle name="SlicerStyleDark1 2" pivot="0" table="0" count="10" xr9:uid="{193FD812-CDA4-C04C-9E97-E9B1D2E541B7}">
      <tableStyleElement type="wholeTable" dxfId="114"/>
      <tableStyleElement type="headerRow" dxfId="113"/>
    </tableStyle>
    <tableStyle name="SlicerStyleDark2 2" pivot="0" table="0" count="10" xr9:uid="{54093706-D61C-B045-9B64-868CD181D192}">
      <tableStyleElement type="wholeTable" dxfId="112"/>
      <tableStyleElement type="headerRow" dxfId="111"/>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[chicago_dataset.xlsx]pvt_primarytypes!PivotTable5</c:name>
    <c:fmtId val="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pvt_primarytypes!$B$4</c:f>
              <c:strCache>
                <c:ptCount val="1"/>
                <c:pt idx="0">
                  <c:v>Total</c:v>
                </c:pt>
              </c:strCache>
            </c:strRef>
          </c:tx>
          <c:invertIfNegative val="0"/>
          <c:cat>
            <c:strRef>
              <c:f>pvt_primarytypes!$A$5:$A$39</c:f>
              <c:strCache>
                <c:ptCount val="35"/>
                <c:pt idx="0">
                  <c:v>THEFT</c:v>
                </c:pt>
                <c:pt idx="1">
                  <c:v>BATTERY</c:v>
                </c:pt>
                <c:pt idx="2">
                  <c:v>CRIMINAL DAMAGE</c:v>
                </c:pt>
                <c:pt idx="3">
                  <c:v>NARCOTICS</c:v>
                </c:pt>
                <c:pt idx="4">
                  <c:v>OTHER OFFENSE</c:v>
                </c:pt>
                <c:pt idx="5">
                  <c:v>ASSAULT</c:v>
                </c:pt>
                <c:pt idx="6">
                  <c:v>BURGLARY</c:v>
                </c:pt>
                <c:pt idx="7">
                  <c:v>MOTOR VEHICLE THEFT</c:v>
                </c:pt>
                <c:pt idx="8">
                  <c:v>ROBBERY</c:v>
                </c:pt>
                <c:pt idx="9">
                  <c:v>DECEPTIVE PRACTICE</c:v>
                </c:pt>
                <c:pt idx="10">
                  <c:v>CRIMINAL TRESPASS</c:v>
                </c:pt>
                <c:pt idx="11">
                  <c:v>PROSTITUTION</c:v>
                </c:pt>
                <c:pt idx="12">
                  <c:v>WEAPONS VIOLATION</c:v>
                </c:pt>
                <c:pt idx="13">
                  <c:v>PUBLIC PEACE VIOLATION</c:v>
                </c:pt>
                <c:pt idx="14">
                  <c:v>OFFENSE INVOLVING CHILDREN</c:v>
                </c:pt>
                <c:pt idx="15">
                  <c:v>SEX OFFENSE</c:v>
                </c:pt>
                <c:pt idx="16">
                  <c:v>CRIM SEXUAL ASSAULT</c:v>
                </c:pt>
                <c:pt idx="17">
                  <c:v>LIQUOR LAW VIOLATION</c:v>
                </c:pt>
                <c:pt idx="18">
                  <c:v>HOMICIDE</c:v>
                </c:pt>
                <c:pt idx="19">
                  <c:v>GAMBLING</c:v>
                </c:pt>
                <c:pt idx="20">
                  <c:v>ARSON</c:v>
                </c:pt>
                <c:pt idx="21">
                  <c:v>INTERFERENCE WITH PUBLIC OFFICER</c:v>
                </c:pt>
                <c:pt idx="22">
                  <c:v>RITUALISM</c:v>
                </c:pt>
                <c:pt idx="23">
                  <c:v>PUBLIC INDECENCY</c:v>
                </c:pt>
                <c:pt idx="24">
                  <c:v>KIDNAPPING</c:v>
                </c:pt>
                <c:pt idx="25">
                  <c:v>INTIMIDATION</c:v>
                </c:pt>
                <c:pt idx="26">
                  <c:v>DOMESTIC VIOLENCE</c:v>
                </c:pt>
                <c:pt idx="27">
                  <c:v>OTHER NARCOTIC VIOLATION</c:v>
                </c:pt>
                <c:pt idx="28">
                  <c:v>HUMAN TRAFFICKING</c:v>
                </c:pt>
                <c:pt idx="29">
                  <c:v>CONCEALED CARRY LICENSE VIOLATION</c:v>
                </c:pt>
                <c:pt idx="30">
                  <c:v>STALKING</c:v>
                </c:pt>
                <c:pt idx="31">
                  <c:v>NON - CRIMINAL</c:v>
                </c:pt>
                <c:pt idx="32">
                  <c:v>OBSCENITY</c:v>
                </c:pt>
                <c:pt idx="33">
                  <c:v>NON-CRIMINAL</c:v>
                </c:pt>
                <c:pt idx="34">
                  <c:v>NON-CRIMINAL (SUBJECT SPECIFIED)</c:v>
                </c:pt>
              </c:strCache>
            </c:strRef>
          </c:cat>
          <c:val>
            <c:numRef>
              <c:f>pvt_primarytypes!$B$5:$B$39</c:f>
              <c:numCache>
                <c:formatCode>General</c:formatCode>
                <c:ptCount val="35"/>
                <c:pt idx="0">
                  <c:v>106</c:v>
                </c:pt>
                <c:pt idx="1">
                  <c:v>92</c:v>
                </c:pt>
                <c:pt idx="2">
                  <c:v>58</c:v>
                </c:pt>
                <c:pt idx="3">
                  <c:v>54</c:v>
                </c:pt>
                <c:pt idx="4">
                  <c:v>32</c:v>
                </c:pt>
                <c:pt idx="5">
                  <c:v>32</c:v>
                </c:pt>
                <c:pt idx="6">
                  <c:v>30</c:v>
                </c:pt>
                <c:pt idx="7">
                  <c:v>24</c:v>
                </c:pt>
                <c:pt idx="8">
                  <c:v>20</c:v>
                </c:pt>
                <c:pt idx="9">
                  <c:v>20</c:v>
                </c:pt>
                <c:pt idx="10">
                  <c:v>15</c:v>
                </c:pt>
                <c:pt idx="11">
                  <c:v>6</c:v>
                </c:pt>
                <c:pt idx="12">
                  <c:v>6</c:v>
                </c:pt>
                <c:pt idx="13">
                  <c:v>5</c:v>
                </c:pt>
                <c:pt idx="14">
                  <c:v>4</c:v>
                </c:pt>
                <c:pt idx="15">
                  <c:v>3</c:v>
                </c:pt>
                <c:pt idx="16">
                  <c:v>3</c:v>
                </c:pt>
                <c:pt idx="17">
                  <c:v>2</c:v>
                </c:pt>
                <c:pt idx="18">
                  <c:v>2</c:v>
                </c:pt>
                <c:pt idx="19">
                  <c:v>2</c:v>
                </c:pt>
                <c:pt idx="20">
                  <c:v>2</c:v>
                </c:pt>
                <c:pt idx="21">
                  <c:v>2</c:v>
                </c:pt>
                <c:pt idx="22">
                  <c:v>1</c:v>
                </c:pt>
                <c:pt idx="23">
                  <c:v>1</c:v>
                </c:pt>
                <c:pt idx="24">
                  <c:v>1</c:v>
                </c:pt>
                <c:pt idx="25">
                  <c:v>1</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E-2200-AE4A-91F1-397F4805F26A}"/>
            </c:ext>
          </c:extLst>
        </c:ser>
        <c:dLbls>
          <c:showLegendKey val="0"/>
          <c:showVal val="0"/>
          <c:showCatName val="0"/>
          <c:showSerName val="0"/>
          <c:showPercent val="0"/>
          <c:showBubbleSize val="0"/>
        </c:dLbls>
        <c:gapWidth val="219"/>
        <c:overlap val="-27"/>
        <c:axId val="326298111"/>
        <c:axId val="326299759"/>
      </c:barChart>
      <c:catAx>
        <c:axId val="32629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326299759"/>
        <c:crosses val="autoZero"/>
        <c:auto val="1"/>
        <c:lblAlgn val="ctr"/>
        <c:lblOffset val="100"/>
        <c:noMultiLvlLbl val="0"/>
      </c:catAx>
      <c:valAx>
        <c:axId val="32629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98111"/>
        <c:crosses val="autoZero"/>
        <c:crossBetween val="between"/>
      </c:valAx>
      <c:spPr>
        <a:noFill/>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versus Average</a:t>
            </a:r>
            <a:r>
              <a:rPr lang="en-GB" baseline="0"/>
              <a:t> Teachers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overall!$D$2:$D$79</c:f>
              <c:numCache>
                <c:formatCode>General</c:formatCode>
                <c:ptCount val="78"/>
                <c:pt idx="0">
                  <c:v>43</c:v>
                </c:pt>
                <c:pt idx="1">
                  <c:v>21</c:v>
                </c:pt>
                <c:pt idx="2">
                  <c:v>13</c:v>
                </c:pt>
                <c:pt idx="3">
                  <c:v>22</c:v>
                </c:pt>
                <c:pt idx="4">
                  <c:v>12</c:v>
                </c:pt>
                <c:pt idx="5">
                  <c:v>10</c:v>
                </c:pt>
                <c:pt idx="6">
                  <c:v>16</c:v>
                </c:pt>
                <c:pt idx="7">
                  <c:v>16</c:v>
                </c:pt>
                <c:pt idx="8">
                  <c:v>9</c:v>
                </c:pt>
                <c:pt idx="9">
                  <c:v>5</c:v>
                </c:pt>
                <c:pt idx="10">
                  <c:v>11</c:v>
                </c:pt>
                <c:pt idx="11">
                  <c:v>14</c:v>
                </c:pt>
                <c:pt idx="12">
                  <c:v>11</c:v>
                </c:pt>
                <c:pt idx="13">
                  <c:v>6</c:v>
                </c:pt>
                <c:pt idx="14">
                  <c:v>10</c:v>
                </c:pt>
                <c:pt idx="15">
                  <c:v>3</c:v>
                </c:pt>
                <c:pt idx="16">
                  <c:v>9</c:v>
                </c:pt>
                <c:pt idx="17">
                  <c:v>8</c:v>
                </c:pt>
                <c:pt idx="18">
                  <c:v>8</c:v>
                </c:pt>
                <c:pt idx="19">
                  <c:v>8</c:v>
                </c:pt>
                <c:pt idx="20">
                  <c:v>12</c:v>
                </c:pt>
                <c:pt idx="21">
                  <c:v>8</c:v>
                </c:pt>
                <c:pt idx="22">
                  <c:v>4</c:v>
                </c:pt>
                <c:pt idx="23">
                  <c:v>0</c:v>
                </c:pt>
                <c:pt idx="24">
                  <c:v>8</c:v>
                </c:pt>
                <c:pt idx="25">
                  <c:v>3</c:v>
                </c:pt>
                <c:pt idx="26">
                  <c:v>5</c:v>
                </c:pt>
                <c:pt idx="27">
                  <c:v>8</c:v>
                </c:pt>
                <c:pt idx="28">
                  <c:v>2</c:v>
                </c:pt>
                <c:pt idx="29">
                  <c:v>4</c:v>
                </c:pt>
                <c:pt idx="30">
                  <c:v>10</c:v>
                </c:pt>
                <c:pt idx="31">
                  <c:v>9</c:v>
                </c:pt>
                <c:pt idx="32">
                  <c:v>2</c:v>
                </c:pt>
                <c:pt idx="33">
                  <c:v>2</c:v>
                </c:pt>
                <c:pt idx="34">
                  <c:v>4</c:v>
                </c:pt>
                <c:pt idx="35">
                  <c:v>15</c:v>
                </c:pt>
                <c:pt idx="36">
                  <c:v>5</c:v>
                </c:pt>
                <c:pt idx="37">
                  <c:v>4</c:v>
                </c:pt>
                <c:pt idx="38">
                  <c:v>8</c:v>
                </c:pt>
                <c:pt idx="39">
                  <c:v>5</c:v>
                </c:pt>
                <c:pt idx="40">
                  <c:v>6</c:v>
                </c:pt>
                <c:pt idx="41">
                  <c:v>1</c:v>
                </c:pt>
                <c:pt idx="42">
                  <c:v>11</c:v>
                </c:pt>
                <c:pt idx="43">
                  <c:v>2</c:v>
                </c:pt>
                <c:pt idx="44">
                  <c:v>2</c:v>
                </c:pt>
                <c:pt idx="45">
                  <c:v>9</c:v>
                </c:pt>
                <c:pt idx="46">
                  <c:v>7</c:v>
                </c:pt>
                <c:pt idx="47">
                  <c:v>8</c:v>
                </c:pt>
                <c:pt idx="48">
                  <c:v>7</c:v>
                </c:pt>
                <c:pt idx="49">
                  <c:v>5</c:v>
                </c:pt>
                <c:pt idx="50">
                  <c:v>6</c:v>
                </c:pt>
                <c:pt idx="51">
                  <c:v>3</c:v>
                </c:pt>
                <c:pt idx="52">
                  <c:v>3</c:v>
                </c:pt>
                <c:pt idx="53">
                  <c:v>0</c:v>
                </c:pt>
                <c:pt idx="54">
                  <c:v>4</c:v>
                </c:pt>
                <c:pt idx="55">
                  <c:v>2</c:v>
                </c:pt>
                <c:pt idx="56">
                  <c:v>4</c:v>
                </c:pt>
                <c:pt idx="57">
                  <c:v>1</c:v>
                </c:pt>
                <c:pt idx="58">
                  <c:v>3</c:v>
                </c:pt>
                <c:pt idx="59">
                  <c:v>3</c:v>
                </c:pt>
                <c:pt idx="60">
                  <c:v>0</c:v>
                </c:pt>
                <c:pt idx="61">
                  <c:v>2</c:v>
                </c:pt>
                <c:pt idx="62">
                  <c:v>1</c:v>
                </c:pt>
                <c:pt idx="63">
                  <c:v>0</c:v>
                </c:pt>
                <c:pt idx="64">
                  <c:v>0</c:v>
                </c:pt>
                <c:pt idx="65">
                  <c:v>0</c:v>
                </c:pt>
                <c:pt idx="66">
                  <c:v>3</c:v>
                </c:pt>
                <c:pt idx="67">
                  <c:v>4</c:v>
                </c:pt>
                <c:pt idx="68">
                  <c:v>2</c:v>
                </c:pt>
                <c:pt idx="69">
                  <c:v>0</c:v>
                </c:pt>
                <c:pt idx="70">
                  <c:v>2</c:v>
                </c:pt>
                <c:pt idx="71">
                  <c:v>1</c:v>
                </c:pt>
                <c:pt idx="72">
                  <c:v>1</c:v>
                </c:pt>
                <c:pt idx="73">
                  <c:v>7</c:v>
                </c:pt>
                <c:pt idx="74">
                  <c:v>1</c:v>
                </c:pt>
                <c:pt idx="75">
                  <c:v>4</c:v>
                </c:pt>
                <c:pt idx="76">
                  <c:v>2</c:v>
                </c:pt>
                <c:pt idx="77">
                  <c:v>0</c:v>
                </c:pt>
              </c:numCache>
            </c:numRef>
          </c:xVal>
          <c:yVal>
            <c:numRef>
              <c:f>overall!$U$2:$U$79</c:f>
              <c:numCache>
                <c:formatCode>0</c:formatCode>
                <c:ptCount val="78"/>
                <c:pt idx="0">
                  <c:v>51.166666666666664</c:v>
                </c:pt>
                <c:pt idx="1">
                  <c:v>42.888888888888886</c:v>
                </c:pt>
                <c:pt idx="2">
                  <c:v>64.666666666666671</c:v>
                </c:pt>
                <c:pt idx="3">
                  <c:v>59.75</c:v>
                </c:pt>
                <c:pt idx="4">
                  <c:v>40.799999999999997</c:v>
                </c:pt>
                <c:pt idx="5">
                  <c:v>42.777777777777779</c:v>
                </c:pt>
                <c:pt idx="6">
                  <c:v>46.714285714285715</c:v>
                </c:pt>
                <c:pt idx="7">
                  <c:v>47.4</c:v>
                </c:pt>
                <c:pt idx="8">
                  <c:v>52.6</c:v>
                </c:pt>
                <c:pt idx="9">
                  <c:v>54.5</c:v>
                </c:pt>
                <c:pt idx="10">
                  <c:v>40.333333333333336</c:v>
                </c:pt>
                <c:pt idx="11">
                  <c:v>49.571428571428569</c:v>
                </c:pt>
                <c:pt idx="12">
                  <c:v>45.714285714285715</c:v>
                </c:pt>
                <c:pt idx="13">
                  <c:v>43.75</c:v>
                </c:pt>
                <c:pt idx="14">
                  <c:v>50.6</c:v>
                </c:pt>
                <c:pt idx="15">
                  <c:v>40</c:v>
                </c:pt>
                <c:pt idx="16">
                  <c:v>29</c:v>
                </c:pt>
                <c:pt idx="17">
                  <c:v>58.111111111111114</c:v>
                </c:pt>
                <c:pt idx="18">
                  <c:v>49.153846153846153</c:v>
                </c:pt>
                <c:pt idx="19">
                  <c:v>37.25</c:v>
                </c:pt>
                <c:pt idx="20">
                  <c:v>41.8</c:v>
                </c:pt>
                <c:pt idx="21">
                  <c:v>47</c:v>
                </c:pt>
                <c:pt idx="22">
                  <c:v>39.333333333333336</c:v>
                </c:pt>
                <c:pt idx="23">
                  <c:v>43.5</c:v>
                </c:pt>
                <c:pt idx="24">
                  <c:v>61.25</c:v>
                </c:pt>
                <c:pt idx="25">
                  <c:v>41.333333333333336</c:v>
                </c:pt>
                <c:pt idx="26">
                  <c:v>57.666666666666664</c:v>
                </c:pt>
                <c:pt idx="27">
                  <c:v>48</c:v>
                </c:pt>
                <c:pt idx="28">
                  <c:v>62.5</c:v>
                </c:pt>
                <c:pt idx="29">
                  <c:v>50.25</c:v>
                </c:pt>
                <c:pt idx="30">
                  <c:v>50.2</c:v>
                </c:pt>
                <c:pt idx="31">
                  <c:v>37.166666666666664</c:v>
                </c:pt>
                <c:pt idx="32">
                  <c:v>0</c:v>
                </c:pt>
                <c:pt idx="33">
                  <c:v>50.666666666666664</c:v>
                </c:pt>
                <c:pt idx="34">
                  <c:v>26.666666666666668</c:v>
                </c:pt>
                <c:pt idx="35">
                  <c:v>26</c:v>
                </c:pt>
                <c:pt idx="36">
                  <c:v>51.8</c:v>
                </c:pt>
                <c:pt idx="37">
                  <c:v>49.666666666666664</c:v>
                </c:pt>
                <c:pt idx="38">
                  <c:v>45.5</c:v>
                </c:pt>
                <c:pt idx="39">
                  <c:v>45.75</c:v>
                </c:pt>
                <c:pt idx="40">
                  <c:v>25.4</c:v>
                </c:pt>
                <c:pt idx="41">
                  <c:v>46.5</c:v>
                </c:pt>
                <c:pt idx="42">
                  <c:v>66</c:v>
                </c:pt>
                <c:pt idx="43">
                  <c:v>0</c:v>
                </c:pt>
                <c:pt idx="44">
                  <c:v>28</c:v>
                </c:pt>
                <c:pt idx="45">
                  <c:v>45.666666666666664</c:v>
                </c:pt>
                <c:pt idx="46">
                  <c:v>51.333333333333336</c:v>
                </c:pt>
                <c:pt idx="47">
                  <c:v>43</c:v>
                </c:pt>
                <c:pt idx="48">
                  <c:v>56.285714285714285</c:v>
                </c:pt>
                <c:pt idx="49">
                  <c:v>61.5</c:v>
                </c:pt>
                <c:pt idx="50">
                  <c:v>63</c:v>
                </c:pt>
                <c:pt idx="51">
                  <c:v>69</c:v>
                </c:pt>
                <c:pt idx="52">
                  <c:v>49.25</c:v>
                </c:pt>
                <c:pt idx="53">
                  <c:v>0</c:v>
                </c:pt>
                <c:pt idx="54">
                  <c:v>0</c:v>
                </c:pt>
                <c:pt idx="55">
                  <c:v>51.5</c:v>
                </c:pt>
                <c:pt idx="56">
                  <c:v>57.333333333333336</c:v>
                </c:pt>
                <c:pt idx="57">
                  <c:v>57</c:v>
                </c:pt>
                <c:pt idx="58">
                  <c:v>49</c:v>
                </c:pt>
                <c:pt idx="59">
                  <c:v>42</c:v>
                </c:pt>
                <c:pt idx="60">
                  <c:v>61</c:v>
                </c:pt>
                <c:pt idx="61">
                  <c:v>63.25</c:v>
                </c:pt>
                <c:pt idx="62">
                  <c:v>48</c:v>
                </c:pt>
                <c:pt idx="63">
                  <c:v>58.333333333333336</c:v>
                </c:pt>
                <c:pt idx="64">
                  <c:v>44</c:v>
                </c:pt>
                <c:pt idx="65">
                  <c:v>52.666666666666664</c:v>
                </c:pt>
                <c:pt idx="66">
                  <c:v>43.333333333333336</c:v>
                </c:pt>
                <c:pt idx="67">
                  <c:v>39.5</c:v>
                </c:pt>
                <c:pt idx="68">
                  <c:v>55</c:v>
                </c:pt>
                <c:pt idx="69">
                  <c:v>71.5</c:v>
                </c:pt>
                <c:pt idx="70">
                  <c:v>59</c:v>
                </c:pt>
                <c:pt idx="71">
                  <c:v>59</c:v>
                </c:pt>
                <c:pt idx="72">
                  <c:v>57.5</c:v>
                </c:pt>
                <c:pt idx="73">
                  <c:v>0</c:v>
                </c:pt>
                <c:pt idx="74">
                  <c:v>0</c:v>
                </c:pt>
                <c:pt idx="75">
                  <c:v>0</c:v>
                </c:pt>
                <c:pt idx="76">
                  <c:v>45</c:v>
                </c:pt>
                <c:pt idx="77">
                  <c:v>0</c:v>
                </c:pt>
              </c:numCache>
            </c:numRef>
          </c:yVal>
          <c:smooth val="0"/>
          <c:extLst>
            <c:ext xmlns:c16="http://schemas.microsoft.com/office/drawing/2014/chart" uri="{C3380CC4-5D6E-409C-BE32-E72D297353CC}">
              <c16:uniqueId val="{00000001-A24C-8847-847D-276D102A73D5}"/>
            </c:ext>
          </c:extLst>
        </c:ser>
        <c:dLbls>
          <c:showLegendKey val="0"/>
          <c:showVal val="0"/>
          <c:showCatName val="0"/>
          <c:showSerName val="0"/>
          <c:showPercent val="0"/>
          <c:showBubbleSize val="0"/>
        </c:dLbls>
        <c:axId val="1972876048"/>
        <c:axId val="520502527"/>
      </c:scatterChart>
      <c:valAx>
        <c:axId val="197287604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02527"/>
        <c:crosses val="autoZero"/>
        <c:crossBetween val="midCat"/>
      </c:valAx>
      <c:valAx>
        <c:axId val="520502527"/>
        <c:scaling>
          <c:orientation val="minMax"/>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7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versus Average</a:t>
            </a:r>
            <a:r>
              <a:rPr lang="en-GB" baseline="0"/>
              <a:t> Parent Engagement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overall!$D$2:$D$79</c:f>
              <c:numCache>
                <c:formatCode>General</c:formatCode>
                <c:ptCount val="78"/>
                <c:pt idx="0">
                  <c:v>43</c:v>
                </c:pt>
                <c:pt idx="1">
                  <c:v>21</c:v>
                </c:pt>
                <c:pt idx="2">
                  <c:v>13</c:v>
                </c:pt>
                <c:pt idx="3">
                  <c:v>22</c:v>
                </c:pt>
                <c:pt idx="4">
                  <c:v>12</c:v>
                </c:pt>
                <c:pt idx="5">
                  <c:v>10</c:v>
                </c:pt>
                <c:pt idx="6">
                  <c:v>16</c:v>
                </c:pt>
                <c:pt idx="7">
                  <c:v>16</c:v>
                </c:pt>
                <c:pt idx="8">
                  <c:v>9</c:v>
                </c:pt>
                <c:pt idx="9">
                  <c:v>5</c:v>
                </c:pt>
                <c:pt idx="10">
                  <c:v>11</c:v>
                </c:pt>
                <c:pt idx="11">
                  <c:v>14</c:v>
                </c:pt>
                <c:pt idx="12">
                  <c:v>11</c:v>
                </c:pt>
                <c:pt idx="13">
                  <c:v>6</c:v>
                </c:pt>
                <c:pt idx="14">
                  <c:v>10</c:v>
                </c:pt>
                <c:pt idx="15">
                  <c:v>3</c:v>
                </c:pt>
                <c:pt idx="16">
                  <c:v>9</c:v>
                </c:pt>
                <c:pt idx="17">
                  <c:v>8</c:v>
                </c:pt>
                <c:pt idx="18">
                  <c:v>8</c:v>
                </c:pt>
                <c:pt idx="19">
                  <c:v>8</c:v>
                </c:pt>
                <c:pt idx="20">
                  <c:v>12</c:v>
                </c:pt>
                <c:pt idx="21">
                  <c:v>8</c:v>
                </c:pt>
                <c:pt idx="22">
                  <c:v>4</c:v>
                </c:pt>
                <c:pt idx="23">
                  <c:v>0</c:v>
                </c:pt>
                <c:pt idx="24">
                  <c:v>8</c:v>
                </c:pt>
                <c:pt idx="25">
                  <c:v>3</c:v>
                </c:pt>
                <c:pt idx="26">
                  <c:v>5</c:v>
                </c:pt>
                <c:pt idx="27">
                  <c:v>8</c:v>
                </c:pt>
                <c:pt idx="28">
                  <c:v>2</c:v>
                </c:pt>
                <c:pt idx="29">
                  <c:v>4</c:v>
                </c:pt>
                <c:pt idx="30">
                  <c:v>10</c:v>
                </c:pt>
                <c:pt idx="31">
                  <c:v>9</c:v>
                </c:pt>
                <c:pt idx="32">
                  <c:v>2</c:v>
                </c:pt>
                <c:pt idx="33">
                  <c:v>2</c:v>
                </c:pt>
                <c:pt idx="34">
                  <c:v>4</c:v>
                </c:pt>
                <c:pt idx="35">
                  <c:v>15</c:v>
                </c:pt>
                <c:pt idx="36">
                  <c:v>5</c:v>
                </c:pt>
                <c:pt idx="37">
                  <c:v>4</c:v>
                </c:pt>
                <c:pt idx="38">
                  <c:v>8</c:v>
                </c:pt>
                <c:pt idx="39">
                  <c:v>5</c:v>
                </c:pt>
                <c:pt idx="40">
                  <c:v>6</c:v>
                </c:pt>
                <c:pt idx="41">
                  <c:v>1</c:v>
                </c:pt>
                <c:pt idx="42">
                  <c:v>11</c:v>
                </c:pt>
                <c:pt idx="43">
                  <c:v>2</c:v>
                </c:pt>
                <c:pt idx="44">
                  <c:v>2</c:v>
                </c:pt>
                <c:pt idx="45">
                  <c:v>9</c:v>
                </c:pt>
                <c:pt idx="46">
                  <c:v>7</c:v>
                </c:pt>
                <c:pt idx="47">
                  <c:v>8</c:v>
                </c:pt>
                <c:pt idx="48">
                  <c:v>7</c:v>
                </c:pt>
                <c:pt idx="49">
                  <c:v>5</c:v>
                </c:pt>
                <c:pt idx="50">
                  <c:v>6</c:v>
                </c:pt>
                <c:pt idx="51">
                  <c:v>3</c:v>
                </c:pt>
                <c:pt idx="52">
                  <c:v>3</c:v>
                </c:pt>
                <c:pt idx="53">
                  <c:v>0</c:v>
                </c:pt>
                <c:pt idx="54">
                  <c:v>4</c:v>
                </c:pt>
                <c:pt idx="55">
                  <c:v>2</c:v>
                </c:pt>
                <c:pt idx="56">
                  <c:v>4</c:v>
                </c:pt>
                <c:pt idx="57">
                  <c:v>1</c:v>
                </c:pt>
                <c:pt idx="58">
                  <c:v>3</c:v>
                </c:pt>
                <c:pt idx="59">
                  <c:v>3</c:v>
                </c:pt>
                <c:pt idx="60">
                  <c:v>0</c:v>
                </c:pt>
                <c:pt idx="61">
                  <c:v>2</c:v>
                </c:pt>
                <c:pt idx="62">
                  <c:v>1</c:v>
                </c:pt>
                <c:pt idx="63">
                  <c:v>0</c:v>
                </c:pt>
                <c:pt idx="64">
                  <c:v>0</c:v>
                </c:pt>
                <c:pt idx="65">
                  <c:v>0</c:v>
                </c:pt>
                <c:pt idx="66">
                  <c:v>3</c:v>
                </c:pt>
                <c:pt idx="67">
                  <c:v>4</c:v>
                </c:pt>
                <c:pt idx="68">
                  <c:v>2</c:v>
                </c:pt>
                <c:pt idx="69">
                  <c:v>0</c:v>
                </c:pt>
                <c:pt idx="70">
                  <c:v>2</c:v>
                </c:pt>
                <c:pt idx="71">
                  <c:v>1</c:v>
                </c:pt>
                <c:pt idx="72">
                  <c:v>1</c:v>
                </c:pt>
                <c:pt idx="73">
                  <c:v>7</c:v>
                </c:pt>
                <c:pt idx="74">
                  <c:v>1</c:v>
                </c:pt>
                <c:pt idx="75">
                  <c:v>4</c:v>
                </c:pt>
                <c:pt idx="76">
                  <c:v>2</c:v>
                </c:pt>
                <c:pt idx="77">
                  <c:v>0</c:v>
                </c:pt>
              </c:numCache>
            </c:numRef>
          </c:xVal>
          <c:yVal>
            <c:numRef>
              <c:f>overall!$V$2:$V$79</c:f>
              <c:numCache>
                <c:formatCode>0</c:formatCode>
                <c:ptCount val="78"/>
                <c:pt idx="0">
                  <c:v>49.277777777777779</c:v>
                </c:pt>
                <c:pt idx="1">
                  <c:v>49.727272727272727</c:v>
                </c:pt>
                <c:pt idx="2">
                  <c:v>51.769230769230766</c:v>
                </c:pt>
                <c:pt idx="3">
                  <c:v>46.888888888888886</c:v>
                </c:pt>
                <c:pt idx="4">
                  <c:v>50.166666666666664</c:v>
                </c:pt>
                <c:pt idx="5">
                  <c:v>47.230769230769234</c:v>
                </c:pt>
                <c:pt idx="6">
                  <c:v>51.3</c:v>
                </c:pt>
                <c:pt idx="7">
                  <c:v>49.666666666666664</c:v>
                </c:pt>
                <c:pt idx="8">
                  <c:v>46.428571428571431</c:v>
                </c:pt>
                <c:pt idx="9">
                  <c:v>49.4</c:v>
                </c:pt>
                <c:pt idx="10">
                  <c:v>49.571428571428569</c:v>
                </c:pt>
                <c:pt idx="11">
                  <c:v>47.666666666666664</c:v>
                </c:pt>
                <c:pt idx="12">
                  <c:v>49.875</c:v>
                </c:pt>
                <c:pt idx="13">
                  <c:v>49.8</c:v>
                </c:pt>
                <c:pt idx="14">
                  <c:v>50.714285714285715</c:v>
                </c:pt>
                <c:pt idx="15">
                  <c:v>50.375</c:v>
                </c:pt>
                <c:pt idx="16">
                  <c:v>47.4</c:v>
                </c:pt>
                <c:pt idx="17">
                  <c:v>51.111111111111114</c:v>
                </c:pt>
                <c:pt idx="18">
                  <c:v>49.05263157894737</c:v>
                </c:pt>
                <c:pt idx="19">
                  <c:v>49</c:v>
                </c:pt>
                <c:pt idx="20">
                  <c:v>46</c:v>
                </c:pt>
                <c:pt idx="21">
                  <c:v>49.333333333333336</c:v>
                </c:pt>
                <c:pt idx="22">
                  <c:v>49.4</c:v>
                </c:pt>
                <c:pt idx="23">
                  <c:v>43.25</c:v>
                </c:pt>
                <c:pt idx="24">
                  <c:v>49.25</c:v>
                </c:pt>
                <c:pt idx="25">
                  <c:v>47</c:v>
                </c:pt>
                <c:pt idx="26">
                  <c:v>50.5</c:v>
                </c:pt>
                <c:pt idx="27">
                  <c:v>49.666666666666664</c:v>
                </c:pt>
                <c:pt idx="28">
                  <c:v>49.75</c:v>
                </c:pt>
                <c:pt idx="29">
                  <c:v>50.666666666666664</c:v>
                </c:pt>
                <c:pt idx="30">
                  <c:v>50</c:v>
                </c:pt>
                <c:pt idx="31">
                  <c:v>49.888888888888886</c:v>
                </c:pt>
                <c:pt idx="32">
                  <c:v>50.333333333333336</c:v>
                </c:pt>
                <c:pt idx="33">
                  <c:v>51</c:v>
                </c:pt>
                <c:pt idx="34">
                  <c:v>45</c:v>
                </c:pt>
                <c:pt idx="35">
                  <c:v>53</c:v>
                </c:pt>
                <c:pt idx="36">
                  <c:v>54.6</c:v>
                </c:pt>
                <c:pt idx="37">
                  <c:v>48.333333333333336</c:v>
                </c:pt>
                <c:pt idx="38">
                  <c:v>49</c:v>
                </c:pt>
                <c:pt idx="39">
                  <c:v>51.714285714285715</c:v>
                </c:pt>
                <c:pt idx="40">
                  <c:v>47.5</c:v>
                </c:pt>
                <c:pt idx="41">
                  <c:v>54.75</c:v>
                </c:pt>
                <c:pt idx="42">
                  <c:v>53.4</c:v>
                </c:pt>
                <c:pt idx="43">
                  <c:v>48</c:v>
                </c:pt>
                <c:pt idx="44">
                  <c:v>51</c:v>
                </c:pt>
                <c:pt idx="45">
                  <c:v>49.285714285714285</c:v>
                </c:pt>
                <c:pt idx="46">
                  <c:v>50.25</c:v>
                </c:pt>
                <c:pt idx="47">
                  <c:v>53.428571428571431</c:v>
                </c:pt>
                <c:pt idx="48">
                  <c:v>51.333333333333336</c:v>
                </c:pt>
                <c:pt idx="49">
                  <c:v>49.6</c:v>
                </c:pt>
                <c:pt idx="50">
                  <c:v>49.75</c:v>
                </c:pt>
                <c:pt idx="51">
                  <c:v>48</c:v>
                </c:pt>
                <c:pt idx="52">
                  <c:v>52.8</c:v>
                </c:pt>
                <c:pt idx="53">
                  <c:v>45</c:v>
                </c:pt>
                <c:pt idx="54">
                  <c:v>56.75</c:v>
                </c:pt>
                <c:pt idx="55">
                  <c:v>49.25</c:v>
                </c:pt>
                <c:pt idx="56">
                  <c:v>56.8</c:v>
                </c:pt>
                <c:pt idx="57">
                  <c:v>53.75</c:v>
                </c:pt>
                <c:pt idx="58">
                  <c:v>55.428571428571431</c:v>
                </c:pt>
                <c:pt idx="59">
                  <c:v>49.666666666666664</c:v>
                </c:pt>
                <c:pt idx="60">
                  <c:v>57.333333333333336</c:v>
                </c:pt>
                <c:pt idx="61">
                  <c:v>56</c:v>
                </c:pt>
                <c:pt idx="62">
                  <c:v>54.333333333333336</c:v>
                </c:pt>
                <c:pt idx="63">
                  <c:v>55.5</c:v>
                </c:pt>
                <c:pt idx="64">
                  <c:v>49</c:v>
                </c:pt>
                <c:pt idx="65">
                  <c:v>48</c:v>
                </c:pt>
                <c:pt idx="66">
                  <c:v>49.4</c:v>
                </c:pt>
                <c:pt idx="67">
                  <c:v>47</c:v>
                </c:pt>
                <c:pt idx="68">
                  <c:v>48.666666666666664</c:v>
                </c:pt>
                <c:pt idx="69">
                  <c:v>60.5</c:v>
                </c:pt>
                <c:pt idx="70">
                  <c:v>55</c:v>
                </c:pt>
                <c:pt idx="71">
                  <c:v>0</c:v>
                </c:pt>
                <c:pt idx="72">
                  <c:v>55.5</c:v>
                </c:pt>
                <c:pt idx="73">
                  <c:v>0</c:v>
                </c:pt>
                <c:pt idx="74">
                  <c:v>47</c:v>
                </c:pt>
                <c:pt idx="75">
                  <c:v>0</c:v>
                </c:pt>
                <c:pt idx="76">
                  <c:v>47</c:v>
                </c:pt>
                <c:pt idx="77">
                  <c:v>0</c:v>
                </c:pt>
              </c:numCache>
            </c:numRef>
          </c:yVal>
          <c:smooth val="0"/>
          <c:extLst>
            <c:ext xmlns:c16="http://schemas.microsoft.com/office/drawing/2014/chart" uri="{C3380CC4-5D6E-409C-BE32-E72D297353CC}">
              <c16:uniqueId val="{00000001-53F3-4C46-8F15-06FD5154E090}"/>
            </c:ext>
          </c:extLst>
        </c:ser>
        <c:dLbls>
          <c:showLegendKey val="0"/>
          <c:showVal val="0"/>
          <c:showCatName val="0"/>
          <c:showSerName val="0"/>
          <c:showPercent val="0"/>
          <c:showBubbleSize val="0"/>
        </c:dLbls>
        <c:axId val="1972876048"/>
        <c:axId val="520502527"/>
      </c:scatterChart>
      <c:valAx>
        <c:axId val="197287604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02527"/>
        <c:crosses val="autoZero"/>
        <c:crossBetween val="midCat"/>
      </c:valAx>
      <c:valAx>
        <c:axId val="520502527"/>
        <c:scaling>
          <c:orientation val="minMax"/>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7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versus Percent of Above 16 unemployed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overall!$D$2:$D$79</c:f>
              <c:numCache>
                <c:formatCode>General</c:formatCode>
                <c:ptCount val="78"/>
                <c:pt idx="0">
                  <c:v>43</c:v>
                </c:pt>
                <c:pt idx="1">
                  <c:v>21</c:v>
                </c:pt>
                <c:pt idx="2">
                  <c:v>13</c:v>
                </c:pt>
                <c:pt idx="3">
                  <c:v>22</c:v>
                </c:pt>
                <c:pt idx="4">
                  <c:v>12</c:v>
                </c:pt>
                <c:pt idx="5">
                  <c:v>10</c:v>
                </c:pt>
                <c:pt idx="6">
                  <c:v>16</c:v>
                </c:pt>
                <c:pt idx="7">
                  <c:v>16</c:v>
                </c:pt>
                <c:pt idx="8">
                  <c:v>9</c:v>
                </c:pt>
                <c:pt idx="9">
                  <c:v>5</c:v>
                </c:pt>
                <c:pt idx="10">
                  <c:v>11</c:v>
                </c:pt>
                <c:pt idx="11">
                  <c:v>14</c:v>
                </c:pt>
                <c:pt idx="12">
                  <c:v>11</c:v>
                </c:pt>
                <c:pt idx="13">
                  <c:v>6</c:v>
                </c:pt>
                <c:pt idx="14">
                  <c:v>10</c:v>
                </c:pt>
                <c:pt idx="15">
                  <c:v>3</c:v>
                </c:pt>
                <c:pt idx="16">
                  <c:v>9</c:v>
                </c:pt>
                <c:pt idx="17">
                  <c:v>8</c:v>
                </c:pt>
                <c:pt idx="18">
                  <c:v>8</c:v>
                </c:pt>
                <c:pt idx="19">
                  <c:v>8</c:v>
                </c:pt>
                <c:pt idx="20">
                  <c:v>12</c:v>
                </c:pt>
                <c:pt idx="21">
                  <c:v>8</c:v>
                </c:pt>
                <c:pt idx="22">
                  <c:v>4</c:v>
                </c:pt>
                <c:pt idx="23">
                  <c:v>0</c:v>
                </c:pt>
                <c:pt idx="24">
                  <c:v>8</c:v>
                </c:pt>
                <c:pt idx="25">
                  <c:v>3</c:v>
                </c:pt>
                <c:pt idx="26">
                  <c:v>5</c:v>
                </c:pt>
                <c:pt idx="27">
                  <c:v>8</c:v>
                </c:pt>
                <c:pt idx="28">
                  <c:v>2</c:v>
                </c:pt>
                <c:pt idx="29">
                  <c:v>4</c:v>
                </c:pt>
                <c:pt idx="30">
                  <c:v>10</c:v>
                </c:pt>
                <c:pt idx="31">
                  <c:v>9</c:v>
                </c:pt>
                <c:pt idx="32">
                  <c:v>2</c:v>
                </c:pt>
                <c:pt idx="33">
                  <c:v>2</c:v>
                </c:pt>
                <c:pt idx="34">
                  <c:v>4</c:v>
                </c:pt>
                <c:pt idx="35">
                  <c:v>15</c:v>
                </c:pt>
                <c:pt idx="36">
                  <c:v>5</c:v>
                </c:pt>
                <c:pt idx="37">
                  <c:v>4</c:v>
                </c:pt>
                <c:pt idx="38">
                  <c:v>8</c:v>
                </c:pt>
                <c:pt idx="39">
                  <c:v>5</c:v>
                </c:pt>
                <c:pt idx="40">
                  <c:v>6</c:v>
                </c:pt>
                <c:pt idx="41">
                  <c:v>1</c:v>
                </c:pt>
                <c:pt idx="42">
                  <c:v>11</c:v>
                </c:pt>
                <c:pt idx="43">
                  <c:v>2</c:v>
                </c:pt>
                <c:pt idx="44">
                  <c:v>2</c:v>
                </c:pt>
                <c:pt idx="45">
                  <c:v>9</c:v>
                </c:pt>
                <c:pt idx="46">
                  <c:v>7</c:v>
                </c:pt>
                <c:pt idx="47">
                  <c:v>8</c:v>
                </c:pt>
                <c:pt idx="48">
                  <c:v>7</c:v>
                </c:pt>
                <c:pt idx="49">
                  <c:v>5</c:v>
                </c:pt>
                <c:pt idx="50">
                  <c:v>6</c:v>
                </c:pt>
                <c:pt idx="51">
                  <c:v>3</c:v>
                </c:pt>
                <c:pt idx="52">
                  <c:v>3</c:v>
                </c:pt>
                <c:pt idx="53">
                  <c:v>0</c:v>
                </c:pt>
                <c:pt idx="54">
                  <c:v>4</c:v>
                </c:pt>
                <c:pt idx="55">
                  <c:v>2</c:v>
                </c:pt>
                <c:pt idx="56">
                  <c:v>4</c:v>
                </c:pt>
                <c:pt idx="57">
                  <c:v>1</c:v>
                </c:pt>
                <c:pt idx="58">
                  <c:v>3</c:v>
                </c:pt>
                <c:pt idx="59">
                  <c:v>3</c:v>
                </c:pt>
                <c:pt idx="60">
                  <c:v>0</c:v>
                </c:pt>
                <c:pt idx="61">
                  <c:v>2</c:v>
                </c:pt>
                <c:pt idx="62">
                  <c:v>1</c:v>
                </c:pt>
                <c:pt idx="63">
                  <c:v>0</c:v>
                </c:pt>
                <c:pt idx="64">
                  <c:v>0</c:v>
                </c:pt>
                <c:pt idx="65">
                  <c:v>0</c:v>
                </c:pt>
                <c:pt idx="66">
                  <c:v>3</c:v>
                </c:pt>
                <c:pt idx="67">
                  <c:v>4</c:v>
                </c:pt>
                <c:pt idx="68">
                  <c:v>2</c:v>
                </c:pt>
                <c:pt idx="69">
                  <c:v>0</c:v>
                </c:pt>
                <c:pt idx="70">
                  <c:v>2</c:v>
                </c:pt>
                <c:pt idx="71">
                  <c:v>1</c:v>
                </c:pt>
                <c:pt idx="72">
                  <c:v>1</c:v>
                </c:pt>
                <c:pt idx="73">
                  <c:v>7</c:v>
                </c:pt>
                <c:pt idx="74">
                  <c:v>1</c:v>
                </c:pt>
                <c:pt idx="75">
                  <c:v>4</c:v>
                </c:pt>
                <c:pt idx="76">
                  <c:v>2</c:v>
                </c:pt>
                <c:pt idx="77">
                  <c:v>0</c:v>
                </c:pt>
              </c:numCache>
            </c:numRef>
          </c:xVal>
          <c:yVal>
            <c:numRef>
              <c:f>overall!$O$2:$O$79</c:f>
              <c:numCache>
                <c:formatCode>0.00%</c:formatCode>
                <c:ptCount val="78"/>
                <c:pt idx="0">
                  <c:v>0.22600000000000001</c:v>
                </c:pt>
                <c:pt idx="1">
                  <c:v>0.28000000000000003</c:v>
                </c:pt>
                <c:pt idx="2">
                  <c:v>6.6000000000000003E-2</c:v>
                </c:pt>
                <c:pt idx="3">
                  <c:v>0.17300000000000001</c:v>
                </c:pt>
                <c:pt idx="4">
                  <c:v>0.35899999999999999</c:v>
                </c:pt>
                <c:pt idx="5">
                  <c:v>0.23</c:v>
                </c:pt>
                <c:pt idx="6">
                  <c:v>0.21199999999999999</c:v>
                </c:pt>
                <c:pt idx="7">
                  <c:v>0.107</c:v>
                </c:pt>
                <c:pt idx="8">
                  <c:v>0.2</c:v>
                </c:pt>
                <c:pt idx="9">
                  <c:v>0.182</c:v>
                </c:pt>
                <c:pt idx="10">
                  <c:v>0.23</c:v>
                </c:pt>
                <c:pt idx="11">
                  <c:v>0.28300000000000003</c:v>
                </c:pt>
                <c:pt idx="12">
                  <c:v>0.20300000000000001</c:v>
                </c:pt>
                <c:pt idx="13">
                  <c:v>0.19399999999999998</c:v>
                </c:pt>
                <c:pt idx="14">
                  <c:v>0.25800000000000001</c:v>
                </c:pt>
                <c:pt idx="15">
                  <c:v>0.20800000000000002</c:v>
                </c:pt>
                <c:pt idx="16">
                  <c:v>0.19699999999999998</c:v>
                </c:pt>
                <c:pt idx="17">
                  <c:v>0.19600000000000001</c:v>
                </c:pt>
                <c:pt idx="18">
                  <c:v>0.158</c:v>
                </c:pt>
                <c:pt idx="19">
                  <c:v>0.23399999999999999</c:v>
                </c:pt>
                <c:pt idx="20">
                  <c:v>0.17100000000000001</c:v>
                </c:pt>
                <c:pt idx="21">
                  <c:v>0.24299999999999999</c:v>
                </c:pt>
                <c:pt idx="22">
                  <c:v>0.157</c:v>
                </c:pt>
                <c:pt idx="23">
                  <c:v>0.28600000000000003</c:v>
                </c:pt>
                <c:pt idx="24">
                  <c:v>0.11699999999999999</c:v>
                </c:pt>
                <c:pt idx="25">
                  <c:v>0.22800000000000001</c:v>
                </c:pt>
                <c:pt idx="26">
                  <c:v>0.2</c:v>
                </c:pt>
                <c:pt idx="27">
                  <c:v>0.24</c:v>
                </c:pt>
                <c:pt idx="28">
                  <c:v>9.1999999999999998E-2</c:v>
                </c:pt>
                <c:pt idx="29">
                  <c:v>8.900000000000001E-2</c:v>
                </c:pt>
                <c:pt idx="30">
                  <c:v>0.13900000000000001</c:v>
                </c:pt>
                <c:pt idx="31">
                  <c:v>8.199999999999999E-2</c:v>
                </c:pt>
                <c:pt idx="32">
                  <c:v>0.34600000000000003</c:v>
                </c:pt>
                <c:pt idx="33">
                  <c:v>0.113</c:v>
                </c:pt>
                <c:pt idx="34">
                  <c:v>0.21100000000000002</c:v>
                </c:pt>
                <c:pt idx="35">
                  <c:v>7.0000000000000007E-2</c:v>
                </c:pt>
                <c:pt idx="36">
                  <c:v>5.0999999999999997E-2</c:v>
                </c:pt>
                <c:pt idx="37">
                  <c:v>0.16300000000000001</c:v>
                </c:pt>
                <c:pt idx="38">
                  <c:v>0.14599999999999999</c:v>
                </c:pt>
                <c:pt idx="39">
                  <c:v>0.1</c:v>
                </c:pt>
                <c:pt idx="40">
                  <c:v>8.6999999999999994E-2</c:v>
                </c:pt>
                <c:pt idx="41">
                  <c:v>0.15</c:v>
                </c:pt>
                <c:pt idx="42">
                  <c:v>4.7E-2</c:v>
                </c:pt>
                <c:pt idx="43">
                  <c:v>8.4000000000000005E-2</c:v>
                </c:pt>
                <c:pt idx="44">
                  <c:v>0.33899999999999997</c:v>
                </c:pt>
                <c:pt idx="45">
                  <c:v>0.158</c:v>
                </c:pt>
                <c:pt idx="46">
                  <c:v>0.182</c:v>
                </c:pt>
                <c:pt idx="47">
                  <c:v>0.1</c:v>
                </c:pt>
                <c:pt idx="48">
                  <c:v>8.8000000000000009E-2</c:v>
                </c:pt>
                <c:pt idx="49">
                  <c:v>0.126</c:v>
                </c:pt>
                <c:pt idx="50">
                  <c:v>9.1999999999999998E-2</c:v>
                </c:pt>
                <c:pt idx="51">
                  <c:v>9.6000000000000002E-2</c:v>
                </c:pt>
                <c:pt idx="52">
                  <c:v>0.1</c:v>
                </c:pt>
                <c:pt idx="53">
                  <c:v>0.28699999999999998</c:v>
                </c:pt>
                <c:pt idx="54">
                  <c:v>0.08</c:v>
                </c:pt>
                <c:pt idx="55">
                  <c:v>0.121</c:v>
                </c:pt>
                <c:pt idx="56">
                  <c:v>5.2000000000000005E-2</c:v>
                </c:pt>
                <c:pt idx="57">
                  <c:v>0.13699999999999998</c:v>
                </c:pt>
                <c:pt idx="58">
                  <c:v>0.09</c:v>
                </c:pt>
                <c:pt idx="59">
                  <c:v>0.13100000000000001</c:v>
                </c:pt>
                <c:pt idx="60">
                  <c:v>8.6999999999999994E-2</c:v>
                </c:pt>
                <c:pt idx="61">
                  <c:v>9.5000000000000001E-2</c:v>
                </c:pt>
                <c:pt idx="62">
                  <c:v>4.9000000000000002E-2</c:v>
                </c:pt>
                <c:pt idx="63">
                  <c:v>9.9000000000000005E-2</c:v>
                </c:pt>
                <c:pt idx="64">
                  <c:v>0.16500000000000001</c:v>
                </c:pt>
                <c:pt idx="65">
                  <c:v>0.16699999999999998</c:v>
                </c:pt>
                <c:pt idx="66">
                  <c:v>8.199999999999999E-2</c:v>
                </c:pt>
                <c:pt idx="67">
                  <c:v>0.16699999999999998</c:v>
                </c:pt>
                <c:pt idx="68">
                  <c:v>0.13400000000000001</c:v>
                </c:pt>
                <c:pt idx="69">
                  <c:v>6.5000000000000002E-2</c:v>
                </c:pt>
                <c:pt idx="70">
                  <c:v>0.124</c:v>
                </c:pt>
                <c:pt idx="71">
                  <c:v>9.6000000000000002E-2</c:v>
                </c:pt>
                <c:pt idx="72">
                  <c:v>6.8000000000000005E-2</c:v>
                </c:pt>
                <c:pt idx="73">
                  <c:v>5.7000000000000002E-2</c:v>
                </c:pt>
                <c:pt idx="74">
                  <c:v>0.18600000000000003</c:v>
                </c:pt>
                <c:pt idx="75">
                  <c:v>7.0999999999999994E-2</c:v>
                </c:pt>
                <c:pt idx="76">
                  <c:v>0.13800000000000001</c:v>
                </c:pt>
                <c:pt idx="77">
                  <c:v>0.129</c:v>
                </c:pt>
              </c:numCache>
            </c:numRef>
          </c:yVal>
          <c:smooth val="0"/>
          <c:extLst>
            <c:ext xmlns:c16="http://schemas.microsoft.com/office/drawing/2014/chart" uri="{C3380CC4-5D6E-409C-BE32-E72D297353CC}">
              <c16:uniqueId val="{00000001-6215-F941-9F05-283A5C23F360}"/>
            </c:ext>
          </c:extLst>
        </c:ser>
        <c:dLbls>
          <c:showLegendKey val="0"/>
          <c:showVal val="0"/>
          <c:showCatName val="0"/>
          <c:showSerName val="0"/>
          <c:showPercent val="0"/>
          <c:showBubbleSize val="0"/>
        </c:dLbls>
        <c:axId val="1972876048"/>
        <c:axId val="520502527"/>
      </c:scatterChart>
      <c:valAx>
        <c:axId val="197287604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02527"/>
        <c:crosses val="autoZero"/>
        <c:crossBetween val="midCat"/>
      </c:valAx>
      <c:valAx>
        <c:axId val="520502527"/>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7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versus Percent Above 25 No</a:t>
            </a:r>
            <a:r>
              <a:rPr lang="en-GB" baseline="0"/>
              <a:t> Diploma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overall!$D$2:$D$79</c:f>
              <c:numCache>
                <c:formatCode>General</c:formatCode>
                <c:ptCount val="78"/>
                <c:pt idx="0">
                  <c:v>43</c:v>
                </c:pt>
                <c:pt idx="1">
                  <c:v>21</c:v>
                </c:pt>
                <c:pt idx="2">
                  <c:v>13</c:v>
                </c:pt>
                <c:pt idx="3">
                  <c:v>22</c:v>
                </c:pt>
                <c:pt idx="4">
                  <c:v>12</c:v>
                </c:pt>
                <c:pt idx="5">
                  <c:v>10</c:v>
                </c:pt>
                <c:pt idx="6">
                  <c:v>16</c:v>
                </c:pt>
                <c:pt idx="7">
                  <c:v>16</c:v>
                </c:pt>
                <c:pt idx="8">
                  <c:v>9</c:v>
                </c:pt>
                <c:pt idx="9">
                  <c:v>5</c:v>
                </c:pt>
                <c:pt idx="10">
                  <c:v>11</c:v>
                </c:pt>
                <c:pt idx="11">
                  <c:v>14</c:v>
                </c:pt>
                <c:pt idx="12">
                  <c:v>11</c:v>
                </c:pt>
                <c:pt idx="13">
                  <c:v>6</c:v>
                </c:pt>
                <c:pt idx="14">
                  <c:v>10</c:v>
                </c:pt>
                <c:pt idx="15">
                  <c:v>3</c:v>
                </c:pt>
                <c:pt idx="16">
                  <c:v>9</c:v>
                </c:pt>
                <c:pt idx="17">
                  <c:v>8</c:v>
                </c:pt>
                <c:pt idx="18">
                  <c:v>8</c:v>
                </c:pt>
                <c:pt idx="19">
                  <c:v>8</c:v>
                </c:pt>
                <c:pt idx="20">
                  <c:v>12</c:v>
                </c:pt>
                <c:pt idx="21">
                  <c:v>8</c:v>
                </c:pt>
                <c:pt idx="22">
                  <c:v>4</c:v>
                </c:pt>
                <c:pt idx="23">
                  <c:v>0</c:v>
                </c:pt>
                <c:pt idx="24">
                  <c:v>8</c:v>
                </c:pt>
                <c:pt idx="25">
                  <c:v>3</c:v>
                </c:pt>
                <c:pt idx="26">
                  <c:v>5</c:v>
                </c:pt>
                <c:pt idx="27">
                  <c:v>8</c:v>
                </c:pt>
                <c:pt idx="28">
                  <c:v>2</c:v>
                </c:pt>
                <c:pt idx="29">
                  <c:v>4</c:v>
                </c:pt>
                <c:pt idx="30">
                  <c:v>10</c:v>
                </c:pt>
                <c:pt idx="31">
                  <c:v>9</c:v>
                </c:pt>
                <c:pt idx="32">
                  <c:v>2</c:v>
                </c:pt>
                <c:pt idx="33">
                  <c:v>2</c:v>
                </c:pt>
                <c:pt idx="34">
                  <c:v>4</c:v>
                </c:pt>
                <c:pt idx="35">
                  <c:v>15</c:v>
                </c:pt>
                <c:pt idx="36">
                  <c:v>5</c:v>
                </c:pt>
                <c:pt idx="37">
                  <c:v>4</c:v>
                </c:pt>
                <c:pt idx="38">
                  <c:v>8</c:v>
                </c:pt>
                <c:pt idx="39">
                  <c:v>5</c:v>
                </c:pt>
                <c:pt idx="40">
                  <c:v>6</c:v>
                </c:pt>
                <c:pt idx="41">
                  <c:v>1</c:v>
                </c:pt>
                <c:pt idx="42">
                  <c:v>11</c:v>
                </c:pt>
                <c:pt idx="43">
                  <c:v>2</c:v>
                </c:pt>
                <c:pt idx="44">
                  <c:v>2</c:v>
                </c:pt>
                <c:pt idx="45">
                  <c:v>9</c:v>
                </c:pt>
                <c:pt idx="46">
                  <c:v>7</c:v>
                </c:pt>
                <c:pt idx="47">
                  <c:v>8</c:v>
                </c:pt>
                <c:pt idx="48">
                  <c:v>7</c:v>
                </c:pt>
                <c:pt idx="49">
                  <c:v>5</c:v>
                </c:pt>
                <c:pt idx="50">
                  <c:v>6</c:v>
                </c:pt>
                <c:pt idx="51">
                  <c:v>3</c:v>
                </c:pt>
                <c:pt idx="52">
                  <c:v>3</c:v>
                </c:pt>
                <c:pt idx="53">
                  <c:v>0</c:v>
                </c:pt>
                <c:pt idx="54">
                  <c:v>4</c:v>
                </c:pt>
                <c:pt idx="55">
                  <c:v>2</c:v>
                </c:pt>
                <c:pt idx="56">
                  <c:v>4</c:v>
                </c:pt>
                <c:pt idx="57">
                  <c:v>1</c:v>
                </c:pt>
                <c:pt idx="58">
                  <c:v>3</c:v>
                </c:pt>
                <c:pt idx="59">
                  <c:v>3</c:v>
                </c:pt>
                <c:pt idx="60">
                  <c:v>0</c:v>
                </c:pt>
                <c:pt idx="61">
                  <c:v>2</c:v>
                </c:pt>
                <c:pt idx="62">
                  <c:v>1</c:v>
                </c:pt>
                <c:pt idx="63">
                  <c:v>0</c:v>
                </c:pt>
                <c:pt idx="64">
                  <c:v>0</c:v>
                </c:pt>
                <c:pt idx="65">
                  <c:v>0</c:v>
                </c:pt>
                <c:pt idx="66">
                  <c:v>3</c:v>
                </c:pt>
                <c:pt idx="67">
                  <c:v>4</c:v>
                </c:pt>
                <c:pt idx="68">
                  <c:v>2</c:v>
                </c:pt>
                <c:pt idx="69">
                  <c:v>0</c:v>
                </c:pt>
                <c:pt idx="70">
                  <c:v>2</c:v>
                </c:pt>
                <c:pt idx="71">
                  <c:v>1</c:v>
                </c:pt>
                <c:pt idx="72">
                  <c:v>1</c:v>
                </c:pt>
                <c:pt idx="73">
                  <c:v>7</c:v>
                </c:pt>
                <c:pt idx="74">
                  <c:v>1</c:v>
                </c:pt>
                <c:pt idx="75">
                  <c:v>4</c:v>
                </c:pt>
                <c:pt idx="76">
                  <c:v>2</c:v>
                </c:pt>
                <c:pt idx="77">
                  <c:v>0</c:v>
                </c:pt>
              </c:numCache>
            </c:numRef>
          </c:xVal>
          <c:yVal>
            <c:numRef>
              <c:f>overall!$P$2:$P$79</c:f>
              <c:numCache>
                <c:formatCode>0.00%</c:formatCode>
                <c:ptCount val="78"/>
                <c:pt idx="0">
                  <c:v>0.24399999999999999</c:v>
                </c:pt>
                <c:pt idx="1">
                  <c:v>0.28499999999999998</c:v>
                </c:pt>
                <c:pt idx="2">
                  <c:v>0.129</c:v>
                </c:pt>
                <c:pt idx="3">
                  <c:v>0.35399999999999998</c:v>
                </c:pt>
                <c:pt idx="4">
                  <c:v>0.26300000000000001</c:v>
                </c:pt>
                <c:pt idx="5">
                  <c:v>0.41499999999999998</c:v>
                </c:pt>
                <c:pt idx="6">
                  <c:v>0.27600000000000002</c:v>
                </c:pt>
                <c:pt idx="7">
                  <c:v>9.6000000000000002E-2</c:v>
                </c:pt>
                <c:pt idx="8">
                  <c:v>0.14000000000000001</c:v>
                </c:pt>
                <c:pt idx="9">
                  <c:v>0.14300000000000002</c:v>
                </c:pt>
                <c:pt idx="10">
                  <c:v>0.16500000000000001</c:v>
                </c:pt>
                <c:pt idx="11">
                  <c:v>0.185</c:v>
                </c:pt>
                <c:pt idx="12">
                  <c:v>0.16899999999999998</c:v>
                </c:pt>
                <c:pt idx="13">
                  <c:v>0.20499999999999999</c:v>
                </c:pt>
                <c:pt idx="14">
                  <c:v>0.245</c:v>
                </c:pt>
                <c:pt idx="15">
                  <c:v>0.13699999999999998</c:v>
                </c:pt>
                <c:pt idx="16">
                  <c:v>0.26600000000000001</c:v>
                </c:pt>
                <c:pt idx="17">
                  <c:v>0.21299999999999999</c:v>
                </c:pt>
                <c:pt idx="18">
                  <c:v>0.54799999999999993</c:v>
                </c:pt>
                <c:pt idx="19">
                  <c:v>0.16500000000000001</c:v>
                </c:pt>
                <c:pt idx="20">
                  <c:v>0.312</c:v>
                </c:pt>
                <c:pt idx="21">
                  <c:v>0.159</c:v>
                </c:pt>
                <c:pt idx="22">
                  <c:v>0.113</c:v>
                </c:pt>
                <c:pt idx="23">
                  <c:v>0.254</c:v>
                </c:pt>
                <c:pt idx="24">
                  <c:v>0.17699999999999999</c:v>
                </c:pt>
                <c:pt idx="25">
                  <c:v>0.13100000000000001</c:v>
                </c:pt>
                <c:pt idx="26">
                  <c:v>0.11</c:v>
                </c:pt>
                <c:pt idx="27">
                  <c:v>0.14499999999999999</c:v>
                </c:pt>
                <c:pt idx="28">
                  <c:v>9.6999999999999989E-2</c:v>
                </c:pt>
                <c:pt idx="29">
                  <c:v>0.11800000000000001</c:v>
                </c:pt>
                <c:pt idx="30">
                  <c:v>0.45100000000000001</c:v>
                </c:pt>
                <c:pt idx="31">
                  <c:v>0.14800000000000002</c:v>
                </c:pt>
                <c:pt idx="32">
                  <c:v>0.27500000000000002</c:v>
                </c:pt>
                <c:pt idx="33">
                  <c:v>0.193</c:v>
                </c:pt>
                <c:pt idx="34">
                  <c:v>0.106</c:v>
                </c:pt>
                <c:pt idx="35">
                  <c:v>2.5000000000000001E-2</c:v>
                </c:pt>
                <c:pt idx="36">
                  <c:v>3.6000000000000004E-2</c:v>
                </c:pt>
                <c:pt idx="37">
                  <c:v>0.21</c:v>
                </c:pt>
                <c:pt idx="38">
                  <c:v>0.373</c:v>
                </c:pt>
                <c:pt idx="39">
                  <c:v>0.32899999999999996</c:v>
                </c:pt>
                <c:pt idx="40">
                  <c:v>0.182</c:v>
                </c:pt>
                <c:pt idx="41">
                  <c:v>0.10800000000000001</c:v>
                </c:pt>
                <c:pt idx="42">
                  <c:v>2.6000000000000002E-2</c:v>
                </c:pt>
                <c:pt idx="43">
                  <c:v>4.2999999999999997E-2</c:v>
                </c:pt>
                <c:pt idx="44">
                  <c:v>0.26600000000000001</c:v>
                </c:pt>
                <c:pt idx="45">
                  <c:v>0.40700000000000003</c:v>
                </c:pt>
                <c:pt idx="46">
                  <c:v>0.51500000000000001</c:v>
                </c:pt>
                <c:pt idx="47">
                  <c:v>0.22399999999999998</c:v>
                </c:pt>
                <c:pt idx="48">
                  <c:v>0.20800000000000002</c:v>
                </c:pt>
                <c:pt idx="49">
                  <c:v>0.193</c:v>
                </c:pt>
                <c:pt idx="50">
                  <c:v>0.247</c:v>
                </c:pt>
                <c:pt idx="51">
                  <c:v>0.33600000000000002</c:v>
                </c:pt>
                <c:pt idx="52">
                  <c:v>0.16200000000000001</c:v>
                </c:pt>
                <c:pt idx="53">
                  <c:v>0.184</c:v>
                </c:pt>
                <c:pt idx="54">
                  <c:v>3.7000000000000005E-2</c:v>
                </c:pt>
                <c:pt idx="55">
                  <c:v>0.31900000000000001</c:v>
                </c:pt>
                <c:pt idx="56">
                  <c:v>4.4999999999999998E-2</c:v>
                </c:pt>
                <c:pt idx="57">
                  <c:v>0.222</c:v>
                </c:pt>
                <c:pt idx="58">
                  <c:v>0.115</c:v>
                </c:pt>
                <c:pt idx="59">
                  <c:v>0.41600000000000004</c:v>
                </c:pt>
                <c:pt idx="60">
                  <c:v>4.2999999999999997E-2</c:v>
                </c:pt>
                <c:pt idx="61">
                  <c:v>0.188</c:v>
                </c:pt>
                <c:pt idx="62">
                  <c:v>7.400000000000001E-2</c:v>
                </c:pt>
                <c:pt idx="63">
                  <c:v>0.14400000000000002</c:v>
                </c:pt>
                <c:pt idx="64">
                  <c:v>0.35899999999999999</c:v>
                </c:pt>
                <c:pt idx="65">
                  <c:v>0.34499999999999997</c:v>
                </c:pt>
                <c:pt idx="66">
                  <c:v>0.13400000000000001</c:v>
                </c:pt>
                <c:pt idx="67">
                  <c:v>0.37</c:v>
                </c:pt>
                <c:pt idx="68">
                  <c:v>0.32899999999999996</c:v>
                </c:pt>
                <c:pt idx="69">
                  <c:v>7.400000000000001E-2</c:v>
                </c:pt>
                <c:pt idx="70">
                  <c:v>0.13400000000000001</c:v>
                </c:pt>
                <c:pt idx="71">
                  <c:v>0.192</c:v>
                </c:pt>
                <c:pt idx="72">
                  <c:v>4.9000000000000002E-2</c:v>
                </c:pt>
                <c:pt idx="73">
                  <c:v>3.1E-2</c:v>
                </c:pt>
                <c:pt idx="74">
                  <c:v>0.193</c:v>
                </c:pt>
                <c:pt idx="75">
                  <c:v>0.109</c:v>
                </c:pt>
                <c:pt idx="76">
                  <c:v>0.23499999999999999</c:v>
                </c:pt>
                <c:pt idx="77">
                  <c:v>0.19500000000000001</c:v>
                </c:pt>
              </c:numCache>
            </c:numRef>
          </c:yVal>
          <c:smooth val="0"/>
          <c:extLst>
            <c:ext xmlns:c16="http://schemas.microsoft.com/office/drawing/2014/chart" uri="{C3380CC4-5D6E-409C-BE32-E72D297353CC}">
              <c16:uniqueId val="{00000001-C52B-D34D-9BB0-1255DD32E694}"/>
            </c:ext>
          </c:extLst>
        </c:ser>
        <c:dLbls>
          <c:showLegendKey val="0"/>
          <c:showVal val="0"/>
          <c:showCatName val="0"/>
          <c:showSerName val="0"/>
          <c:showPercent val="0"/>
          <c:showBubbleSize val="0"/>
        </c:dLbls>
        <c:axId val="1972876048"/>
        <c:axId val="520502527"/>
      </c:scatterChart>
      <c:valAx>
        <c:axId val="197287604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02527"/>
        <c:crosses val="autoZero"/>
        <c:crossBetween val="midCat"/>
      </c:valAx>
      <c:valAx>
        <c:axId val="520502527"/>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7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versus Average</a:t>
            </a:r>
            <a:r>
              <a:rPr lang="en-GB" baseline="0"/>
              <a:t> School Safety Score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overall!$D$2:$D$79</c:f>
              <c:numCache>
                <c:formatCode>General</c:formatCode>
                <c:ptCount val="78"/>
                <c:pt idx="0">
                  <c:v>43</c:v>
                </c:pt>
                <c:pt idx="1">
                  <c:v>21</c:v>
                </c:pt>
                <c:pt idx="2">
                  <c:v>13</c:v>
                </c:pt>
                <c:pt idx="3">
                  <c:v>22</c:v>
                </c:pt>
                <c:pt idx="4">
                  <c:v>12</c:v>
                </c:pt>
                <c:pt idx="5">
                  <c:v>10</c:v>
                </c:pt>
                <c:pt idx="6">
                  <c:v>16</c:v>
                </c:pt>
                <c:pt idx="7">
                  <c:v>16</c:v>
                </c:pt>
                <c:pt idx="8">
                  <c:v>9</c:v>
                </c:pt>
                <c:pt idx="9">
                  <c:v>5</c:v>
                </c:pt>
                <c:pt idx="10">
                  <c:v>11</c:v>
                </c:pt>
                <c:pt idx="11">
                  <c:v>14</c:v>
                </c:pt>
                <c:pt idx="12">
                  <c:v>11</c:v>
                </c:pt>
                <c:pt idx="13">
                  <c:v>6</c:v>
                </c:pt>
                <c:pt idx="14">
                  <c:v>10</c:v>
                </c:pt>
                <c:pt idx="15">
                  <c:v>3</c:v>
                </c:pt>
                <c:pt idx="16">
                  <c:v>9</c:v>
                </c:pt>
                <c:pt idx="17">
                  <c:v>8</c:v>
                </c:pt>
                <c:pt idx="18">
                  <c:v>8</c:v>
                </c:pt>
                <c:pt idx="19">
                  <c:v>8</c:v>
                </c:pt>
                <c:pt idx="20">
                  <c:v>12</c:v>
                </c:pt>
                <c:pt idx="21">
                  <c:v>8</c:v>
                </c:pt>
                <c:pt idx="22">
                  <c:v>4</c:v>
                </c:pt>
                <c:pt idx="23">
                  <c:v>0</c:v>
                </c:pt>
                <c:pt idx="24">
                  <c:v>8</c:v>
                </c:pt>
                <c:pt idx="25">
                  <c:v>3</c:v>
                </c:pt>
                <c:pt idx="26">
                  <c:v>5</c:v>
                </c:pt>
                <c:pt idx="27">
                  <c:v>8</c:v>
                </c:pt>
                <c:pt idx="28">
                  <c:v>2</c:v>
                </c:pt>
                <c:pt idx="29">
                  <c:v>4</c:v>
                </c:pt>
                <c:pt idx="30">
                  <c:v>10</c:v>
                </c:pt>
                <c:pt idx="31">
                  <c:v>9</c:v>
                </c:pt>
                <c:pt idx="32">
                  <c:v>2</c:v>
                </c:pt>
                <c:pt idx="33">
                  <c:v>2</c:v>
                </c:pt>
                <c:pt idx="34">
                  <c:v>4</c:v>
                </c:pt>
                <c:pt idx="35">
                  <c:v>15</c:v>
                </c:pt>
                <c:pt idx="36">
                  <c:v>5</c:v>
                </c:pt>
                <c:pt idx="37">
                  <c:v>4</c:v>
                </c:pt>
                <c:pt idx="38">
                  <c:v>8</c:v>
                </c:pt>
                <c:pt idx="39">
                  <c:v>5</c:v>
                </c:pt>
                <c:pt idx="40">
                  <c:v>6</c:v>
                </c:pt>
                <c:pt idx="41">
                  <c:v>1</c:v>
                </c:pt>
                <c:pt idx="42">
                  <c:v>11</c:v>
                </c:pt>
                <c:pt idx="43">
                  <c:v>2</c:v>
                </c:pt>
                <c:pt idx="44">
                  <c:v>2</c:v>
                </c:pt>
                <c:pt idx="45">
                  <c:v>9</c:v>
                </c:pt>
                <c:pt idx="46">
                  <c:v>7</c:v>
                </c:pt>
                <c:pt idx="47">
                  <c:v>8</c:v>
                </c:pt>
                <c:pt idx="48">
                  <c:v>7</c:v>
                </c:pt>
                <c:pt idx="49">
                  <c:v>5</c:v>
                </c:pt>
                <c:pt idx="50">
                  <c:v>6</c:v>
                </c:pt>
                <c:pt idx="51">
                  <c:v>3</c:v>
                </c:pt>
                <c:pt idx="52">
                  <c:v>3</c:v>
                </c:pt>
                <c:pt idx="53">
                  <c:v>0</c:v>
                </c:pt>
                <c:pt idx="54">
                  <c:v>4</c:v>
                </c:pt>
                <c:pt idx="55">
                  <c:v>2</c:v>
                </c:pt>
                <c:pt idx="56">
                  <c:v>4</c:v>
                </c:pt>
                <c:pt idx="57">
                  <c:v>1</c:v>
                </c:pt>
                <c:pt idx="58">
                  <c:v>3</c:v>
                </c:pt>
                <c:pt idx="59">
                  <c:v>3</c:v>
                </c:pt>
                <c:pt idx="60">
                  <c:v>0</c:v>
                </c:pt>
                <c:pt idx="61">
                  <c:v>2</c:v>
                </c:pt>
                <c:pt idx="62">
                  <c:v>1</c:v>
                </c:pt>
                <c:pt idx="63">
                  <c:v>0</c:v>
                </c:pt>
                <c:pt idx="64">
                  <c:v>0</c:v>
                </c:pt>
                <c:pt idx="65">
                  <c:v>0</c:v>
                </c:pt>
                <c:pt idx="66">
                  <c:v>3</c:v>
                </c:pt>
                <c:pt idx="67">
                  <c:v>4</c:v>
                </c:pt>
                <c:pt idx="68">
                  <c:v>2</c:v>
                </c:pt>
                <c:pt idx="69">
                  <c:v>0</c:v>
                </c:pt>
                <c:pt idx="70">
                  <c:v>2</c:v>
                </c:pt>
                <c:pt idx="71">
                  <c:v>1</c:v>
                </c:pt>
                <c:pt idx="72">
                  <c:v>1</c:v>
                </c:pt>
                <c:pt idx="73">
                  <c:v>7</c:v>
                </c:pt>
                <c:pt idx="74">
                  <c:v>1</c:v>
                </c:pt>
                <c:pt idx="75">
                  <c:v>4</c:v>
                </c:pt>
                <c:pt idx="76">
                  <c:v>2</c:v>
                </c:pt>
                <c:pt idx="77">
                  <c:v>0</c:v>
                </c:pt>
              </c:numCache>
            </c:numRef>
          </c:xVal>
          <c:yVal>
            <c:numRef>
              <c:f>overall!$R$2:$R$79</c:f>
              <c:numCache>
                <c:formatCode>0</c:formatCode>
                <c:ptCount val="78"/>
                <c:pt idx="0">
                  <c:v>39.761904761904759</c:v>
                </c:pt>
                <c:pt idx="1">
                  <c:v>34.058823529411768</c:v>
                </c:pt>
                <c:pt idx="2">
                  <c:v>60.3</c:v>
                </c:pt>
                <c:pt idx="3">
                  <c:v>41.1</c:v>
                </c:pt>
                <c:pt idx="4">
                  <c:v>31.166666666666668</c:v>
                </c:pt>
                <c:pt idx="5">
                  <c:v>38.615384615384613</c:v>
                </c:pt>
                <c:pt idx="6">
                  <c:v>49.266666666666666</c:v>
                </c:pt>
                <c:pt idx="7">
                  <c:v>54.214285714285715</c:v>
                </c:pt>
                <c:pt idx="8">
                  <c:v>34</c:v>
                </c:pt>
                <c:pt idx="9">
                  <c:v>43.25</c:v>
                </c:pt>
                <c:pt idx="10">
                  <c:v>35</c:v>
                </c:pt>
                <c:pt idx="11">
                  <c:v>32.333333333333336</c:v>
                </c:pt>
                <c:pt idx="12">
                  <c:v>33.5</c:v>
                </c:pt>
                <c:pt idx="13">
                  <c:v>33.857142857142854</c:v>
                </c:pt>
                <c:pt idx="14">
                  <c:v>37.25</c:v>
                </c:pt>
                <c:pt idx="15">
                  <c:v>35</c:v>
                </c:pt>
                <c:pt idx="16">
                  <c:v>27</c:v>
                </c:pt>
                <c:pt idx="17">
                  <c:v>49.46153846153846</c:v>
                </c:pt>
                <c:pt idx="18">
                  <c:v>47.421052631578945</c:v>
                </c:pt>
                <c:pt idx="19">
                  <c:v>33.285714285714285</c:v>
                </c:pt>
                <c:pt idx="20">
                  <c:v>31.857142857142858</c:v>
                </c:pt>
                <c:pt idx="21">
                  <c:v>37.5</c:v>
                </c:pt>
                <c:pt idx="22">
                  <c:v>46.6</c:v>
                </c:pt>
                <c:pt idx="23">
                  <c:v>25.4</c:v>
                </c:pt>
                <c:pt idx="24">
                  <c:v>45</c:v>
                </c:pt>
                <c:pt idx="25">
                  <c:v>51.8</c:v>
                </c:pt>
                <c:pt idx="26">
                  <c:v>56</c:v>
                </c:pt>
                <c:pt idx="27">
                  <c:v>53.25</c:v>
                </c:pt>
                <c:pt idx="28">
                  <c:v>59.833333333333336</c:v>
                </c:pt>
                <c:pt idx="29">
                  <c:v>52</c:v>
                </c:pt>
                <c:pt idx="30">
                  <c:v>48.125</c:v>
                </c:pt>
                <c:pt idx="31">
                  <c:v>51.545454545454547</c:v>
                </c:pt>
                <c:pt idx="32">
                  <c:v>41</c:v>
                </c:pt>
                <c:pt idx="33">
                  <c:v>56</c:v>
                </c:pt>
                <c:pt idx="34">
                  <c:v>28</c:v>
                </c:pt>
                <c:pt idx="35">
                  <c:v>68.400000000000006</c:v>
                </c:pt>
                <c:pt idx="36">
                  <c:v>81.833333333333329</c:v>
                </c:pt>
                <c:pt idx="37">
                  <c:v>42.5</c:v>
                </c:pt>
                <c:pt idx="38">
                  <c:v>47.666666666666664</c:v>
                </c:pt>
                <c:pt idx="39">
                  <c:v>61</c:v>
                </c:pt>
                <c:pt idx="40">
                  <c:v>43</c:v>
                </c:pt>
                <c:pt idx="41">
                  <c:v>38.25</c:v>
                </c:pt>
                <c:pt idx="42">
                  <c:v>74.090909090909093</c:v>
                </c:pt>
                <c:pt idx="43">
                  <c:v>58.5</c:v>
                </c:pt>
                <c:pt idx="44">
                  <c:v>35.5</c:v>
                </c:pt>
                <c:pt idx="45">
                  <c:v>51.3</c:v>
                </c:pt>
                <c:pt idx="46">
                  <c:v>49.142857142857146</c:v>
                </c:pt>
                <c:pt idx="47">
                  <c:v>54.875</c:v>
                </c:pt>
                <c:pt idx="48">
                  <c:v>67.222222222222229</c:v>
                </c:pt>
                <c:pt idx="49">
                  <c:v>55.428571428571431</c:v>
                </c:pt>
                <c:pt idx="50">
                  <c:v>56.25</c:v>
                </c:pt>
                <c:pt idx="51">
                  <c:v>58</c:v>
                </c:pt>
                <c:pt idx="52">
                  <c:v>69.166666666666671</c:v>
                </c:pt>
                <c:pt idx="53">
                  <c:v>0</c:v>
                </c:pt>
                <c:pt idx="54">
                  <c:v>70.5</c:v>
                </c:pt>
                <c:pt idx="55">
                  <c:v>48.6</c:v>
                </c:pt>
                <c:pt idx="56">
                  <c:v>85.166666666666671</c:v>
                </c:pt>
                <c:pt idx="57">
                  <c:v>55</c:v>
                </c:pt>
                <c:pt idx="58">
                  <c:v>77.428571428571431</c:v>
                </c:pt>
                <c:pt idx="59">
                  <c:v>39.666666666666664</c:v>
                </c:pt>
                <c:pt idx="60">
                  <c:v>86.5</c:v>
                </c:pt>
                <c:pt idx="61">
                  <c:v>69.333333333333329</c:v>
                </c:pt>
                <c:pt idx="62">
                  <c:v>80.333333333333329</c:v>
                </c:pt>
                <c:pt idx="63">
                  <c:v>81.599999999999994</c:v>
                </c:pt>
                <c:pt idx="64">
                  <c:v>45.5</c:v>
                </c:pt>
                <c:pt idx="65">
                  <c:v>43.333333333333336</c:v>
                </c:pt>
                <c:pt idx="66">
                  <c:v>67.2</c:v>
                </c:pt>
                <c:pt idx="67">
                  <c:v>50.666666666666664</c:v>
                </c:pt>
                <c:pt idx="68">
                  <c:v>60</c:v>
                </c:pt>
                <c:pt idx="69">
                  <c:v>78</c:v>
                </c:pt>
                <c:pt idx="70">
                  <c:v>59</c:v>
                </c:pt>
                <c:pt idx="71">
                  <c:v>50</c:v>
                </c:pt>
                <c:pt idx="72">
                  <c:v>99</c:v>
                </c:pt>
                <c:pt idx="73">
                  <c:v>92</c:v>
                </c:pt>
                <c:pt idx="74">
                  <c:v>28</c:v>
                </c:pt>
                <c:pt idx="75">
                  <c:v>44</c:v>
                </c:pt>
                <c:pt idx="76">
                  <c:v>57</c:v>
                </c:pt>
                <c:pt idx="77">
                  <c:v>0</c:v>
                </c:pt>
              </c:numCache>
            </c:numRef>
          </c:yVal>
          <c:smooth val="0"/>
          <c:extLst>
            <c:ext xmlns:c16="http://schemas.microsoft.com/office/drawing/2014/chart" uri="{C3380CC4-5D6E-409C-BE32-E72D297353CC}">
              <c16:uniqueId val="{00000001-5084-E84C-9F5A-68C4963DD6B2}"/>
            </c:ext>
          </c:extLst>
        </c:ser>
        <c:dLbls>
          <c:showLegendKey val="0"/>
          <c:showVal val="0"/>
          <c:showCatName val="0"/>
          <c:showSerName val="0"/>
          <c:showPercent val="0"/>
          <c:showBubbleSize val="0"/>
        </c:dLbls>
        <c:axId val="1972876048"/>
        <c:axId val="520502527"/>
      </c:scatterChart>
      <c:valAx>
        <c:axId val="197287604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02527"/>
        <c:crosses val="autoZero"/>
        <c:crossBetween val="midCat"/>
      </c:valAx>
      <c:valAx>
        <c:axId val="520502527"/>
        <c:scaling>
          <c:orientation val="minMax"/>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7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versus Average Parent</a:t>
            </a:r>
            <a:r>
              <a:rPr lang="en-GB" baseline="0"/>
              <a:t> Environment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overall!$D$2:$D$79</c:f>
              <c:numCache>
                <c:formatCode>General</c:formatCode>
                <c:ptCount val="78"/>
                <c:pt idx="0">
                  <c:v>43</c:v>
                </c:pt>
                <c:pt idx="1">
                  <c:v>21</c:v>
                </c:pt>
                <c:pt idx="2">
                  <c:v>13</c:v>
                </c:pt>
                <c:pt idx="3">
                  <c:v>22</c:v>
                </c:pt>
                <c:pt idx="4">
                  <c:v>12</c:v>
                </c:pt>
                <c:pt idx="5">
                  <c:v>10</c:v>
                </c:pt>
                <c:pt idx="6">
                  <c:v>16</c:v>
                </c:pt>
                <c:pt idx="7">
                  <c:v>16</c:v>
                </c:pt>
                <c:pt idx="8">
                  <c:v>9</c:v>
                </c:pt>
                <c:pt idx="9">
                  <c:v>5</c:v>
                </c:pt>
                <c:pt idx="10">
                  <c:v>11</c:v>
                </c:pt>
                <c:pt idx="11">
                  <c:v>14</c:v>
                </c:pt>
                <c:pt idx="12">
                  <c:v>11</c:v>
                </c:pt>
                <c:pt idx="13">
                  <c:v>6</c:v>
                </c:pt>
                <c:pt idx="14">
                  <c:v>10</c:v>
                </c:pt>
                <c:pt idx="15">
                  <c:v>3</c:v>
                </c:pt>
                <c:pt idx="16">
                  <c:v>9</c:v>
                </c:pt>
                <c:pt idx="17">
                  <c:v>8</c:v>
                </c:pt>
                <c:pt idx="18">
                  <c:v>8</c:v>
                </c:pt>
                <c:pt idx="19">
                  <c:v>8</c:v>
                </c:pt>
                <c:pt idx="20">
                  <c:v>12</c:v>
                </c:pt>
                <c:pt idx="21">
                  <c:v>8</c:v>
                </c:pt>
                <c:pt idx="22">
                  <c:v>4</c:v>
                </c:pt>
                <c:pt idx="23">
                  <c:v>0</c:v>
                </c:pt>
                <c:pt idx="24">
                  <c:v>8</c:v>
                </c:pt>
                <c:pt idx="25">
                  <c:v>3</c:v>
                </c:pt>
                <c:pt idx="26">
                  <c:v>5</c:v>
                </c:pt>
                <c:pt idx="27">
                  <c:v>8</c:v>
                </c:pt>
                <c:pt idx="28">
                  <c:v>2</c:v>
                </c:pt>
                <c:pt idx="29">
                  <c:v>4</c:v>
                </c:pt>
                <c:pt idx="30">
                  <c:v>10</c:v>
                </c:pt>
                <c:pt idx="31">
                  <c:v>9</c:v>
                </c:pt>
                <c:pt idx="32">
                  <c:v>2</c:v>
                </c:pt>
                <c:pt idx="33">
                  <c:v>2</c:v>
                </c:pt>
                <c:pt idx="34">
                  <c:v>4</c:v>
                </c:pt>
                <c:pt idx="35">
                  <c:v>15</c:v>
                </c:pt>
                <c:pt idx="36">
                  <c:v>5</c:v>
                </c:pt>
                <c:pt idx="37">
                  <c:v>4</c:v>
                </c:pt>
                <c:pt idx="38">
                  <c:v>8</c:v>
                </c:pt>
                <c:pt idx="39">
                  <c:v>5</c:v>
                </c:pt>
                <c:pt idx="40">
                  <c:v>6</c:v>
                </c:pt>
                <c:pt idx="41">
                  <c:v>1</c:v>
                </c:pt>
                <c:pt idx="42">
                  <c:v>11</c:v>
                </c:pt>
                <c:pt idx="43">
                  <c:v>2</c:v>
                </c:pt>
                <c:pt idx="44">
                  <c:v>2</c:v>
                </c:pt>
                <c:pt idx="45">
                  <c:v>9</c:v>
                </c:pt>
                <c:pt idx="46">
                  <c:v>7</c:v>
                </c:pt>
                <c:pt idx="47">
                  <c:v>8</c:v>
                </c:pt>
                <c:pt idx="48">
                  <c:v>7</c:v>
                </c:pt>
                <c:pt idx="49">
                  <c:v>5</c:v>
                </c:pt>
                <c:pt idx="50">
                  <c:v>6</c:v>
                </c:pt>
                <c:pt idx="51">
                  <c:v>3</c:v>
                </c:pt>
                <c:pt idx="52">
                  <c:v>3</c:v>
                </c:pt>
                <c:pt idx="53">
                  <c:v>0</c:v>
                </c:pt>
                <c:pt idx="54">
                  <c:v>4</c:v>
                </c:pt>
                <c:pt idx="55">
                  <c:v>2</c:v>
                </c:pt>
                <c:pt idx="56">
                  <c:v>4</c:v>
                </c:pt>
                <c:pt idx="57">
                  <c:v>1</c:v>
                </c:pt>
                <c:pt idx="58">
                  <c:v>3</c:v>
                </c:pt>
                <c:pt idx="59">
                  <c:v>3</c:v>
                </c:pt>
                <c:pt idx="60">
                  <c:v>0</c:v>
                </c:pt>
                <c:pt idx="61">
                  <c:v>2</c:v>
                </c:pt>
                <c:pt idx="62">
                  <c:v>1</c:v>
                </c:pt>
                <c:pt idx="63">
                  <c:v>0</c:v>
                </c:pt>
                <c:pt idx="64">
                  <c:v>0</c:v>
                </c:pt>
                <c:pt idx="65">
                  <c:v>0</c:v>
                </c:pt>
                <c:pt idx="66">
                  <c:v>3</c:v>
                </c:pt>
                <c:pt idx="67">
                  <c:v>4</c:v>
                </c:pt>
                <c:pt idx="68">
                  <c:v>2</c:v>
                </c:pt>
                <c:pt idx="69">
                  <c:v>0</c:v>
                </c:pt>
                <c:pt idx="70">
                  <c:v>2</c:v>
                </c:pt>
                <c:pt idx="71">
                  <c:v>1</c:v>
                </c:pt>
                <c:pt idx="72">
                  <c:v>1</c:v>
                </c:pt>
                <c:pt idx="73">
                  <c:v>7</c:v>
                </c:pt>
                <c:pt idx="74">
                  <c:v>1</c:v>
                </c:pt>
                <c:pt idx="75">
                  <c:v>4</c:v>
                </c:pt>
                <c:pt idx="76">
                  <c:v>2</c:v>
                </c:pt>
                <c:pt idx="77">
                  <c:v>0</c:v>
                </c:pt>
              </c:numCache>
            </c:numRef>
          </c:xVal>
          <c:yVal>
            <c:numRef>
              <c:f>overall!$W$2:$W$79</c:f>
              <c:numCache>
                <c:formatCode>0</c:formatCode>
                <c:ptCount val="78"/>
                <c:pt idx="0">
                  <c:v>50.333333333333336</c:v>
                </c:pt>
                <c:pt idx="1">
                  <c:v>51.454545454545453</c:v>
                </c:pt>
                <c:pt idx="2">
                  <c:v>51</c:v>
                </c:pt>
                <c:pt idx="3">
                  <c:v>51.111111111111114</c:v>
                </c:pt>
                <c:pt idx="4">
                  <c:v>49.916666666666664</c:v>
                </c:pt>
                <c:pt idx="5">
                  <c:v>50.307692307692307</c:v>
                </c:pt>
                <c:pt idx="6">
                  <c:v>53.4</c:v>
                </c:pt>
                <c:pt idx="7">
                  <c:v>51.333333333333336</c:v>
                </c:pt>
                <c:pt idx="8">
                  <c:v>46.285714285714285</c:v>
                </c:pt>
                <c:pt idx="9">
                  <c:v>51.4</c:v>
                </c:pt>
                <c:pt idx="10">
                  <c:v>50</c:v>
                </c:pt>
                <c:pt idx="11">
                  <c:v>48.222222222222221</c:v>
                </c:pt>
                <c:pt idx="12">
                  <c:v>51.5</c:v>
                </c:pt>
                <c:pt idx="13">
                  <c:v>50.8</c:v>
                </c:pt>
                <c:pt idx="14">
                  <c:v>53.428571428571431</c:v>
                </c:pt>
                <c:pt idx="15">
                  <c:v>50</c:v>
                </c:pt>
                <c:pt idx="16">
                  <c:v>50.2</c:v>
                </c:pt>
                <c:pt idx="17">
                  <c:v>52.222222222222221</c:v>
                </c:pt>
                <c:pt idx="18">
                  <c:v>49.473684210526315</c:v>
                </c:pt>
                <c:pt idx="19">
                  <c:v>49.571428571428569</c:v>
                </c:pt>
                <c:pt idx="20">
                  <c:v>50.8</c:v>
                </c:pt>
                <c:pt idx="21">
                  <c:v>50.333333333333336</c:v>
                </c:pt>
                <c:pt idx="22">
                  <c:v>48.2</c:v>
                </c:pt>
                <c:pt idx="23">
                  <c:v>45.75</c:v>
                </c:pt>
                <c:pt idx="24">
                  <c:v>45.75</c:v>
                </c:pt>
                <c:pt idx="25">
                  <c:v>48.5</c:v>
                </c:pt>
                <c:pt idx="26">
                  <c:v>48</c:v>
                </c:pt>
                <c:pt idx="27">
                  <c:v>49.666666666666664</c:v>
                </c:pt>
                <c:pt idx="28">
                  <c:v>51</c:v>
                </c:pt>
                <c:pt idx="29">
                  <c:v>54.666666666666664</c:v>
                </c:pt>
                <c:pt idx="30">
                  <c:v>50.833333333333336</c:v>
                </c:pt>
                <c:pt idx="31">
                  <c:v>50.555555555555557</c:v>
                </c:pt>
                <c:pt idx="32">
                  <c:v>49.333333333333336</c:v>
                </c:pt>
                <c:pt idx="33">
                  <c:v>49.25</c:v>
                </c:pt>
                <c:pt idx="34">
                  <c:v>46</c:v>
                </c:pt>
                <c:pt idx="35">
                  <c:v>48.8</c:v>
                </c:pt>
                <c:pt idx="36">
                  <c:v>46.2</c:v>
                </c:pt>
                <c:pt idx="37">
                  <c:v>48</c:v>
                </c:pt>
                <c:pt idx="38">
                  <c:v>51.2</c:v>
                </c:pt>
                <c:pt idx="39">
                  <c:v>53.428571428571431</c:v>
                </c:pt>
                <c:pt idx="40">
                  <c:v>49.833333333333336</c:v>
                </c:pt>
                <c:pt idx="41">
                  <c:v>52.5</c:v>
                </c:pt>
                <c:pt idx="42">
                  <c:v>48.3</c:v>
                </c:pt>
                <c:pt idx="43">
                  <c:v>46.25</c:v>
                </c:pt>
                <c:pt idx="44">
                  <c:v>52</c:v>
                </c:pt>
                <c:pt idx="45">
                  <c:v>52</c:v>
                </c:pt>
                <c:pt idx="46">
                  <c:v>50.875</c:v>
                </c:pt>
                <c:pt idx="47">
                  <c:v>51</c:v>
                </c:pt>
                <c:pt idx="48">
                  <c:v>50.666666666666664</c:v>
                </c:pt>
                <c:pt idx="49">
                  <c:v>49.8</c:v>
                </c:pt>
                <c:pt idx="50">
                  <c:v>54</c:v>
                </c:pt>
                <c:pt idx="51">
                  <c:v>52</c:v>
                </c:pt>
                <c:pt idx="52">
                  <c:v>50</c:v>
                </c:pt>
                <c:pt idx="53">
                  <c:v>47</c:v>
                </c:pt>
                <c:pt idx="54">
                  <c:v>46.75</c:v>
                </c:pt>
                <c:pt idx="55">
                  <c:v>48.25</c:v>
                </c:pt>
                <c:pt idx="56">
                  <c:v>49.2</c:v>
                </c:pt>
                <c:pt idx="57">
                  <c:v>49.75</c:v>
                </c:pt>
                <c:pt idx="58">
                  <c:v>49.857142857142854</c:v>
                </c:pt>
                <c:pt idx="59">
                  <c:v>50.666666666666664</c:v>
                </c:pt>
                <c:pt idx="60">
                  <c:v>53.666666666666664</c:v>
                </c:pt>
                <c:pt idx="61">
                  <c:v>53</c:v>
                </c:pt>
                <c:pt idx="62">
                  <c:v>55</c:v>
                </c:pt>
                <c:pt idx="63">
                  <c:v>55</c:v>
                </c:pt>
                <c:pt idx="64">
                  <c:v>47</c:v>
                </c:pt>
                <c:pt idx="65">
                  <c:v>45</c:v>
                </c:pt>
                <c:pt idx="66">
                  <c:v>49</c:v>
                </c:pt>
                <c:pt idx="67">
                  <c:v>43.5</c:v>
                </c:pt>
                <c:pt idx="68">
                  <c:v>53</c:v>
                </c:pt>
                <c:pt idx="69">
                  <c:v>53</c:v>
                </c:pt>
                <c:pt idx="70">
                  <c:v>50</c:v>
                </c:pt>
                <c:pt idx="71">
                  <c:v>0</c:v>
                </c:pt>
                <c:pt idx="72">
                  <c:v>38</c:v>
                </c:pt>
                <c:pt idx="73">
                  <c:v>0</c:v>
                </c:pt>
                <c:pt idx="74">
                  <c:v>49</c:v>
                </c:pt>
                <c:pt idx="75">
                  <c:v>0</c:v>
                </c:pt>
                <c:pt idx="76">
                  <c:v>50</c:v>
                </c:pt>
                <c:pt idx="77">
                  <c:v>0</c:v>
                </c:pt>
              </c:numCache>
            </c:numRef>
          </c:yVal>
          <c:smooth val="0"/>
          <c:extLst>
            <c:ext xmlns:c16="http://schemas.microsoft.com/office/drawing/2014/chart" uri="{C3380CC4-5D6E-409C-BE32-E72D297353CC}">
              <c16:uniqueId val="{00000001-920B-5343-8BA7-79F632E95542}"/>
            </c:ext>
          </c:extLst>
        </c:ser>
        <c:dLbls>
          <c:showLegendKey val="0"/>
          <c:showVal val="0"/>
          <c:showCatName val="0"/>
          <c:showSerName val="0"/>
          <c:showPercent val="0"/>
          <c:showBubbleSize val="0"/>
        </c:dLbls>
        <c:axId val="1972876048"/>
        <c:axId val="520502527"/>
      </c:scatterChart>
      <c:valAx>
        <c:axId val="197287604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02527"/>
        <c:crosses val="autoZero"/>
        <c:crossBetween val="midCat"/>
      </c:valAx>
      <c:valAx>
        <c:axId val="520502527"/>
        <c:scaling>
          <c:orientation val="minMax"/>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7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versus Harship 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19050" cap="rnd">
              <a:noFill/>
              <a:round/>
            </a:ln>
            <a:effectLst/>
          </c:spPr>
          <c:marker>
            <c:symbol val="circle"/>
            <c:size val="5"/>
            <c:spPr>
              <a:solidFill>
                <a:schemeClr val="accent1">
                  <a:shade val="76000"/>
                </a:schemeClr>
              </a:solidFill>
              <a:ln w="9525">
                <a:solidFill>
                  <a:schemeClr val="accent1">
                    <a:shade val="76000"/>
                  </a:schemeClr>
                </a:solidFill>
              </a:ln>
              <a:effectLst/>
            </c:spPr>
          </c:marker>
          <c:trendline>
            <c:spPr>
              <a:ln w="19050" cap="rnd">
                <a:solidFill>
                  <a:schemeClr val="accent1">
                    <a:shade val="76000"/>
                  </a:schemeClr>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overall!$D$2:$D$79</c:f>
              <c:numCache>
                <c:formatCode>General</c:formatCode>
                <c:ptCount val="78"/>
                <c:pt idx="0">
                  <c:v>43</c:v>
                </c:pt>
                <c:pt idx="1">
                  <c:v>21</c:v>
                </c:pt>
                <c:pt idx="2">
                  <c:v>13</c:v>
                </c:pt>
                <c:pt idx="3">
                  <c:v>22</c:v>
                </c:pt>
                <c:pt idx="4">
                  <c:v>12</c:v>
                </c:pt>
                <c:pt idx="5">
                  <c:v>10</c:v>
                </c:pt>
                <c:pt idx="6">
                  <c:v>16</c:v>
                </c:pt>
                <c:pt idx="7">
                  <c:v>16</c:v>
                </c:pt>
                <c:pt idx="8">
                  <c:v>9</c:v>
                </c:pt>
                <c:pt idx="9">
                  <c:v>5</c:v>
                </c:pt>
                <c:pt idx="10">
                  <c:v>11</c:v>
                </c:pt>
                <c:pt idx="11">
                  <c:v>14</c:v>
                </c:pt>
                <c:pt idx="12">
                  <c:v>11</c:v>
                </c:pt>
                <c:pt idx="13">
                  <c:v>6</c:v>
                </c:pt>
                <c:pt idx="14">
                  <c:v>10</c:v>
                </c:pt>
                <c:pt idx="15">
                  <c:v>3</c:v>
                </c:pt>
                <c:pt idx="16">
                  <c:v>9</c:v>
                </c:pt>
                <c:pt idx="17">
                  <c:v>8</c:v>
                </c:pt>
                <c:pt idx="18">
                  <c:v>8</c:v>
                </c:pt>
                <c:pt idx="19">
                  <c:v>8</c:v>
                </c:pt>
                <c:pt idx="20">
                  <c:v>12</c:v>
                </c:pt>
                <c:pt idx="21">
                  <c:v>8</c:v>
                </c:pt>
                <c:pt idx="22">
                  <c:v>4</c:v>
                </c:pt>
                <c:pt idx="23">
                  <c:v>0</c:v>
                </c:pt>
                <c:pt idx="24">
                  <c:v>8</c:v>
                </c:pt>
                <c:pt idx="25">
                  <c:v>3</c:v>
                </c:pt>
                <c:pt idx="26">
                  <c:v>5</c:v>
                </c:pt>
                <c:pt idx="27">
                  <c:v>8</c:v>
                </c:pt>
                <c:pt idx="28">
                  <c:v>2</c:v>
                </c:pt>
                <c:pt idx="29">
                  <c:v>4</c:v>
                </c:pt>
                <c:pt idx="30">
                  <c:v>10</c:v>
                </c:pt>
                <c:pt idx="31">
                  <c:v>9</c:v>
                </c:pt>
                <c:pt idx="32">
                  <c:v>2</c:v>
                </c:pt>
                <c:pt idx="33">
                  <c:v>2</c:v>
                </c:pt>
                <c:pt idx="34">
                  <c:v>4</c:v>
                </c:pt>
                <c:pt idx="35">
                  <c:v>15</c:v>
                </c:pt>
                <c:pt idx="36">
                  <c:v>5</c:v>
                </c:pt>
                <c:pt idx="37">
                  <c:v>4</c:v>
                </c:pt>
                <c:pt idx="38">
                  <c:v>8</c:v>
                </c:pt>
                <c:pt idx="39">
                  <c:v>5</c:v>
                </c:pt>
                <c:pt idx="40">
                  <c:v>6</c:v>
                </c:pt>
                <c:pt idx="41">
                  <c:v>1</c:v>
                </c:pt>
                <c:pt idx="42">
                  <c:v>11</c:v>
                </c:pt>
                <c:pt idx="43">
                  <c:v>2</c:v>
                </c:pt>
                <c:pt idx="44">
                  <c:v>2</c:v>
                </c:pt>
                <c:pt idx="45">
                  <c:v>9</c:v>
                </c:pt>
                <c:pt idx="46">
                  <c:v>7</c:v>
                </c:pt>
                <c:pt idx="47">
                  <c:v>8</c:v>
                </c:pt>
                <c:pt idx="48">
                  <c:v>7</c:v>
                </c:pt>
                <c:pt idx="49">
                  <c:v>5</c:v>
                </c:pt>
                <c:pt idx="50">
                  <c:v>6</c:v>
                </c:pt>
                <c:pt idx="51">
                  <c:v>3</c:v>
                </c:pt>
                <c:pt idx="52">
                  <c:v>3</c:v>
                </c:pt>
                <c:pt idx="53">
                  <c:v>0</c:v>
                </c:pt>
                <c:pt idx="54">
                  <c:v>4</c:v>
                </c:pt>
                <c:pt idx="55">
                  <c:v>2</c:v>
                </c:pt>
                <c:pt idx="56">
                  <c:v>4</c:v>
                </c:pt>
                <c:pt idx="57">
                  <c:v>1</c:v>
                </c:pt>
                <c:pt idx="58">
                  <c:v>3</c:v>
                </c:pt>
                <c:pt idx="59">
                  <c:v>3</c:v>
                </c:pt>
                <c:pt idx="60">
                  <c:v>0</c:v>
                </c:pt>
                <c:pt idx="61">
                  <c:v>2</c:v>
                </c:pt>
                <c:pt idx="62">
                  <c:v>1</c:v>
                </c:pt>
                <c:pt idx="63">
                  <c:v>0</c:v>
                </c:pt>
                <c:pt idx="64">
                  <c:v>0</c:v>
                </c:pt>
                <c:pt idx="65">
                  <c:v>0</c:v>
                </c:pt>
                <c:pt idx="66">
                  <c:v>3</c:v>
                </c:pt>
                <c:pt idx="67">
                  <c:v>4</c:v>
                </c:pt>
                <c:pt idx="68">
                  <c:v>2</c:v>
                </c:pt>
                <c:pt idx="69">
                  <c:v>0</c:v>
                </c:pt>
                <c:pt idx="70">
                  <c:v>2</c:v>
                </c:pt>
                <c:pt idx="71">
                  <c:v>1</c:v>
                </c:pt>
                <c:pt idx="72">
                  <c:v>1</c:v>
                </c:pt>
                <c:pt idx="73">
                  <c:v>7</c:v>
                </c:pt>
                <c:pt idx="74">
                  <c:v>1</c:v>
                </c:pt>
                <c:pt idx="75">
                  <c:v>4</c:v>
                </c:pt>
                <c:pt idx="76">
                  <c:v>2</c:v>
                </c:pt>
                <c:pt idx="77">
                  <c:v>0</c:v>
                </c:pt>
              </c:numCache>
            </c:numRef>
          </c:xVal>
          <c:yVal>
            <c:numRef>
              <c:f>overall!$K$2:$K$79</c:f>
              <c:numCache>
                <c:formatCode>General</c:formatCode>
                <c:ptCount val="78"/>
                <c:pt idx="0">
                  <c:v>73</c:v>
                </c:pt>
                <c:pt idx="1">
                  <c:v>94</c:v>
                </c:pt>
                <c:pt idx="2">
                  <c:v>10</c:v>
                </c:pt>
                <c:pt idx="3">
                  <c:v>85</c:v>
                </c:pt>
                <c:pt idx="4">
                  <c:v>89</c:v>
                </c:pt>
                <c:pt idx="5">
                  <c:v>91</c:v>
                </c:pt>
                <c:pt idx="6">
                  <c:v>87</c:v>
                </c:pt>
                <c:pt idx="7">
                  <c:v>15</c:v>
                </c:pt>
                <c:pt idx="8">
                  <c:v>55</c:v>
                </c:pt>
                <c:pt idx="9">
                  <c:v>47</c:v>
                </c:pt>
                <c:pt idx="10">
                  <c:v>66</c:v>
                </c:pt>
                <c:pt idx="11">
                  <c:v>74</c:v>
                </c:pt>
                <c:pt idx="12">
                  <c:v>52</c:v>
                </c:pt>
                <c:pt idx="13">
                  <c:v>62</c:v>
                </c:pt>
                <c:pt idx="14">
                  <c:v>92</c:v>
                </c:pt>
                <c:pt idx="15">
                  <c:v>48</c:v>
                </c:pt>
                <c:pt idx="16">
                  <c:v>75</c:v>
                </c:pt>
                <c:pt idx="17">
                  <c:v>83</c:v>
                </c:pt>
                <c:pt idx="18">
                  <c:v>96</c:v>
                </c:pt>
                <c:pt idx="19">
                  <c:v>58</c:v>
                </c:pt>
                <c:pt idx="20">
                  <c:v>80</c:v>
                </c:pt>
                <c:pt idx="21">
                  <c:v>57</c:v>
                </c:pt>
                <c:pt idx="22">
                  <c:v>26</c:v>
                </c:pt>
                <c:pt idx="23">
                  <c:v>88</c:v>
                </c:pt>
                <c:pt idx="24">
                  <c:v>37</c:v>
                </c:pt>
                <c:pt idx="25">
                  <c:v>51</c:v>
                </c:pt>
                <c:pt idx="26">
                  <c:v>38</c:v>
                </c:pt>
                <c:pt idx="27">
                  <c:v>60</c:v>
                </c:pt>
                <c:pt idx="28">
                  <c:v>19</c:v>
                </c:pt>
                <c:pt idx="29">
                  <c:v>20</c:v>
                </c:pt>
                <c:pt idx="30">
                  <c:v>84</c:v>
                </c:pt>
                <c:pt idx="31">
                  <c:v>23</c:v>
                </c:pt>
                <c:pt idx="32">
                  <c:v>98</c:v>
                </c:pt>
                <c:pt idx="33">
                  <c:v>32</c:v>
                </c:pt>
                <c:pt idx="34">
                  <c:v>41</c:v>
                </c:pt>
                <c:pt idx="35">
                  <c:v>1</c:v>
                </c:pt>
                <c:pt idx="36">
                  <c:v>2</c:v>
                </c:pt>
                <c:pt idx="37">
                  <c:v>65</c:v>
                </c:pt>
                <c:pt idx="38">
                  <c:v>70</c:v>
                </c:pt>
                <c:pt idx="39">
                  <c:v>53</c:v>
                </c:pt>
                <c:pt idx="40">
                  <c:v>39</c:v>
                </c:pt>
                <c:pt idx="41">
                  <c:v>30</c:v>
                </c:pt>
                <c:pt idx="42">
                  <c:v>5</c:v>
                </c:pt>
                <c:pt idx="43">
                  <c:v>14</c:v>
                </c:pt>
                <c:pt idx="44">
                  <c:v>97</c:v>
                </c:pt>
                <c:pt idx="45">
                  <c:v>76</c:v>
                </c:pt>
                <c:pt idx="46">
                  <c:v>93</c:v>
                </c:pt>
                <c:pt idx="47">
                  <c:v>34</c:v>
                </c:pt>
                <c:pt idx="48">
                  <c:v>46</c:v>
                </c:pt>
                <c:pt idx="49">
                  <c:v>35</c:v>
                </c:pt>
                <c:pt idx="50">
                  <c:v>42</c:v>
                </c:pt>
                <c:pt idx="51">
                  <c:v>56</c:v>
                </c:pt>
                <c:pt idx="52">
                  <c:v>28</c:v>
                </c:pt>
                <c:pt idx="53">
                  <c:v>78</c:v>
                </c:pt>
                <c:pt idx="54">
                  <c:v>12</c:v>
                </c:pt>
                <c:pt idx="55">
                  <c:v>64</c:v>
                </c:pt>
                <c:pt idx="56">
                  <c:v>6</c:v>
                </c:pt>
                <c:pt idx="57">
                  <c:v>43</c:v>
                </c:pt>
                <c:pt idx="58">
                  <c:v>21</c:v>
                </c:pt>
                <c:pt idx="59">
                  <c:v>71</c:v>
                </c:pt>
                <c:pt idx="60">
                  <c:v>16</c:v>
                </c:pt>
                <c:pt idx="61">
                  <c:v>29</c:v>
                </c:pt>
                <c:pt idx="62">
                  <c:v>7</c:v>
                </c:pt>
                <c:pt idx="63">
                  <c:v>33</c:v>
                </c:pt>
                <c:pt idx="64">
                  <c:v>67</c:v>
                </c:pt>
                <c:pt idx="65">
                  <c:v>82</c:v>
                </c:pt>
                <c:pt idx="66">
                  <c:v>17</c:v>
                </c:pt>
                <c:pt idx="67">
                  <c:v>69</c:v>
                </c:pt>
                <c:pt idx="68">
                  <c:v>61</c:v>
                </c:pt>
                <c:pt idx="69">
                  <c:v>8</c:v>
                </c:pt>
                <c:pt idx="70">
                  <c:v>25</c:v>
                </c:pt>
                <c:pt idx="71">
                  <c:v>44</c:v>
                </c:pt>
                <c:pt idx="72">
                  <c:v>11</c:v>
                </c:pt>
                <c:pt idx="73">
                  <c:v>3</c:v>
                </c:pt>
                <c:pt idx="74">
                  <c:v>79</c:v>
                </c:pt>
                <c:pt idx="75">
                  <c:v>24</c:v>
                </c:pt>
                <c:pt idx="76">
                  <c:v>50</c:v>
                </c:pt>
                <c:pt idx="77">
                  <c:v>0</c:v>
                </c:pt>
              </c:numCache>
            </c:numRef>
          </c:yVal>
          <c:smooth val="0"/>
          <c:extLst>
            <c:ext xmlns:c16="http://schemas.microsoft.com/office/drawing/2014/chart" uri="{C3380CC4-5D6E-409C-BE32-E72D297353CC}">
              <c16:uniqueId val="{00000001-747D-9D48-8E93-7A1056F29F7A}"/>
            </c:ext>
          </c:extLst>
        </c:ser>
        <c:dLbls>
          <c:showLegendKey val="0"/>
          <c:showVal val="0"/>
          <c:showCatName val="0"/>
          <c:showSerName val="0"/>
          <c:showPercent val="0"/>
          <c:showBubbleSize val="0"/>
        </c:dLbls>
        <c:axId val="1381058367"/>
        <c:axId val="414573968"/>
      </c:scatterChart>
      <c:valAx>
        <c:axId val="13810583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73968"/>
        <c:crosses val="autoZero"/>
        <c:crossBetween val="midCat"/>
      </c:valAx>
      <c:valAx>
        <c:axId val="41457396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058367"/>
        <c:crosses val="autoZero"/>
        <c:crossBetween val="midCat"/>
      </c:valAx>
      <c:spPr>
        <a:solidFill>
          <a:schemeClr val="lt1"/>
        </a:solidFill>
        <a:ln w="12700" cap="flat" cmpd="sng" algn="ctr">
          <a:no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versus Per</a:t>
            </a:r>
            <a:r>
              <a:rPr lang="en-GB" baseline="0"/>
              <a:t> Capita Income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overall!$D$2:$D$79</c:f>
              <c:numCache>
                <c:formatCode>General</c:formatCode>
                <c:ptCount val="78"/>
                <c:pt idx="0">
                  <c:v>43</c:v>
                </c:pt>
                <c:pt idx="1">
                  <c:v>21</c:v>
                </c:pt>
                <c:pt idx="2">
                  <c:v>13</c:v>
                </c:pt>
                <c:pt idx="3">
                  <c:v>22</c:v>
                </c:pt>
                <c:pt idx="4">
                  <c:v>12</c:v>
                </c:pt>
                <c:pt idx="5">
                  <c:v>10</c:v>
                </c:pt>
                <c:pt idx="6">
                  <c:v>16</c:v>
                </c:pt>
                <c:pt idx="7">
                  <c:v>16</c:v>
                </c:pt>
                <c:pt idx="8">
                  <c:v>9</c:v>
                </c:pt>
                <c:pt idx="9">
                  <c:v>5</c:v>
                </c:pt>
                <c:pt idx="10">
                  <c:v>11</c:v>
                </c:pt>
                <c:pt idx="11">
                  <c:v>14</c:v>
                </c:pt>
                <c:pt idx="12">
                  <c:v>11</c:v>
                </c:pt>
                <c:pt idx="13">
                  <c:v>6</c:v>
                </c:pt>
                <c:pt idx="14">
                  <c:v>10</c:v>
                </c:pt>
                <c:pt idx="15">
                  <c:v>3</c:v>
                </c:pt>
                <c:pt idx="16">
                  <c:v>9</c:v>
                </c:pt>
                <c:pt idx="17">
                  <c:v>8</c:v>
                </c:pt>
                <c:pt idx="18">
                  <c:v>8</c:v>
                </c:pt>
                <c:pt idx="19">
                  <c:v>8</c:v>
                </c:pt>
                <c:pt idx="20">
                  <c:v>12</c:v>
                </c:pt>
                <c:pt idx="21">
                  <c:v>8</c:v>
                </c:pt>
                <c:pt idx="22">
                  <c:v>4</c:v>
                </c:pt>
                <c:pt idx="23">
                  <c:v>0</c:v>
                </c:pt>
                <c:pt idx="24">
                  <c:v>8</c:v>
                </c:pt>
                <c:pt idx="25">
                  <c:v>3</c:v>
                </c:pt>
                <c:pt idx="26">
                  <c:v>5</c:v>
                </c:pt>
                <c:pt idx="27">
                  <c:v>8</c:v>
                </c:pt>
                <c:pt idx="28">
                  <c:v>2</c:v>
                </c:pt>
                <c:pt idx="29">
                  <c:v>4</c:v>
                </c:pt>
                <c:pt idx="30">
                  <c:v>10</c:v>
                </c:pt>
                <c:pt idx="31">
                  <c:v>9</c:v>
                </c:pt>
                <c:pt idx="32">
                  <c:v>2</c:v>
                </c:pt>
                <c:pt idx="33">
                  <c:v>2</c:v>
                </c:pt>
                <c:pt idx="34">
                  <c:v>4</c:v>
                </c:pt>
                <c:pt idx="35">
                  <c:v>15</c:v>
                </c:pt>
                <c:pt idx="36">
                  <c:v>5</c:v>
                </c:pt>
                <c:pt idx="37">
                  <c:v>4</c:v>
                </c:pt>
                <c:pt idx="38">
                  <c:v>8</c:v>
                </c:pt>
                <c:pt idx="39">
                  <c:v>5</c:v>
                </c:pt>
                <c:pt idx="40">
                  <c:v>6</c:v>
                </c:pt>
                <c:pt idx="41">
                  <c:v>1</c:v>
                </c:pt>
                <c:pt idx="42">
                  <c:v>11</c:v>
                </c:pt>
                <c:pt idx="43">
                  <c:v>2</c:v>
                </c:pt>
                <c:pt idx="44">
                  <c:v>2</c:v>
                </c:pt>
                <c:pt idx="45">
                  <c:v>9</c:v>
                </c:pt>
                <c:pt idx="46">
                  <c:v>7</c:v>
                </c:pt>
                <c:pt idx="47">
                  <c:v>8</c:v>
                </c:pt>
                <c:pt idx="48">
                  <c:v>7</c:v>
                </c:pt>
                <c:pt idx="49">
                  <c:v>5</c:v>
                </c:pt>
                <c:pt idx="50">
                  <c:v>6</c:v>
                </c:pt>
                <c:pt idx="51">
                  <c:v>3</c:v>
                </c:pt>
                <c:pt idx="52">
                  <c:v>3</c:v>
                </c:pt>
                <c:pt idx="53">
                  <c:v>0</c:v>
                </c:pt>
                <c:pt idx="54">
                  <c:v>4</c:v>
                </c:pt>
                <c:pt idx="55">
                  <c:v>2</c:v>
                </c:pt>
                <c:pt idx="56">
                  <c:v>4</c:v>
                </c:pt>
                <c:pt idx="57">
                  <c:v>1</c:v>
                </c:pt>
                <c:pt idx="58">
                  <c:v>3</c:v>
                </c:pt>
                <c:pt idx="59">
                  <c:v>3</c:v>
                </c:pt>
                <c:pt idx="60">
                  <c:v>0</c:v>
                </c:pt>
                <c:pt idx="61">
                  <c:v>2</c:v>
                </c:pt>
                <c:pt idx="62">
                  <c:v>1</c:v>
                </c:pt>
                <c:pt idx="63">
                  <c:v>0</c:v>
                </c:pt>
                <c:pt idx="64">
                  <c:v>0</c:v>
                </c:pt>
                <c:pt idx="65">
                  <c:v>0</c:v>
                </c:pt>
                <c:pt idx="66">
                  <c:v>3</c:v>
                </c:pt>
                <c:pt idx="67">
                  <c:v>4</c:v>
                </c:pt>
                <c:pt idx="68">
                  <c:v>2</c:v>
                </c:pt>
                <c:pt idx="69">
                  <c:v>0</c:v>
                </c:pt>
                <c:pt idx="70">
                  <c:v>2</c:v>
                </c:pt>
                <c:pt idx="71">
                  <c:v>1</c:v>
                </c:pt>
                <c:pt idx="72">
                  <c:v>1</c:v>
                </c:pt>
                <c:pt idx="73">
                  <c:v>7</c:v>
                </c:pt>
                <c:pt idx="74">
                  <c:v>1</c:v>
                </c:pt>
                <c:pt idx="75">
                  <c:v>4</c:v>
                </c:pt>
                <c:pt idx="76">
                  <c:v>2</c:v>
                </c:pt>
                <c:pt idx="77">
                  <c:v>0</c:v>
                </c:pt>
              </c:numCache>
            </c:numRef>
          </c:xVal>
          <c:yVal>
            <c:numRef>
              <c:f>overall!$L$2:$L$79</c:f>
              <c:numCache>
                <c:formatCode>"$"#,##0</c:formatCode>
                <c:ptCount val="78"/>
                <c:pt idx="0">
                  <c:v>15957</c:v>
                </c:pt>
                <c:pt idx="1">
                  <c:v>11888</c:v>
                </c:pt>
                <c:pt idx="2">
                  <c:v>43198</c:v>
                </c:pt>
                <c:pt idx="3">
                  <c:v>13781</c:v>
                </c:pt>
                <c:pt idx="4">
                  <c:v>11317</c:v>
                </c:pt>
                <c:pt idx="5">
                  <c:v>12765</c:v>
                </c:pt>
                <c:pt idx="6">
                  <c:v>12034</c:v>
                </c:pt>
                <c:pt idx="7">
                  <c:v>44689</c:v>
                </c:pt>
                <c:pt idx="8">
                  <c:v>19398</c:v>
                </c:pt>
                <c:pt idx="9">
                  <c:v>23791</c:v>
                </c:pt>
                <c:pt idx="10">
                  <c:v>17285</c:v>
                </c:pt>
                <c:pt idx="11">
                  <c:v>15528</c:v>
                </c:pt>
                <c:pt idx="12">
                  <c:v>17949</c:v>
                </c:pt>
                <c:pt idx="13">
                  <c:v>16563</c:v>
                </c:pt>
                <c:pt idx="14">
                  <c:v>10934</c:v>
                </c:pt>
                <c:pt idx="15">
                  <c:v>19713</c:v>
                </c:pt>
                <c:pt idx="16">
                  <c:v>16579</c:v>
                </c:pt>
                <c:pt idx="17">
                  <c:v>12961</c:v>
                </c:pt>
                <c:pt idx="18">
                  <c:v>10402</c:v>
                </c:pt>
                <c:pt idx="19">
                  <c:v>18672</c:v>
                </c:pt>
                <c:pt idx="20">
                  <c:v>13231</c:v>
                </c:pt>
                <c:pt idx="21">
                  <c:v>23472</c:v>
                </c:pt>
                <c:pt idx="22">
                  <c:v>35911</c:v>
                </c:pt>
                <c:pt idx="23">
                  <c:v>13785</c:v>
                </c:pt>
                <c:pt idx="24">
                  <c:v>23482</c:v>
                </c:pt>
                <c:pt idx="25">
                  <c:v>20588</c:v>
                </c:pt>
                <c:pt idx="26">
                  <c:v>28887</c:v>
                </c:pt>
                <c:pt idx="27">
                  <c:v>18881</c:v>
                </c:pt>
                <c:pt idx="28">
                  <c:v>33385</c:v>
                </c:pt>
                <c:pt idx="29">
                  <c:v>35787</c:v>
                </c:pt>
                <c:pt idx="30">
                  <c:v>13089</c:v>
                </c:pt>
                <c:pt idx="31">
                  <c:v>31908</c:v>
                </c:pt>
                <c:pt idx="32">
                  <c:v>8201</c:v>
                </c:pt>
                <c:pt idx="33">
                  <c:v>26353</c:v>
                </c:pt>
                <c:pt idx="34">
                  <c:v>24454</c:v>
                </c:pt>
                <c:pt idx="35">
                  <c:v>88669</c:v>
                </c:pt>
                <c:pt idx="36">
                  <c:v>71551</c:v>
                </c:pt>
                <c:pt idx="37">
                  <c:v>14685</c:v>
                </c:pt>
                <c:pt idx="38">
                  <c:v>15461</c:v>
                </c:pt>
                <c:pt idx="39">
                  <c:v>21323</c:v>
                </c:pt>
                <c:pt idx="40">
                  <c:v>23939</c:v>
                </c:pt>
                <c:pt idx="41">
                  <c:v>27149</c:v>
                </c:pt>
                <c:pt idx="42">
                  <c:v>60058</c:v>
                </c:pt>
                <c:pt idx="43">
                  <c:v>39056</c:v>
                </c:pt>
                <c:pt idx="44">
                  <c:v>10432</c:v>
                </c:pt>
                <c:pt idx="45">
                  <c:v>16444</c:v>
                </c:pt>
                <c:pt idx="46">
                  <c:v>12171</c:v>
                </c:pt>
                <c:pt idx="47">
                  <c:v>27249</c:v>
                </c:pt>
                <c:pt idx="48">
                  <c:v>23040</c:v>
                </c:pt>
                <c:pt idx="49">
                  <c:v>24336</c:v>
                </c:pt>
                <c:pt idx="50">
                  <c:v>20039</c:v>
                </c:pt>
                <c:pt idx="51">
                  <c:v>16907</c:v>
                </c:pt>
                <c:pt idx="52">
                  <c:v>26282</c:v>
                </c:pt>
                <c:pt idx="53">
                  <c:v>19252</c:v>
                </c:pt>
                <c:pt idx="54">
                  <c:v>39523</c:v>
                </c:pt>
                <c:pt idx="55">
                  <c:v>17104</c:v>
                </c:pt>
                <c:pt idx="56">
                  <c:v>57123</c:v>
                </c:pt>
                <c:pt idx="57">
                  <c:v>22694</c:v>
                </c:pt>
                <c:pt idx="58">
                  <c:v>32875</c:v>
                </c:pt>
                <c:pt idx="59">
                  <c:v>15089</c:v>
                </c:pt>
                <c:pt idx="60">
                  <c:v>34381</c:v>
                </c:pt>
                <c:pt idx="61">
                  <c:v>25113</c:v>
                </c:pt>
                <c:pt idx="62">
                  <c:v>59077</c:v>
                </c:pt>
                <c:pt idx="63">
                  <c:v>26576</c:v>
                </c:pt>
                <c:pt idx="64">
                  <c:v>16134</c:v>
                </c:pt>
                <c:pt idx="65">
                  <c:v>16148</c:v>
                </c:pt>
                <c:pt idx="66">
                  <c:v>37524</c:v>
                </c:pt>
                <c:pt idx="67">
                  <c:v>15754</c:v>
                </c:pt>
                <c:pt idx="68">
                  <c:v>16954</c:v>
                </c:pt>
                <c:pt idx="69">
                  <c:v>40959</c:v>
                </c:pt>
                <c:pt idx="70">
                  <c:v>27751</c:v>
                </c:pt>
                <c:pt idx="71">
                  <c:v>22677</c:v>
                </c:pt>
                <c:pt idx="72">
                  <c:v>44164</c:v>
                </c:pt>
                <c:pt idx="73">
                  <c:v>65526</c:v>
                </c:pt>
                <c:pt idx="74">
                  <c:v>12515</c:v>
                </c:pt>
                <c:pt idx="75">
                  <c:v>25828</c:v>
                </c:pt>
                <c:pt idx="76">
                  <c:v>22014</c:v>
                </c:pt>
                <c:pt idx="77">
                  <c:v>28202</c:v>
                </c:pt>
              </c:numCache>
            </c:numRef>
          </c:yVal>
          <c:smooth val="0"/>
          <c:extLst>
            <c:ext xmlns:c16="http://schemas.microsoft.com/office/drawing/2014/chart" uri="{C3380CC4-5D6E-409C-BE32-E72D297353CC}">
              <c16:uniqueId val="{00000001-F887-0E49-B7A7-D902196F2330}"/>
            </c:ext>
          </c:extLst>
        </c:ser>
        <c:dLbls>
          <c:showLegendKey val="0"/>
          <c:showVal val="0"/>
          <c:showCatName val="0"/>
          <c:showSerName val="0"/>
          <c:showPercent val="0"/>
          <c:showBubbleSize val="0"/>
        </c:dLbls>
        <c:axId val="1972876048"/>
        <c:axId val="520502527"/>
      </c:scatterChart>
      <c:valAx>
        <c:axId val="197287604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02527"/>
        <c:crosses val="autoZero"/>
        <c:crossBetween val="midCat"/>
      </c:valAx>
      <c:valAx>
        <c:axId val="520502527"/>
        <c:scaling>
          <c:orientation val="minMax"/>
        </c:scaling>
        <c:delete val="0"/>
        <c:axPos val="l"/>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7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versus Housing</a:t>
            </a:r>
            <a:r>
              <a:rPr lang="en-GB" baseline="0"/>
              <a:t> Crowded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overall!$D$2:$D$79</c:f>
              <c:numCache>
                <c:formatCode>General</c:formatCode>
                <c:ptCount val="78"/>
                <c:pt idx="0">
                  <c:v>43</c:v>
                </c:pt>
                <c:pt idx="1">
                  <c:v>21</c:v>
                </c:pt>
                <c:pt idx="2">
                  <c:v>13</c:v>
                </c:pt>
                <c:pt idx="3">
                  <c:v>22</c:v>
                </c:pt>
                <c:pt idx="4">
                  <c:v>12</c:v>
                </c:pt>
                <c:pt idx="5">
                  <c:v>10</c:v>
                </c:pt>
                <c:pt idx="6">
                  <c:v>16</c:v>
                </c:pt>
                <c:pt idx="7">
                  <c:v>16</c:v>
                </c:pt>
                <c:pt idx="8">
                  <c:v>9</c:v>
                </c:pt>
                <c:pt idx="9">
                  <c:v>5</c:v>
                </c:pt>
                <c:pt idx="10">
                  <c:v>11</c:v>
                </c:pt>
                <c:pt idx="11">
                  <c:v>14</c:v>
                </c:pt>
                <c:pt idx="12">
                  <c:v>11</c:v>
                </c:pt>
                <c:pt idx="13">
                  <c:v>6</c:v>
                </c:pt>
                <c:pt idx="14">
                  <c:v>10</c:v>
                </c:pt>
                <c:pt idx="15">
                  <c:v>3</c:v>
                </c:pt>
                <c:pt idx="16">
                  <c:v>9</c:v>
                </c:pt>
                <c:pt idx="17">
                  <c:v>8</c:v>
                </c:pt>
                <c:pt idx="18">
                  <c:v>8</c:v>
                </c:pt>
                <c:pt idx="19">
                  <c:v>8</c:v>
                </c:pt>
                <c:pt idx="20">
                  <c:v>12</c:v>
                </c:pt>
                <c:pt idx="21">
                  <c:v>8</c:v>
                </c:pt>
                <c:pt idx="22">
                  <c:v>4</c:v>
                </c:pt>
                <c:pt idx="23">
                  <c:v>0</c:v>
                </c:pt>
                <c:pt idx="24">
                  <c:v>8</c:v>
                </c:pt>
                <c:pt idx="25">
                  <c:v>3</c:v>
                </c:pt>
                <c:pt idx="26">
                  <c:v>5</c:v>
                </c:pt>
                <c:pt idx="27">
                  <c:v>8</c:v>
                </c:pt>
                <c:pt idx="28">
                  <c:v>2</c:v>
                </c:pt>
                <c:pt idx="29">
                  <c:v>4</c:v>
                </c:pt>
                <c:pt idx="30">
                  <c:v>10</c:v>
                </c:pt>
                <c:pt idx="31">
                  <c:v>9</c:v>
                </c:pt>
                <c:pt idx="32">
                  <c:v>2</c:v>
                </c:pt>
                <c:pt idx="33">
                  <c:v>2</c:v>
                </c:pt>
                <c:pt idx="34">
                  <c:v>4</c:v>
                </c:pt>
                <c:pt idx="35">
                  <c:v>15</c:v>
                </c:pt>
                <c:pt idx="36">
                  <c:v>5</c:v>
                </c:pt>
                <c:pt idx="37">
                  <c:v>4</c:v>
                </c:pt>
                <c:pt idx="38">
                  <c:v>8</c:v>
                </c:pt>
                <c:pt idx="39">
                  <c:v>5</c:v>
                </c:pt>
                <c:pt idx="40">
                  <c:v>6</c:v>
                </c:pt>
                <c:pt idx="41">
                  <c:v>1</c:v>
                </c:pt>
                <c:pt idx="42">
                  <c:v>11</c:v>
                </c:pt>
                <c:pt idx="43">
                  <c:v>2</c:v>
                </c:pt>
                <c:pt idx="44">
                  <c:v>2</c:v>
                </c:pt>
                <c:pt idx="45">
                  <c:v>9</c:v>
                </c:pt>
                <c:pt idx="46">
                  <c:v>7</c:v>
                </c:pt>
                <c:pt idx="47">
                  <c:v>8</c:v>
                </c:pt>
                <c:pt idx="48">
                  <c:v>7</c:v>
                </c:pt>
                <c:pt idx="49">
                  <c:v>5</c:v>
                </c:pt>
                <c:pt idx="50">
                  <c:v>6</c:v>
                </c:pt>
                <c:pt idx="51">
                  <c:v>3</c:v>
                </c:pt>
                <c:pt idx="52">
                  <c:v>3</c:v>
                </c:pt>
                <c:pt idx="53">
                  <c:v>0</c:v>
                </c:pt>
                <c:pt idx="54">
                  <c:v>4</c:v>
                </c:pt>
                <c:pt idx="55">
                  <c:v>2</c:v>
                </c:pt>
                <c:pt idx="56">
                  <c:v>4</c:v>
                </c:pt>
                <c:pt idx="57">
                  <c:v>1</c:v>
                </c:pt>
                <c:pt idx="58">
                  <c:v>3</c:v>
                </c:pt>
                <c:pt idx="59">
                  <c:v>3</c:v>
                </c:pt>
                <c:pt idx="60">
                  <c:v>0</c:v>
                </c:pt>
                <c:pt idx="61">
                  <c:v>2</c:v>
                </c:pt>
                <c:pt idx="62">
                  <c:v>1</c:v>
                </c:pt>
                <c:pt idx="63">
                  <c:v>0</c:v>
                </c:pt>
                <c:pt idx="64">
                  <c:v>0</c:v>
                </c:pt>
                <c:pt idx="65">
                  <c:v>0</c:v>
                </c:pt>
                <c:pt idx="66">
                  <c:v>3</c:v>
                </c:pt>
                <c:pt idx="67">
                  <c:v>4</c:v>
                </c:pt>
                <c:pt idx="68">
                  <c:v>2</c:v>
                </c:pt>
                <c:pt idx="69">
                  <c:v>0</c:v>
                </c:pt>
                <c:pt idx="70">
                  <c:v>2</c:v>
                </c:pt>
                <c:pt idx="71">
                  <c:v>1</c:v>
                </c:pt>
                <c:pt idx="72">
                  <c:v>1</c:v>
                </c:pt>
                <c:pt idx="73">
                  <c:v>7</c:v>
                </c:pt>
                <c:pt idx="74">
                  <c:v>1</c:v>
                </c:pt>
                <c:pt idx="75">
                  <c:v>4</c:v>
                </c:pt>
                <c:pt idx="76">
                  <c:v>2</c:v>
                </c:pt>
                <c:pt idx="77">
                  <c:v>0</c:v>
                </c:pt>
              </c:numCache>
            </c:numRef>
          </c:xVal>
          <c:yVal>
            <c:numRef>
              <c:f>overall!$M$2:$M$79</c:f>
              <c:numCache>
                <c:formatCode>0.00%</c:formatCode>
                <c:ptCount val="78"/>
                <c:pt idx="0">
                  <c:v>6.3E-2</c:v>
                </c:pt>
                <c:pt idx="1">
                  <c:v>3.7999999999999999E-2</c:v>
                </c:pt>
                <c:pt idx="2">
                  <c:v>2.3E-2</c:v>
                </c:pt>
                <c:pt idx="3">
                  <c:v>0.14800000000000002</c:v>
                </c:pt>
                <c:pt idx="4">
                  <c:v>4.8000000000000001E-2</c:v>
                </c:pt>
                <c:pt idx="5">
                  <c:v>0.11900000000000001</c:v>
                </c:pt>
                <c:pt idx="6">
                  <c:v>7.400000000000001E-2</c:v>
                </c:pt>
                <c:pt idx="7">
                  <c:v>3.7999999999999999E-2</c:v>
                </c:pt>
                <c:pt idx="8">
                  <c:v>2.7999999999999997E-2</c:v>
                </c:pt>
                <c:pt idx="9">
                  <c:v>1.8000000000000002E-2</c:v>
                </c:pt>
                <c:pt idx="10">
                  <c:v>3.6000000000000004E-2</c:v>
                </c:pt>
                <c:pt idx="11">
                  <c:v>0.04</c:v>
                </c:pt>
                <c:pt idx="12">
                  <c:v>2.5000000000000001E-2</c:v>
                </c:pt>
                <c:pt idx="13">
                  <c:v>3.3000000000000002E-2</c:v>
                </c:pt>
                <c:pt idx="14">
                  <c:v>9.4E-2</c:v>
                </c:pt>
                <c:pt idx="15">
                  <c:v>1.1000000000000001E-2</c:v>
                </c:pt>
                <c:pt idx="16">
                  <c:v>4.7E-2</c:v>
                </c:pt>
                <c:pt idx="17">
                  <c:v>8.199999999999999E-2</c:v>
                </c:pt>
                <c:pt idx="18">
                  <c:v>0.152</c:v>
                </c:pt>
                <c:pt idx="19">
                  <c:v>2.8999999999999998E-2</c:v>
                </c:pt>
                <c:pt idx="20">
                  <c:v>7.5999999999999998E-2</c:v>
                </c:pt>
                <c:pt idx="21">
                  <c:v>3.3000000000000002E-2</c:v>
                </c:pt>
                <c:pt idx="22">
                  <c:v>2.4E-2</c:v>
                </c:pt>
                <c:pt idx="23">
                  <c:v>5.5999999999999994E-2</c:v>
                </c:pt>
                <c:pt idx="24">
                  <c:v>0.04</c:v>
                </c:pt>
                <c:pt idx="25">
                  <c:v>1.4999999999999999E-2</c:v>
                </c:pt>
                <c:pt idx="26">
                  <c:v>2.1000000000000001E-2</c:v>
                </c:pt>
                <c:pt idx="27">
                  <c:v>3.3000000000000002E-2</c:v>
                </c:pt>
                <c:pt idx="28">
                  <c:v>4.0999999999999995E-2</c:v>
                </c:pt>
                <c:pt idx="29">
                  <c:v>3.7999999999999999E-2</c:v>
                </c:pt>
                <c:pt idx="30">
                  <c:v>0.14400000000000002</c:v>
                </c:pt>
                <c:pt idx="31">
                  <c:v>3.2000000000000001E-2</c:v>
                </c:pt>
                <c:pt idx="32">
                  <c:v>5.7999999999999996E-2</c:v>
                </c:pt>
                <c:pt idx="33">
                  <c:v>2.6000000000000002E-2</c:v>
                </c:pt>
                <c:pt idx="34">
                  <c:v>1.3999999999999999E-2</c:v>
                </c:pt>
                <c:pt idx="35">
                  <c:v>1.9E-2</c:v>
                </c:pt>
                <c:pt idx="36">
                  <c:v>8.0000000000000002E-3</c:v>
                </c:pt>
                <c:pt idx="37">
                  <c:v>0.04</c:v>
                </c:pt>
                <c:pt idx="38">
                  <c:v>0.10800000000000001</c:v>
                </c:pt>
                <c:pt idx="39">
                  <c:v>0.113</c:v>
                </c:pt>
                <c:pt idx="40">
                  <c:v>7.6999999999999999E-2</c:v>
                </c:pt>
                <c:pt idx="41">
                  <c:v>8.0000000000000002E-3</c:v>
                </c:pt>
                <c:pt idx="42">
                  <c:v>1.1000000000000001E-2</c:v>
                </c:pt>
                <c:pt idx="43">
                  <c:v>1.4999999999999999E-2</c:v>
                </c:pt>
                <c:pt idx="44">
                  <c:v>3.2000000000000001E-2</c:v>
                </c:pt>
                <c:pt idx="45">
                  <c:v>9.6000000000000002E-2</c:v>
                </c:pt>
                <c:pt idx="46">
                  <c:v>0.158</c:v>
                </c:pt>
                <c:pt idx="47">
                  <c:v>6.3E-2</c:v>
                </c:pt>
                <c:pt idx="48">
                  <c:v>7.8E-2</c:v>
                </c:pt>
                <c:pt idx="49">
                  <c:v>4.0999999999999995E-2</c:v>
                </c:pt>
                <c:pt idx="50">
                  <c:v>0.06</c:v>
                </c:pt>
                <c:pt idx="51">
                  <c:v>5.7999999999999996E-2</c:v>
                </c:pt>
                <c:pt idx="52">
                  <c:v>5.2000000000000005E-2</c:v>
                </c:pt>
                <c:pt idx="53">
                  <c:v>1.3000000000000001E-2</c:v>
                </c:pt>
                <c:pt idx="54">
                  <c:v>9.0000000000000011E-3</c:v>
                </c:pt>
                <c:pt idx="55">
                  <c:v>6.8000000000000005E-2</c:v>
                </c:pt>
                <c:pt idx="56">
                  <c:v>3.0000000000000001E-3</c:v>
                </c:pt>
                <c:pt idx="57">
                  <c:v>4.4999999999999998E-2</c:v>
                </c:pt>
                <c:pt idx="58">
                  <c:v>0.02</c:v>
                </c:pt>
                <c:pt idx="59">
                  <c:v>6.9000000000000006E-2</c:v>
                </c:pt>
                <c:pt idx="60">
                  <c:v>0.01</c:v>
                </c:pt>
                <c:pt idx="61">
                  <c:v>2.7000000000000003E-2</c:v>
                </c:pt>
                <c:pt idx="62">
                  <c:v>1.3000000000000001E-2</c:v>
                </c:pt>
                <c:pt idx="63">
                  <c:v>3.9E-2</c:v>
                </c:pt>
                <c:pt idx="64">
                  <c:v>8.5000000000000006E-2</c:v>
                </c:pt>
                <c:pt idx="65">
                  <c:v>5.7000000000000002E-2</c:v>
                </c:pt>
                <c:pt idx="66">
                  <c:v>3.4000000000000002E-2</c:v>
                </c:pt>
                <c:pt idx="67">
                  <c:v>0.111</c:v>
                </c:pt>
                <c:pt idx="68">
                  <c:v>7.2000000000000008E-2</c:v>
                </c:pt>
                <c:pt idx="69">
                  <c:v>1.1000000000000001E-2</c:v>
                </c:pt>
                <c:pt idx="70">
                  <c:v>2.7000000000000003E-2</c:v>
                </c:pt>
                <c:pt idx="71">
                  <c:v>3.3000000000000002E-2</c:v>
                </c:pt>
                <c:pt idx="72">
                  <c:v>1.1000000000000001E-2</c:v>
                </c:pt>
                <c:pt idx="73">
                  <c:v>1.4999999999999999E-2</c:v>
                </c:pt>
                <c:pt idx="74">
                  <c:v>6.8000000000000005E-2</c:v>
                </c:pt>
                <c:pt idx="75">
                  <c:v>3.6000000000000004E-2</c:v>
                </c:pt>
                <c:pt idx="76">
                  <c:v>8.1000000000000003E-2</c:v>
                </c:pt>
                <c:pt idx="77">
                  <c:v>4.7E-2</c:v>
                </c:pt>
              </c:numCache>
            </c:numRef>
          </c:yVal>
          <c:smooth val="0"/>
          <c:extLst>
            <c:ext xmlns:c16="http://schemas.microsoft.com/office/drawing/2014/chart" uri="{C3380CC4-5D6E-409C-BE32-E72D297353CC}">
              <c16:uniqueId val="{00000001-8AF7-1145-95BC-0FE0EF360207}"/>
            </c:ext>
          </c:extLst>
        </c:ser>
        <c:dLbls>
          <c:showLegendKey val="0"/>
          <c:showVal val="0"/>
          <c:showCatName val="0"/>
          <c:showSerName val="0"/>
          <c:showPercent val="0"/>
          <c:showBubbleSize val="0"/>
        </c:dLbls>
        <c:axId val="1972876048"/>
        <c:axId val="520502527"/>
      </c:scatterChart>
      <c:valAx>
        <c:axId val="197287604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02527"/>
        <c:crosses val="autoZero"/>
        <c:crossBetween val="midCat"/>
      </c:valAx>
      <c:valAx>
        <c:axId val="520502527"/>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7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versus Percent Household Below Property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overall!$D$2:$D$79</c:f>
              <c:numCache>
                <c:formatCode>General</c:formatCode>
                <c:ptCount val="78"/>
                <c:pt idx="0">
                  <c:v>43</c:v>
                </c:pt>
                <c:pt idx="1">
                  <c:v>21</c:v>
                </c:pt>
                <c:pt idx="2">
                  <c:v>13</c:v>
                </c:pt>
                <c:pt idx="3">
                  <c:v>22</c:v>
                </c:pt>
                <c:pt idx="4">
                  <c:v>12</c:v>
                </c:pt>
                <c:pt idx="5">
                  <c:v>10</c:v>
                </c:pt>
                <c:pt idx="6">
                  <c:v>16</c:v>
                </c:pt>
                <c:pt idx="7">
                  <c:v>16</c:v>
                </c:pt>
                <c:pt idx="8">
                  <c:v>9</c:v>
                </c:pt>
                <c:pt idx="9">
                  <c:v>5</c:v>
                </c:pt>
                <c:pt idx="10">
                  <c:v>11</c:v>
                </c:pt>
                <c:pt idx="11">
                  <c:v>14</c:v>
                </c:pt>
                <c:pt idx="12">
                  <c:v>11</c:v>
                </c:pt>
                <c:pt idx="13">
                  <c:v>6</c:v>
                </c:pt>
                <c:pt idx="14">
                  <c:v>10</c:v>
                </c:pt>
                <c:pt idx="15">
                  <c:v>3</c:v>
                </c:pt>
                <c:pt idx="16">
                  <c:v>9</c:v>
                </c:pt>
                <c:pt idx="17">
                  <c:v>8</c:v>
                </c:pt>
                <c:pt idx="18">
                  <c:v>8</c:v>
                </c:pt>
                <c:pt idx="19">
                  <c:v>8</c:v>
                </c:pt>
                <c:pt idx="20">
                  <c:v>12</c:v>
                </c:pt>
                <c:pt idx="21">
                  <c:v>8</c:v>
                </c:pt>
                <c:pt idx="22">
                  <c:v>4</c:v>
                </c:pt>
                <c:pt idx="23">
                  <c:v>0</c:v>
                </c:pt>
                <c:pt idx="24">
                  <c:v>8</c:v>
                </c:pt>
                <c:pt idx="25">
                  <c:v>3</c:v>
                </c:pt>
                <c:pt idx="26">
                  <c:v>5</c:v>
                </c:pt>
                <c:pt idx="27">
                  <c:v>8</c:v>
                </c:pt>
                <c:pt idx="28">
                  <c:v>2</c:v>
                </c:pt>
                <c:pt idx="29">
                  <c:v>4</c:v>
                </c:pt>
                <c:pt idx="30">
                  <c:v>10</c:v>
                </c:pt>
                <c:pt idx="31">
                  <c:v>9</c:v>
                </c:pt>
                <c:pt idx="32">
                  <c:v>2</c:v>
                </c:pt>
                <c:pt idx="33">
                  <c:v>2</c:v>
                </c:pt>
                <c:pt idx="34">
                  <c:v>4</c:v>
                </c:pt>
                <c:pt idx="35">
                  <c:v>15</c:v>
                </c:pt>
                <c:pt idx="36">
                  <c:v>5</c:v>
                </c:pt>
                <c:pt idx="37">
                  <c:v>4</c:v>
                </c:pt>
                <c:pt idx="38">
                  <c:v>8</c:v>
                </c:pt>
                <c:pt idx="39">
                  <c:v>5</c:v>
                </c:pt>
                <c:pt idx="40">
                  <c:v>6</c:v>
                </c:pt>
                <c:pt idx="41">
                  <c:v>1</c:v>
                </c:pt>
                <c:pt idx="42">
                  <c:v>11</c:v>
                </c:pt>
                <c:pt idx="43">
                  <c:v>2</c:v>
                </c:pt>
                <c:pt idx="44">
                  <c:v>2</c:v>
                </c:pt>
                <c:pt idx="45">
                  <c:v>9</c:v>
                </c:pt>
                <c:pt idx="46">
                  <c:v>7</c:v>
                </c:pt>
                <c:pt idx="47">
                  <c:v>8</c:v>
                </c:pt>
                <c:pt idx="48">
                  <c:v>7</c:v>
                </c:pt>
                <c:pt idx="49">
                  <c:v>5</c:v>
                </c:pt>
                <c:pt idx="50">
                  <c:v>6</c:v>
                </c:pt>
                <c:pt idx="51">
                  <c:v>3</c:v>
                </c:pt>
                <c:pt idx="52">
                  <c:v>3</c:v>
                </c:pt>
                <c:pt idx="53">
                  <c:v>0</c:v>
                </c:pt>
                <c:pt idx="54">
                  <c:v>4</c:v>
                </c:pt>
                <c:pt idx="55">
                  <c:v>2</c:v>
                </c:pt>
                <c:pt idx="56">
                  <c:v>4</c:v>
                </c:pt>
                <c:pt idx="57">
                  <c:v>1</c:v>
                </c:pt>
                <c:pt idx="58">
                  <c:v>3</c:v>
                </c:pt>
                <c:pt idx="59">
                  <c:v>3</c:v>
                </c:pt>
                <c:pt idx="60">
                  <c:v>0</c:v>
                </c:pt>
                <c:pt idx="61">
                  <c:v>2</c:v>
                </c:pt>
                <c:pt idx="62">
                  <c:v>1</c:v>
                </c:pt>
                <c:pt idx="63">
                  <c:v>0</c:v>
                </c:pt>
                <c:pt idx="64">
                  <c:v>0</c:v>
                </c:pt>
                <c:pt idx="65">
                  <c:v>0</c:v>
                </c:pt>
                <c:pt idx="66">
                  <c:v>3</c:v>
                </c:pt>
                <c:pt idx="67">
                  <c:v>4</c:v>
                </c:pt>
                <c:pt idx="68">
                  <c:v>2</c:v>
                </c:pt>
                <c:pt idx="69">
                  <c:v>0</c:v>
                </c:pt>
                <c:pt idx="70">
                  <c:v>2</c:v>
                </c:pt>
                <c:pt idx="71">
                  <c:v>1</c:v>
                </c:pt>
                <c:pt idx="72">
                  <c:v>1</c:v>
                </c:pt>
                <c:pt idx="73">
                  <c:v>7</c:v>
                </c:pt>
                <c:pt idx="74">
                  <c:v>1</c:v>
                </c:pt>
                <c:pt idx="75">
                  <c:v>4</c:v>
                </c:pt>
                <c:pt idx="76">
                  <c:v>2</c:v>
                </c:pt>
                <c:pt idx="77">
                  <c:v>0</c:v>
                </c:pt>
              </c:numCache>
            </c:numRef>
          </c:xVal>
          <c:yVal>
            <c:numRef>
              <c:f>overall!$N$2:$N$79</c:f>
              <c:numCache>
                <c:formatCode>0.00%</c:formatCode>
                <c:ptCount val="78"/>
                <c:pt idx="0">
                  <c:v>0.28600000000000003</c:v>
                </c:pt>
                <c:pt idx="1">
                  <c:v>0.46600000000000003</c:v>
                </c:pt>
                <c:pt idx="2">
                  <c:v>0.14699999999999999</c:v>
                </c:pt>
                <c:pt idx="3">
                  <c:v>0.33899999999999997</c:v>
                </c:pt>
                <c:pt idx="4">
                  <c:v>0.34399999999999997</c:v>
                </c:pt>
                <c:pt idx="5">
                  <c:v>0.28999999999999998</c:v>
                </c:pt>
                <c:pt idx="6">
                  <c:v>0.43099999999999999</c:v>
                </c:pt>
                <c:pt idx="7">
                  <c:v>0.20600000000000002</c:v>
                </c:pt>
                <c:pt idx="8">
                  <c:v>0.311</c:v>
                </c:pt>
                <c:pt idx="9">
                  <c:v>0.29600000000000004</c:v>
                </c:pt>
                <c:pt idx="10">
                  <c:v>0.29600000000000004</c:v>
                </c:pt>
                <c:pt idx="11">
                  <c:v>0.27600000000000002</c:v>
                </c:pt>
                <c:pt idx="12">
                  <c:v>0.19800000000000001</c:v>
                </c:pt>
                <c:pt idx="13">
                  <c:v>0.25900000000000001</c:v>
                </c:pt>
                <c:pt idx="14">
                  <c:v>0.41700000000000004</c:v>
                </c:pt>
                <c:pt idx="15">
                  <c:v>0.16899999999999998</c:v>
                </c:pt>
                <c:pt idx="16">
                  <c:v>0.29799999999999999</c:v>
                </c:pt>
                <c:pt idx="17">
                  <c:v>0.42399999999999999</c:v>
                </c:pt>
                <c:pt idx="18">
                  <c:v>0.307</c:v>
                </c:pt>
                <c:pt idx="19">
                  <c:v>0.307</c:v>
                </c:pt>
                <c:pt idx="20">
                  <c:v>0.27899999999999997</c:v>
                </c:pt>
                <c:pt idx="21">
                  <c:v>0.29299999999999998</c:v>
                </c:pt>
                <c:pt idx="22">
                  <c:v>0.217</c:v>
                </c:pt>
                <c:pt idx="23">
                  <c:v>0.42100000000000004</c:v>
                </c:pt>
                <c:pt idx="24">
                  <c:v>0.10400000000000001</c:v>
                </c:pt>
                <c:pt idx="25">
                  <c:v>0.21600000000000003</c:v>
                </c:pt>
                <c:pt idx="26">
                  <c:v>0.115</c:v>
                </c:pt>
                <c:pt idx="27">
                  <c:v>0.27800000000000002</c:v>
                </c:pt>
                <c:pt idx="28">
                  <c:v>0.182</c:v>
                </c:pt>
                <c:pt idx="29">
                  <c:v>0.24</c:v>
                </c:pt>
                <c:pt idx="30">
                  <c:v>0.23600000000000002</c:v>
                </c:pt>
                <c:pt idx="31">
                  <c:v>0.16800000000000001</c:v>
                </c:pt>
                <c:pt idx="32">
                  <c:v>0.56499999999999995</c:v>
                </c:pt>
                <c:pt idx="33">
                  <c:v>8.8000000000000009E-2</c:v>
                </c:pt>
                <c:pt idx="34">
                  <c:v>0.17199999999999999</c:v>
                </c:pt>
                <c:pt idx="35">
                  <c:v>0.129</c:v>
                </c:pt>
                <c:pt idx="36">
                  <c:v>0.12300000000000001</c:v>
                </c:pt>
                <c:pt idx="37">
                  <c:v>0.29199999999999998</c:v>
                </c:pt>
                <c:pt idx="38">
                  <c:v>0.187</c:v>
                </c:pt>
                <c:pt idx="39">
                  <c:v>0.192</c:v>
                </c:pt>
                <c:pt idx="40">
                  <c:v>0.23600000000000002</c:v>
                </c:pt>
                <c:pt idx="41">
                  <c:v>0.13200000000000001</c:v>
                </c:pt>
                <c:pt idx="42">
                  <c:v>0.114</c:v>
                </c:pt>
                <c:pt idx="43">
                  <c:v>0.184</c:v>
                </c:pt>
                <c:pt idx="44">
                  <c:v>0.51200000000000001</c:v>
                </c:pt>
                <c:pt idx="45">
                  <c:v>0.25800000000000001</c:v>
                </c:pt>
                <c:pt idx="46">
                  <c:v>0.23399999999999999</c:v>
                </c:pt>
                <c:pt idx="47">
                  <c:v>0.13100000000000001</c:v>
                </c:pt>
                <c:pt idx="48">
                  <c:v>0.17199999999999999</c:v>
                </c:pt>
                <c:pt idx="49">
                  <c:v>0.11599999999999999</c:v>
                </c:pt>
                <c:pt idx="50">
                  <c:v>0.153</c:v>
                </c:pt>
                <c:pt idx="51">
                  <c:v>0.14899999999999999</c:v>
                </c:pt>
                <c:pt idx="52">
                  <c:v>0.106</c:v>
                </c:pt>
                <c:pt idx="53">
                  <c:v>0.39700000000000002</c:v>
                </c:pt>
                <c:pt idx="54">
                  <c:v>5.0999999999999997E-2</c:v>
                </c:pt>
                <c:pt idx="55">
                  <c:v>0.192</c:v>
                </c:pt>
                <c:pt idx="56">
                  <c:v>7.4999999999999997E-2</c:v>
                </c:pt>
                <c:pt idx="57">
                  <c:v>0.18899999999999997</c:v>
                </c:pt>
                <c:pt idx="58">
                  <c:v>5.4000000000000006E-2</c:v>
                </c:pt>
                <c:pt idx="59">
                  <c:v>0.20499999999999999</c:v>
                </c:pt>
                <c:pt idx="60">
                  <c:v>3.4000000000000002E-2</c:v>
                </c:pt>
                <c:pt idx="61">
                  <c:v>8.900000000000001E-2</c:v>
                </c:pt>
                <c:pt idx="62">
                  <c:v>0.13800000000000001</c:v>
                </c:pt>
                <c:pt idx="63">
                  <c:v>0.13200000000000001</c:v>
                </c:pt>
                <c:pt idx="64">
                  <c:v>0.14099999999999999</c:v>
                </c:pt>
                <c:pt idx="65">
                  <c:v>0.40100000000000002</c:v>
                </c:pt>
                <c:pt idx="66">
                  <c:v>0.109</c:v>
                </c:pt>
                <c:pt idx="67">
                  <c:v>0.156</c:v>
                </c:pt>
                <c:pt idx="68">
                  <c:v>0.187</c:v>
                </c:pt>
                <c:pt idx="69">
                  <c:v>3.3000000000000002E-2</c:v>
                </c:pt>
                <c:pt idx="70">
                  <c:v>8.5999999999999993E-2</c:v>
                </c:pt>
                <c:pt idx="71">
                  <c:v>0.17100000000000001</c:v>
                </c:pt>
                <c:pt idx="72">
                  <c:v>7.4999999999999997E-2</c:v>
                </c:pt>
                <c:pt idx="73">
                  <c:v>0.14699999999999999</c:v>
                </c:pt>
                <c:pt idx="74">
                  <c:v>0.33</c:v>
                </c:pt>
                <c:pt idx="75">
                  <c:v>0.154</c:v>
                </c:pt>
                <c:pt idx="76">
                  <c:v>0.153</c:v>
                </c:pt>
                <c:pt idx="77">
                  <c:v>0.19699999999999998</c:v>
                </c:pt>
              </c:numCache>
            </c:numRef>
          </c:yVal>
          <c:smooth val="0"/>
          <c:extLst>
            <c:ext xmlns:c16="http://schemas.microsoft.com/office/drawing/2014/chart" uri="{C3380CC4-5D6E-409C-BE32-E72D297353CC}">
              <c16:uniqueId val="{00000001-AB94-284C-BA2A-419D97DA8705}"/>
            </c:ext>
          </c:extLst>
        </c:ser>
        <c:dLbls>
          <c:showLegendKey val="0"/>
          <c:showVal val="0"/>
          <c:showCatName val="0"/>
          <c:showSerName val="0"/>
          <c:showPercent val="0"/>
          <c:showBubbleSize val="0"/>
        </c:dLbls>
        <c:axId val="1972876048"/>
        <c:axId val="520502527"/>
      </c:scatterChart>
      <c:valAx>
        <c:axId val="197287604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02527"/>
        <c:crosses val="autoZero"/>
        <c:crossBetween val="midCat"/>
      </c:valAx>
      <c:valAx>
        <c:axId val="520502527"/>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7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C191-A74C-A4DD-B8AAC7BF1E5B}"/>
              </c:ext>
            </c:extLst>
          </c:dPt>
          <c:dPt>
            <c:idx val="1"/>
            <c:bubble3D val="0"/>
            <c:spPr>
              <a:solidFill>
                <a:schemeClr val="accent2"/>
              </a:solidFill>
              <a:ln w="19050">
                <a:noFill/>
              </a:ln>
              <a:effectLst/>
            </c:spPr>
            <c:extLst>
              <c:ext xmlns:c16="http://schemas.microsoft.com/office/drawing/2014/chart" uri="{C3380CC4-5D6E-409C-BE32-E72D297353CC}">
                <c16:uniqueId val="{00000003-C191-A74C-A4DD-B8AAC7BF1E5B}"/>
              </c:ext>
            </c:extLst>
          </c:dPt>
          <c:dPt>
            <c:idx val="2"/>
            <c:bubble3D val="0"/>
            <c:spPr>
              <a:solidFill>
                <a:schemeClr val="accent3"/>
              </a:solidFill>
              <a:ln w="19050">
                <a:noFill/>
              </a:ln>
              <a:effectLst/>
            </c:spPr>
            <c:extLst>
              <c:ext xmlns:c16="http://schemas.microsoft.com/office/drawing/2014/chart" uri="{C3380CC4-5D6E-409C-BE32-E72D297353CC}">
                <c16:uniqueId val="{00000005-C191-A74C-A4DD-B8AAC7BF1E5B}"/>
              </c:ext>
            </c:extLst>
          </c:dPt>
          <c:dPt>
            <c:idx val="3"/>
            <c:bubble3D val="0"/>
            <c:spPr>
              <a:solidFill>
                <a:schemeClr val="accent4"/>
              </a:solidFill>
              <a:ln w="19050">
                <a:noFill/>
              </a:ln>
              <a:effectLst/>
            </c:spPr>
            <c:extLst>
              <c:ext xmlns:c16="http://schemas.microsoft.com/office/drawing/2014/chart" uri="{C3380CC4-5D6E-409C-BE32-E72D297353CC}">
                <c16:uniqueId val="{00000007-C191-A74C-A4DD-B8AAC7BF1E5B}"/>
              </c:ext>
            </c:extLst>
          </c:dPt>
          <c:dPt>
            <c:idx val="4"/>
            <c:bubble3D val="0"/>
            <c:spPr>
              <a:solidFill>
                <a:schemeClr val="accent5"/>
              </a:solidFill>
              <a:ln w="19050">
                <a:noFill/>
              </a:ln>
              <a:effectLst/>
            </c:spPr>
            <c:extLst>
              <c:ext xmlns:c16="http://schemas.microsoft.com/office/drawing/2014/chart" uri="{C3380CC4-5D6E-409C-BE32-E72D297353CC}">
                <c16:uniqueId val="{00000009-C191-A74C-A4DD-B8AAC7BF1E5B}"/>
              </c:ext>
            </c:extLst>
          </c:dPt>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cap="none" spc="0" baseline="0">
                    <a:ln w="0">
                      <a:noFill/>
                    </a:ln>
                    <a:solidFill>
                      <a:schemeClr val="tx1">
                        <a:lumMod val="50000"/>
                        <a:lumOff val="50000"/>
                      </a:schemeClr>
                    </a:solidFill>
                    <a:effectLst/>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pvt_locations!$F$5:$F$9</c:f>
              <c:strCache>
                <c:ptCount val="5"/>
                <c:pt idx="0">
                  <c:v>STREET</c:v>
                </c:pt>
                <c:pt idx="1">
                  <c:v>RESIDENCE</c:v>
                </c:pt>
                <c:pt idx="2">
                  <c:v>SIDEWALK</c:v>
                </c:pt>
                <c:pt idx="3">
                  <c:v>APARTMENT</c:v>
                </c:pt>
                <c:pt idx="4">
                  <c:v>Others</c:v>
                </c:pt>
              </c:strCache>
            </c:strRef>
          </c:cat>
          <c:val>
            <c:numRef>
              <c:f>pvt_locations!$G$5:$G$9</c:f>
              <c:numCache>
                <c:formatCode>0.00%</c:formatCode>
                <c:ptCount val="5"/>
                <c:pt idx="0">
                  <c:v>0.24</c:v>
                </c:pt>
                <c:pt idx="1">
                  <c:v>0.16</c:v>
                </c:pt>
                <c:pt idx="2">
                  <c:v>0.16</c:v>
                </c:pt>
                <c:pt idx="3">
                  <c:v>0.12</c:v>
                </c:pt>
                <c:pt idx="4">
                  <c:v>0.31999999999999995</c:v>
                </c:pt>
              </c:numCache>
            </c:numRef>
          </c:val>
          <c:extLst>
            <c:ext xmlns:c16="http://schemas.microsoft.com/office/drawing/2014/chart" uri="{C3380CC4-5D6E-409C-BE32-E72D297353CC}">
              <c16:uniqueId val="{0000000A-C191-A74C-A4DD-B8AAC7BF1E5B}"/>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versus Average</a:t>
            </a:r>
            <a:r>
              <a:rPr lang="en-GB" baseline="0"/>
              <a:t> rate of misconduct per 100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trendlineLbl>
          </c:trendline>
          <c:xVal>
            <c:numRef>
              <c:f>overall!$D$2:$D$79</c:f>
              <c:numCache>
                <c:formatCode>General</c:formatCode>
                <c:ptCount val="78"/>
                <c:pt idx="0">
                  <c:v>43</c:v>
                </c:pt>
                <c:pt idx="1">
                  <c:v>21</c:v>
                </c:pt>
                <c:pt idx="2">
                  <c:v>13</c:v>
                </c:pt>
                <c:pt idx="3">
                  <c:v>22</c:v>
                </c:pt>
                <c:pt idx="4">
                  <c:v>12</c:v>
                </c:pt>
                <c:pt idx="5">
                  <c:v>10</c:v>
                </c:pt>
                <c:pt idx="6">
                  <c:v>16</c:v>
                </c:pt>
                <c:pt idx="7">
                  <c:v>16</c:v>
                </c:pt>
                <c:pt idx="8">
                  <c:v>9</c:v>
                </c:pt>
                <c:pt idx="9">
                  <c:v>5</c:v>
                </c:pt>
                <c:pt idx="10">
                  <c:v>11</c:v>
                </c:pt>
                <c:pt idx="11">
                  <c:v>14</c:v>
                </c:pt>
                <c:pt idx="12">
                  <c:v>11</c:v>
                </c:pt>
                <c:pt idx="13">
                  <c:v>6</c:v>
                </c:pt>
                <c:pt idx="14">
                  <c:v>10</c:v>
                </c:pt>
                <c:pt idx="15">
                  <c:v>3</c:v>
                </c:pt>
                <c:pt idx="16">
                  <c:v>9</c:v>
                </c:pt>
                <c:pt idx="17">
                  <c:v>8</c:v>
                </c:pt>
                <c:pt idx="18">
                  <c:v>8</c:v>
                </c:pt>
                <c:pt idx="19">
                  <c:v>8</c:v>
                </c:pt>
                <c:pt idx="20">
                  <c:v>12</c:v>
                </c:pt>
                <c:pt idx="21">
                  <c:v>8</c:v>
                </c:pt>
                <c:pt idx="22">
                  <c:v>4</c:v>
                </c:pt>
                <c:pt idx="23">
                  <c:v>0</c:v>
                </c:pt>
                <c:pt idx="24">
                  <c:v>8</c:v>
                </c:pt>
                <c:pt idx="25">
                  <c:v>3</c:v>
                </c:pt>
                <c:pt idx="26">
                  <c:v>5</c:v>
                </c:pt>
                <c:pt idx="27">
                  <c:v>8</c:v>
                </c:pt>
                <c:pt idx="28">
                  <c:v>2</c:v>
                </c:pt>
                <c:pt idx="29">
                  <c:v>4</c:v>
                </c:pt>
                <c:pt idx="30">
                  <c:v>10</c:v>
                </c:pt>
                <c:pt idx="31">
                  <c:v>9</c:v>
                </c:pt>
                <c:pt idx="32">
                  <c:v>2</c:v>
                </c:pt>
                <c:pt idx="33">
                  <c:v>2</c:v>
                </c:pt>
                <c:pt idx="34">
                  <c:v>4</c:v>
                </c:pt>
                <c:pt idx="35">
                  <c:v>15</c:v>
                </c:pt>
                <c:pt idx="36">
                  <c:v>5</c:v>
                </c:pt>
                <c:pt idx="37">
                  <c:v>4</c:v>
                </c:pt>
                <c:pt idx="38">
                  <c:v>8</c:v>
                </c:pt>
                <c:pt idx="39">
                  <c:v>5</c:v>
                </c:pt>
                <c:pt idx="40">
                  <c:v>6</c:v>
                </c:pt>
                <c:pt idx="41">
                  <c:v>1</c:v>
                </c:pt>
                <c:pt idx="42">
                  <c:v>11</c:v>
                </c:pt>
                <c:pt idx="43">
                  <c:v>2</c:v>
                </c:pt>
                <c:pt idx="44">
                  <c:v>2</c:v>
                </c:pt>
                <c:pt idx="45">
                  <c:v>9</c:v>
                </c:pt>
                <c:pt idx="46">
                  <c:v>7</c:v>
                </c:pt>
                <c:pt idx="47">
                  <c:v>8</c:v>
                </c:pt>
                <c:pt idx="48">
                  <c:v>7</c:v>
                </c:pt>
                <c:pt idx="49">
                  <c:v>5</c:v>
                </c:pt>
                <c:pt idx="50">
                  <c:v>6</c:v>
                </c:pt>
                <c:pt idx="51">
                  <c:v>3</c:v>
                </c:pt>
                <c:pt idx="52">
                  <c:v>3</c:v>
                </c:pt>
                <c:pt idx="53">
                  <c:v>0</c:v>
                </c:pt>
                <c:pt idx="54">
                  <c:v>4</c:v>
                </c:pt>
                <c:pt idx="55">
                  <c:v>2</c:v>
                </c:pt>
                <c:pt idx="56">
                  <c:v>4</c:v>
                </c:pt>
                <c:pt idx="57">
                  <c:v>1</c:v>
                </c:pt>
                <c:pt idx="58">
                  <c:v>3</c:v>
                </c:pt>
                <c:pt idx="59">
                  <c:v>3</c:v>
                </c:pt>
                <c:pt idx="60">
                  <c:v>0</c:v>
                </c:pt>
                <c:pt idx="61">
                  <c:v>2</c:v>
                </c:pt>
                <c:pt idx="62">
                  <c:v>1</c:v>
                </c:pt>
                <c:pt idx="63">
                  <c:v>0</c:v>
                </c:pt>
                <c:pt idx="64">
                  <c:v>0</c:v>
                </c:pt>
                <c:pt idx="65">
                  <c:v>0</c:v>
                </c:pt>
                <c:pt idx="66">
                  <c:v>3</c:v>
                </c:pt>
                <c:pt idx="67">
                  <c:v>4</c:v>
                </c:pt>
                <c:pt idx="68">
                  <c:v>2</c:v>
                </c:pt>
                <c:pt idx="69">
                  <c:v>0</c:v>
                </c:pt>
                <c:pt idx="70">
                  <c:v>2</c:v>
                </c:pt>
                <c:pt idx="71">
                  <c:v>1</c:v>
                </c:pt>
                <c:pt idx="72">
                  <c:v>1</c:v>
                </c:pt>
                <c:pt idx="73">
                  <c:v>7</c:v>
                </c:pt>
                <c:pt idx="74">
                  <c:v>1</c:v>
                </c:pt>
                <c:pt idx="75">
                  <c:v>4</c:v>
                </c:pt>
                <c:pt idx="76">
                  <c:v>2</c:v>
                </c:pt>
                <c:pt idx="77">
                  <c:v>0</c:v>
                </c:pt>
              </c:numCache>
            </c:numRef>
          </c:xVal>
          <c:yVal>
            <c:numRef>
              <c:f>overall!$X$2:$X$79</c:f>
              <c:numCache>
                <c:formatCode>0</c:formatCode>
                <c:ptCount val="78"/>
                <c:pt idx="0">
                  <c:v>578.79999999999995</c:v>
                </c:pt>
                <c:pt idx="1">
                  <c:v>572.4</c:v>
                </c:pt>
                <c:pt idx="2">
                  <c:v>567.00000000000023</c:v>
                </c:pt>
                <c:pt idx="3">
                  <c:v>533.20000000000005</c:v>
                </c:pt>
                <c:pt idx="4">
                  <c:v>486.4</c:v>
                </c:pt>
                <c:pt idx="5">
                  <c:v>482.7</c:v>
                </c:pt>
                <c:pt idx="6">
                  <c:v>424.99999999999989</c:v>
                </c:pt>
                <c:pt idx="7">
                  <c:v>420.90000000000003</c:v>
                </c:pt>
                <c:pt idx="8">
                  <c:v>414.29999999999995</c:v>
                </c:pt>
                <c:pt idx="9">
                  <c:v>340</c:v>
                </c:pt>
                <c:pt idx="10">
                  <c:v>328.7</c:v>
                </c:pt>
                <c:pt idx="11">
                  <c:v>305.3</c:v>
                </c:pt>
                <c:pt idx="12">
                  <c:v>282.70000000000005</c:v>
                </c:pt>
                <c:pt idx="13">
                  <c:v>275.3</c:v>
                </c:pt>
                <c:pt idx="14">
                  <c:v>259.70000000000005</c:v>
                </c:pt>
                <c:pt idx="15">
                  <c:v>257.10000000000002</c:v>
                </c:pt>
                <c:pt idx="16">
                  <c:v>241.50000000000003</c:v>
                </c:pt>
                <c:pt idx="17">
                  <c:v>234.89999999999995</c:v>
                </c:pt>
                <c:pt idx="18">
                  <c:v>234.69999999999996</c:v>
                </c:pt>
                <c:pt idx="19">
                  <c:v>224.89999999999998</c:v>
                </c:pt>
                <c:pt idx="20">
                  <c:v>224.5</c:v>
                </c:pt>
                <c:pt idx="21">
                  <c:v>217.20000000000002</c:v>
                </c:pt>
                <c:pt idx="22">
                  <c:v>213.20000000000005</c:v>
                </c:pt>
                <c:pt idx="23">
                  <c:v>207.8</c:v>
                </c:pt>
                <c:pt idx="24">
                  <c:v>196.8</c:v>
                </c:pt>
                <c:pt idx="25">
                  <c:v>195.1</c:v>
                </c:pt>
                <c:pt idx="26">
                  <c:v>175.4</c:v>
                </c:pt>
                <c:pt idx="27">
                  <c:v>142.4</c:v>
                </c:pt>
                <c:pt idx="28">
                  <c:v>141.9</c:v>
                </c:pt>
                <c:pt idx="29">
                  <c:v>132.30000000000001</c:v>
                </c:pt>
                <c:pt idx="30">
                  <c:v>123.00000000000001</c:v>
                </c:pt>
                <c:pt idx="31">
                  <c:v>122.49999999999999</c:v>
                </c:pt>
                <c:pt idx="32">
                  <c:v>122</c:v>
                </c:pt>
                <c:pt idx="33">
                  <c:v>119.5</c:v>
                </c:pt>
                <c:pt idx="34">
                  <c:v>116.10000000000001</c:v>
                </c:pt>
                <c:pt idx="35">
                  <c:v>115.39999999999999</c:v>
                </c:pt>
                <c:pt idx="36">
                  <c:v>109.30000000000001</c:v>
                </c:pt>
                <c:pt idx="37">
                  <c:v>104.5</c:v>
                </c:pt>
                <c:pt idx="38">
                  <c:v>100.6</c:v>
                </c:pt>
                <c:pt idx="39">
                  <c:v>95.7</c:v>
                </c:pt>
                <c:pt idx="40">
                  <c:v>94.6</c:v>
                </c:pt>
                <c:pt idx="41">
                  <c:v>94.3</c:v>
                </c:pt>
                <c:pt idx="42">
                  <c:v>90.8</c:v>
                </c:pt>
                <c:pt idx="43">
                  <c:v>83.7</c:v>
                </c:pt>
                <c:pt idx="44">
                  <c:v>82.5</c:v>
                </c:pt>
                <c:pt idx="45">
                  <c:v>80.7</c:v>
                </c:pt>
                <c:pt idx="46">
                  <c:v>76.999999999999986</c:v>
                </c:pt>
                <c:pt idx="47">
                  <c:v>73.7</c:v>
                </c:pt>
                <c:pt idx="48">
                  <c:v>63.599999999999994</c:v>
                </c:pt>
                <c:pt idx="49">
                  <c:v>60.100000000000009</c:v>
                </c:pt>
                <c:pt idx="50">
                  <c:v>59.4</c:v>
                </c:pt>
                <c:pt idx="51">
                  <c:v>58</c:v>
                </c:pt>
                <c:pt idx="52">
                  <c:v>49.099999999999994</c:v>
                </c:pt>
                <c:pt idx="53">
                  <c:v>47.9</c:v>
                </c:pt>
                <c:pt idx="54">
                  <c:v>47.599999999999994</c:v>
                </c:pt>
                <c:pt idx="55">
                  <c:v>45.800000000000004</c:v>
                </c:pt>
                <c:pt idx="56">
                  <c:v>41.3</c:v>
                </c:pt>
                <c:pt idx="57">
                  <c:v>41.1</c:v>
                </c:pt>
                <c:pt idx="58">
                  <c:v>40.099999999999994</c:v>
                </c:pt>
                <c:pt idx="59">
                  <c:v>36.200000000000003</c:v>
                </c:pt>
                <c:pt idx="60">
                  <c:v>26.799999999999997</c:v>
                </c:pt>
                <c:pt idx="61">
                  <c:v>26.400000000000002</c:v>
                </c:pt>
                <c:pt idx="62">
                  <c:v>25.599999999999998</c:v>
                </c:pt>
                <c:pt idx="63">
                  <c:v>23.200000000000003</c:v>
                </c:pt>
                <c:pt idx="64">
                  <c:v>19.399999999999999</c:v>
                </c:pt>
                <c:pt idx="65">
                  <c:v>17.2</c:v>
                </c:pt>
                <c:pt idx="66">
                  <c:v>17.099999999999998</c:v>
                </c:pt>
                <c:pt idx="67">
                  <c:v>13.7</c:v>
                </c:pt>
                <c:pt idx="68">
                  <c:v>11.700000000000001</c:v>
                </c:pt>
                <c:pt idx="69">
                  <c:v>9.3000000000000007</c:v>
                </c:pt>
                <c:pt idx="70">
                  <c:v>9.1</c:v>
                </c:pt>
                <c:pt idx="71">
                  <c:v>8.5</c:v>
                </c:pt>
                <c:pt idx="72">
                  <c:v>5.9</c:v>
                </c:pt>
                <c:pt idx="73">
                  <c:v>4.5</c:v>
                </c:pt>
                <c:pt idx="74">
                  <c:v>3.1</c:v>
                </c:pt>
                <c:pt idx="75">
                  <c:v>2.7</c:v>
                </c:pt>
                <c:pt idx="76">
                  <c:v>2.2000000000000002</c:v>
                </c:pt>
                <c:pt idx="77">
                  <c:v>0</c:v>
                </c:pt>
              </c:numCache>
            </c:numRef>
          </c:yVal>
          <c:smooth val="0"/>
          <c:extLst>
            <c:ext xmlns:c16="http://schemas.microsoft.com/office/drawing/2014/chart" uri="{C3380CC4-5D6E-409C-BE32-E72D297353CC}">
              <c16:uniqueId val="{00000001-EA0A-8140-A81E-85A86BA9B290}"/>
            </c:ext>
          </c:extLst>
        </c:ser>
        <c:dLbls>
          <c:showLegendKey val="0"/>
          <c:showVal val="0"/>
          <c:showCatName val="0"/>
          <c:showSerName val="0"/>
          <c:showPercent val="0"/>
          <c:showBubbleSize val="0"/>
        </c:dLbls>
        <c:axId val="1972876048"/>
        <c:axId val="520502527"/>
      </c:scatterChart>
      <c:valAx>
        <c:axId val="197287604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02527"/>
        <c:crosses val="autoZero"/>
        <c:crossBetween val="midCat"/>
      </c:valAx>
      <c:valAx>
        <c:axId val="520502527"/>
        <c:scaling>
          <c:orientation val="minMax"/>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7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versus Total</a:t>
            </a:r>
            <a:r>
              <a:rPr lang="en-GB" baseline="0"/>
              <a:t> College Enrollement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trendlineLbl>
          </c:trendline>
          <c:xVal>
            <c:numRef>
              <c:f>overall!$D$2:$D$79</c:f>
              <c:numCache>
                <c:formatCode>General</c:formatCode>
                <c:ptCount val="78"/>
                <c:pt idx="0">
                  <c:v>43</c:v>
                </c:pt>
                <c:pt idx="1">
                  <c:v>21</c:v>
                </c:pt>
                <c:pt idx="2">
                  <c:v>13</c:v>
                </c:pt>
                <c:pt idx="3">
                  <c:v>22</c:v>
                </c:pt>
                <c:pt idx="4">
                  <c:v>12</c:v>
                </c:pt>
                <c:pt idx="5">
                  <c:v>10</c:v>
                </c:pt>
                <c:pt idx="6">
                  <c:v>16</c:v>
                </c:pt>
                <c:pt idx="7">
                  <c:v>16</c:v>
                </c:pt>
                <c:pt idx="8">
                  <c:v>9</c:v>
                </c:pt>
                <c:pt idx="9">
                  <c:v>5</c:v>
                </c:pt>
                <c:pt idx="10">
                  <c:v>11</c:v>
                </c:pt>
                <c:pt idx="11">
                  <c:v>14</c:v>
                </c:pt>
                <c:pt idx="12">
                  <c:v>11</c:v>
                </c:pt>
                <c:pt idx="13">
                  <c:v>6</c:v>
                </c:pt>
                <c:pt idx="14">
                  <c:v>10</c:v>
                </c:pt>
                <c:pt idx="15">
                  <c:v>3</c:v>
                </c:pt>
                <c:pt idx="16">
                  <c:v>9</c:v>
                </c:pt>
                <c:pt idx="17">
                  <c:v>8</c:v>
                </c:pt>
                <c:pt idx="18">
                  <c:v>8</c:v>
                </c:pt>
                <c:pt idx="19">
                  <c:v>8</c:v>
                </c:pt>
                <c:pt idx="20">
                  <c:v>12</c:v>
                </c:pt>
                <c:pt idx="21">
                  <c:v>8</c:v>
                </c:pt>
                <c:pt idx="22">
                  <c:v>4</c:v>
                </c:pt>
                <c:pt idx="23">
                  <c:v>0</c:v>
                </c:pt>
                <c:pt idx="24">
                  <c:v>8</c:v>
                </c:pt>
                <c:pt idx="25">
                  <c:v>3</c:v>
                </c:pt>
                <c:pt idx="26">
                  <c:v>5</c:v>
                </c:pt>
                <c:pt idx="27">
                  <c:v>8</c:v>
                </c:pt>
                <c:pt idx="28">
                  <c:v>2</c:v>
                </c:pt>
                <c:pt idx="29">
                  <c:v>4</c:v>
                </c:pt>
                <c:pt idx="30">
                  <c:v>10</c:v>
                </c:pt>
                <c:pt idx="31">
                  <c:v>9</c:v>
                </c:pt>
                <c:pt idx="32">
                  <c:v>2</c:v>
                </c:pt>
                <c:pt idx="33">
                  <c:v>2</c:v>
                </c:pt>
                <c:pt idx="34">
                  <c:v>4</c:v>
                </c:pt>
                <c:pt idx="35">
                  <c:v>15</c:v>
                </c:pt>
                <c:pt idx="36">
                  <c:v>5</c:v>
                </c:pt>
                <c:pt idx="37">
                  <c:v>4</c:v>
                </c:pt>
                <c:pt idx="38">
                  <c:v>8</c:v>
                </c:pt>
                <c:pt idx="39">
                  <c:v>5</c:v>
                </c:pt>
                <c:pt idx="40">
                  <c:v>6</c:v>
                </c:pt>
                <c:pt idx="41">
                  <c:v>1</c:v>
                </c:pt>
                <c:pt idx="42">
                  <c:v>11</c:v>
                </c:pt>
                <c:pt idx="43">
                  <c:v>2</c:v>
                </c:pt>
                <c:pt idx="44">
                  <c:v>2</c:v>
                </c:pt>
                <c:pt idx="45">
                  <c:v>9</c:v>
                </c:pt>
                <c:pt idx="46">
                  <c:v>7</c:v>
                </c:pt>
                <c:pt idx="47">
                  <c:v>8</c:v>
                </c:pt>
                <c:pt idx="48">
                  <c:v>7</c:v>
                </c:pt>
                <c:pt idx="49">
                  <c:v>5</c:v>
                </c:pt>
                <c:pt idx="50">
                  <c:v>6</c:v>
                </c:pt>
                <c:pt idx="51">
                  <c:v>3</c:v>
                </c:pt>
                <c:pt idx="52">
                  <c:v>3</c:v>
                </c:pt>
                <c:pt idx="53">
                  <c:v>0</c:v>
                </c:pt>
                <c:pt idx="54">
                  <c:v>4</c:v>
                </c:pt>
                <c:pt idx="55">
                  <c:v>2</c:v>
                </c:pt>
                <c:pt idx="56">
                  <c:v>4</c:v>
                </c:pt>
                <c:pt idx="57">
                  <c:v>1</c:v>
                </c:pt>
                <c:pt idx="58">
                  <c:v>3</c:v>
                </c:pt>
                <c:pt idx="59">
                  <c:v>3</c:v>
                </c:pt>
                <c:pt idx="60">
                  <c:v>0</c:v>
                </c:pt>
                <c:pt idx="61">
                  <c:v>2</c:v>
                </c:pt>
                <c:pt idx="62">
                  <c:v>1</c:v>
                </c:pt>
                <c:pt idx="63">
                  <c:v>0</c:v>
                </c:pt>
                <c:pt idx="64">
                  <c:v>0</c:v>
                </c:pt>
                <c:pt idx="65">
                  <c:v>0</c:v>
                </c:pt>
                <c:pt idx="66">
                  <c:v>3</c:v>
                </c:pt>
                <c:pt idx="67">
                  <c:v>4</c:v>
                </c:pt>
                <c:pt idx="68">
                  <c:v>2</c:v>
                </c:pt>
                <c:pt idx="69">
                  <c:v>0</c:v>
                </c:pt>
                <c:pt idx="70">
                  <c:v>2</c:v>
                </c:pt>
                <c:pt idx="71">
                  <c:v>1</c:v>
                </c:pt>
                <c:pt idx="72">
                  <c:v>1</c:v>
                </c:pt>
                <c:pt idx="73">
                  <c:v>7</c:v>
                </c:pt>
                <c:pt idx="74">
                  <c:v>1</c:v>
                </c:pt>
                <c:pt idx="75">
                  <c:v>4</c:v>
                </c:pt>
                <c:pt idx="76">
                  <c:v>2</c:v>
                </c:pt>
                <c:pt idx="77">
                  <c:v>0</c:v>
                </c:pt>
              </c:numCache>
            </c:numRef>
          </c:xVal>
          <c:yVal>
            <c:numRef>
              <c:f>overall!$Q$2:$Q$79</c:f>
              <c:numCache>
                <c:formatCode>General</c:formatCode>
                <c:ptCount val="78"/>
                <c:pt idx="0">
                  <c:v>10933</c:v>
                </c:pt>
                <c:pt idx="1">
                  <c:v>6832</c:v>
                </c:pt>
                <c:pt idx="2">
                  <c:v>9429</c:v>
                </c:pt>
                <c:pt idx="3">
                  <c:v>8620</c:v>
                </c:pt>
                <c:pt idx="4">
                  <c:v>5946</c:v>
                </c:pt>
                <c:pt idx="5">
                  <c:v>7922</c:v>
                </c:pt>
                <c:pt idx="6">
                  <c:v>5146</c:v>
                </c:pt>
                <c:pt idx="7">
                  <c:v>7975</c:v>
                </c:pt>
                <c:pt idx="8">
                  <c:v>4543</c:v>
                </c:pt>
                <c:pt idx="9">
                  <c:v>4670</c:v>
                </c:pt>
                <c:pt idx="10">
                  <c:v>4051</c:v>
                </c:pt>
                <c:pt idx="11">
                  <c:v>4175</c:v>
                </c:pt>
                <c:pt idx="12">
                  <c:v>7020</c:v>
                </c:pt>
                <c:pt idx="13">
                  <c:v>3240</c:v>
                </c:pt>
                <c:pt idx="14">
                  <c:v>2622</c:v>
                </c:pt>
                <c:pt idx="15">
                  <c:v>4006</c:v>
                </c:pt>
                <c:pt idx="16">
                  <c:v>4043</c:v>
                </c:pt>
                <c:pt idx="17">
                  <c:v>5337</c:v>
                </c:pt>
                <c:pt idx="18">
                  <c:v>14793</c:v>
                </c:pt>
                <c:pt idx="19">
                  <c:v>4206</c:v>
                </c:pt>
                <c:pt idx="20">
                  <c:v>7086</c:v>
                </c:pt>
                <c:pt idx="21">
                  <c:v>2809</c:v>
                </c:pt>
                <c:pt idx="22">
                  <c:v>4287</c:v>
                </c:pt>
                <c:pt idx="23">
                  <c:v>2648</c:v>
                </c:pt>
                <c:pt idx="24">
                  <c:v>6483</c:v>
                </c:pt>
                <c:pt idx="25">
                  <c:v>1620</c:v>
                </c:pt>
                <c:pt idx="26">
                  <c:v>1568</c:v>
                </c:pt>
                <c:pt idx="27">
                  <c:v>5042</c:v>
                </c:pt>
                <c:pt idx="28">
                  <c:v>4600</c:v>
                </c:pt>
                <c:pt idx="29">
                  <c:v>4388</c:v>
                </c:pt>
                <c:pt idx="30">
                  <c:v>9647</c:v>
                </c:pt>
                <c:pt idx="31">
                  <c:v>7351</c:v>
                </c:pt>
                <c:pt idx="32">
                  <c:v>1547</c:v>
                </c:pt>
                <c:pt idx="33">
                  <c:v>4552</c:v>
                </c:pt>
                <c:pt idx="34">
                  <c:v>1522</c:v>
                </c:pt>
                <c:pt idx="35">
                  <c:v>3362</c:v>
                </c:pt>
                <c:pt idx="36">
                  <c:v>5615</c:v>
                </c:pt>
                <c:pt idx="37">
                  <c:v>1859</c:v>
                </c:pt>
                <c:pt idx="38">
                  <c:v>14386</c:v>
                </c:pt>
                <c:pt idx="39">
                  <c:v>6864</c:v>
                </c:pt>
                <c:pt idx="40">
                  <c:v>4068</c:v>
                </c:pt>
                <c:pt idx="41">
                  <c:v>3271</c:v>
                </c:pt>
                <c:pt idx="42">
                  <c:v>7055</c:v>
                </c:pt>
                <c:pt idx="43">
                  <c:v>1930</c:v>
                </c:pt>
                <c:pt idx="44">
                  <c:v>531</c:v>
                </c:pt>
                <c:pt idx="45">
                  <c:v>7257</c:v>
                </c:pt>
                <c:pt idx="46">
                  <c:v>9915</c:v>
                </c:pt>
                <c:pt idx="47">
                  <c:v>7764</c:v>
                </c:pt>
                <c:pt idx="48">
                  <c:v>8197</c:v>
                </c:pt>
                <c:pt idx="49">
                  <c:v>6954</c:v>
                </c:pt>
                <c:pt idx="50">
                  <c:v>3640</c:v>
                </c:pt>
                <c:pt idx="51">
                  <c:v>4207</c:v>
                </c:pt>
                <c:pt idx="52">
                  <c:v>4568</c:v>
                </c:pt>
                <c:pt idx="53">
                  <c:v>140</c:v>
                </c:pt>
                <c:pt idx="54">
                  <c:v>1636</c:v>
                </c:pt>
                <c:pt idx="55">
                  <c:v>5305</c:v>
                </c:pt>
                <c:pt idx="56">
                  <c:v>7541</c:v>
                </c:pt>
                <c:pt idx="57">
                  <c:v>3167</c:v>
                </c:pt>
                <c:pt idx="58">
                  <c:v>6469</c:v>
                </c:pt>
                <c:pt idx="59">
                  <c:v>3975</c:v>
                </c:pt>
                <c:pt idx="60">
                  <c:v>2091</c:v>
                </c:pt>
                <c:pt idx="61">
                  <c:v>2085</c:v>
                </c:pt>
                <c:pt idx="62">
                  <c:v>1378</c:v>
                </c:pt>
                <c:pt idx="63">
                  <c:v>4210</c:v>
                </c:pt>
                <c:pt idx="64">
                  <c:v>4823</c:v>
                </c:pt>
                <c:pt idx="65">
                  <c:v>1458</c:v>
                </c:pt>
                <c:pt idx="66">
                  <c:v>4132</c:v>
                </c:pt>
                <c:pt idx="67">
                  <c:v>3700</c:v>
                </c:pt>
                <c:pt idx="68">
                  <c:v>1552</c:v>
                </c:pt>
                <c:pt idx="69">
                  <c:v>910</c:v>
                </c:pt>
                <c:pt idx="70">
                  <c:v>1755</c:v>
                </c:pt>
                <c:pt idx="71">
                  <c:v>963</c:v>
                </c:pt>
                <c:pt idx="72">
                  <c:v>1431</c:v>
                </c:pt>
                <c:pt idx="73">
                  <c:v>871</c:v>
                </c:pt>
                <c:pt idx="74">
                  <c:v>549</c:v>
                </c:pt>
                <c:pt idx="75">
                  <c:v>786</c:v>
                </c:pt>
                <c:pt idx="76">
                  <c:v>1317</c:v>
                </c:pt>
                <c:pt idx="77">
                  <c:v>0</c:v>
                </c:pt>
              </c:numCache>
            </c:numRef>
          </c:yVal>
          <c:smooth val="0"/>
          <c:extLst>
            <c:ext xmlns:c16="http://schemas.microsoft.com/office/drawing/2014/chart" uri="{C3380CC4-5D6E-409C-BE32-E72D297353CC}">
              <c16:uniqueId val="{00000001-3CC4-8945-B8ED-D04FE5C002C3}"/>
            </c:ext>
          </c:extLst>
        </c:ser>
        <c:dLbls>
          <c:showLegendKey val="0"/>
          <c:showVal val="0"/>
          <c:showCatName val="0"/>
          <c:showSerName val="0"/>
          <c:showPercent val="0"/>
          <c:showBubbleSize val="0"/>
        </c:dLbls>
        <c:axId val="1888730384"/>
        <c:axId val="2111181663"/>
      </c:scatterChart>
      <c:valAx>
        <c:axId val="188873038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181663"/>
        <c:crosses val="autoZero"/>
        <c:crossBetween val="midCat"/>
      </c:valAx>
      <c:valAx>
        <c:axId val="2111181663"/>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730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flip="none" rotWithShape="1">
                <a:gsLst>
                  <a:gs pos="0">
                    <a:srgbClr val="FFFF00"/>
                  </a:gs>
                  <a:gs pos="83000">
                    <a:srgbClr val="FFC000"/>
                  </a:gs>
                </a:gsLst>
                <a:lin ang="18900000" scaled="1"/>
                <a:tileRect/>
              </a:gradFill>
              <a:ln w="19050">
                <a:noFill/>
              </a:ln>
              <a:effectLst/>
            </c:spPr>
            <c:extLst>
              <c:ext xmlns:c16="http://schemas.microsoft.com/office/drawing/2014/chart" uri="{C3380CC4-5D6E-409C-BE32-E72D297353CC}">
                <c16:uniqueId val="{00000001-1799-BA45-B1D5-E64EDB95B6D4}"/>
              </c:ext>
            </c:extLst>
          </c:dPt>
          <c:dPt>
            <c:idx val="1"/>
            <c:bubble3D val="0"/>
            <c:spPr>
              <a:gradFill>
                <a:gsLst>
                  <a:gs pos="21000">
                    <a:srgbClr val="FFC000"/>
                  </a:gs>
                  <a:gs pos="80000">
                    <a:srgbClr val="FF9933"/>
                  </a:gs>
                </a:gsLst>
                <a:lin ang="0" scaled="0"/>
              </a:gradFill>
              <a:ln w="19050">
                <a:noFill/>
              </a:ln>
              <a:effectLst/>
            </c:spPr>
            <c:extLst>
              <c:ext xmlns:c16="http://schemas.microsoft.com/office/drawing/2014/chart" uri="{C3380CC4-5D6E-409C-BE32-E72D297353CC}">
                <c16:uniqueId val="{00000003-1799-BA45-B1D5-E64EDB95B6D4}"/>
              </c:ext>
            </c:extLst>
          </c:dPt>
          <c:dPt>
            <c:idx val="2"/>
            <c:bubble3D val="0"/>
            <c:spPr>
              <a:gradFill>
                <a:gsLst>
                  <a:gs pos="22000">
                    <a:srgbClr val="FF9933"/>
                  </a:gs>
                  <a:gs pos="80000">
                    <a:srgbClr val="C00000"/>
                  </a:gs>
                </a:gsLst>
                <a:lin ang="1800000" scaled="0"/>
              </a:gradFill>
              <a:ln w="19050">
                <a:noFill/>
              </a:ln>
              <a:effectLst/>
            </c:spPr>
            <c:extLst>
              <c:ext xmlns:c16="http://schemas.microsoft.com/office/drawing/2014/chart" uri="{C3380CC4-5D6E-409C-BE32-E72D297353CC}">
                <c16:uniqueId val="{00000005-1799-BA45-B1D5-E64EDB95B6D4}"/>
              </c:ext>
            </c:extLst>
          </c:dPt>
          <c:dPt>
            <c:idx val="3"/>
            <c:bubble3D val="0"/>
            <c:spPr>
              <a:noFill/>
              <a:ln w="19050">
                <a:noFill/>
              </a:ln>
              <a:effectLst/>
            </c:spPr>
            <c:extLst>
              <c:ext xmlns:c16="http://schemas.microsoft.com/office/drawing/2014/chart" uri="{C3380CC4-5D6E-409C-BE32-E72D297353CC}">
                <c16:uniqueId val="{00000007-1799-BA45-B1D5-E64EDB95B6D4}"/>
              </c:ext>
            </c:extLst>
          </c:dPt>
          <c:val>
            <c:numRef>
              <c:f>pvt_hardship!$D$5:$D$8</c:f>
              <c:numCache>
                <c:formatCode>General</c:formatCode>
                <c:ptCount val="4"/>
                <c:pt idx="0">
                  <c:v>1</c:v>
                </c:pt>
                <c:pt idx="1">
                  <c:v>1</c:v>
                </c:pt>
                <c:pt idx="2">
                  <c:v>1</c:v>
                </c:pt>
                <c:pt idx="3">
                  <c:v>3</c:v>
                </c:pt>
              </c:numCache>
            </c:numRef>
          </c:val>
          <c:extLst>
            <c:ext xmlns:c16="http://schemas.microsoft.com/office/drawing/2014/chart" uri="{C3380CC4-5D6E-409C-BE32-E72D297353CC}">
              <c16:uniqueId val="{00000008-1799-BA45-B1D5-E64EDB95B6D4}"/>
            </c:ext>
          </c:extLst>
        </c:ser>
        <c:dLbls>
          <c:showLegendKey val="0"/>
          <c:showVal val="0"/>
          <c:showCatName val="0"/>
          <c:showSerName val="0"/>
          <c:showPercent val="0"/>
          <c:showBubbleSize val="0"/>
          <c:showLeaderLines val="1"/>
        </c:dLbls>
        <c:firstSliceAng val="270"/>
        <c:holeSize val="50"/>
      </c:doughnutChart>
      <c:pieChart>
        <c:varyColors val="1"/>
        <c:ser>
          <c:idx val="1"/>
          <c:order val="1"/>
          <c:spPr>
            <a:ln>
              <a:noFill/>
            </a:ln>
          </c:spPr>
          <c:dPt>
            <c:idx val="0"/>
            <c:bubble3D val="0"/>
            <c:spPr>
              <a:noFill/>
              <a:ln w="19050">
                <a:noFill/>
              </a:ln>
              <a:effectLst/>
            </c:spPr>
            <c:extLst>
              <c:ext xmlns:c16="http://schemas.microsoft.com/office/drawing/2014/chart" uri="{C3380CC4-5D6E-409C-BE32-E72D297353CC}">
                <c16:uniqueId val="{0000000A-1799-BA45-B1D5-E64EDB95B6D4}"/>
              </c:ext>
            </c:extLst>
          </c:dPt>
          <c:dPt>
            <c:idx val="1"/>
            <c:bubble3D val="0"/>
            <c:spPr>
              <a:solidFill>
                <a:schemeClr val="tx1"/>
              </a:solidFill>
              <a:ln w="19050">
                <a:noFill/>
              </a:ln>
              <a:effectLst/>
            </c:spPr>
            <c:extLst>
              <c:ext xmlns:c16="http://schemas.microsoft.com/office/drawing/2014/chart" uri="{C3380CC4-5D6E-409C-BE32-E72D297353CC}">
                <c16:uniqueId val="{0000000C-1799-BA45-B1D5-E64EDB95B6D4}"/>
              </c:ext>
            </c:extLst>
          </c:dPt>
          <c:dPt>
            <c:idx val="2"/>
            <c:bubble3D val="0"/>
            <c:spPr>
              <a:noFill/>
              <a:ln w="19050">
                <a:noFill/>
              </a:ln>
              <a:effectLst/>
            </c:spPr>
            <c:extLst>
              <c:ext xmlns:c16="http://schemas.microsoft.com/office/drawing/2014/chart" uri="{C3380CC4-5D6E-409C-BE32-E72D297353CC}">
                <c16:uniqueId val="{0000000E-1799-BA45-B1D5-E64EDB95B6D4}"/>
              </c:ext>
            </c:extLst>
          </c:dPt>
          <c:dPt>
            <c:idx val="3"/>
            <c:bubble3D val="0"/>
            <c:spPr>
              <a:noFill/>
              <a:ln w="19050">
                <a:noFill/>
              </a:ln>
              <a:effectLst/>
            </c:spPr>
            <c:extLst>
              <c:ext xmlns:c16="http://schemas.microsoft.com/office/drawing/2014/chart" uri="{C3380CC4-5D6E-409C-BE32-E72D297353CC}">
                <c16:uniqueId val="{00000010-1799-BA45-B1D5-E64EDB95B6D4}"/>
              </c:ext>
            </c:extLst>
          </c:dPt>
          <c:dLbls>
            <c:dLbl>
              <c:idx val="0"/>
              <c:delete val="1"/>
              <c:extLst>
                <c:ext xmlns:c15="http://schemas.microsoft.com/office/drawing/2012/chart" uri="{CE6537A1-D6FC-4f65-9D91-7224C49458BB}"/>
                <c:ext xmlns:c16="http://schemas.microsoft.com/office/drawing/2014/chart" uri="{C3380CC4-5D6E-409C-BE32-E72D297353CC}">
                  <c16:uniqueId val="{0000000A-1799-BA45-B1D5-E64EDB95B6D4}"/>
                </c:ext>
              </c:extLst>
            </c:dLbl>
            <c:dLbl>
              <c:idx val="1"/>
              <c:tx>
                <c:rich>
                  <a:bodyPr/>
                  <a:lstStyle/>
                  <a:p>
                    <a:fld id="{63D50E93-272F-F54F-A412-7D31C25352DD}" type="CELLRANGE">
                      <a:rPr lang="en-US"/>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1799-BA45-B1D5-E64EDB95B6D4}"/>
                </c:ext>
              </c:extLst>
            </c:dLbl>
            <c:dLbl>
              <c:idx val="2"/>
              <c:delete val="1"/>
              <c:extLst>
                <c:ext xmlns:c15="http://schemas.microsoft.com/office/drawing/2012/chart" uri="{CE6537A1-D6FC-4f65-9D91-7224C49458BB}"/>
                <c:ext xmlns:c16="http://schemas.microsoft.com/office/drawing/2014/chart" uri="{C3380CC4-5D6E-409C-BE32-E72D297353CC}">
                  <c16:uniqueId val="{0000000E-1799-BA45-B1D5-E64EDB95B6D4}"/>
                </c:ext>
              </c:extLst>
            </c:dLbl>
            <c:dLbl>
              <c:idx val="3"/>
              <c:delete val="1"/>
              <c:extLst>
                <c:ext xmlns:c15="http://schemas.microsoft.com/office/drawing/2012/chart" uri="{CE6537A1-D6FC-4f65-9D91-7224C49458BB}"/>
                <c:ext xmlns:c16="http://schemas.microsoft.com/office/drawing/2014/chart" uri="{C3380CC4-5D6E-409C-BE32-E72D297353CC}">
                  <c16:uniqueId val="{00000010-1799-BA45-B1D5-E64EDB95B6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val>
            <c:numRef>
              <c:f>pvt_hardship!$E$5:$E$8</c:f>
              <c:numCache>
                <c:formatCode>General</c:formatCode>
                <c:ptCount val="4"/>
                <c:pt idx="0">
                  <c:v>98</c:v>
                </c:pt>
                <c:pt idx="1">
                  <c:v>0.5</c:v>
                </c:pt>
                <c:pt idx="2">
                  <c:v>1.5</c:v>
                </c:pt>
                <c:pt idx="3">
                  <c:v>100</c:v>
                </c:pt>
              </c:numCache>
            </c:numRef>
          </c:val>
          <c:extLst>
            <c:ext xmlns:c15="http://schemas.microsoft.com/office/drawing/2012/chart" uri="{02D57815-91ED-43cb-92C2-25804820EDAC}">
              <c15:datalabelsRange>
                <c15:f>pvt_hardship!$E$4:$E$7</c15:f>
                <c15:dlblRangeCache>
                  <c:ptCount val="4"/>
                  <c:pt idx="0">
                    <c:v>CHART DATA</c:v>
                  </c:pt>
                  <c:pt idx="1">
                    <c:v>98</c:v>
                  </c:pt>
                  <c:pt idx="2">
                    <c:v>0.5</c:v>
                  </c:pt>
                  <c:pt idx="3">
                    <c:v>1.5</c:v>
                  </c:pt>
                </c15:dlblRangeCache>
              </c15:datalabelsRange>
            </c:ext>
            <c:ext xmlns:c16="http://schemas.microsoft.com/office/drawing/2014/chart" uri="{C3380CC4-5D6E-409C-BE32-E72D297353CC}">
              <c16:uniqueId val="{00000011-1799-BA45-B1D5-E64EDB95B6D4}"/>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45BA-424A-8410-0436CB04CB3A}"/>
              </c:ext>
            </c:extLst>
          </c:dPt>
          <c:dPt>
            <c:idx val="1"/>
            <c:bubble3D val="0"/>
            <c:spPr>
              <a:solidFill>
                <a:schemeClr val="accent2"/>
              </a:solidFill>
              <a:ln w="19050">
                <a:noFill/>
              </a:ln>
              <a:effectLst/>
            </c:spPr>
            <c:extLst>
              <c:ext xmlns:c16="http://schemas.microsoft.com/office/drawing/2014/chart" uri="{C3380CC4-5D6E-409C-BE32-E72D297353CC}">
                <c16:uniqueId val="{00000003-0A6F-844B-8CF3-290AA6BDF84D}"/>
              </c:ext>
            </c:extLst>
          </c:dPt>
          <c:dPt>
            <c:idx val="2"/>
            <c:bubble3D val="0"/>
            <c:spPr>
              <a:solidFill>
                <a:schemeClr val="accent3"/>
              </a:solidFill>
              <a:ln w="19050">
                <a:noFill/>
              </a:ln>
              <a:effectLst/>
            </c:spPr>
            <c:extLst>
              <c:ext xmlns:c16="http://schemas.microsoft.com/office/drawing/2014/chart" uri="{C3380CC4-5D6E-409C-BE32-E72D297353CC}">
                <c16:uniqueId val="{00000005-0A6F-844B-8CF3-290AA6BDF84D}"/>
              </c:ext>
            </c:extLst>
          </c:dPt>
          <c:dPt>
            <c:idx val="3"/>
            <c:bubble3D val="0"/>
            <c:spPr>
              <a:solidFill>
                <a:schemeClr val="accent4"/>
              </a:solidFill>
              <a:ln w="19050">
                <a:noFill/>
              </a:ln>
              <a:effectLst/>
            </c:spPr>
            <c:extLst>
              <c:ext xmlns:c16="http://schemas.microsoft.com/office/drawing/2014/chart" uri="{C3380CC4-5D6E-409C-BE32-E72D297353CC}">
                <c16:uniqueId val="{00000002-45BA-424A-8410-0436CB04CB3A}"/>
              </c:ext>
            </c:extLst>
          </c:dPt>
          <c:dPt>
            <c:idx val="4"/>
            <c:bubble3D val="0"/>
            <c:spPr>
              <a:solidFill>
                <a:schemeClr val="accent5"/>
              </a:solidFill>
              <a:ln w="19050">
                <a:noFill/>
              </a:ln>
              <a:effectLst/>
            </c:spPr>
            <c:extLst>
              <c:ext xmlns:c16="http://schemas.microsoft.com/office/drawing/2014/chart" uri="{C3380CC4-5D6E-409C-BE32-E72D297353CC}">
                <c16:uniqueId val="{00000009-0A6F-844B-8CF3-290AA6BDF8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pvt_locations!$F$5:$F$9</c:f>
              <c:strCache>
                <c:ptCount val="5"/>
                <c:pt idx="0">
                  <c:v>STREET</c:v>
                </c:pt>
                <c:pt idx="1">
                  <c:v>RESIDENCE</c:v>
                </c:pt>
                <c:pt idx="2">
                  <c:v>SIDEWALK</c:v>
                </c:pt>
                <c:pt idx="3">
                  <c:v>APARTMENT</c:v>
                </c:pt>
                <c:pt idx="4">
                  <c:v>Others</c:v>
                </c:pt>
              </c:strCache>
            </c:strRef>
          </c:cat>
          <c:val>
            <c:numRef>
              <c:f>pvt_locations!$G$5:$G$9</c:f>
              <c:numCache>
                <c:formatCode>0.00%</c:formatCode>
                <c:ptCount val="5"/>
                <c:pt idx="0">
                  <c:v>0.24</c:v>
                </c:pt>
                <c:pt idx="1">
                  <c:v>0.16</c:v>
                </c:pt>
                <c:pt idx="2">
                  <c:v>0.16</c:v>
                </c:pt>
                <c:pt idx="3">
                  <c:v>0.12</c:v>
                </c:pt>
                <c:pt idx="4">
                  <c:v>0.31999999999999995</c:v>
                </c:pt>
              </c:numCache>
            </c:numRef>
          </c:val>
          <c:extLst>
            <c:ext xmlns:c16="http://schemas.microsoft.com/office/drawing/2014/chart" uri="{C3380CC4-5D6E-409C-BE32-E72D297353CC}">
              <c16:uniqueId val="{00000000-45BA-424A-8410-0436CB04CB3A}"/>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[chicago_dataset.xlsx]pvt_primarytypes!PivotTable5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pvt_primarytypes!$B$4</c:f>
              <c:strCache>
                <c:ptCount val="1"/>
                <c:pt idx="0">
                  <c:v>Total</c:v>
                </c:pt>
              </c:strCache>
            </c:strRef>
          </c:tx>
          <c:spPr>
            <a:solidFill>
              <a:schemeClr val="accent1"/>
            </a:solidFill>
            <a:ln>
              <a:noFill/>
            </a:ln>
            <a:effectLst/>
          </c:spPr>
          <c:invertIfNegative val="0"/>
          <c:cat>
            <c:strRef>
              <c:f>pvt_primarytypes!$A$5:$A$39</c:f>
              <c:strCache>
                <c:ptCount val="35"/>
                <c:pt idx="0">
                  <c:v>THEFT</c:v>
                </c:pt>
                <c:pt idx="1">
                  <c:v>BATTERY</c:v>
                </c:pt>
                <c:pt idx="2">
                  <c:v>CRIMINAL DAMAGE</c:v>
                </c:pt>
                <c:pt idx="3">
                  <c:v>NARCOTICS</c:v>
                </c:pt>
                <c:pt idx="4">
                  <c:v>OTHER OFFENSE</c:v>
                </c:pt>
                <c:pt idx="5">
                  <c:v>ASSAULT</c:v>
                </c:pt>
                <c:pt idx="6">
                  <c:v>BURGLARY</c:v>
                </c:pt>
                <c:pt idx="7">
                  <c:v>MOTOR VEHICLE THEFT</c:v>
                </c:pt>
                <c:pt idx="8">
                  <c:v>ROBBERY</c:v>
                </c:pt>
                <c:pt idx="9">
                  <c:v>DECEPTIVE PRACTICE</c:v>
                </c:pt>
                <c:pt idx="10">
                  <c:v>CRIMINAL TRESPASS</c:v>
                </c:pt>
                <c:pt idx="11">
                  <c:v>PROSTITUTION</c:v>
                </c:pt>
                <c:pt idx="12">
                  <c:v>WEAPONS VIOLATION</c:v>
                </c:pt>
                <c:pt idx="13">
                  <c:v>PUBLIC PEACE VIOLATION</c:v>
                </c:pt>
                <c:pt idx="14">
                  <c:v>OFFENSE INVOLVING CHILDREN</c:v>
                </c:pt>
                <c:pt idx="15">
                  <c:v>SEX OFFENSE</c:v>
                </c:pt>
                <c:pt idx="16">
                  <c:v>CRIM SEXUAL ASSAULT</c:v>
                </c:pt>
                <c:pt idx="17">
                  <c:v>LIQUOR LAW VIOLATION</c:v>
                </c:pt>
                <c:pt idx="18">
                  <c:v>HOMICIDE</c:v>
                </c:pt>
                <c:pt idx="19">
                  <c:v>GAMBLING</c:v>
                </c:pt>
                <c:pt idx="20">
                  <c:v>ARSON</c:v>
                </c:pt>
                <c:pt idx="21">
                  <c:v>INTERFERENCE WITH PUBLIC OFFICER</c:v>
                </c:pt>
                <c:pt idx="22">
                  <c:v>RITUALISM</c:v>
                </c:pt>
                <c:pt idx="23">
                  <c:v>PUBLIC INDECENCY</c:v>
                </c:pt>
                <c:pt idx="24">
                  <c:v>KIDNAPPING</c:v>
                </c:pt>
                <c:pt idx="25">
                  <c:v>INTIMIDATION</c:v>
                </c:pt>
                <c:pt idx="26">
                  <c:v>DOMESTIC VIOLENCE</c:v>
                </c:pt>
                <c:pt idx="27">
                  <c:v>OTHER NARCOTIC VIOLATION</c:v>
                </c:pt>
                <c:pt idx="28">
                  <c:v>HUMAN TRAFFICKING</c:v>
                </c:pt>
                <c:pt idx="29">
                  <c:v>CONCEALED CARRY LICENSE VIOLATION</c:v>
                </c:pt>
                <c:pt idx="30">
                  <c:v>STALKING</c:v>
                </c:pt>
                <c:pt idx="31">
                  <c:v>NON - CRIMINAL</c:v>
                </c:pt>
                <c:pt idx="32">
                  <c:v>OBSCENITY</c:v>
                </c:pt>
                <c:pt idx="33">
                  <c:v>NON-CRIMINAL</c:v>
                </c:pt>
                <c:pt idx="34">
                  <c:v>NON-CRIMINAL (SUBJECT SPECIFIED)</c:v>
                </c:pt>
              </c:strCache>
            </c:strRef>
          </c:cat>
          <c:val>
            <c:numRef>
              <c:f>pvt_primarytypes!$B$5:$B$39</c:f>
              <c:numCache>
                <c:formatCode>General</c:formatCode>
                <c:ptCount val="35"/>
                <c:pt idx="0">
                  <c:v>106</c:v>
                </c:pt>
                <c:pt idx="1">
                  <c:v>92</c:v>
                </c:pt>
                <c:pt idx="2">
                  <c:v>58</c:v>
                </c:pt>
                <c:pt idx="3">
                  <c:v>54</c:v>
                </c:pt>
                <c:pt idx="4">
                  <c:v>32</c:v>
                </c:pt>
                <c:pt idx="5">
                  <c:v>32</c:v>
                </c:pt>
                <c:pt idx="6">
                  <c:v>30</c:v>
                </c:pt>
                <c:pt idx="7">
                  <c:v>24</c:v>
                </c:pt>
                <c:pt idx="8">
                  <c:v>20</c:v>
                </c:pt>
                <c:pt idx="9">
                  <c:v>20</c:v>
                </c:pt>
                <c:pt idx="10">
                  <c:v>15</c:v>
                </c:pt>
                <c:pt idx="11">
                  <c:v>6</c:v>
                </c:pt>
                <c:pt idx="12">
                  <c:v>6</c:v>
                </c:pt>
                <c:pt idx="13">
                  <c:v>5</c:v>
                </c:pt>
                <c:pt idx="14">
                  <c:v>4</c:v>
                </c:pt>
                <c:pt idx="15">
                  <c:v>3</c:v>
                </c:pt>
                <c:pt idx="16">
                  <c:v>3</c:v>
                </c:pt>
                <c:pt idx="17">
                  <c:v>2</c:v>
                </c:pt>
                <c:pt idx="18">
                  <c:v>2</c:v>
                </c:pt>
                <c:pt idx="19">
                  <c:v>2</c:v>
                </c:pt>
                <c:pt idx="20">
                  <c:v>2</c:v>
                </c:pt>
                <c:pt idx="21">
                  <c:v>2</c:v>
                </c:pt>
                <c:pt idx="22">
                  <c:v>1</c:v>
                </c:pt>
                <c:pt idx="23">
                  <c:v>1</c:v>
                </c:pt>
                <c:pt idx="24">
                  <c:v>1</c:v>
                </c:pt>
                <c:pt idx="25">
                  <c:v>1</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B-DE28-5E49-B1DF-97FEE9006BAE}"/>
            </c:ext>
          </c:extLst>
        </c:ser>
        <c:dLbls>
          <c:showLegendKey val="0"/>
          <c:showVal val="0"/>
          <c:showCatName val="0"/>
          <c:showSerName val="0"/>
          <c:showPercent val="0"/>
          <c:showBubbleSize val="0"/>
        </c:dLbls>
        <c:gapWidth val="219"/>
        <c:overlap val="-27"/>
        <c:axId val="326298111"/>
        <c:axId val="326299759"/>
      </c:barChart>
      <c:catAx>
        <c:axId val="32629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99759"/>
        <c:crosses val="autoZero"/>
        <c:auto val="1"/>
        <c:lblAlgn val="ctr"/>
        <c:lblOffset val="100"/>
        <c:noMultiLvlLbl val="0"/>
      </c:catAx>
      <c:valAx>
        <c:axId val="32629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9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[chicago_dataset.xlsx]pvt_misconducts!PivotTable12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pvt_misconducts!$B$3</c:f>
              <c:strCache>
                <c:ptCount val="1"/>
                <c:pt idx="0">
                  <c:v>Total</c:v>
                </c:pt>
              </c:strCache>
            </c:strRef>
          </c:tx>
          <c:spPr>
            <a:solidFill>
              <a:schemeClr val="accent1"/>
            </a:solidFill>
            <a:ln>
              <a:noFill/>
            </a:ln>
            <a:effectLst/>
          </c:spPr>
          <c:invertIfNegative val="0"/>
          <c:cat>
            <c:strRef>
              <c:f>pvt_misconducts!$A$4:$A$75</c:f>
              <c:strCache>
                <c:ptCount val="71"/>
                <c:pt idx="1">
                  <c:v>Albany Park</c:v>
                </c:pt>
                <c:pt idx="2">
                  <c:v>Ashburn</c:v>
                </c:pt>
                <c:pt idx="3">
                  <c:v>Auburn Gresham</c:v>
                </c:pt>
                <c:pt idx="4">
                  <c:v>Austin</c:v>
                </c:pt>
                <c:pt idx="5">
                  <c:v>Avalon Park</c:v>
                </c:pt>
                <c:pt idx="6">
                  <c:v>Avondale</c:v>
                </c:pt>
                <c:pt idx="7">
                  <c:v>Belmont Cragin</c:v>
                </c:pt>
                <c:pt idx="8">
                  <c:v>Beverly</c:v>
                </c:pt>
                <c:pt idx="9">
                  <c:v>Bridgeport</c:v>
                </c:pt>
                <c:pt idx="10">
                  <c:v>Brighton Park</c:v>
                </c:pt>
                <c:pt idx="11">
                  <c:v>Burnside</c:v>
                </c:pt>
                <c:pt idx="12">
                  <c:v>Calumet Heights</c:v>
                </c:pt>
                <c:pt idx="13">
                  <c:v>Chatham</c:v>
                </c:pt>
                <c:pt idx="14">
                  <c:v>Chicago Lawn</c:v>
                </c:pt>
                <c:pt idx="15">
                  <c:v>Clearing</c:v>
                </c:pt>
                <c:pt idx="16">
                  <c:v>Douglas</c:v>
                </c:pt>
                <c:pt idx="17">
                  <c:v>Dunning</c:v>
                </c:pt>
                <c:pt idx="18">
                  <c:v>East Garfield Park</c:v>
                </c:pt>
                <c:pt idx="19">
                  <c:v>East Side</c:v>
                </c:pt>
                <c:pt idx="20">
                  <c:v>Edgewater</c:v>
                </c:pt>
                <c:pt idx="21">
                  <c:v>Englewood</c:v>
                </c:pt>
                <c:pt idx="22">
                  <c:v>Forest Glen</c:v>
                </c:pt>
                <c:pt idx="23">
                  <c:v>Fuller Park</c:v>
                </c:pt>
                <c:pt idx="24">
                  <c:v>Gage Park</c:v>
                </c:pt>
                <c:pt idx="25">
                  <c:v>Garfield Ridge</c:v>
                </c:pt>
                <c:pt idx="26">
                  <c:v>Grand Boulevard</c:v>
                </c:pt>
                <c:pt idx="27">
                  <c:v>Greater Grand Crossing</c:v>
                </c:pt>
                <c:pt idx="28">
                  <c:v>Hegewisch</c:v>
                </c:pt>
                <c:pt idx="29">
                  <c:v>Hermosa</c:v>
                </c:pt>
                <c:pt idx="30">
                  <c:v>Humboldt park</c:v>
                </c:pt>
                <c:pt idx="31">
                  <c:v>Hyde Park</c:v>
                </c:pt>
                <c:pt idx="32">
                  <c:v>Irving Park</c:v>
                </c:pt>
                <c:pt idx="33">
                  <c:v>Jefferson Park</c:v>
                </c:pt>
                <c:pt idx="34">
                  <c:v>Kenwood</c:v>
                </c:pt>
                <c:pt idx="35">
                  <c:v>Lake View</c:v>
                </c:pt>
                <c:pt idx="36">
                  <c:v>Lincoln Park</c:v>
                </c:pt>
                <c:pt idx="37">
                  <c:v>Lincoln Square</c:v>
                </c:pt>
                <c:pt idx="38">
                  <c:v>Logan Square</c:v>
                </c:pt>
                <c:pt idx="39">
                  <c:v>Loop</c:v>
                </c:pt>
                <c:pt idx="40">
                  <c:v>Lower West Side</c:v>
                </c:pt>
                <c:pt idx="41">
                  <c:v>McKinley Park</c:v>
                </c:pt>
                <c:pt idx="42">
                  <c:v>Montclaire</c:v>
                </c:pt>
                <c:pt idx="43">
                  <c:v>Morgan Park</c:v>
                </c:pt>
                <c:pt idx="44">
                  <c:v>Near North Side</c:v>
                </c:pt>
                <c:pt idx="45">
                  <c:v>Near South Side</c:v>
                </c:pt>
                <c:pt idx="46">
                  <c:v>Near West Side</c:v>
                </c:pt>
                <c:pt idx="47">
                  <c:v>New City</c:v>
                </c:pt>
                <c:pt idx="48">
                  <c:v>North Center</c:v>
                </c:pt>
                <c:pt idx="49">
                  <c:v>North Lawndale</c:v>
                </c:pt>
                <c:pt idx="50">
                  <c:v>Norwood Park</c:v>
                </c:pt>
                <c:pt idx="51">
                  <c:v>O'Hare</c:v>
                </c:pt>
                <c:pt idx="52">
                  <c:v>Portage Park</c:v>
                </c:pt>
                <c:pt idx="53">
                  <c:v>Pullman</c:v>
                </c:pt>
                <c:pt idx="54">
                  <c:v>Riverdale</c:v>
                </c:pt>
                <c:pt idx="55">
                  <c:v>Rogers Park</c:v>
                </c:pt>
                <c:pt idx="56">
                  <c:v>Roseland</c:v>
                </c:pt>
                <c:pt idx="57">
                  <c:v>South Chicago</c:v>
                </c:pt>
                <c:pt idx="58">
                  <c:v>South Deering</c:v>
                </c:pt>
                <c:pt idx="59">
                  <c:v>South Lawndale</c:v>
                </c:pt>
                <c:pt idx="60">
                  <c:v>South Shore</c:v>
                </c:pt>
                <c:pt idx="61">
                  <c:v>Uptown</c:v>
                </c:pt>
                <c:pt idx="62">
                  <c:v>Washington Height</c:v>
                </c:pt>
                <c:pt idx="63">
                  <c:v>West Elsdon</c:v>
                </c:pt>
                <c:pt idx="64">
                  <c:v>West Englewood</c:v>
                </c:pt>
                <c:pt idx="65">
                  <c:v>West Garfield Park</c:v>
                </c:pt>
                <c:pt idx="66">
                  <c:v>West Lawn</c:v>
                </c:pt>
                <c:pt idx="67">
                  <c:v>West Pullman</c:v>
                </c:pt>
                <c:pt idx="68">
                  <c:v>West Ridge</c:v>
                </c:pt>
                <c:pt idx="69">
                  <c:v>West Town</c:v>
                </c:pt>
                <c:pt idx="70">
                  <c:v>Woodlawn</c:v>
                </c:pt>
              </c:strCache>
            </c:strRef>
          </c:cat>
          <c:val>
            <c:numRef>
              <c:f>pvt_misconducts!$B$4:$B$75</c:f>
              <c:numCache>
                <c:formatCode>General</c:formatCode>
                <c:ptCount val="71"/>
                <c:pt idx="0">
                  <c:v>0</c:v>
                </c:pt>
                <c:pt idx="1">
                  <c:v>95.7</c:v>
                </c:pt>
                <c:pt idx="2">
                  <c:v>196.79999999999998</c:v>
                </c:pt>
                <c:pt idx="3">
                  <c:v>305.30000000000007</c:v>
                </c:pt>
                <c:pt idx="4">
                  <c:v>578.79999999999961</c:v>
                </c:pt>
                <c:pt idx="5">
                  <c:v>116.10000000000001</c:v>
                </c:pt>
                <c:pt idx="6">
                  <c:v>59.4</c:v>
                </c:pt>
                <c:pt idx="7">
                  <c:v>100.60000000000001</c:v>
                </c:pt>
                <c:pt idx="8">
                  <c:v>47.599999999999994</c:v>
                </c:pt>
                <c:pt idx="9">
                  <c:v>41.1</c:v>
                </c:pt>
                <c:pt idx="10">
                  <c:v>123.00000000000003</c:v>
                </c:pt>
                <c:pt idx="11">
                  <c:v>3.1</c:v>
                </c:pt>
                <c:pt idx="12">
                  <c:v>175.4</c:v>
                </c:pt>
                <c:pt idx="13">
                  <c:v>142.4</c:v>
                </c:pt>
                <c:pt idx="14">
                  <c:v>224.5</c:v>
                </c:pt>
                <c:pt idx="15">
                  <c:v>26.400000000000002</c:v>
                </c:pt>
                <c:pt idx="16">
                  <c:v>340</c:v>
                </c:pt>
                <c:pt idx="17">
                  <c:v>49.099999999999994</c:v>
                </c:pt>
                <c:pt idx="18">
                  <c:v>234.89999999999992</c:v>
                </c:pt>
                <c:pt idx="19">
                  <c:v>45.800000000000004</c:v>
                </c:pt>
                <c:pt idx="20">
                  <c:v>141.9</c:v>
                </c:pt>
                <c:pt idx="21">
                  <c:v>572.39999999999986</c:v>
                </c:pt>
                <c:pt idx="22">
                  <c:v>5.9</c:v>
                </c:pt>
                <c:pt idx="23">
                  <c:v>82.5</c:v>
                </c:pt>
                <c:pt idx="24">
                  <c:v>76.999999999999986</c:v>
                </c:pt>
                <c:pt idx="25">
                  <c:v>119.5</c:v>
                </c:pt>
                <c:pt idx="26">
                  <c:v>217.20000000000002</c:v>
                </c:pt>
                <c:pt idx="27">
                  <c:v>328.69999999999993</c:v>
                </c:pt>
                <c:pt idx="28">
                  <c:v>8.5</c:v>
                </c:pt>
                <c:pt idx="29">
                  <c:v>36.200000000000003</c:v>
                </c:pt>
                <c:pt idx="30">
                  <c:v>533.20000000000016</c:v>
                </c:pt>
                <c:pt idx="31">
                  <c:v>83.7</c:v>
                </c:pt>
                <c:pt idx="32">
                  <c:v>73.7</c:v>
                </c:pt>
                <c:pt idx="33">
                  <c:v>9.1</c:v>
                </c:pt>
                <c:pt idx="34">
                  <c:v>213.20000000000005</c:v>
                </c:pt>
                <c:pt idx="35">
                  <c:v>90.799999999999969</c:v>
                </c:pt>
                <c:pt idx="36">
                  <c:v>109.3</c:v>
                </c:pt>
                <c:pt idx="37">
                  <c:v>17.099999999999998</c:v>
                </c:pt>
                <c:pt idx="38">
                  <c:v>122.49999999999997</c:v>
                </c:pt>
                <c:pt idx="39">
                  <c:v>4.5</c:v>
                </c:pt>
                <c:pt idx="40">
                  <c:v>80.7</c:v>
                </c:pt>
                <c:pt idx="41">
                  <c:v>11.700000000000001</c:v>
                </c:pt>
                <c:pt idx="42">
                  <c:v>2.2000000000000002</c:v>
                </c:pt>
                <c:pt idx="43">
                  <c:v>94.3</c:v>
                </c:pt>
                <c:pt idx="44">
                  <c:v>115.40000000000003</c:v>
                </c:pt>
                <c:pt idx="45">
                  <c:v>25.599999999999998</c:v>
                </c:pt>
                <c:pt idx="46">
                  <c:v>420.89999999999986</c:v>
                </c:pt>
                <c:pt idx="47">
                  <c:v>482.69999999999993</c:v>
                </c:pt>
                <c:pt idx="48">
                  <c:v>41.3</c:v>
                </c:pt>
                <c:pt idx="49">
                  <c:v>424.99999999999994</c:v>
                </c:pt>
                <c:pt idx="50">
                  <c:v>40.099999999999994</c:v>
                </c:pt>
                <c:pt idx="51">
                  <c:v>2.7</c:v>
                </c:pt>
                <c:pt idx="52">
                  <c:v>60.100000000000009</c:v>
                </c:pt>
                <c:pt idx="53">
                  <c:v>195.1</c:v>
                </c:pt>
                <c:pt idx="54">
                  <c:v>122</c:v>
                </c:pt>
                <c:pt idx="55">
                  <c:v>94.600000000000009</c:v>
                </c:pt>
                <c:pt idx="56">
                  <c:v>282.7</c:v>
                </c:pt>
                <c:pt idx="57">
                  <c:v>241.50000000000006</c:v>
                </c:pt>
                <c:pt idx="58">
                  <c:v>104.5</c:v>
                </c:pt>
                <c:pt idx="59">
                  <c:v>234.7</c:v>
                </c:pt>
                <c:pt idx="60">
                  <c:v>414.30000000000007</c:v>
                </c:pt>
                <c:pt idx="61">
                  <c:v>132.30000000000001</c:v>
                </c:pt>
                <c:pt idx="62">
                  <c:v>257.10000000000002</c:v>
                </c:pt>
                <c:pt idx="63">
                  <c:v>13.7</c:v>
                </c:pt>
                <c:pt idx="64">
                  <c:v>486.39999999999992</c:v>
                </c:pt>
                <c:pt idx="65">
                  <c:v>259.7</c:v>
                </c:pt>
                <c:pt idx="66">
                  <c:v>58</c:v>
                </c:pt>
                <c:pt idx="67">
                  <c:v>275.3</c:v>
                </c:pt>
                <c:pt idx="68">
                  <c:v>63.600000000000009</c:v>
                </c:pt>
                <c:pt idx="69">
                  <c:v>567.00000000000011</c:v>
                </c:pt>
                <c:pt idx="70">
                  <c:v>224.90000000000003</c:v>
                </c:pt>
              </c:numCache>
            </c:numRef>
          </c:val>
          <c:extLst>
            <c:ext xmlns:c16="http://schemas.microsoft.com/office/drawing/2014/chart" uri="{C3380CC4-5D6E-409C-BE32-E72D297353CC}">
              <c16:uniqueId val="{00000000-2B24-7D4B-AC10-B629F431E9B2}"/>
            </c:ext>
          </c:extLst>
        </c:ser>
        <c:dLbls>
          <c:showLegendKey val="0"/>
          <c:showVal val="0"/>
          <c:showCatName val="0"/>
          <c:showSerName val="0"/>
          <c:showPercent val="0"/>
          <c:showBubbleSize val="0"/>
        </c:dLbls>
        <c:gapWidth val="219"/>
        <c:overlap val="-27"/>
        <c:axId val="1634924336"/>
        <c:axId val="1635018752"/>
      </c:barChart>
      <c:catAx>
        <c:axId val="163492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018752"/>
        <c:crosses val="autoZero"/>
        <c:auto val="1"/>
        <c:lblAlgn val="ctr"/>
        <c:lblOffset val="100"/>
        <c:noMultiLvlLbl val="0"/>
      </c:catAx>
      <c:valAx>
        <c:axId val="163501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92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[chicago_dataset.xlsx]pvt_college_enrollment!PivotTable13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pvt_college_enrollment!$B$3</c:f>
              <c:strCache>
                <c:ptCount val="1"/>
                <c:pt idx="0">
                  <c:v>Total</c:v>
                </c:pt>
              </c:strCache>
            </c:strRef>
          </c:tx>
          <c:spPr>
            <a:solidFill>
              <a:schemeClr val="accent1"/>
            </a:solidFill>
            <a:ln>
              <a:noFill/>
            </a:ln>
            <a:effectLst/>
          </c:spPr>
          <c:invertIfNegative val="0"/>
          <c:cat>
            <c:strRef>
              <c:f>pvt_college_enrollment!$A$4:$A$75</c:f>
              <c:strCache>
                <c:ptCount val="71"/>
                <c:pt idx="1">
                  <c:v>Albany Park</c:v>
                </c:pt>
                <c:pt idx="2">
                  <c:v>Ashburn</c:v>
                </c:pt>
                <c:pt idx="3">
                  <c:v>Auburn Gresham</c:v>
                </c:pt>
                <c:pt idx="4">
                  <c:v>Austin</c:v>
                </c:pt>
                <c:pt idx="5">
                  <c:v>Avalon Park</c:v>
                </c:pt>
                <c:pt idx="6">
                  <c:v>Avondale</c:v>
                </c:pt>
                <c:pt idx="7">
                  <c:v>Belmont Cragin</c:v>
                </c:pt>
                <c:pt idx="8">
                  <c:v>Beverly</c:v>
                </c:pt>
                <c:pt idx="9">
                  <c:v>Bridgeport</c:v>
                </c:pt>
                <c:pt idx="10">
                  <c:v>Brighton Park</c:v>
                </c:pt>
                <c:pt idx="11">
                  <c:v>Burnside</c:v>
                </c:pt>
                <c:pt idx="12">
                  <c:v>Calumet Heights</c:v>
                </c:pt>
                <c:pt idx="13">
                  <c:v>Chatham</c:v>
                </c:pt>
                <c:pt idx="14">
                  <c:v>Chicago Lawn</c:v>
                </c:pt>
                <c:pt idx="15">
                  <c:v>Clearing</c:v>
                </c:pt>
                <c:pt idx="16">
                  <c:v>Douglas</c:v>
                </c:pt>
                <c:pt idx="17">
                  <c:v>Dunning</c:v>
                </c:pt>
                <c:pt idx="18">
                  <c:v>East Garfield Park</c:v>
                </c:pt>
                <c:pt idx="19">
                  <c:v>East Side</c:v>
                </c:pt>
                <c:pt idx="20">
                  <c:v>Edgewater</c:v>
                </c:pt>
                <c:pt idx="21">
                  <c:v>Englewood</c:v>
                </c:pt>
                <c:pt idx="22">
                  <c:v>Forest Glen</c:v>
                </c:pt>
                <c:pt idx="23">
                  <c:v>Fuller Park</c:v>
                </c:pt>
                <c:pt idx="24">
                  <c:v>Gage Park</c:v>
                </c:pt>
                <c:pt idx="25">
                  <c:v>Garfield Ridge</c:v>
                </c:pt>
                <c:pt idx="26">
                  <c:v>Grand Boulevard</c:v>
                </c:pt>
                <c:pt idx="27">
                  <c:v>Greater Grand Crossing</c:v>
                </c:pt>
                <c:pt idx="28">
                  <c:v>Hegewisch</c:v>
                </c:pt>
                <c:pt idx="29">
                  <c:v>Hermosa</c:v>
                </c:pt>
                <c:pt idx="30">
                  <c:v>Humboldt park</c:v>
                </c:pt>
                <c:pt idx="31">
                  <c:v>Hyde Park</c:v>
                </c:pt>
                <c:pt idx="32">
                  <c:v>Irving Park</c:v>
                </c:pt>
                <c:pt idx="33">
                  <c:v>Jefferson Park</c:v>
                </c:pt>
                <c:pt idx="34">
                  <c:v>Kenwood</c:v>
                </c:pt>
                <c:pt idx="35">
                  <c:v>Lake View</c:v>
                </c:pt>
                <c:pt idx="36">
                  <c:v>Lincoln Park</c:v>
                </c:pt>
                <c:pt idx="37">
                  <c:v>Lincoln Square</c:v>
                </c:pt>
                <c:pt idx="38">
                  <c:v>Logan Square</c:v>
                </c:pt>
                <c:pt idx="39">
                  <c:v>Loop</c:v>
                </c:pt>
                <c:pt idx="40">
                  <c:v>Lower West Side</c:v>
                </c:pt>
                <c:pt idx="41">
                  <c:v>McKinley Park</c:v>
                </c:pt>
                <c:pt idx="42">
                  <c:v>Montclaire</c:v>
                </c:pt>
                <c:pt idx="43">
                  <c:v>Morgan Park</c:v>
                </c:pt>
                <c:pt idx="44">
                  <c:v>Near North Side</c:v>
                </c:pt>
                <c:pt idx="45">
                  <c:v>Near South Side</c:v>
                </c:pt>
                <c:pt idx="46">
                  <c:v>Near West Side</c:v>
                </c:pt>
                <c:pt idx="47">
                  <c:v>New City</c:v>
                </c:pt>
                <c:pt idx="48">
                  <c:v>North Center</c:v>
                </c:pt>
                <c:pt idx="49">
                  <c:v>North Lawndale</c:v>
                </c:pt>
                <c:pt idx="50">
                  <c:v>Norwood Park</c:v>
                </c:pt>
                <c:pt idx="51">
                  <c:v>O'Hare</c:v>
                </c:pt>
                <c:pt idx="52">
                  <c:v>Portage Park</c:v>
                </c:pt>
                <c:pt idx="53">
                  <c:v>Pullman</c:v>
                </c:pt>
                <c:pt idx="54">
                  <c:v>Riverdale</c:v>
                </c:pt>
                <c:pt idx="55">
                  <c:v>Rogers Park</c:v>
                </c:pt>
                <c:pt idx="56">
                  <c:v>Roseland</c:v>
                </c:pt>
                <c:pt idx="57">
                  <c:v>South Chicago</c:v>
                </c:pt>
                <c:pt idx="58">
                  <c:v>South Deering</c:v>
                </c:pt>
                <c:pt idx="59">
                  <c:v>South Lawndale</c:v>
                </c:pt>
                <c:pt idx="60">
                  <c:v>South Shore</c:v>
                </c:pt>
                <c:pt idx="61">
                  <c:v>Uptown</c:v>
                </c:pt>
                <c:pt idx="62">
                  <c:v>Washington Height</c:v>
                </c:pt>
                <c:pt idx="63">
                  <c:v>West Elsdon</c:v>
                </c:pt>
                <c:pt idx="64">
                  <c:v>West Englewood</c:v>
                </c:pt>
                <c:pt idx="65">
                  <c:v>West Garfield Park</c:v>
                </c:pt>
                <c:pt idx="66">
                  <c:v>West Lawn</c:v>
                </c:pt>
                <c:pt idx="67">
                  <c:v>West Pullman</c:v>
                </c:pt>
                <c:pt idx="68">
                  <c:v>West Ridge</c:v>
                </c:pt>
                <c:pt idx="69">
                  <c:v>West Town</c:v>
                </c:pt>
                <c:pt idx="70">
                  <c:v>Woodlawn</c:v>
                </c:pt>
              </c:strCache>
            </c:strRef>
          </c:cat>
          <c:val>
            <c:numRef>
              <c:f>pvt_college_enrollment!$B$4:$B$75</c:f>
              <c:numCache>
                <c:formatCode>General</c:formatCode>
                <c:ptCount val="71"/>
                <c:pt idx="0">
                  <c:v>0</c:v>
                </c:pt>
                <c:pt idx="1">
                  <c:v>6864</c:v>
                </c:pt>
                <c:pt idx="2">
                  <c:v>6483</c:v>
                </c:pt>
                <c:pt idx="3">
                  <c:v>4175</c:v>
                </c:pt>
                <c:pt idx="4">
                  <c:v>10933</c:v>
                </c:pt>
                <c:pt idx="5">
                  <c:v>1522</c:v>
                </c:pt>
                <c:pt idx="6">
                  <c:v>3640</c:v>
                </c:pt>
                <c:pt idx="7">
                  <c:v>14386</c:v>
                </c:pt>
                <c:pt idx="8">
                  <c:v>1636</c:v>
                </c:pt>
                <c:pt idx="9">
                  <c:v>3167</c:v>
                </c:pt>
                <c:pt idx="10">
                  <c:v>9647</c:v>
                </c:pt>
                <c:pt idx="11">
                  <c:v>549</c:v>
                </c:pt>
                <c:pt idx="12">
                  <c:v>1568</c:v>
                </c:pt>
                <c:pt idx="13">
                  <c:v>5042</c:v>
                </c:pt>
                <c:pt idx="14">
                  <c:v>7086</c:v>
                </c:pt>
                <c:pt idx="15">
                  <c:v>2085</c:v>
                </c:pt>
                <c:pt idx="16">
                  <c:v>4670</c:v>
                </c:pt>
                <c:pt idx="17">
                  <c:v>4568</c:v>
                </c:pt>
                <c:pt idx="18">
                  <c:v>5337</c:v>
                </c:pt>
                <c:pt idx="19">
                  <c:v>5305</c:v>
                </c:pt>
                <c:pt idx="20">
                  <c:v>4600</c:v>
                </c:pt>
                <c:pt idx="21">
                  <c:v>6832</c:v>
                </c:pt>
                <c:pt idx="22">
                  <c:v>1431</c:v>
                </c:pt>
                <c:pt idx="23">
                  <c:v>531</c:v>
                </c:pt>
                <c:pt idx="24">
                  <c:v>9915</c:v>
                </c:pt>
                <c:pt idx="25">
                  <c:v>4552</c:v>
                </c:pt>
                <c:pt idx="26">
                  <c:v>2809</c:v>
                </c:pt>
                <c:pt idx="27">
                  <c:v>4051</c:v>
                </c:pt>
                <c:pt idx="28">
                  <c:v>963</c:v>
                </c:pt>
                <c:pt idx="29">
                  <c:v>3975</c:v>
                </c:pt>
                <c:pt idx="30">
                  <c:v>8620</c:v>
                </c:pt>
                <c:pt idx="31">
                  <c:v>1930</c:v>
                </c:pt>
                <c:pt idx="32">
                  <c:v>7764</c:v>
                </c:pt>
                <c:pt idx="33">
                  <c:v>1755</c:v>
                </c:pt>
                <c:pt idx="34">
                  <c:v>4287</c:v>
                </c:pt>
                <c:pt idx="35">
                  <c:v>7055</c:v>
                </c:pt>
                <c:pt idx="36">
                  <c:v>5615</c:v>
                </c:pt>
                <c:pt idx="37">
                  <c:v>4132</c:v>
                </c:pt>
                <c:pt idx="38">
                  <c:v>7351</c:v>
                </c:pt>
                <c:pt idx="39">
                  <c:v>871</c:v>
                </c:pt>
                <c:pt idx="40">
                  <c:v>7257</c:v>
                </c:pt>
                <c:pt idx="41">
                  <c:v>1552</c:v>
                </c:pt>
                <c:pt idx="42">
                  <c:v>1317</c:v>
                </c:pt>
                <c:pt idx="43">
                  <c:v>3271</c:v>
                </c:pt>
                <c:pt idx="44">
                  <c:v>3362</c:v>
                </c:pt>
                <c:pt idx="45">
                  <c:v>1378</c:v>
                </c:pt>
                <c:pt idx="46">
                  <c:v>7975</c:v>
                </c:pt>
                <c:pt idx="47">
                  <c:v>7922</c:v>
                </c:pt>
                <c:pt idx="48">
                  <c:v>7541</c:v>
                </c:pt>
                <c:pt idx="49">
                  <c:v>5146</c:v>
                </c:pt>
                <c:pt idx="50">
                  <c:v>6469</c:v>
                </c:pt>
                <c:pt idx="51">
                  <c:v>786</c:v>
                </c:pt>
                <c:pt idx="52">
                  <c:v>6954</c:v>
                </c:pt>
                <c:pt idx="53">
                  <c:v>1620</c:v>
                </c:pt>
                <c:pt idx="54">
                  <c:v>1547</c:v>
                </c:pt>
                <c:pt idx="55">
                  <c:v>4068</c:v>
                </c:pt>
                <c:pt idx="56">
                  <c:v>7020</c:v>
                </c:pt>
                <c:pt idx="57">
                  <c:v>4043</c:v>
                </c:pt>
                <c:pt idx="58">
                  <c:v>1859</c:v>
                </c:pt>
                <c:pt idx="59">
                  <c:v>14793</c:v>
                </c:pt>
                <c:pt idx="60">
                  <c:v>4543</c:v>
                </c:pt>
                <c:pt idx="61">
                  <c:v>4388</c:v>
                </c:pt>
                <c:pt idx="62">
                  <c:v>4006</c:v>
                </c:pt>
                <c:pt idx="63">
                  <c:v>3700</c:v>
                </c:pt>
                <c:pt idx="64">
                  <c:v>5946</c:v>
                </c:pt>
                <c:pt idx="65">
                  <c:v>2622</c:v>
                </c:pt>
                <c:pt idx="66">
                  <c:v>4207</c:v>
                </c:pt>
                <c:pt idx="67">
                  <c:v>3240</c:v>
                </c:pt>
                <c:pt idx="68">
                  <c:v>8197</c:v>
                </c:pt>
                <c:pt idx="69">
                  <c:v>9429</c:v>
                </c:pt>
                <c:pt idx="70">
                  <c:v>4206</c:v>
                </c:pt>
              </c:numCache>
            </c:numRef>
          </c:val>
          <c:extLst>
            <c:ext xmlns:c16="http://schemas.microsoft.com/office/drawing/2014/chart" uri="{C3380CC4-5D6E-409C-BE32-E72D297353CC}">
              <c16:uniqueId val="{00000000-B817-244B-8BF7-E2A85FF3BBF7}"/>
            </c:ext>
          </c:extLst>
        </c:ser>
        <c:dLbls>
          <c:showLegendKey val="0"/>
          <c:showVal val="0"/>
          <c:showCatName val="0"/>
          <c:showSerName val="0"/>
          <c:showPercent val="0"/>
          <c:showBubbleSize val="0"/>
        </c:dLbls>
        <c:gapWidth val="219"/>
        <c:overlap val="-27"/>
        <c:axId val="1711904832"/>
        <c:axId val="1559640928"/>
      </c:barChart>
      <c:catAx>
        <c:axId val="171190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640928"/>
        <c:crosses val="autoZero"/>
        <c:auto val="1"/>
        <c:lblAlgn val="ctr"/>
        <c:lblOffset val="100"/>
        <c:noMultiLvlLbl val="0"/>
      </c:catAx>
      <c:valAx>
        <c:axId val="1559640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90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rgbClr val="FFC000"/>
                  </a:gs>
                  <a:gs pos="48000">
                    <a:srgbClr val="FFC000"/>
                  </a:gs>
                  <a:gs pos="74000">
                    <a:schemeClr val="accent2"/>
                  </a:gs>
                  <a:gs pos="100000">
                    <a:schemeClr val="accent2"/>
                  </a:gs>
                </a:gsLst>
                <a:lin ang="18900000" scaled="1"/>
              </a:gradFill>
              <a:ln>
                <a:noFill/>
              </a:ln>
              <a:effectLst/>
            </c:spPr>
            <c:extLst>
              <c:ext xmlns:c16="http://schemas.microsoft.com/office/drawing/2014/chart" uri="{C3380CC4-5D6E-409C-BE32-E72D297353CC}">
                <c16:uniqueId val="{00000003-87B4-364B-BDA7-E5269C80ABFE}"/>
              </c:ext>
            </c:extLst>
          </c:dPt>
          <c:dPt>
            <c:idx val="1"/>
            <c:bubble3D val="0"/>
            <c:spPr>
              <a:solidFill>
                <a:schemeClr val="accent2"/>
              </a:solidFill>
              <a:ln>
                <a:noFill/>
              </a:ln>
              <a:effectLst/>
            </c:spPr>
            <c:extLst>
              <c:ext xmlns:c16="http://schemas.microsoft.com/office/drawing/2014/chart" uri="{C3380CC4-5D6E-409C-BE32-E72D297353CC}">
                <c16:uniqueId val="{00000004-87B4-364B-BDA7-E5269C80ABFE}"/>
              </c:ext>
            </c:extLst>
          </c:dPt>
          <c:dPt>
            <c:idx val="2"/>
            <c:bubble3D val="0"/>
            <c:spPr>
              <a:gradFill flip="none" rotWithShape="1">
                <a:gsLst>
                  <a:gs pos="0">
                    <a:schemeClr val="accent2"/>
                  </a:gs>
                  <a:gs pos="30000">
                    <a:schemeClr val="accent2"/>
                  </a:gs>
                  <a:gs pos="83000">
                    <a:srgbClr val="FF0000"/>
                  </a:gs>
                  <a:gs pos="100000">
                    <a:srgbClr val="FF0000"/>
                  </a:gs>
                </a:gsLst>
                <a:lin ang="2700000" scaled="1"/>
                <a:tileRect/>
              </a:gradFill>
              <a:ln>
                <a:noFill/>
              </a:ln>
              <a:effectLst/>
            </c:spPr>
            <c:extLst>
              <c:ext xmlns:c16="http://schemas.microsoft.com/office/drawing/2014/chart" uri="{C3380CC4-5D6E-409C-BE32-E72D297353CC}">
                <c16:uniqueId val="{00000005-87B4-364B-BDA7-E5269C80ABFE}"/>
              </c:ext>
            </c:extLst>
          </c:dPt>
          <c:dPt>
            <c:idx val="3"/>
            <c:bubble3D val="0"/>
            <c:spPr>
              <a:noFill/>
              <a:ln>
                <a:noFill/>
              </a:ln>
              <a:effectLst/>
            </c:spPr>
            <c:extLst>
              <c:ext xmlns:c16="http://schemas.microsoft.com/office/drawing/2014/chart" uri="{C3380CC4-5D6E-409C-BE32-E72D297353CC}">
                <c16:uniqueId val="{00000002-87B4-364B-BDA7-E5269C80ABFE}"/>
              </c:ext>
            </c:extLst>
          </c:dPt>
          <c:val>
            <c:numRef>
              <c:f>census!$L$83:$L$86</c:f>
              <c:numCache>
                <c:formatCode>General</c:formatCode>
                <c:ptCount val="4"/>
              </c:numCache>
            </c:numRef>
          </c:val>
          <c:extLst>
            <c:ext xmlns:c16="http://schemas.microsoft.com/office/drawing/2014/chart" uri="{C3380CC4-5D6E-409C-BE32-E72D297353CC}">
              <c16:uniqueId val="{00000000-87B4-364B-BDA7-E5269C80ABFE}"/>
            </c:ext>
          </c:extLst>
        </c:ser>
        <c:dLbls>
          <c:showLegendKey val="0"/>
          <c:showVal val="0"/>
          <c:showCatName val="0"/>
          <c:showSerName val="0"/>
          <c:showPercent val="0"/>
          <c:showBubbleSize val="0"/>
          <c:showLeaderLines val="1"/>
        </c:dLbls>
        <c:firstSliceAng val="270"/>
        <c:holeSize val="50"/>
      </c:doughnutChart>
      <c:pieChart>
        <c:varyColors val="1"/>
        <c:ser>
          <c:idx val="1"/>
          <c:order val="1"/>
          <c:dPt>
            <c:idx val="0"/>
            <c:bubble3D val="0"/>
            <c:spPr>
              <a:noFill/>
              <a:ln>
                <a:noFill/>
              </a:ln>
              <a:effectLst/>
            </c:spPr>
            <c:extLst>
              <c:ext xmlns:c16="http://schemas.microsoft.com/office/drawing/2014/chart" uri="{C3380CC4-5D6E-409C-BE32-E72D297353CC}">
                <c16:uniqueId val="{00000008-87B4-364B-BDA7-E5269C80ABFE}"/>
              </c:ext>
            </c:extLst>
          </c:dPt>
          <c:dPt>
            <c:idx val="1"/>
            <c:bubble3D val="0"/>
            <c:spPr>
              <a:solidFill>
                <a:schemeClr val="tx1"/>
              </a:solidFill>
              <a:ln>
                <a:noFill/>
              </a:ln>
              <a:effectLst/>
            </c:spPr>
            <c:extLst>
              <c:ext xmlns:c16="http://schemas.microsoft.com/office/drawing/2014/chart" uri="{C3380CC4-5D6E-409C-BE32-E72D297353CC}">
                <c16:uniqueId val="{00000007-87B4-364B-BDA7-E5269C80ABFE}"/>
              </c:ext>
            </c:extLst>
          </c:dPt>
          <c:dPt>
            <c:idx val="2"/>
            <c:bubble3D val="0"/>
            <c:spPr>
              <a:noFill/>
              <a:ln>
                <a:noFill/>
              </a:ln>
              <a:effectLst/>
            </c:spPr>
            <c:extLst>
              <c:ext xmlns:c16="http://schemas.microsoft.com/office/drawing/2014/chart" uri="{C3380CC4-5D6E-409C-BE32-E72D297353CC}">
                <c16:uniqueId val="{00000006-87B4-364B-BDA7-E5269C80ABFE}"/>
              </c:ext>
            </c:extLst>
          </c:dPt>
          <c:dPt>
            <c:idx val="3"/>
            <c:bubble3D val="0"/>
            <c:spPr>
              <a:solidFill>
                <a:schemeClr val="accent4"/>
              </a:solidFill>
              <a:ln>
                <a:noFill/>
              </a:ln>
              <a:effectLst/>
            </c:spPr>
            <c:extLst>
              <c:ext xmlns:c16="http://schemas.microsoft.com/office/drawing/2014/chart" uri="{C3380CC4-5D6E-409C-BE32-E72D297353CC}">
                <c16:uniqueId val="{0000000F-F6EA-F641-98F3-3CA3AEB20E6C}"/>
              </c:ext>
            </c:extLst>
          </c:dPt>
          <c:val>
            <c:numRef>
              <c:f>census!$M$83:$M$86</c:f>
              <c:numCache>
                <c:formatCode>General</c:formatCode>
                <c:ptCount val="4"/>
              </c:numCache>
            </c:numRef>
          </c:val>
          <c:extLst>
            <c:ext xmlns:c16="http://schemas.microsoft.com/office/drawing/2014/chart" uri="{C3380CC4-5D6E-409C-BE32-E72D297353CC}">
              <c16:uniqueId val="{00000001-87B4-364B-BDA7-E5269C80ABFE}"/>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52-2645-8CDE-D84CE303BEFE}"/>
              </c:ext>
            </c:extLst>
          </c:dPt>
          <c:dPt>
            <c:idx val="1"/>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2-AC61-EC48-87D9-C9F26E30FCA3}"/>
              </c:ext>
            </c:extLst>
          </c:dPt>
          <c:dPt>
            <c:idx val="2"/>
            <c:bubble3D val="0"/>
            <c:spPr>
              <a:noFill/>
              <a:ln w="19050">
                <a:solidFill>
                  <a:schemeClr val="lt1"/>
                </a:solidFill>
              </a:ln>
              <a:effectLst/>
            </c:spPr>
            <c:extLst>
              <c:ext xmlns:c16="http://schemas.microsoft.com/office/drawing/2014/chart" uri="{C3380CC4-5D6E-409C-BE32-E72D297353CC}">
                <c16:uniqueId val="{00000001-AC61-EC48-87D9-C9F26E30FCA3}"/>
              </c:ext>
            </c:extLst>
          </c:dPt>
          <c:val>
            <c:numRef>
              <c:f>census!$M$2:$M$4</c:f>
              <c:numCache>
                <c:formatCode>General</c:formatCode>
                <c:ptCount val="3"/>
                <c:pt idx="0">
                  <c:v>67</c:v>
                </c:pt>
                <c:pt idx="1">
                  <c:v>33</c:v>
                </c:pt>
                <c:pt idx="2">
                  <c:v>100</c:v>
                </c:pt>
              </c:numCache>
            </c:numRef>
          </c:val>
          <c:extLst>
            <c:ext xmlns:c16="http://schemas.microsoft.com/office/drawing/2014/chart" uri="{C3380CC4-5D6E-409C-BE32-E72D297353CC}">
              <c16:uniqueId val="{00000000-AC61-EC48-87D9-C9F26E30FCA3}"/>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flip="none" rotWithShape="1">
                <a:gsLst>
                  <a:gs pos="0">
                    <a:srgbClr val="FFFF00"/>
                  </a:gs>
                  <a:gs pos="83000">
                    <a:srgbClr val="FFC000"/>
                  </a:gs>
                </a:gsLst>
                <a:lin ang="18900000" scaled="1"/>
                <a:tileRect/>
              </a:gradFill>
              <a:ln w="19050">
                <a:noFill/>
              </a:ln>
              <a:effectLst/>
            </c:spPr>
            <c:extLst>
              <c:ext xmlns:c16="http://schemas.microsoft.com/office/drawing/2014/chart" uri="{C3380CC4-5D6E-409C-BE32-E72D297353CC}">
                <c16:uniqueId val="{00000001-FC3B-524F-A35E-A275F451B96B}"/>
              </c:ext>
            </c:extLst>
          </c:dPt>
          <c:dPt>
            <c:idx val="1"/>
            <c:bubble3D val="0"/>
            <c:spPr>
              <a:gradFill>
                <a:gsLst>
                  <a:gs pos="21000">
                    <a:srgbClr val="FFC000"/>
                  </a:gs>
                  <a:gs pos="80000">
                    <a:srgbClr val="FF9933"/>
                  </a:gs>
                </a:gsLst>
                <a:lin ang="0" scaled="0"/>
              </a:gradFill>
              <a:ln w="19050">
                <a:noFill/>
              </a:ln>
              <a:effectLst/>
            </c:spPr>
            <c:extLst>
              <c:ext xmlns:c16="http://schemas.microsoft.com/office/drawing/2014/chart" uri="{C3380CC4-5D6E-409C-BE32-E72D297353CC}">
                <c16:uniqueId val="{00000003-FC3B-524F-A35E-A275F451B96B}"/>
              </c:ext>
            </c:extLst>
          </c:dPt>
          <c:dPt>
            <c:idx val="2"/>
            <c:bubble3D val="0"/>
            <c:spPr>
              <a:gradFill>
                <a:gsLst>
                  <a:gs pos="22000">
                    <a:srgbClr val="FF9933"/>
                  </a:gs>
                  <a:gs pos="80000">
                    <a:srgbClr val="C00000"/>
                  </a:gs>
                </a:gsLst>
                <a:lin ang="1800000" scaled="0"/>
              </a:gradFill>
              <a:ln w="19050">
                <a:noFill/>
              </a:ln>
              <a:effectLst/>
            </c:spPr>
            <c:extLst>
              <c:ext xmlns:c16="http://schemas.microsoft.com/office/drawing/2014/chart" uri="{C3380CC4-5D6E-409C-BE32-E72D297353CC}">
                <c16:uniqueId val="{00000005-FC3B-524F-A35E-A275F451B96B}"/>
              </c:ext>
            </c:extLst>
          </c:dPt>
          <c:dPt>
            <c:idx val="3"/>
            <c:bubble3D val="0"/>
            <c:spPr>
              <a:noFill/>
              <a:ln w="19050">
                <a:noFill/>
              </a:ln>
              <a:effectLst/>
            </c:spPr>
            <c:extLst>
              <c:ext xmlns:c16="http://schemas.microsoft.com/office/drawing/2014/chart" uri="{C3380CC4-5D6E-409C-BE32-E72D297353CC}">
                <c16:uniqueId val="{00000007-FC3B-524F-A35E-A275F451B96B}"/>
              </c:ext>
            </c:extLst>
          </c:dPt>
          <c:val>
            <c:numRef>
              <c:f>pvt_hardship!$D$5:$D$8</c:f>
              <c:numCache>
                <c:formatCode>General</c:formatCode>
                <c:ptCount val="4"/>
                <c:pt idx="0">
                  <c:v>1</c:v>
                </c:pt>
                <c:pt idx="1">
                  <c:v>1</c:v>
                </c:pt>
                <c:pt idx="2">
                  <c:v>1</c:v>
                </c:pt>
                <c:pt idx="3">
                  <c:v>3</c:v>
                </c:pt>
              </c:numCache>
            </c:numRef>
          </c:val>
          <c:extLst>
            <c:ext xmlns:c16="http://schemas.microsoft.com/office/drawing/2014/chart" uri="{C3380CC4-5D6E-409C-BE32-E72D297353CC}">
              <c16:uniqueId val="{00000008-FC3B-524F-A35E-A275F451B96B}"/>
            </c:ext>
          </c:extLst>
        </c:ser>
        <c:dLbls>
          <c:showLegendKey val="0"/>
          <c:showVal val="0"/>
          <c:showCatName val="0"/>
          <c:showSerName val="0"/>
          <c:showPercent val="0"/>
          <c:showBubbleSize val="0"/>
          <c:showLeaderLines val="1"/>
        </c:dLbls>
        <c:firstSliceAng val="270"/>
        <c:holeSize val="50"/>
      </c:doughnutChart>
      <c:pieChart>
        <c:varyColors val="1"/>
        <c:ser>
          <c:idx val="1"/>
          <c:order val="1"/>
          <c:spPr>
            <a:ln>
              <a:noFill/>
            </a:ln>
          </c:spPr>
          <c:dPt>
            <c:idx val="0"/>
            <c:bubble3D val="0"/>
            <c:spPr>
              <a:noFill/>
              <a:ln w="19050">
                <a:noFill/>
              </a:ln>
              <a:effectLst/>
            </c:spPr>
            <c:extLst>
              <c:ext xmlns:c16="http://schemas.microsoft.com/office/drawing/2014/chart" uri="{C3380CC4-5D6E-409C-BE32-E72D297353CC}">
                <c16:uniqueId val="{0000000A-FC3B-524F-A35E-A275F451B96B}"/>
              </c:ext>
            </c:extLst>
          </c:dPt>
          <c:dPt>
            <c:idx val="1"/>
            <c:bubble3D val="0"/>
            <c:spPr>
              <a:solidFill>
                <a:schemeClr val="tx1"/>
              </a:solidFill>
              <a:ln w="19050">
                <a:noFill/>
              </a:ln>
              <a:effectLst/>
            </c:spPr>
            <c:extLst>
              <c:ext xmlns:c16="http://schemas.microsoft.com/office/drawing/2014/chart" uri="{C3380CC4-5D6E-409C-BE32-E72D297353CC}">
                <c16:uniqueId val="{0000000C-FC3B-524F-A35E-A275F451B96B}"/>
              </c:ext>
            </c:extLst>
          </c:dPt>
          <c:dPt>
            <c:idx val="2"/>
            <c:bubble3D val="0"/>
            <c:spPr>
              <a:noFill/>
              <a:ln w="19050">
                <a:noFill/>
              </a:ln>
              <a:effectLst/>
            </c:spPr>
            <c:extLst>
              <c:ext xmlns:c16="http://schemas.microsoft.com/office/drawing/2014/chart" uri="{C3380CC4-5D6E-409C-BE32-E72D297353CC}">
                <c16:uniqueId val="{0000000E-FC3B-524F-A35E-A275F451B96B}"/>
              </c:ext>
            </c:extLst>
          </c:dPt>
          <c:dPt>
            <c:idx val="3"/>
            <c:bubble3D val="0"/>
            <c:spPr>
              <a:noFill/>
              <a:ln w="19050">
                <a:noFill/>
              </a:ln>
              <a:effectLst/>
            </c:spPr>
            <c:extLst>
              <c:ext xmlns:c16="http://schemas.microsoft.com/office/drawing/2014/chart" uri="{C3380CC4-5D6E-409C-BE32-E72D297353CC}">
                <c16:uniqueId val="{00000010-FC3B-524F-A35E-A275F451B96B}"/>
              </c:ext>
            </c:extLst>
          </c:dPt>
          <c:dLbls>
            <c:dLbl>
              <c:idx val="0"/>
              <c:delete val="1"/>
              <c:extLst>
                <c:ext xmlns:c15="http://schemas.microsoft.com/office/drawing/2012/chart" uri="{CE6537A1-D6FC-4f65-9D91-7224C49458BB}"/>
                <c:ext xmlns:c16="http://schemas.microsoft.com/office/drawing/2014/chart" uri="{C3380CC4-5D6E-409C-BE32-E72D297353CC}">
                  <c16:uniqueId val="{0000000A-FC3B-524F-A35E-A275F451B96B}"/>
                </c:ext>
              </c:extLst>
            </c:dLbl>
            <c:dLbl>
              <c:idx val="1"/>
              <c:tx>
                <c:rich>
                  <a:bodyPr/>
                  <a:lstStyle/>
                  <a:p>
                    <a:fld id="{7FBD26A2-1185-A946-BFA2-D63CD56B23EA}" type="CELLRANGE">
                      <a:rPr lang="en-US"/>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FC3B-524F-A35E-A275F451B96B}"/>
                </c:ext>
              </c:extLst>
            </c:dLbl>
            <c:dLbl>
              <c:idx val="2"/>
              <c:delete val="1"/>
              <c:extLst>
                <c:ext xmlns:c15="http://schemas.microsoft.com/office/drawing/2012/chart" uri="{CE6537A1-D6FC-4f65-9D91-7224C49458BB}"/>
                <c:ext xmlns:c16="http://schemas.microsoft.com/office/drawing/2014/chart" uri="{C3380CC4-5D6E-409C-BE32-E72D297353CC}">
                  <c16:uniqueId val="{0000000E-FC3B-524F-A35E-A275F451B96B}"/>
                </c:ext>
              </c:extLst>
            </c:dLbl>
            <c:dLbl>
              <c:idx val="3"/>
              <c:delete val="1"/>
              <c:extLst>
                <c:ext xmlns:c15="http://schemas.microsoft.com/office/drawing/2012/chart" uri="{CE6537A1-D6FC-4f65-9D91-7224C49458BB}"/>
                <c:ext xmlns:c16="http://schemas.microsoft.com/office/drawing/2014/chart" uri="{C3380CC4-5D6E-409C-BE32-E72D297353CC}">
                  <c16:uniqueId val="{00000010-FC3B-524F-A35E-A275F451B9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val>
            <c:numRef>
              <c:f>pvt_hardship!$E$5:$E$8</c:f>
              <c:numCache>
                <c:formatCode>General</c:formatCode>
                <c:ptCount val="4"/>
                <c:pt idx="0">
                  <c:v>98</c:v>
                </c:pt>
                <c:pt idx="1">
                  <c:v>0.5</c:v>
                </c:pt>
                <c:pt idx="2">
                  <c:v>1.5</c:v>
                </c:pt>
                <c:pt idx="3">
                  <c:v>100</c:v>
                </c:pt>
              </c:numCache>
            </c:numRef>
          </c:val>
          <c:extLst>
            <c:ext xmlns:c15="http://schemas.microsoft.com/office/drawing/2012/chart" uri="{02D57815-91ED-43cb-92C2-25804820EDAC}">
              <c15:datalabelsRange>
                <c15:f>pvt_hardship!$E$4:$E$7</c15:f>
                <c15:dlblRangeCache>
                  <c:ptCount val="4"/>
                  <c:pt idx="0">
                    <c:v>CHART DATA</c:v>
                  </c:pt>
                  <c:pt idx="1">
                    <c:v>98</c:v>
                  </c:pt>
                  <c:pt idx="2">
                    <c:v>0.5</c:v>
                  </c:pt>
                  <c:pt idx="3">
                    <c:v>1.5</c:v>
                  </c:pt>
                </c15:dlblRangeCache>
              </c15:datalabelsRange>
            </c:ext>
            <c:ext xmlns:c16="http://schemas.microsoft.com/office/drawing/2014/chart" uri="{C3380CC4-5D6E-409C-BE32-E72D297353CC}">
              <c16:uniqueId val="{00000011-FC3B-524F-A35E-A275F451B96B}"/>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rendlineLbl>
          </c:trendline>
          <c:xVal>
            <c:numRef>
              <c:f>overall!$D$2:$D$79</c:f>
              <c:numCache>
                <c:formatCode>General</c:formatCode>
                <c:ptCount val="78"/>
                <c:pt idx="0">
                  <c:v>43</c:v>
                </c:pt>
                <c:pt idx="1">
                  <c:v>21</c:v>
                </c:pt>
                <c:pt idx="2">
                  <c:v>13</c:v>
                </c:pt>
                <c:pt idx="3">
                  <c:v>22</c:v>
                </c:pt>
                <c:pt idx="4">
                  <c:v>12</c:v>
                </c:pt>
                <c:pt idx="5">
                  <c:v>10</c:v>
                </c:pt>
                <c:pt idx="6">
                  <c:v>16</c:v>
                </c:pt>
                <c:pt idx="7">
                  <c:v>16</c:v>
                </c:pt>
                <c:pt idx="8">
                  <c:v>9</c:v>
                </c:pt>
                <c:pt idx="9">
                  <c:v>5</c:v>
                </c:pt>
                <c:pt idx="10">
                  <c:v>11</c:v>
                </c:pt>
                <c:pt idx="11">
                  <c:v>14</c:v>
                </c:pt>
                <c:pt idx="12">
                  <c:v>11</c:v>
                </c:pt>
                <c:pt idx="13">
                  <c:v>6</c:v>
                </c:pt>
                <c:pt idx="14">
                  <c:v>10</c:v>
                </c:pt>
                <c:pt idx="15">
                  <c:v>3</c:v>
                </c:pt>
                <c:pt idx="16">
                  <c:v>9</c:v>
                </c:pt>
                <c:pt idx="17">
                  <c:v>8</c:v>
                </c:pt>
                <c:pt idx="18">
                  <c:v>8</c:v>
                </c:pt>
                <c:pt idx="19">
                  <c:v>8</c:v>
                </c:pt>
                <c:pt idx="20">
                  <c:v>12</c:v>
                </c:pt>
                <c:pt idx="21">
                  <c:v>8</c:v>
                </c:pt>
                <c:pt idx="22">
                  <c:v>4</c:v>
                </c:pt>
                <c:pt idx="23">
                  <c:v>0</c:v>
                </c:pt>
                <c:pt idx="24">
                  <c:v>8</c:v>
                </c:pt>
                <c:pt idx="25">
                  <c:v>3</c:v>
                </c:pt>
                <c:pt idx="26">
                  <c:v>5</c:v>
                </c:pt>
                <c:pt idx="27">
                  <c:v>8</c:v>
                </c:pt>
                <c:pt idx="28">
                  <c:v>2</c:v>
                </c:pt>
                <c:pt idx="29">
                  <c:v>4</c:v>
                </c:pt>
                <c:pt idx="30">
                  <c:v>10</c:v>
                </c:pt>
                <c:pt idx="31">
                  <c:v>9</c:v>
                </c:pt>
                <c:pt idx="32">
                  <c:v>2</c:v>
                </c:pt>
                <c:pt idx="33">
                  <c:v>2</c:v>
                </c:pt>
                <c:pt idx="34">
                  <c:v>4</c:v>
                </c:pt>
                <c:pt idx="35">
                  <c:v>15</c:v>
                </c:pt>
                <c:pt idx="36">
                  <c:v>5</c:v>
                </c:pt>
                <c:pt idx="37">
                  <c:v>4</c:v>
                </c:pt>
                <c:pt idx="38">
                  <c:v>8</c:v>
                </c:pt>
                <c:pt idx="39">
                  <c:v>5</c:v>
                </c:pt>
                <c:pt idx="40">
                  <c:v>6</c:v>
                </c:pt>
                <c:pt idx="41">
                  <c:v>1</c:v>
                </c:pt>
                <c:pt idx="42">
                  <c:v>11</c:v>
                </c:pt>
                <c:pt idx="43">
                  <c:v>2</c:v>
                </c:pt>
                <c:pt idx="44">
                  <c:v>2</c:v>
                </c:pt>
                <c:pt idx="45">
                  <c:v>9</c:v>
                </c:pt>
                <c:pt idx="46">
                  <c:v>7</c:v>
                </c:pt>
                <c:pt idx="47">
                  <c:v>8</c:v>
                </c:pt>
                <c:pt idx="48">
                  <c:v>7</c:v>
                </c:pt>
                <c:pt idx="49">
                  <c:v>5</c:v>
                </c:pt>
                <c:pt idx="50">
                  <c:v>6</c:v>
                </c:pt>
                <c:pt idx="51">
                  <c:v>3</c:v>
                </c:pt>
                <c:pt idx="52">
                  <c:v>3</c:v>
                </c:pt>
                <c:pt idx="53">
                  <c:v>0</c:v>
                </c:pt>
                <c:pt idx="54">
                  <c:v>4</c:v>
                </c:pt>
                <c:pt idx="55">
                  <c:v>2</c:v>
                </c:pt>
                <c:pt idx="56">
                  <c:v>4</c:v>
                </c:pt>
                <c:pt idx="57">
                  <c:v>1</c:v>
                </c:pt>
                <c:pt idx="58">
                  <c:v>3</c:v>
                </c:pt>
                <c:pt idx="59">
                  <c:v>3</c:v>
                </c:pt>
                <c:pt idx="60">
                  <c:v>0</c:v>
                </c:pt>
                <c:pt idx="61">
                  <c:v>2</c:v>
                </c:pt>
                <c:pt idx="62">
                  <c:v>1</c:v>
                </c:pt>
                <c:pt idx="63">
                  <c:v>0</c:v>
                </c:pt>
                <c:pt idx="64">
                  <c:v>0</c:v>
                </c:pt>
                <c:pt idx="65">
                  <c:v>0</c:v>
                </c:pt>
                <c:pt idx="66">
                  <c:v>3</c:v>
                </c:pt>
                <c:pt idx="67">
                  <c:v>4</c:v>
                </c:pt>
                <c:pt idx="68">
                  <c:v>2</c:v>
                </c:pt>
                <c:pt idx="69">
                  <c:v>0</c:v>
                </c:pt>
                <c:pt idx="70">
                  <c:v>2</c:v>
                </c:pt>
                <c:pt idx="71">
                  <c:v>1</c:v>
                </c:pt>
                <c:pt idx="72">
                  <c:v>1</c:v>
                </c:pt>
                <c:pt idx="73">
                  <c:v>7</c:v>
                </c:pt>
                <c:pt idx="74">
                  <c:v>1</c:v>
                </c:pt>
                <c:pt idx="75">
                  <c:v>4</c:v>
                </c:pt>
                <c:pt idx="76">
                  <c:v>2</c:v>
                </c:pt>
                <c:pt idx="77">
                  <c:v>0</c:v>
                </c:pt>
              </c:numCache>
            </c:numRef>
          </c:xVal>
          <c:yVal>
            <c:numRef>
              <c:f>overall!$X$2:$X$79</c:f>
              <c:numCache>
                <c:formatCode>0</c:formatCode>
                <c:ptCount val="78"/>
                <c:pt idx="0">
                  <c:v>578.79999999999995</c:v>
                </c:pt>
                <c:pt idx="1">
                  <c:v>572.4</c:v>
                </c:pt>
                <c:pt idx="2">
                  <c:v>567.00000000000023</c:v>
                </c:pt>
                <c:pt idx="3">
                  <c:v>533.20000000000005</c:v>
                </c:pt>
                <c:pt idx="4">
                  <c:v>486.4</c:v>
                </c:pt>
                <c:pt idx="5">
                  <c:v>482.7</c:v>
                </c:pt>
                <c:pt idx="6">
                  <c:v>424.99999999999989</c:v>
                </c:pt>
                <c:pt idx="7">
                  <c:v>420.90000000000003</c:v>
                </c:pt>
                <c:pt idx="8">
                  <c:v>414.29999999999995</c:v>
                </c:pt>
                <c:pt idx="9">
                  <c:v>340</c:v>
                </c:pt>
                <c:pt idx="10">
                  <c:v>328.7</c:v>
                </c:pt>
                <c:pt idx="11">
                  <c:v>305.3</c:v>
                </c:pt>
                <c:pt idx="12">
                  <c:v>282.70000000000005</c:v>
                </c:pt>
                <c:pt idx="13">
                  <c:v>275.3</c:v>
                </c:pt>
                <c:pt idx="14">
                  <c:v>259.70000000000005</c:v>
                </c:pt>
                <c:pt idx="15">
                  <c:v>257.10000000000002</c:v>
                </c:pt>
                <c:pt idx="16">
                  <c:v>241.50000000000003</c:v>
                </c:pt>
                <c:pt idx="17">
                  <c:v>234.89999999999995</c:v>
                </c:pt>
                <c:pt idx="18">
                  <c:v>234.69999999999996</c:v>
                </c:pt>
                <c:pt idx="19">
                  <c:v>224.89999999999998</c:v>
                </c:pt>
                <c:pt idx="20">
                  <c:v>224.5</c:v>
                </c:pt>
                <c:pt idx="21">
                  <c:v>217.20000000000002</c:v>
                </c:pt>
                <c:pt idx="22">
                  <c:v>213.20000000000005</c:v>
                </c:pt>
                <c:pt idx="23">
                  <c:v>207.8</c:v>
                </c:pt>
                <c:pt idx="24">
                  <c:v>196.8</c:v>
                </c:pt>
                <c:pt idx="25">
                  <c:v>195.1</c:v>
                </c:pt>
                <c:pt idx="26">
                  <c:v>175.4</c:v>
                </c:pt>
                <c:pt idx="27">
                  <c:v>142.4</c:v>
                </c:pt>
                <c:pt idx="28">
                  <c:v>141.9</c:v>
                </c:pt>
                <c:pt idx="29">
                  <c:v>132.30000000000001</c:v>
                </c:pt>
                <c:pt idx="30">
                  <c:v>123.00000000000001</c:v>
                </c:pt>
                <c:pt idx="31">
                  <c:v>122.49999999999999</c:v>
                </c:pt>
                <c:pt idx="32">
                  <c:v>122</c:v>
                </c:pt>
                <c:pt idx="33">
                  <c:v>119.5</c:v>
                </c:pt>
                <c:pt idx="34">
                  <c:v>116.10000000000001</c:v>
                </c:pt>
                <c:pt idx="35">
                  <c:v>115.39999999999999</c:v>
                </c:pt>
                <c:pt idx="36">
                  <c:v>109.30000000000001</c:v>
                </c:pt>
                <c:pt idx="37">
                  <c:v>104.5</c:v>
                </c:pt>
                <c:pt idx="38">
                  <c:v>100.6</c:v>
                </c:pt>
                <c:pt idx="39">
                  <c:v>95.7</c:v>
                </c:pt>
                <c:pt idx="40">
                  <c:v>94.6</c:v>
                </c:pt>
                <c:pt idx="41">
                  <c:v>94.3</c:v>
                </c:pt>
                <c:pt idx="42">
                  <c:v>90.8</c:v>
                </c:pt>
                <c:pt idx="43">
                  <c:v>83.7</c:v>
                </c:pt>
                <c:pt idx="44">
                  <c:v>82.5</c:v>
                </c:pt>
                <c:pt idx="45">
                  <c:v>80.7</c:v>
                </c:pt>
                <c:pt idx="46">
                  <c:v>76.999999999999986</c:v>
                </c:pt>
                <c:pt idx="47">
                  <c:v>73.7</c:v>
                </c:pt>
                <c:pt idx="48">
                  <c:v>63.599999999999994</c:v>
                </c:pt>
                <c:pt idx="49">
                  <c:v>60.100000000000009</c:v>
                </c:pt>
                <c:pt idx="50">
                  <c:v>59.4</c:v>
                </c:pt>
                <c:pt idx="51">
                  <c:v>58</c:v>
                </c:pt>
                <c:pt idx="52">
                  <c:v>49.099999999999994</c:v>
                </c:pt>
                <c:pt idx="53">
                  <c:v>47.9</c:v>
                </c:pt>
                <c:pt idx="54">
                  <c:v>47.599999999999994</c:v>
                </c:pt>
                <c:pt idx="55">
                  <c:v>45.800000000000004</c:v>
                </c:pt>
                <c:pt idx="56">
                  <c:v>41.3</c:v>
                </c:pt>
                <c:pt idx="57">
                  <c:v>41.1</c:v>
                </c:pt>
                <c:pt idx="58">
                  <c:v>40.099999999999994</c:v>
                </c:pt>
                <c:pt idx="59">
                  <c:v>36.200000000000003</c:v>
                </c:pt>
                <c:pt idx="60">
                  <c:v>26.799999999999997</c:v>
                </c:pt>
                <c:pt idx="61">
                  <c:v>26.400000000000002</c:v>
                </c:pt>
                <c:pt idx="62">
                  <c:v>25.599999999999998</c:v>
                </c:pt>
                <c:pt idx="63">
                  <c:v>23.200000000000003</c:v>
                </c:pt>
                <c:pt idx="64">
                  <c:v>19.399999999999999</c:v>
                </c:pt>
                <c:pt idx="65">
                  <c:v>17.2</c:v>
                </c:pt>
                <c:pt idx="66">
                  <c:v>17.099999999999998</c:v>
                </c:pt>
                <c:pt idx="67">
                  <c:v>13.7</c:v>
                </c:pt>
                <c:pt idx="68">
                  <c:v>11.700000000000001</c:v>
                </c:pt>
                <c:pt idx="69">
                  <c:v>9.3000000000000007</c:v>
                </c:pt>
                <c:pt idx="70">
                  <c:v>9.1</c:v>
                </c:pt>
                <c:pt idx="71">
                  <c:v>8.5</c:v>
                </c:pt>
                <c:pt idx="72">
                  <c:v>5.9</c:v>
                </c:pt>
                <c:pt idx="73">
                  <c:v>4.5</c:v>
                </c:pt>
                <c:pt idx="74">
                  <c:v>3.1</c:v>
                </c:pt>
                <c:pt idx="75">
                  <c:v>2.7</c:v>
                </c:pt>
                <c:pt idx="76">
                  <c:v>2.2000000000000002</c:v>
                </c:pt>
                <c:pt idx="77">
                  <c:v>0</c:v>
                </c:pt>
              </c:numCache>
            </c:numRef>
          </c:yVal>
          <c:smooth val="0"/>
          <c:extLst>
            <c:ext xmlns:c16="http://schemas.microsoft.com/office/drawing/2014/chart" uri="{C3380CC4-5D6E-409C-BE32-E72D297353CC}">
              <c16:uniqueId val="{00000001-F8E4-B540-89E6-A673CCFDC99D}"/>
            </c:ext>
          </c:extLst>
        </c:ser>
        <c:dLbls>
          <c:showLegendKey val="0"/>
          <c:showVal val="0"/>
          <c:showCatName val="0"/>
          <c:showSerName val="0"/>
          <c:showPercent val="0"/>
          <c:showBubbleSize val="0"/>
        </c:dLbls>
        <c:axId val="1972876048"/>
        <c:axId val="520502527"/>
      </c:scatterChart>
      <c:valAx>
        <c:axId val="1972876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20502527"/>
        <c:crosses val="autoZero"/>
        <c:crossBetween val="midCat"/>
      </c:valAx>
      <c:valAx>
        <c:axId val="5205025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7287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trendline>
            <c:spPr>
              <a:ln w="38100" cap="rnd" cmpd="sng" algn="ctr">
                <a:solidFill>
                  <a:schemeClr val="accent1">
                    <a:lumMod val="75000"/>
                    <a:alpha val="25000"/>
                  </a:schemeClr>
                </a:solidFill>
                <a:round/>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overall!$D$2:$D$79</c:f>
              <c:numCache>
                <c:formatCode>General</c:formatCode>
                <c:ptCount val="78"/>
                <c:pt idx="0">
                  <c:v>43</c:v>
                </c:pt>
                <c:pt idx="1">
                  <c:v>21</c:v>
                </c:pt>
                <c:pt idx="2">
                  <c:v>13</c:v>
                </c:pt>
                <c:pt idx="3">
                  <c:v>22</c:v>
                </c:pt>
                <c:pt idx="4">
                  <c:v>12</c:v>
                </c:pt>
                <c:pt idx="5">
                  <c:v>10</c:v>
                </c:pt>
                <c:pt idx="6">
                  <c:v>16</c:v>
                </c:pt>
                <c:pt idx="7">
                  <c:v>16</c:v>
                </c:pt>
                <c:pt idx="8">
                  <c:v>9</c:v>
                </c:pt>
                <c:pt idx="9">
                  <c:v>5</c:v>
                </c:pt>
                <c:pt idx="10">
                  <c:v>11</c:v>
                </c:pt>
                <c:pt idx="11">
                  <c:v>14</c:v>
                </c:pt>
                <c:pt idx="12">
                  <c:v>11</c:v>
                </c:pt>
                <c:pt idx="13">
                  <c:v>6</c:v>
                </c:pt>
                <c:pt idx="14">
                  <c:v>10</c:v>
                </c:pt>
                <c:pt idx="15">
                  <c:v>3</c:v>
                </c:pt>
                <c:pt idx="16">
                  <c:v>9</c:v>
                </c:pt>
                <c:pt idx="17">
                  <c:v>8</c:v>
                </c:pt>
                <c:pt idx="18">
                  <c:v>8</c:v>
                </c:pt>
                <c:pt idx="19">
                  <c:v>8</c:v>
                </c:pt>
                <c:pt idx="20">
                  <c:v>12</c:v>
                </c:pt>
                <c:pt idx="21">
                  <c:v>8</c:v>
                </c:pt>
                <c:pt idx="22">
                  <c:v>4</c:v>
                </c:pt>
                <c:pt idx="23">
                  <c:v>0</c:v>
                </c:pt>
                <c:pt idx="24">
                  <c:v>8</c:v>
                </c:pt>
                <c:pt idx="25">
                  <c:v>3</c:v>
                </c:pt>
                <c:pt idx="26">
                  <c:v>5</c:v>
                </c:pt>
                <c:pt idx="27">
                  <c:v>8</c:v>
                </c:pt>
                <c:pt idx="28">
                  <c:v>2</c:v>
                </c:pt>
                <c:pt idx="29">
                  <c:v>4</c:v>
                </c:pt>
                <c:pt idx="30">
                  <c:v>10</c:v>
                </c:pt>
                <c:pt idx="31">
                  <c:v>9</c:v>
                </c:pt>
                <c:pt idx="32">
                  <c:v>2</c:v>
                </c:pt>
                <c:pt idx="33">
                  <c:v>2</c:v>
                </c:pt>
                <c:pt idx="34">
                  <c:v>4</c:v>
                </c:pt>
                <c:pt idx="35">
                  <c:v>15</c:v>
                </c:pt>
                <c:pt idx="36">
                  <c:v>5</c:v>
                </c:pt>
                <c:pt idx="37">
                  <c:v>4</c:v>
                </c:pt>
                <c:pt idx="38">
                  <c:v>8</c:v>
                </c:pt>
                <c:pt idx="39">
                  <c:v>5</c:v>
                </c:pt>
                <c:pt idx="40">
                  <c:v>6</c:v>
                </c:pt>
                <c:pt idx="41">
                  <c:v>1</c:v>
                </c:pt>
                <c:pt idx="42">
                  <c:v>11</c:v>
                </c:pt>
                <c:pt idx="43">
                  <c:v>2</c:v>
                </c:pt>
                <c:pt idx="44">
                  <c:v>2</c:v>
                </c:pt>
                <c:pt idx="45">
                  <c:v>9</c:v>
                </c:pt>
                <c:pt idx="46">
                  <c:v>7</c:v>
                </c:pt>
                <c:pt idx="47">
                  <c:v>8</c:v>
                </c:pt>
                <c:pt idx="48">
                  <c:v>7</c:v>
                </c:pt>
                <c:pt idx="49">
                  <c:v>5</c:v>
                </c:pt>
                <c:pt idx="50">
                  <c:v>6</c:v>
                </c:pt>
                <c:pt idx="51">
                  <c:v>3</c:v>
                </c:pt>
                <c:pt idx="52">
                  <c:v>3</c:v>
                </c:pt>
                <c:pt idx="53">
                  <c:v>0</c:v>
                </c:pt>
                <c:pt idx="54">
                  <c:v>4</c:v>
                </c:pt>
                <c:pt idx="55">
                  <c:v>2</c:v>
                </c:pt>
                <c:pt idx="56">
                  <c:v>4</c:v>
                </c:pt>
                <c:pt idx="57">
                  <c:v>1</c:v>
                </c:pt>
                <c:pt idx="58">
                  <c:v>3</c:v>
                </c:pt>
                <c:pt idx="59">
                  <c:v>3</c:v>
                </c:pt>
                <c:pt idx="60">
                  <c:v>0</c:v>
                </c:pt>
                <c:pt idx="61">
                  <c:v>2</c:v>
                </c:pt>
                <c:pt idx="62">
                  <c:v>1</c:v>
                </c:pt>
                <c:pt idx="63">
                  <c:v>0</c:v>
                </c:pt>
                <c:pt idx="64">
                  <c:v>0</c:v>
                </c:pt>
                <c:pt idx="65">
                  <c:v>0</c:v>
                </c:pt>
                <c:pt idx="66">
                  <c:v>3</c:v>
                </c:pt>
                <c:pt idx="67">
                  <c:v>4</c:v>
                </c:pt>
                <c:pt idx="68">
                  <c:v>2</c:v>
                </c:pt>
                <c:pt idx="69">
                  <c:v>0</c:v>
                </c:pt>
                <c:pt idx="70">
                  <c:v>2</c:v>
                </c:pt>
                <c:pt idx="71">
                  <c:v>1</c:v>
                </c:pt>
                <c:pt idx="72">
                  <c:v>1</c:v>
                </c:pt>
                <c:pt idx="73">
                  <c:v>7</c:v>
                </c:pt>
                <c:pt idx="74">
                  <c:v>1</c:v>
                </c:pt>
                <c:pt idx="75">
                  <c:v>4</c:v>
                </c:pt>
                <c:pt idx="76">
                  <c:v>2</c:v>
                </c:pt>
                <c:pt idx="77">
                  <c:v>0</c:v>
                </c:pt>
              </c:numCache>
            </c:numRef>
          </c:xVal>
          <c:yVal>
            <c:numRef>
              <c:f>overall!$Q$2:$Q$79</c:f>
              <c:numCache>
                <c:formatCode>General</c:formatCode>
                <c:ptCount val="78"/>
                <c:pt idx="0">
                  <c:v>10933</c:v>
                </c:pt>
                <c:pt idx="1">
                  <c:v>6832</c:v>
                </c:pt>
                <c:pt idx="2">
                  <c:v>9429</c:v>
                </c:pt>
                <c:pt idx="3">
                  <c:v>8620</c:v>
                </c:pt>
                <c:pt idx="4">
                  <c:v>5946</c:v>
                </c:pt>
                <c:pt idx="5">
                  <c:v>7922</c:v>
                </c:pt>
                <c:pt idx="6">
                  <c:v>5146</c:v>
                </c:pt>
                <c:pt idx="7">
                  <c:v>7975</c:v>
                </c:pt>
                <c:pt idx="8">
                  <c:v>4543</c:v>
                </c:pt>
                <c:pt idx="9">
                  <c:v>4670</c:v>
                </c:pt>
                <c:pt idx="10">
                  <c:v>4051</c:v>
                </c:pt>
                <c:pt idx="11">
                  <c:v>4175</c:v>
                </c:pt>
                <c:pt idx="12">
                  <c:v>7020</c:v>
                </c:pt>
                <c:pt idx="13">
                  <c:v>3240</c:v>
                </c:pt>
                <c:pt idx="14">
                  <c:v>2622</c:v>
                </c:pt>
                <c:pt idx="15">
                  <c:v>4006</c:v>
                </c:pt>
                <c:pt idx="16">
                  <c:v>4043</c:v>
                </c:pt>
                <c:pt idx="17">
                  <c:v>5337</c:v>
                </c:pt>
                <c:pt idx="18">
                  <c:v>14793</c:v>
                </c:pt>
                <c:pt idx="19">
                  <c:v>4206</c:v>
                </c:pt>
                <c:pt idx="20">
                  <c:v>7086</c:v>
                </c:pt>
                <c:pt idx="21">
                  <c:v>2809</c:v>
                </c:pt>
                <c:pt idx="22">
                  <c:v>4287</c:v>
                </c:pt>
                <c:pt idx="23">
                  <c:v>2648</c:v>
                </c:pt>
                <c:pt idx="24">
                  <c:v>6483</c:v>
                </c:pt>
                <c:pt idx="25">
                  <c:v>1620</c:v>
                </c:pt>
                <c:pt idx="26">
                  <c:v>1568</c:v>
                </c:pt>
                <c:pt idx="27">
                  <c:v>5042</c:v>
                </c:pt>
                <c:pt idx="28">
                  <c:v>4600</c:v>
                </c:pt>
                <c:pt idx="29">
                  <c:v>4388</c:v>
                </c:pt>
                <c:pt idx="30">
                  <c:v>9647</c:v>
                </c:pt>
                <c:pt idx="31">
                  <c:v>7351</c:v>
                </c:pt>
                <c:pt idx="32">
                  <c:v>1547</c:v>
                </c:pt>
                <c:pt idx="33">
                  <c:v>4552</c:v>
                </c:pt>
                <c:pt idx="34">
                  <c:v>1522</c:v>
                </c:pt>
                <c:pt idx="35">
                  <c:v>3362</c:v>
                </c:pt>
                <c:pt idx="36">
                  <c:v>5615</c:v>
                </c:pt>
                <c:pt idx="37">
                  <c:v>1859</c:v>
                </c:pt>
                <c:pt idx="38">
                  <c:v>14386</c:v>
                </c:pt>
                <c:pt idx="39">
                  <c:v>6864</c:v>
                </c:pt>
                <c:pt idx="40">
                  <c:v>4068</c:v>
                </c:pt>
                <c:pt idx="41">
                  <c:v>3271</c:v>
                </c:pt>
                <c:pt idx="42">
                  <c:v>7055</c:v>
                </c:pt>
                <c:pt idx="43">
                  <c:v>1930</c:v>
                </c:pt>
                <c:pt idx="44">
                  <c:v>531</c:v>
                </c:pt>
                <c:pt idx="45">
                  <c:v>7257</c:v>
                </c:pt>
                <c:pt idx="46">
                  <c:v>9915</c:v>
                </c:pt>
                <c:pt idx="47">
                  <c:v>7764</c:v>
                </c:pt>
                <c:pt idx="48">
                  <c:v>8197</c:v>
                </c:pt>
                <c:pt idx="49">
                  <c:v>6954</c:v>
                </c:pt>
                <c:pt idx="50">
                  <c:v>3640</c:v>
                </c:pt>
                <c:pt idx="51">
                  <c:v>4207</c:v>
                </c:pt>
                <c:pt idx="52">
                  <c:v>4568</c:v>
                </c:pt>
                <c:pt idx="53">
                  <c:v>140</c:v>
                </c:pt>
                <c:pt idx="54">
                  <c:v>1636</c:v>
                </c:pt>
                <c:pt idx="55">
                  <c:v>5305</c:v>
                </c:pt>
                <c:pt idx="56">
                  <c:v>7541</c:v>
                </c:pt>
                <c:pt idx="57">
                  <c:v>3167</c:v>
                </c:pt>
                <c:pt idx="58">
                  <c:v>6469</c:v>
                </c:pt>
                <c:pt idx="59">
                  <c:v>3975</c:v>
                </c:pt>
                <c:pt idx="60">
                  <c:v>2091</c:v>
                </c:pt>
                <c:pt idx="61">
                  <c:v>2085</c:v>
                </c:pt>
                <c:pt idx="62">
                  <c:v>1378</c:v>
                </c:pt>
                <c:pt idx="63">
                  <c:v>4210</c:v>
                </c:pt>
                <c:pt idx="64">
                  <c:v>4823</c:v>
                </c:pt>
                <c:pt idx="65">
                  <c:v>1458</c:v>
                </c:pt>
                <c:pt idx="66">
                  <c:v>4132</c:v>
                </c:pt>
                <c:pt idx="67">
                  <c:v>3700</c:v>
                </c:pt>
                <c:pt idx="68">
                  <c:v>1552</c:v>
                </c:pt>
                <c:pt idx="69">
                  <c:v>910</c:v>
                </c:pt>
                <c:pt idx="70">
                  <c:v>1755</c:v>
                </c:pt>
                <c:pt idx="71">
                  <c:v>963</c:v>
                </c:pt>
                <c:pt idx="72">
                  <c:v>1431</c:v>
                </c:pt>
                <c:pt idx="73">
                  <c:v>871</c:v>
                </c:pt>
                <c:pt idx="74">
                  <c:v>549</c:v>
                </c:pt>
                <c:pt idx="75">
                  <c:v>786</c:v>
                </c:pt>
                <c:pt idx="76">
                  <c:v>1317</c:v>
                </c:pt>
                <c:pt idx="77">
                  <c:v>0</c:v>
                </c:pt>
              </c:numCache>
            </c:numRef>
          </c:yVal>
          <c:smooth val="0"/>
          <c:extLst>
            <c:ext xmlns:c16="http://schemas.microsoft.com/office/drawing/2014/chart" uri="{C3380CC4-5D6E-409C-BE32-E72D297353CC}">
              <c16:uniqueId val="{00000001-2419-B64B-B97D-001A60F788EA}"/>
            </c:ext>
          </c:extLst>
        </c:ser>
        <c:dLbls>
          <c:showLegendKey val="0"/>
          <c:showVal val="0"/>
          <c:showCatName val="0"/>
          <c:showSerName val="0"/>
          <c:showPercent val="0"/>
          <c:showBubbleSize val="0"/>
        </c:dLbls>
        <c:axId val="1888730384"/>
        <c:axId val="2111181663"/>
      </c:scatterChart>
      <c:valAx>
        <c:axId val="1888730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181663"/>
        <c:crosses val="autoZero"/>
        <c:crossBetween val="midCat"/>
      </c:valAx>
      <c:valAx>
        <c:axId val="2111181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730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[chicago_dataset.xlsx]pvt_misconducts!PivotTable12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pvt_misconducts!$B$3</c:f>
              <c:strCache>
                <c:ptCount val="1"/>
                <c:pt idx="0">
                  <c:v>Total</c:v>
                </c:pt>
              </c:strCache>
            </c:strRef>
          </c:tx>
          <c:spPr>
            <a:solidFill>
              <a:schemeClr val="accent1"/>
            </a:solidFill>
            <a:ln>
              <a:noFill/>
            </a:ln>
            <a:effectLst/>
          </c:spPr>
          <c:invertIfNegative val="0"/>
          <c:cat>
            <c:strRef>
              <c:f>pvt_misconducts!$A$4:$A$75</c:f>
              <c:strCache>
                <c:ptCount val="71"/>
                <c:pt idx="1">
                  <c:v>Albany Park</c:v>
                </c:pt>
                <c:pt idx="2">
                  <c:v>Ashburn</c:v>
                </c:pt>
                <c:pt idx="3">
                  <c:v>Auburn Gresham</c:v>
                </c:pt>
                <c:pt idx="4">
                  <c:v>Austin</c:v>
                </c:pt>
                <c:pt idx="5">
                  <c:v>Avalon Park</c:v>
                </c:pt>
                <c:pt idx="6">
                  <c:v>Avondale</c:v>
                </c:pt>
                <c:pt idx="7">
                  <c:v>Belmont Cragin</c:v>
                </c:pt>
                <c:pt idx="8">
                  <c:v>Beverly</c:v>
                </c:pt>
                <c:pt idx="9">
                  <c:v>Bridgeport</c:v>
                </c:pt>
                <c:pt idx="10">
                  <c:v>Brighton Park</c:v>
                </c:pt>
                <c:pt idx="11">
                  <c:v>Burnside</c:v>
                </c:pt>
                <c:pt idx="12">
                  <c:v>Calumet Heights</c:v>
                </c:pt>
                <c:pt idx="13">
                  <c:v>Chatham</c:v>
                </c:pt>
                <c:pt idx="14">
                  <c:v>Chicago Lawn</c:v>
                </c:pt>
                <c:pt idx="15">
                  <c:v>Clearing</c:v>
                </c:pt>
                <c:pt idx="16">
                  <c:v>Douglas</c:v>
                </c:pt>
                <c:pt idx="17">
                  <c:v>Dunning</c:v>
                </c:pt>
                <c:pt idx="18">
                  <c:v>East Garfield Park</c:v>
                </c:pt>
                <c:pt idx="19">
                  <c:v>East Side</c:v>
                </c:pt>
                <c:pt idx="20">
                  <c:v>Edgewater</c:v>
                </c:pt>
                <c:pt idx="21">
                  <c:v>Englewood</c:v>
                </c:pt>
                <c:pt idx="22">
                  <c:v>Forest Glen</c:v>
                </c:pt>
                <c:pt idx="23">
                  <c:v>Fuller Park</c:v>
                </c:pt>
                <c:pt idx="24">
                  <c:v>Gage Park</c:v>
                </c:pt>
                <c:pt idx="25">
                  <c:v>Garfield Ridge</c:v>
                </c:pt>
                <c:pt idx="26">
                  <c:v>Grand Boulevard</c:v>
                </c:pt>
                <c:pt idx="27">
                  <c:v>Greater Grand Crossing</c:v>
                </c:pt>
                <c:pt idx="28">
                  <c:v>Hegewisch</c:v>
                </c:pt>
                <c:pt idx="29">
                  <c:v>Hermosa</c:v>
                </c:pt>
                <c:pt idx="30">
                  <c:v>Humboldt park</c:v>
                </c:pt>
                <c:pt idx="31">
                  <c:v>Hyde Park</c:v>
                </c:pt>
                <c:pt idx="32">
                  <c:v>Irving Park</c:v>
                </c:pt>
                <c:pt idx="33">
                  <c:v>Jefferson Park</c:v>
                </c:pt>
                <c:pt idx="34">
                  <c:v>Kenwood</c:v>
                </c:pt>
                <c:pt idx="35">
                  <c:v>Lake View</c:v>
                </c:pt>
                <c:pt idx="36">
                  <c:v>Lincoln Park</c:v>
                </c:pt>
                <c:pt idx="37">
                  <c:v>Lincoln Square</c:v>
                </c:pt>
                <c:pt idx="38">
                  <c:v>Logan Square</c:v>
                </c:pt>
                <c:pt idx="39">
                  <c:v>Loop</c:v>
                </c:pt>
                <c:pt idx="40">
                  <c:v>Lower West Side</c:v>
                </c:pt>
                <c:pt idx="41">
                  <c:v>McKinley Park</c:v>
                </c:pt>
                <c:pt idx="42">
                  <c:v>Montclaire</c:v>
                </c:pt>
                <c:pt idx="43">
                  <c:v>Morgan Park</c:v>
                </c:pt>
                <c:pt idx="44">
                  <c:v>Near North Side</c:v>
                </c:pt>
                <c:pt idx="45">
                  <c:v>Near South Side</c:v>
                </c:pt>
                <c:pt idx="46">
                  <c:v>Near West Side</c:v>
                </c:pt>
                <c:pt idx="47">
                  <c:v>New City</c:v>
                </c:pt>
                <c:pt idx="48">
                  <c:v>North Center</c:v>
                </c:pt>
                <c:pt idx="49">
                  <c:v>North Lawndale</c:v>
                </c:pt>
                <c:pt idx="50">
                  <c:v>Norwood Park</c:v>
                </c:pt>
                <c:pt idx="51">
                  <c:v>O'Hare</c:v>
                </c:pt>
                <c:pt idx="52">
                  <c:v>Portage Park</c:v>
                </c:pt>
                <c:pt idx="53">
                  <c:v>Pullman</c:v>
                </c:pt>
                <c:pt idx="54">
                  <c:v>Riverdale</c:v>
                </c:pt>
                <c:pt idx="55">
                  <c:v>Rogers Park</c:v>
                </c:pt>
                <c:pt idx="56">
                  <c:v>Roseland</c:v>
                </c:pt>
                <c:pt idx="57">
                  <c:v>South Chicago</c:v>
                </c:pt>
                <c:pt idx="58">
                  <c:v>South Deering</c:v>
                </c:pt>
                <c:pt idx="59">
                  <c:v>South Lawndale</c:v>
                </c:pt>
                <c:pt idx="60">
                  <c:v>South Shore</c:v>
                </c:pt>
                <c:pt idx="61">
                  <c:v>Uptown</c:v>
                </c:pt>
                <c:pt idx="62">
                  <c:v>Washington Height</c:v>
                </c:pt>
                <c:pt idx="63">
                  <c:v>West Elsdon</c:v>
                </c:pt>
                <c:pt idx="64">
                  <c:v>West Englewood</c:v>
                </c:pt>
                <c:pt idx="65">
                  <c:v>West Garfield Park</c:v>
                </c:pt>
                <c:pt idx="66">
                  <c:v>West Lawn</c:v>
                </c:pt>
                <c:pt idx="67">
                  <c:v>West Pullman</c:v>
                </c:pt>
                <c:pt idx="68">
                  <c:v>West Ridge</c:v>
                </c:pt>
                <c:pt idx="69">
                  <c:v>West Town</c:v>
                </c:pt>
                <c:pt idx="70">
                  <c:v>Woodlawn</c:v>
                </c:pt>
              </c:strCache>
            </c:strRef>
          </c:cat>
          <c:val>
            <c:numRef>
              <c:f>pvt_misconducts!$B$4:$B$75</c:f>
              <c:numCache>
                <c:formatCode>General</c:formatCode>
                <c:ptCount val="71"/>
                <c:pt idx="0">
                  <c:v>0</c:v>
                </c:pt>
                <c:pt idx="1">
                  <c:v>95.7</c:v>
                </c:pt>
                <c:pt idx="2">
                  <c:v>196.79999999999998</c:v>
                </c:pt>
                <c:pt idx="3">
                  <c:v>305.30000000000007</c:v>
                </c:pt>
                <c:pt idx="4">
                  <c:v>578.79999999999961</c:v>
                </c:pt>
                <c:pt idx="5">
                  <c:v>116.10000000000001</c:v>
                </c:pt>
                <c:pt idx="6">
                  <c:v>59.4</c:v>
                </c:pt>
                <c:pt idx="7">
                  <c:v>100.60000000000001</c:v>
                </c:pt>
                <c:pt idx="8">
                  <c:v>47.599999999999994</c:v>
                </c:pt>
                <c:pt idx="9">
                  <c:v>41.1</c:v>
                </c:pt>
                <c:pt idx="10">
                  <c:v>123.00000000000003</c:v>
                </c:pt>
                <c:pt idx="11">
                  <c:v>3.1</c:v>
                </c:pt>
                <c:pt idx="12">
                  <c:v>175.4</c:v>
                </c:pt>
                <c:pt idx="13">
                  <c:v>142.4</c:v>
                </c:pt>
                <c:pt idx="14">
                  <c:v>224.5</c:v>
                </c:pt>
                <c:pt idx="15">
                  <c:v>26.400000000000002</c:v>
                </c:pt>
                <c:pt idx="16">
                  <c:v>340</c:v>
                </c:pt>
                <c:pt idx="17">
                  <c:v>49.099999999999994</c:v>
                </c:pt>
                <c:pt idx="18">
                  <c:v>234.89999999999992</c:v>
                </c:pt>
                <c:pt idx="19">
                  <c:v>45.800000000000004</c:v>
                </c:pt>
                <c:pt idx="20">
                  <c:v>141.9</c:v>
                </c:pt>
                <c:pt idx="21">
                  <c:v>572.39999999999986</c:v>
                </c:pt>
                <c:pt idx="22">
                  <c:v>5.9</c:v>
                </c:pt>
                <c:pt idx="23">
                  <c:v>82.5</c:v>
                </c:pt>
                <c:pt idx="24">
                  <c:v>76.999999999999986</c:v>
                </c:pt>
                <c:pt idx="25">
                  <c:v>119.5</c:v>
                </c:pt>
                <c:pt idx="26">
                  <c:v>217.20000000000002</c:v>
                </c:pt>
                <c:pt idx="27">
                  <c:v>328.69999999999993</c:v>
                </c:pt>
                <c:pt idx="28">
                  <c:v>8.5</c:v>
                </c:pt>
                <c:pt idx="29">
                  <c:v>36.200000000000003</c:v>
                </c:pt>
                <c:pt idx="30">
                  <c:v>533.20000000000016</c:v>
                </c:pt>
                <c:pt idx="31">
                  <c:v>83.7</c:v>
                </c:pt>
                <c:pt idx="32">
                  <c:v>73.7</c:v>
                </c:pt>
                <c:pt idx="33">
                  <c:v>9.1</c:v>
                </c:pt>
                <c:pt idx="34">
                  <c:v>213.20000000000005</c:v>
                </c:pt>
                <c:pt idx="35">
                  <c:v>90.799999999999969</c:v>
                </c:pt>
                <c:pt idx="36">
                  <c:v>109.3</c:v>
                </c:pt>
                <c:pt idx="37">
                  <c:v>17.099999999999998</c:v>
                </c:pt>
                <c:pt idx="38">
                  <c:v>122.49999999999997</c:v>
                </c:pt>
                <c:pt idx="39">
                  <c:v>4.5</c:v>
                </c:pt>
                <c:pt idx="40">
                  <c:v>80.7</c:v>
                </c:pt>
                <c:pt idx="41">
                  <c:v>11.700000000000001</c:v>
                </c:pt>
                <c:pt idx="42">
                  <c:v>2.2000000000000002</c:v>
                </c:pt>
                <c:pt idx="43">
                  <c:v>94.3</c:v>
                </c:pt>
                <c:pt idx="44">
                  <c:v>115.40000000000003</c:v>
                </c:pt>
                <c:pt idx="45">
                  <c:v>25.599999999999998</c:v>
                </c:pt>
                <c:pt idx="46">
                  <c:v>420.89999999999986</c:v>
                </c:pt>
                <c:pt idx="47">
                  <c:v>482.69999999999993</c:v>
                </c:pt>
                <c:pt idx="48">
                  <c:v>41.3</c:v>
                </c:pt>
                <c:pt idx="49">
                  <c:v>424.99999999999994</c:v>
                </c:pt>
                <c:pt idx="50">
                  <c:v>40.099999999999994</c:v>
                </c:pt>
                <c:pt idx="51">
                  <c:v>2.7</c:v>
                </c:pt>
                <c:pt idx="52">
                  <c:v>60.100000000000009</c:v>
                </c:pt>
                <c:pt idx="53">
                  <c:v>195.1</c:v>
                </c:pt>
                <c:pt idx="54">
                  <c:v>122</c:v>
                </c:pt>
                <c:pt idx="55">
                  <c:v>94.600000000000009</c:v>
                </c:pt>
                <c:pt idx="56">
                  <c:v>282.7</c:v>
                </c:pt>
                <c:pt idx="57">
                  <c:v>241.50000000000006</c:v>
                </c:pt>
                <c:pt idx="58">
                  <c:v>104.5</c:v>
                </c:pt>
                <c:pt idx="59">
                  <c:v>234.7</c:v>
                </c:pt>
                <c:pt idx="60">
                  <c:v>414.30000000000007</c:v>
                </c:pt>
                <c:pt idx="61">
                  <c:v>132.30000000000001</c:v>
                </c:pt>
                <c:pt idx="62">
                  <c:v>257.10000000000002</c:v>
                </c:pt>
                <c:pt idx="63">
                  <c:v>13.7</c:v>
                </c:pt>
                <c:pt idx="64">
                  <c:v>486.39999999999992</c:v>
                </c:pt>
                <c:pt idx="65">
                  <c:v>259.7</c:v>
                </c:pt>
                <c:pt idx="66">
                  <c:v>58</c:v>
                </c:pt>
                <c:pt idx="67">
                  <c:v>275.3</c:v>
                </c:pt>
                <c:pt idx="68">
                  <c:v>63.600000000000009</c:v>
                </c:pt>
                <c:pt idx="69">
                  <c:v>567.00000000000011</c:v>
                </c:pt>
                <c:pt idx="70">
                  <c:v>224.90000000000003</c:v>
                </c:pt>
              </c:numCache>
            </c:numRef>
          </c:val>
          <c:extLst>
            <c:ext xmlns:c16="http://schemas.microsoft.com/office/drawing/2014/chart" uri="{C3380CC4-5D6E-409C-BE32-E72D297353CC}">
              <c16:uniqueId val="{00000000-4E11-674D-8D4A-BDAFF7C388E0}"/>
            </c:ext>
          </c:extLst>
        </c:ser>
        <c:dLbls>
          <c:showLegendKey val="0"/>
          <c:showVal val="0"/>
          <c:showCatName val="0"/>
          <c:showSerName val="0"/>
          <c:showPercent val="0"/>
          <c:showBubbleSize val="0"/>
        </c:dLbls>
        <c:gapWidth val="219"/>
        <c:overlap val="-27"/>
        <c:axId val="1634924336"/>
        <c:axId val="1635018752"/>
      </c:barChart>
      <c:catAx>
        <c:axId val="163492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018752"/>
        <c:crosses val="autoZero"/>
        <c:auto val="1"/>
        <c:lblAlgn val="ctr"/>
        <c:lblOffset val="100"/>
        <c:noMultiLvlLbl val="0"/>
      </c:catAx>
      <c:valAx>
        <c:axId val="1635018752"/>
        <c:scaling>
          <c:orientation val="minMax"/>
          <c:max val="6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92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[chicago_dataset.xlsx]pvt_college_enrollment!PivotTable13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pvt_college_enrollment!$B$3</c:f>
              <c:strCache>
                <c:ptCount val="1"/>
                <c:pt idx="0">
                  <c:v>Total</c:v>
                </c:pt>
              </c:strCache>
            </c:strRef>
          </c:tx>
          <c:spPr>
            <a:solidFill>
              <a:schemeClr val="accent1"/>
            </a:solidFill>
            <a:ln>
              <a:noFill/>
            </a:ln>
            <a:effectLst/>
          </c:spPr>
          <c:invertIfNegative val="0"/>
          <c:cat>
            <c:strRef>
              <c:f>pvt_college_enrollment!$A$4:$A$75</c:f>
              <c:strCache>
                <c:ptCount val="71"/>
                <c:pt idx="1">
                  <c:v>Albany Park</c:v>
                </c:pt>
                <c:pt idx="2">
                  <c:v>Ashburn</c:v>
                </c:pt>
                <c:pt idx="3">
                  <c:v>Auburn Gresham</c:v>
                </c:pt>
                <c:pt idx="4">
                  <c:v>Austin</c:v>
                </c:pt>
                <c:pt idx="5">
                  <c:v>Avalon Park</c:v>
                </c:pt>
                <c:pt idx="6">
                  <c:v>Avondale</c:v>
                </c:pt>
                <c:pt idx="7">
                  <c:v>Belmont Cragin</c:v>
                </c:pt>
                <c:pt idx="8">
                  <c:v>Beverly</c:v>
                </c:pt>
                <c:pt idx="9">
                  <c:v>Bridgeport</c:v>
                </c:pt>
                <c:pt idx="10">
                  <c:v>Brighton Park</c:v>
                </c:pt>
                <c:pt idx="11">
                  <c:v>Burnside</c:v>
                </c:pt>
                <c:pt idx="12">
                  <c:v>Calumet Heights</c:v>
                </c:pt>
                <c:pt idx="13">
                  <c:v>Chatham</c:v>
                </c:pt>
                <c:pt idx="14">
                  <c:v>Chicago Lawn</c:v>
                </c:pt>
                <c:pt idx="15">
                  <c:v>Clearing</c:v>
                </c:pt>
                <c:pt idx="16">
                  <c:v>Douglas</c:v>
                </c:pt>
                <c:pt idx="17">
                  <c:v>Dunning</c:v>
                </c:pt>
                <c:pt idx="18">
                  <c:v>East Garfield Park</c:v>
                </c:pt>
                <c:pt idx="19">
                  <c:v>East Side</c:v>
                </c:pt>
                <c:pt idx="20">
                  <c:v>Edgewater</c:v>
                </c:pt>
                <c:pt idx="21">
                  <c:v>Englewood</c:v>
                </c:pt>
                <c:pt idx="22">
                  <c:v>Forest Glen</c:v>
                </c:pt>
                <c:pt idx="23">
                  <c:v>Fuller Park</c:v>
                </c:pt>
                <c:pt idx="24">
                  <c:v>Gage Park</c:v>
                </c:pt>
                <c:pt idx="25">
                  <c:v>Garfield Ridge</c:v>
                </c:pt>
                <c:pt idx="26">
                  <c:v>Grand Boulevard</c:v>
                </c:pt>
                <c:pt idx="27">
                  <c:v>Greater Grand Crossing</c:v>
                </c:pt>
                <c:pt idx="28">
                  <c:v>Hegewisch</c:v>
                </c:pt>
                <c:pt idx="29">
                  <c:v>Hermosa</c:v>
                </c:pt>
                <c:pt idx="30">
                  <c:v>Humboldt park</c:v>
                </c:pt>
                <c:pt idx="31">
                  <c:v>Hyde Park</c:v>
                </c:pt>
                <c:pt idx="32">
                  <c:v>Irving Park</c:v>
                </c:pt>
                <c:pt idx="33">
                  <c:v>Jefferson Park</c:v>
                </c:pt>
                <c:pt idx="34">
                  <c:v>Kenwood</c:v>
                </c:pt>
                <c:pt idx="35">
                  <c:v>Lake View</c:v>
                </c:pt>
                <c:pt idx="36">
                  <c:v>Lincoln Park</c:v>
                </c:pt>
                <c:pt idx="37">
                  <c:v>Lincoln Square</c:v>
                </c:pt>
                <c:pt idx="38">
                  <c:v>Logan Square</c:v>
                </c:pt>
                <c:pt idx="39">
                  <c:v>Loop</c:v>
                </c:pt>
                <c:pt idx="40">
                  <c:v>Lower West Side</c:v>
                </c:pt>
                <c:pt idx="41">
                  <c:v>McKinley Park</c:v>
                </c:pt>
                <c:pt idx="42">
                  <c:v>Montclaire</c:v>
                </c:pt>
                <c:pt idx="43">
                  <c:v>Morgan Park</c:v>
                </c:pt>
                <c:pt idx="44">
                  <c:v>Near North Side</c:v>
                </c:pt>
                <c:pt idx="45">
                  <c:v>Near South Side</c:v>
                </c:pt>
                <c:pt idx="46">
                  <c:v>Near West Side</c:v>
                </c:pt>
                <c:pt idx="47">
                  <c:v>New City</c:v>
                </c:pt>
                <c:pt idx="48">
                  <c:v>North Center</c:v>
                </c:pt>
                <c:pt idx="49">
                  <c:v>North Lawndale</c:v>
                </c:pt>
                <c:pt idx="50">
                  <c:v>Norwood Park</c:v>
                </c:pt>
                <c:pt idx="51">
                  <c:v>O'Hare</c:v>
                </c:pt>
                <c:pt idx="52">
                  <c:v>Portage Park</c:v>
                </c:pt>
                <c:pt idx="53">
                  <c:v>Pullman</c:v>
                </c:pt>
                <c:pt idx="54">
                  <c:v>Riverdale</c:v>
                </c:pt>
                <c:pt idx="55">
                  <c:v>Rogers Park</c:v>
                </c:pt>
                <c:pt idx="56">
                  <c:v>Roseland</c:v>
                </c:pt>
                <c:pt idx="57">
                  <c:v>South Chicago</c:v>
                </c:pt>
                <c:pt idx="58">
                  <c:v>South Deering</c:v>
                </c:pt>
                <c:pt idx="59">
                  <c:v>South Lawndale</c:v>
                </c:pt>
                <c:pt idx="60">
                  <c:v>South Shore</c:v>
                </c:pt>
                <c:pt idx="61">
                  <c:v>Uptown</c:v>
                </c:pt>
                <c:pt idx="62">
                  <c:v>Washington Height</c:v>
                </c:pt>
                <c:pt idx="63">
                  <c:v>West Elsdon</c:v>
                </c:pt>
                <c:pt idx="64">
                  <c:v>West Englewood</c:v>
                </c:pt>
                <c:pt idx="65">
                  <c:v>West Garfield Park</c:v>
                </c:pt>
                <c:pt idx="66">
                  <c:v>West Lawn</c:v>
                </c:pt>
                <c:pt idx="67">
                  <c:v>West Pullman</c:v>
                </c:pt>
                <c:pt idx="68">
                  <c:v>West Ridge</c:v>
                </c:pt>
                <c:pt idx="69">
                  <c:v>West Town</c:v>
                </c:pt>
                <c:pt idx="70">
                  <c:v>Woodlawn</c:v>
                </c:pt>
              </c:strCache>
            </c:strRef>
          </c:cat>
          <c:val>
            <c:numRef>
              <c:f>pvt_college_enrollment!$B$4:$B$75</c:f>
              <c:numCache>
                <c:formatCode>General</c:formatCode>
                <c:ptCount val="71"/>
                <c:pt idx="0">
                  <c:v>0</c:v>
                </c:pt>
                <c:pt idx="1">
                  <c:v>6864</c:v>
                </c:pt>
                <c:pt idx="2">
                  <c:v>6483</c:v>
                </c:pt>
                <c:pt idx="3">
                  <c:v>4175</c:v>
                </c:pt>
                <c:pt idx="4">
                  <c:v>10933</c:v>
                </c:pt>
                <c:pt idx="5">
                  <c:v>1522</c:v>
                </c:pt>
                <c:pt idx="6">
                  <c:v>3640</c:v>
                </c:pt>
                <c:pt idx="7">
                  <c:v>14386</c:v>
                </c:pt>
                <c:pt idx="8">
                  <c:v>1636</c:v>
                </c:pt>
                <c:pt idx="9">
                  <c:v>3167</c:v>
                </c:pt>
                <c:pt idx="10">
                  <c:v>9647</c:v>
                </c:pt>
                <c:pt idx="11">
                  <c:v>549</c:v>
                </c:pt>
                <c:pt idx="12">
                  <c:v>1568</c:v>
                </c:pt>
                <c:pt idx="13">
                  <c:v>5042</c:v>
                </c:pt>
                <c:pt idx="14">
                  <c:v>7086</c:v>
                </c:pt>
                <c:pt idx="15">
                  <c:v>2085</c:v>
                </c:pt>
                <c:pt idx="16">
                  <c:v>4670</c:v>
                </c:pt>
                <c:pt idx="17">
                  <c:v>4568</c:v>
                </c:pt>
                <c:pt idx="18">
                  <c:v>5337</c:v>
                </c:pt>
                <c:pt idx="19">
                  <c:v>5305</c:v>
                </c:pt>
                <c:pt idx="20">
                  <c:v>4600</c:v>
                </c:pt>
                <c:pt idx="21">
                  <c:v>6832</c:v>
                </c:pt>
                <c:pt idx="22">
                  <c:v>1431</c:v>
                </c:pt>
                <c:pt idx="23">
                  <c:v>531</c:v>
                </c:pt>
                <c:pt idx="24">
                  <c:v>9915</c:v>
                </c:pt>
                <c:pt idx="25">
                  <c:v>4552</c:v>
                </c:pt>
                <c:pt idx="26">
                  <c:v>2809</c:v>
                </c:pt>
                <c:pt idx="27">
                  <c:v>4051</c:v>
                </c:pt>
                <c:pt idx="28">
                  <c:v>963</c:v>
                </c:pt>
                <c:pt idx="29">
                  <c:v>3975</c:v>
                </c:pt>
                <c:pt idx="30">
                  <c:v>8620</c:v>
                </c:pt>
                <c:pt idx="31">
                  <c:v>1930</c:v>
                </c:pt>
                <c:pt idx="32">
                  <c:v>7764</c:v>
                </c:pt>
                <c:pt idx="33">
                  <c:v>1755</c:v>
                </c:pt>
                <c:pt idx="34">
                  <c:v>4287</c:v>
                </c:pt>
                <c:pt idx="35">
                  <c:v>7055</c:v>
                </c:pt>
                <c:pt idx="36">
                  <c:v>5615</c:v>
                </c:pt>
                <c:pt idx="37">
                  <c:v>4132</c:v>
                </c:pt>
                <c:pt idx="38">
                  <c:v>7351</c:v>
                </c:pt>
                <c:pt idx="39">
                  <c:v>871</c:v>
                </c:pt>
                <c:pt idx="40">
                  <c:v>7257</c:v>
                </c:pt>
                <c:pt idx="41">
                  <c:v>1552</c:v>
                </c:pt>
                <c:pt idx="42">
                  <c:v>1317</c:v>
                </c:pt>
                <c:pt idx="43">
                  <c:v>3271</c:v>
                </c:pt>
                <c:pt idx="44">
                  <c:v>3362</c:v>
                </c:pt>
                <c:pt idx="45">
                  <c:v>1378</c:v>
                </c:pt>
                <c:pt idx="46">
                  <c:v>7975</c:v>
                </c:pt>
                <c:pt idx="47">
                  <c:v>7922</c:v>
                </c:pt>
                <c:pt idx="48">
                  <c:v>7541</c:v>
                </c:pt>
                <c:pt idx="49">
                  <c:v>5146</c:v>
                </c:pt>
                <c:pt idx="50">
                  <c:v>6469</c:v>
                </c:pt>
                <c:pt idx="51">
                  <c:v>786</c:v>
                </c:pt>
                <c:pt idx="52">
                  <c:v>6954</c:v>
                </c:pt>
                <c:pt idx="53">
                  <c:v>1620</c:v>
                </c:pt>
                <c:pt idx="54">
                  <c:v>1547</c:v>
                </c:pt>
                <c:pt idx="55">
                  <c:v>4068</c:v>
                </c:pt>
                <c:pt idx="56">
                  <c:v>7020</c:v>
                </c:pt>
                <c:pt idx="57">
                  <c:v>4043</c:v>
                </c:pt>
                <c:pt idx="58">
                  <c:v>1859</c:v>
                </c:pt>
                <c:pt idx="59">
                  <c:v>14793</c:v>
                </c:pt>
                <c:pt idx="60">
                  <c:v>4543</c:v>
                </c:pt>
                <c:pt idx="61">
                  <c:v>4388</c:v>
                </c:pt>
                <c:pt idx="62">
                  <c:v>4006</c:v>
                </c:pt>
                <c:pt idx="63">
                  <c:v>3700</c:v>
                </c:pt>
                <c:pt idx="64">
                  <c:v>5946</c:v>
                </c:pt>
                <c:pt idx="65">
                  <c:v>2622</c:v>
                </c:pt>
                <c:pt idx="66">
                  <c:v>4207</c:v>
                </c:pt>
                <c:pt idx="67">
                  <c:v>3240</c:v>
                </c:pt>
                <c:pt idx="68">
                  <c:v>8197</c:v>
                </c:pt>
                <c:pt idx="69">
                  <c:v>9429</c:v>
                </c:pt>
                <c:pt idx="70">
                  <c:v>4206</c:v>
                </c:pt>
              </c:numCache>
            </c:numRef>
          </c:val>
          <c:extLst>
            <c:ext xmlns:c16="http://schemas.microsoft.com/office/drawing/2014/chart" uri="{C3380CC4-5D6E-409C-BE32-E72D297353CC}">
              <c16:uniqueId val="{00000000-A1EC-1F41-AB8C-C9A90E300BA6}"/>
            </c:ext>
          </c:extLst>
        </c:ser>
        <c:dLbls>
          <c:showLegendKey val="0"/>
          <c:showVal val="0"/>
          <c:showCatName val="0"/>
          <c:showSerName val="0"/>
          <c:showPercent val="0"/>
          <c:showBubbleSize val="0"/>
        </c:dLbls>
        <c:gapWidth val="219"/>
        <c:overlap val="-27"/>
        <c:axId val="1711904832"/>
        <c:axId val="1559640928"/>
      </c:barChart>
      <c:catAx>
        <c:axId val="171190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640928"/>
        <c:crosses val="autoZero"/>
        <c:auto val="1"/>
        <c:lblAlgn val="ctr"/>
        <c:lblOffset val="100"/>
        <c:noMultiLvlLbl val="0"/>
      </c:catAx>
      <c:valAx>
        <c:axId val="1559640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90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versus Average</a:t>
            </a:r>
            <a:r>
              <a:rPr lang="en-GB" baseline="0"/>
              <a:t> Family Involvement Score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overall!$D$2:$D$79</c:f>
              <c:numCache>
                <c:formatCode>General</c:formatCode>
                <c:ptCount val="78"/>
                <c:pt idx="0">
                  <c:v>43</c:v>
                </c:pt>
                <c:pt idx="1">
                  <c:v>21</c:v>
                </c:pt>
                <c:pt idx="2">
                  <c:v>13</c:v>
                </c:pt>
                <c:pt idx="3">
                  <c:v>22</c:v>
                </c:pt>
                <c:pt idx="4">
                  <c:v>12</c:v>
                </c:pt>
                <c:pt idx="5">
                  <c:v>10</c:v>
                </c:pt>
                <c:pt idx="6">
                  <c:v>16</c:v>
                </c:pt>
                <c:pt idx="7">
                  <c:v>16</c:v>
                </c:pt>
                <c:pt idx="8">
                  <c:v>9</c:v>
                </c:pt>
                <c:pt idx="9">
                  <c:v>5</c:v>
                </c:pt>
                <c:pt idx="10">
                  <c:v>11</c:v>
                </c:pt>
                <c:pt idx="11">
                  <c:v>14</c:v>
                </c:pt>
                <c:pt idx="12">
                  <c:v>11</c:v>
                </c:pt>
                <c:pt idx="13">
                  <c:v>6</c:v>
                </c:pt>
                <c:pt idx="14">
                  <c:v>10</c:v>
                </c:pt>
                <c:pt idx="15">
                  <c:v>3</c:v>
                </c:pt>
                <c:pt idx="16">
                  <c:v>9</c:v>
                </c:pt>
                <c:pt idx="17">
                  <c:v>8</c:v>
                </c:pt>
                <c:pt idx="18">
                  <c:v>8</c:v>
                </c:pt>
                <c:pt idx="19">
                  <c:v>8</c:v>
                </c:pt>
                <c:pt idx="20">
                  <c:v>12</c:v>
                </c:pt>
                <c:pt idx="21">
                  <c:v>8</c:v>
                </c:pt>
                <c:pt idx="22">
                  <c:v>4</c:v>
                </c:pt>
                <c:pt idx="23">
                  <c:v>0</c:v>
                </c:pt>
                <c:pt idx="24">
                  <c:v>8</c:v>
                </c:pt>
                <c:pt idx="25">
                  <c:v>3</c:v>
                </c:pt>
                <c:pt idx="26">
                  <c:v>5</c:v>
                </c:pt>
                <c:pt idx="27">
                  <c:v>8</c:v>
                </c:pt>
                <c:pt idx="28">
                  <c:v>2</c:v>
                </c:pt>
                <c:pt idx="29">
                  <c:v>4</c:v>
                </c:pt>
                <c:pt idx="30">
                  <c:v>10</c:v>
                </c:pt>
                <c:pt idx="31">
                  <c:v>9</c:v>
                </c:pt>
                <c:pt idx="32">
                  <c:v>2</c:v>
                </c:pt>
                <c:pt idx="33">
                  <c:v>2</c:v>
                </c:pt>
                <c:pt idx="34">
                  <c:v>4</c:v>
                </c:pt>
                <c:pt idx="35">
                  <c:v>15</c:v>
                </c:pt>
                <c:pt idx="36">
                  <c:v>5</c:v>
                </c:pt>
                <c:pt idx="37">
                  <c:v>4</c:v>
                </c:pt>
                <c:pt idx="38">
                  <c:v>8</c:v>
                </c:pt>
                <c:pt idx="39">
                  <c:v>5</c:v>
                </c:pt>
                <c:pt idx="40">
                  <c:v>6</c:v>
                </c:pt>
                <c:pt idx="41">
                  <c:v>1</c:v>
                </c:pt>
                <c:pt idx="42">
                  <c:v>11</c:v>
                </c:pt>
                <c:pt idx="43">
                  <c:v>2</c:v>
                </c:pt>
                <c:pt idx="44">
                  <c:v>2</c:v>
                </c:pt>
                <c:pt idx="45">
                  <c:v>9</c:v>
                </c:pt>
                <c:pt idx="46">
                  <c:v>7</c:v>
                </c:pt>
                <c:pt idx="47">
                  <c:v>8</c:v>
                </c:pt>
                <c:pt idx="48">
                  <c:v>7</c:v>
                </c:pt>
                <c:pt idx="49">
                  <c:v>5</c:v>
                </c:pt>
                <c:pt idx="50">
                  <c:v>6</c:v>
                </c:pt>
                <c:pt idx="51">
                  <c:v>3</c:v>
                </c:pt>
                <c:pt idx="52">
                  <c:v>3</c:v>
                </c:pt>
                <c:pt idx="53">
                  <c:v>0</c:v>
                </c:pt>
                <c:pt idx="54">
                  <c:v>4</c:v>
                </c:pt>
                <c:pt idx="55">
                  <c:v>2</c:v>
                </c:pt>
                <c:pt idx="56">
                  <c:v>4</c:v>
                </c:pt>
                <c:pt idx="57">
                  <c:v>1</c:v>
                </c:pt>
                <c:pt idx="58">
                  <c:v>3</c:v>
                </c:pt>
                <c:pt idx="59">
                  <c:v>3</c:v>
                </c:pt>
                <c:pt idx="60">
                  <c:v>0</c:v>
                </c:pt>
                <c:pt idx="61">
                  <c:v>2</c:v>
                </c:pt>
                <c:pt idx="62">
                  <c:v>1</c:v>
                </c:pt>
                <c:pt idx="63">
                  <c:v>0</c:v>
                </c:pt>
                <c:pt idx="64">
                  <c:v>0</c:v>
                </c:pt>
                <c:pt idx="65">
                  <c:v>0</c:v>
                </c:pt>
                <c:pt idx="66">
                  <c:v>3</c:v>
                </c:pt>
                <c:pt idx="67">
                  <c:v>4</c:v>
                </c:pt>
                <c:pt idx="68">
                  <c:v>2</c:v>
                </c:pt>
                <c:pt idx="69">
                  <c:v>0</c:v>
                </c:pt>
                <c:pt idx="70">
                  <c:v>2</c:v>
                </c:pt>
                <c:pt idx="71">
                  <c:v>1</c:v>
                </c:pt>
                <c:pt idx="72">
                  <c:v>1</c:v>
                </c:pt>
                <c:pt idx="73">
                  <c:v>7</c:v>
                </c:pt>
                <c:pt idx="74">
                  <c:v>1</c:v>
                </c:pt>
                <c:pt idx="75">
                  <c:v>4</c:v>
                </c:pt>
                <c:pt idx="76">
                  <c:v>2</c:v>
                </c:pt>
                <c:pt idx="77">
                  <c:v>0</c:v>
                </c:pt>
              </c:numCache>
            </c:numRef>
          </c:xVal>
          <c:yVal>
            <c:numRef>
              <c:f>overall!$S$2:$S$79</c:f>
              <c:numCache>
                <c:formatCode>0</c:formatCode>
                <c:ptCount val="78"/>
                <c:pt idx="0">
                  <c:v>45.5</c:v>
                </c:pt>
                <c:pt idx="1">
                  <c:v>43.111111111111114</c:v>
                </c:pt>
                <c:pt idx="2">
                  <c:v>61.5</c:v>
                </c:pt>
                <c:pt idx="3">
                  <c:v>46.75</c:v>
                </c:pt>
                <c:pt idx="4">
                  <c:v>38.799999999999997</c:v>
                </c:pt>
                <c:pt idx="5">
                  <c:v>39.333333333333336</c:v>
                </c:pt>
                <c:pt idx="6">
                  <c:v>45.571428571428569</c:v>
                </c:pt>
                <c:pt idx="7">
                  <c:v>61.2</c:v>
                </c:pt>
                <c:pt idx="8">
                  <c:v>46</c:v>
                </c:pt>
                <c:pt idx="9">
                  <c:v>57.666666666666664</c:v>
                </c:pt>
                <c:pt idx="10">
                  <c:v>31.142857142857142</c:v>
                </c:pt>
                <c:pt idx="11">
                  <c:v>42.714285714285715</c:v>
                </c:pt>
                <c:pt idx="12">
                  <c:v>42.571428571428569</c:v>
                </c:pt>
                <c:pt idx="13">
                  <c:v>36.5</c:v>
                </c:pt>
                <c:pt idx="14">
                  <c:v>42.2</c:v>
                </c:pt>
                <c:pt idx="15">
                  <c:v>37.666666666666664</c:v>
                </c:pt>
                <c:pt idx="16">
                  <c:v>34.75</c:v>
                </c:pt>
                <c:pt idx="17">
                  <c:v>52.444444444444443</c:v>
                </c:pt>
                <c:pt idx="18">
                  <c:v>47.230769230769234</c:v>
                </c:pt>
                <c:pt idx="19">
                  <c:v>36.25</c:v>
                </c:pt>
                <c:pt idx="20">
                  <c:v>34.200000000000003</c:v>
                </c:pt>
                <c:pt idx="21">
                  <c:v>47</c:v>
                </c:pt>
                <c:pt idx="22">
                  <c:v>38.333333333333336</c:v>
                </c:pt>
                <c:pt idx="23">
                  <c:v>33.5</c:v>
                </c:pt>
                <c:pt idx="24">
                  <c:v>62.25</c:v>
                </c:pt>
                <c:pt idx="25">
                  <c:v>36.333333333333336</c:v>
                </c:pt>
                <c:pt idx="26">
                  <c:v>58.25</c:v>
                </c:pt>
                <c:pt idx="27">
                  <c:v>46</c:v>
                </c:pt>
                <c:pt idx="28">
                  <c:v>57</c:v>
                </c:pt>
                <c:pt idx="29">
                  <c:v>48.5</c:v>
                </c:pt>
                <c:pt idx="30">
                  <c:v>55.4</c:v>
                </c:pt>
                <c:pt idx="31">
                  <c:v>39.666666666666664</c:v>
                </c:pt>
                <c:pt idx="32">
                  <c:v>0</c:v>
                </c:pt>
                <c:pt idx="33">
                  <c:v>55.666666666666664</c:v>
                </c:pt>
                <c:pt idx="34">
                  <c:v>32.666666666666664</c:v>
                </c:pt>
                <c:pt idx="35">
                  <c:v>34</c:v>
                </c:pt>
                <c:pt idx="36">
                  <c:v>75.8</c:v>
                </c:pt>
                <c:pt idx="37">
                  <c:v>53</c:v>
                </c:pt>
                <c:pt idx="38">
                  <c:v>46</c:v>
                </c:pt>
                <c:pt idx="39">
                  <c:v>49.25</c:v>
                </c:pt>
                <c:pt idx="40">
                  <c:v>36.4</c:v>
                </c:pt>
                <c:pt idx="41">
                  <c:v>54</c:v>
                </c:pt>
                <c:pt idx="42">
                  <c:v>76</c:v>
                </c:pt>
                <c:pt idx="43">
                  <c:v>0</c:v>
                </c:pt>
                <c:pt idx="44">
                  <c:v>25</c:v>
                </c:pt>
                <c:pt idx="45">
                  <c:v>47</c:v>
                </c:pt>
                <c:pt idx="46">
                  <c:v>49.111111111111114</c:v>
                </c:pt>
                <c:pt idx="47">
                  <c:v>55.5</c:v>
                </c:pt>
                <c:pt idx="48">
                  <c:v>59.571428571428569</c:v>
                </c:pt>
                <c:pt idx="49">
                  <c:v>61.5</c:v>
                </c:pt>
                <c:pt idx="50">
                  <c:v>53.5</c:v>
                </c:pt>
                <c:pt idx="51">
                  <c:v>76</c:v>
                </c:pt>
                <c:pt idx="52">
                  <c:v>56.5</c:v>
                </c:pt>
                <c:pt idx="53">
                  <c:v>0</c:v>
                </c:pt>
                <c:pt idx="54">
                  <c:v>0</c:v>
                </c:pt>
                <c:pt idx="55">
                  <c:v>52.25</c:v>
                </c:pt>
                <c:pt idx="56">
                  <c:v>83.666666666666671</c:v>
                </c:pt>
                <c:pt idx="57">
                  <c:v>51.5</c:v>
                </c:pt>
                <c:pt idx="58">
                  <c:v>73</c:v>
                </c:pt>
                <c:pt idx="59">
                  <c:v>38.5</c:v>
                </c:pt>
                <c:pt idx="60">
                  <c:v>80.333333333333329</c:v>
                </c:pt>
                <c:pt idx="61">
                  <c:v>64.5</c:v>
                </c:pt>
                <c:pt idx="62">
                  <c:v>72.666666666666671</c:v>
                </c:pt>
                <c:pt idx="63">
                  <c:v>78</c:v>
                </c:pt>
                <c:pt idx="64">
                  <c:v>41.5</c:v>
                </c:pt>
                <c:pt idx="65">
                  <c:v>57.333333333333336</c:v>
                </c:pt>
                <c:pt idx="66">
                  <c:v>55</c:v>
                </c:pt>
                <c:pt idx="67">
                  <c:v>43.5</c:v>
                </c:pt>
                <c:pt idx="68">
                  <c:v>62</c:v>
                </c:pt>
                <c:pt idx="69">
                  <c:v>85.5</c:v>
                </c:pt>
                <c:pt idx="70">
                  <c:v>62</c:v>
                </c:pt>
                <c:pt idx="71">
                  <c:v>52.5</c:v>
                </c:pt>
                <c:pt idx="72">
                  <c:v>94.5</c:v>
                </c:pt>
                <c:pt idx="73">
                  <c:v>0</c:v>
                </c:pt>
                <c:pt idx="74">
                  <c:v>0</c:v>
                </c:pt>
                <c:pt idx="75">
                  <c:v>0</c:v>
                </c:pt>
                <c:pt idx="76">
                  <c:v>47</c:v>
                </c:pt>
                <c:pt idx="77">
                  <c:v>0</c:v>
                </c:pt>
              </c:numCache>
            </c:numRef>
          </c:yVal>
          <c:smooth val="0"/>
          <c:extLst>
            <c:ext xmlns:c16="http://schemas.microsoft.com/office/drawing/2014/chart" uri="{C3380CC4-5D6E-409C-BE32-E72D297353CC}">
              <c16:uniqueId val="{00000001-35C6-B04B-8A43-A3A3E48CEE02}"/>
            </c:ext>
          </c:extLst>
        </c:ser>
        <c:dLbls>
          <c:showLegendKey val="0"/>
          <c:showVal val="0"/>
          <c:showCatName val="0"/>
          <c:showSerName val="0"/>
          <c:showPercent val="0"/>
          <c:showBubbleSize val="0"/>
        </c:dLbls>
        <c:axId val="1972876048"/>
        <c:axId val="520502527"/>
      </c:scatterChart>
      <c:valAx>
        <c:axId val="197287604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02527"/>
        <c:crosses val="autoZero"/>
        <c:crossBetween val="midCat"/>
      </c:valAx>
      <c:valAx>
        <c:axId val="520502527"/>
        <c:scaling>
          <c:orientation val="minMax"/>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7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versus Average</a:t>
            </a:r>
            <a:r>
              <a:rPr lang="en-GB" baseline="0"/>
              <a:t> Leader Score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overall!$D$2:$D$79</c:f>
              <c:numCache>
                <c:formatCode>General</c:formatCode>
                <c:ptCount val="78"/>
                <c:pt idx="0">
                  <c:v>43</c:v>
                </c:pt>
                <c:pt idx="1">
                  <c:v>21</c:v>
                </c:pt>
                <c:pt idx="2">
                  <c:v>13</c:v>
                </c:pt>
                <c:pt idx="3">
                  <c:v>22</c:v>
                </c:pt>
                <c:pt idx="4">
                  <c:v>12</c:v>
                </c:pt>
                <c:pt idx="5">
                  <c:v>10</c:v>
                </c:pt>
                <c:pt idx="6">
                  <c:v>16</c:v>
                </c:pt>
                <c:pt idx="7">
                  <c:v>16</c:v>
                </c:pt>
                <c:pt idx="8">
                  <c:v>9</c:v>
                </c:pt>
                <c:pt idx="9">
                  <c:v>5</c:v>
                </c:pt>
                <c:pt idx="10">
                  <c:v>11</c:v>
                </c:pt>
                <c:pt idx="11">
                  <c:v>14</c:v>
                </c:pt>
                <c:pt idx="12">
                  <c:v>11</c:v>
                </c:pt>
                <c:pt idx="13">
                  <c:v>6</c:v>
                </c:pt>
                <c:pt idx="14">
                  <c:v>10</c:v>
                </c:pt>
                <c:pt idx="15">
                  <c:v>3</c:v>
                </c:pt>
                <c:pt idx="16">
                  <c:v>9</c:v>
                </c:pt>
                <c:pt idx="17">
                  <c:v>8</c:v>
                </c:pt>
                <c:pt idx="18">
                  <c:v>8</c:v>
                </c:pt>
                <c:pt idx="19">
                  <c:v>8</c:v>
                </c:pt>
                <c:pt idx="20">
                  <c:v>12</c:v>
                </c:pt>
                <c:pt idx="21">
                  <c:v>8</c:v>
                </c:pt>
                <c:pt idx="22">
                  <c:v>4</c:v>
                </c:pt>
                <c:pt idx="23">
                  <c:v>0</c:v>
                </c:pt>
                <c:pt idx="24">
                  <c:v>8</c:v>
                </c:pt>
                <c:pt idx="25">
                  <c:v>3</c:v>
                </c:pt>
                <c:pt idx="26">
                  <c:v>5</c:v>
                </c:pt>
                <c:pt idx="27">
                  <c:v>8</c:v>
                </c:pt>
                <c:pt idx="28">
                  <c:v>2</c:v>
                </c:pt>
                <c:pt idx="29">
                  <c:v>4</c:v>
                </c:pt>
                <c:pt idx="30">
                  <c:v>10</c:v>
                </c:pt>
                <c:pt idx="31">
                  <c:v>9</c:v>
                </c:pt>
                <c:pt idx="32">
                  <c:v>2</c:v>
                </c:pt>
                <c:pt idx="33">
                  <c:v>2</c:v>
                </c:pt>
                <c:pt idx="34">
                  <c:v>4</c:v>
                </c:pt>
                <c:pt idx="35">
                  <c:v>15</c:v>
                </c:pt>
                <c:pt idx="36">
                  <c:v>5</c:v>
                </c:pt>
                <c:pt idx="37">
                  <c:v>4</c:v>
                </c:pt>
                <c:pt idx="38">
                  <c:v>8</c:v>
                </c:pt>
                <c:pt idx="39">
                  <c:v>5</c:v>
                </c:pt>
                <c:pt idx="40">
                  <c:v>6</c:v>
                </c:pt>
                <c:pt idx="41">
                  <c:v>1</c:v>
                </c:pt>
                <c:pt idx="42">
                  <c:v>11</c:v>
                </c:pt>
                <c:pt idx="43">
                  <c:v>2</c:v>
                </c:pt>
                <c:pt idx="44">
                  <c:v>2</c:v>
                </c:pt>
                <c:pt idx="45">
                  <c:v>9</c:v>
                </c:pt>
                <c:pt idx="46">
                  <c:v>7</c:v>
                </c:pt>
                <c:pt idx="47">
                  <c:v>8</c:v>
                </c:pt>
                <c:pt idx="48">
                  <c:v>7</c:v>
                </c:pt>
                <c:pt idx="49">
                  <c:v>5</c:v>
                </c:pt>
                <c:pt idx="50">
                  <c:v>6</c:v>
                </c:pt>
                <c:pt idx="51">
                  <c:v>3</c:v>
                </c:pt>
                <c:pt idx="52">
                  <c:v>3</c:v>
                </c:pt>
                <c:pt idx="53">
                  <c:v>0</c:v>
                </c:pt>
                <c:pt idx="54">
                  <c:v>4</c:v>
                </c:pt>
                <c:pt idx="55">
                  <c:v>2</c:v>
                </c:pt>
                <c:pt idx="56">
                  <c:v>4</c:v>
                </c:pt>
                <c:pt idx="57">
                  <c:v>1</c:v>
                </c:pt>
                <c:pt idx="58">
                  <c:v>3</c:v>
                </c:pt>
                <c:pt idx="59">
                  <c:v>3</c:v>
                </c:pt>
                <c:pt idx="60">
                  <c:v>0</c:v>
                </c:pt>
                <c:pt idx="61">
                  <c:v>2</c:v>
                </c:pt>
                <c:pt idx="62">
                  <c:v>1</c:v>
                </c:pt>
                <c:pt idx="63">
                  <c:v>0</c:v>
                </c:pt>
                <c:pt idx="64">
                  <c:v>0</c:v>
                </c:pt>
                <c:pt idx="65">
                  <c:v>0</c:v>
                </c:pt>
                <c:pt idx="66">
                  <c:v>3</c:v>
                </c:pt>
                <c:pt idx="67">
                  <c:v>4</c:v>
                </c:pt>
                <c:pt idx="68">
                  <c:v>2</c:v>
                </c:pt>
                <c:pt idx="69">
                  <c:v>0</c:v>
                </c:pt>
                <c:pt idx="70">
                  <c:v>2</c:v>
                </c:pt>
                <c:pt idx="71">
                  <c:v>1</c:v>
                </c:pt>
                <c:pt idx="72">
                  <c:v>1</c:v>
                </c:pt>
                <c:pt idx="73">
                  <c:v>7</c:v>
                </c:pt>
                <c:pt idx="74">
                  <c:v>1</c:v>
                </c:pt>
                <c:pt idx="75">
                  <c:v>4</c:v>
                </c:pt>
                <c:pt idx="76">
                  <c:v>2</c:v>
                </c:pt>
                <c:pt idx="77">
                  <c:v>0</c:v>
                </c:pt>
              </c:numCache>
            </c:numRef>
          </c:xVal>
          <c:yVal>
            <c:numRef>
              <c:f>overall!$T$2:$T$79</c:f>
              <c:numCache>
                <c:formatCode>0</c:formatCode>
                <c:ptCount val="78"/>
                <c:pt idx="0">
                  <c:v>51</c:v>
                </c:pt>
                <c:pt idx="1">
                  <c:v>45.555555555555557</c:v>
                </c:pt>
                <c:pt idx="2">
                  <c:v>65.25</c:v>
                </c:pt>
                <c:pt idx="3">
                  <c:v>65.25</c:v>
                </c:pt>
                <c:pt idx="4">
                  <c:v>37.799999999999997</c:v>
                </c:pt>
                <c:pt idx="5">
                  <c:v>48.222222222222221</c:v>
                </c:pt>
                <c:pt idx="6">
                  <c:v>48.428571428571431</c:v>
                </c:pt>
                <c:pt idx="7">
                  <c:v>56.6</c:v>
                </c:pt>
                <c:pt idx="8">
                  <c:v>45.2</c:v>
                </c:pt>
                <c:pt idx="9">
                  <c:v>63</c:v>
                </c:pt>
                <c:pt idx="10">
                  <c:v>38.5</c:v>
                </c:pt>
                <c:pt idx="11">
                  <c:v>56.428571428571431</c:v>
                </c:pt>
                <c:pt idx="12">
                  <c:v>49.857142857142854</c:v>
                </c:pt>
                <c:pt idx="13">
                  <c:v>45.5</c:v>
                </c:pt>
                <c:pt idx="14">
                  <c:v>44.4</c:v>
                </c:pt>
                <c:pt idx="15">
                  <c:v>35.333333333333336</c:v>
                </c:pt>
                <c:pt idx="16">
                  <c:v>42.5</c:v>
                </c:pt>
                <c:pt idx="17">
                  <c:v>51.444444444444443</c:v>
                </c:pt>
                <c:pt idx="18">
                  <c:v>54.53846153846154</c:v>
                </c:pt>
                <c:pt idx="19">
                  <c:v>41.5</c:v>
                </c:pt>
                <c:pt idx="20">
                  <c:v>50.2</c:v>
                </c:pt>
                <c:pt idx="21">
                  <c:v>47.666666666666664</c:v>
                </c:pt>
                <c:pt idx="22">
                  <c:v>36</c:v>
                </c:pt>
                <c:pt idx="23">
                  <c:v>45.5</c:v>
                </c:pt>
                <c:pt idx="24">
                  <c:v>66.75</c:v>
                </c:pt>
                <c:pt idx="25">
                  <c:v>35.333333333333336</c:v>
                </c:pt>
                <c:pt idx="26">
                  <c:v>58.333333333333336</c:v>
                </c:pt>
                <c:pt idx="27">
                  <c:v>45</c:v>
                </c:pt>
                <c:pt idx="28">
                  <c:v>54.5</c:v>
                </c:pt>
                <c:pt idx="29">
                  <c:v>46.5</c:v>
                </c:pt>
                <c:pt idx="30">
                  <c:v>59</c:v>
                </c:pt>
                <c:pt idx="31">
                  <c:v>33.333333333333336</c:v>
                </c:pt>
                <c:pt idx="32">
                  <c:v>0</c:v>
                </c:pt>
                <c:pt idx="33">
                  <c:v>55</c:v>
                </c:pt>
                <c:pt idx="34">
                  <c:v>31.333333333333332</c:v>
                </c:pt>
                <c:pt idx="35">
                  <c:v>20</c:v>
                </c:pt>
                <c:pt idx="36">
                  <c:v>49.2</c:v>
                </c:pt>
                <c:pt idx="37">
                  <c:v>51.666666666666664</c:v>
                </c:pt>
                <c:pt idx="38">
                  <c:v>42.5</c:v>
                </c:pt>
                <c:pt idx="39">
                  <c:v>46.25</c:v>
                </c:pt>
                <c:pt idx="40">
                  <c:v>31.2</c:v>
                </c:pt>
                <c:pt idx="41">
                  <c:v>45.5</c:v>
                </c:pt>
                <c:pt idx="42">
                  <c:v>74.5</c:v>
                </c:pt>
                <c:pt idx="43">
                  <c:v>0</c:v>
                </c:pt>
                <c:pt idx="44">
                  <c:v>20</c:v>
                </c:pt>
                <c:pt idx="45">
                  <c:v>34.833333333333336</c:v>
                </c:pt>
                <c:pt idx="46">
                  <c:v>50</c:v>
                </c:pt>
                <c:pt idx="47">
                  <c:v>49.666666666666664</c:v>
                </c:pt>
                <c:pt idx="48">
                  <c:v>59.714285714285715</c:v>
                </c:pt>
                <c:pt idx="49">
                  <c:v>63.5</c:v>
                </c:pt>
                <c:pt idx="50">
                  <c:v>55.5</c:v>
                </c:pt>
                <c:pt idx="51">
                  <c:v>58</c:v>
                </c:pt>
                <c:pt idx="52">
                  <c:v>47.25</c:v>
                </c:pt>
                <c:pt idx="53">
                  <c:v>0</c:v>
                </c:pt>
                <c:pt idx="54">
                  <c:v>0</c:v>
                </c:pt>
                <c:pt idx="55">
                  <c:v>57</c:v>
                </c:pt>
                <c:pt idx="56">
                  <c:v>58.666666666666664</c:v>
                </c:pt>
                <c:pt idx="57">
                  <c:v>56</c:v>
                </c:pt>
                <c:pt idx="58">
                  <c:v>44.75</c:v>
                </c:pt>
                <c:pt idx="59">
                  <c:v>26.5</c:v>
                </c:pt>
                <c:pt idx="60">
                  <c:v>72.333333333333329</c:v>
                </c:pt>
                <c:pt idx="61">
                  <c:v>66.25</c:v>
                </c:pt>
                <c:pt idx="62">
                  <c:v>59.666666666666664</c:v>
                </c:pt>
                <c:pt idx="63">
                  <c:v>58.666666666666664</c:v>
                </c:pt>
                <c:pt idx="64">
                  <c:v>41</c:v>
                </c:pt>
                <c:pt idx="65">
                  <c:v>50</c:v>
                </c:pt>
                <c:pt idx="66">
                  <c:v>42.333333333333336</c:v>
                </c:pt>
                <c:pt idx="67">
                  <c:v>34.5</c:v>
                </c:pt>
                <c:pt idx="68">
                  <c:v>53</c:v>
                </c:pt>
                <c:pt idx="69">
                  <c:v>55</c:v>
                </c:pt>
                <c:pt idx="70">
                  <c:v>63</c:v>
                </c:pt>
                <c:pt idx="71">
                  <c:v>46.5</c:v>
                </c:pt>
                <c:pt idx="72">
                  <c:v>60.5</c:v>
                </c:pt>
                <c:pt idx="73">
                  <c:v>0</c:v>
                </c:pt>
                <c:pt idx="74">
                  <c:v>0</c:v>
                </c:pt>
                <c:pt idx="75">
                  <c:v>0</c:v>
                </c:pt>
                <c:pt idx="76">
                  <c:v>44</c:v>
                </c:pt>
                <c:pt idx="77">
                  <c:v>0</c:v>
                </c:pt>
              </c:numCache>
            </c:numRef>
          </c:yVal>
          <c:smooth val="0"/>
          <c:extLst>
            <c:ext xmlns:c16="http://schemas.microsoft.com/office/drawing/2014/chart" uri="{C3380CC4-5D6E-409C-BE32-E72D297353CC}">
              <c16:uniqueId val="{00000001-A959-3546-8B75-D32AA33C5192}"/>
            </c:ext>
          </c:extLst>
        </c:ser>
        <c:dLbls>
          <c:showLegendKey val="0"/>
          <c:showVal val="0"/>
          <c:showCatName val="0"/>
          <c:showSerName val="0"/>
          <c:showPercent val="0"/>
          <c:showBubbleSize val="0"/>
        </c:dLbls>
        <c:axId val="1972876048"/>
        <c:axId val="520502527"/>
      </c:scatterChart>
      <c:valAx>
        <c:axId val="197287604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02527"/>
        <c:crosses val="autoZero"/>
        <c:crossBetween val="midCat"/>
      </c:valAx>
      <c:valAx>
        <c:axId val="520502527"/>
        <c:scaling>
          <c:orientation val="minMax"/>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7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1">
  <a:schemeClr val="accent1"/>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chools!A1"/><Relationship Id="rId2" Type="http://schemas.openxmlformats.org/officeDocument/2006/relationships/hyperlink" Target="#crime!A1"/><Relationship Id="rId1" Type="http://schemas.openxmlformats.org/officeDocument/2006/relationships/hyperlink" Target="#census!A1"/><Relationship Id="rId6" Type="http://schemas.openxmlformats.org/officeDocument/2006/relationships/hyperlink" Target="#overall!A1"/><Relationship Id="rId5" Type="http://schemas.openxmlformats.org/officeDocument/2006/relationships/hyperlink" Target="#correlations!A1"/><Relationship Id="rId4" Type="http://schemas.openxmlformats.org/officeDocument/2006/relationships/hyperlink" Target="#dash!A1"/></Relationships>
</file>

<file path=xl/drawings/_rels/drawing10.xml.rels><?xml version="1.0" encoding="UTF-8" standalone="yes"?>
<Relationships xmlns="http://schemas.openxmlformats.org/package/2006/relationships"><Relationship Id="rId3" Type="http://schemas.openxmlformats.org/officeDocument/2006/relationships/hyperlink" Target="#Sheet17!A1"/><Relationship Id="rId2" Type="http://schemas.openxmlformats.org/officeDocument/2006/relationships/chart" Target="../charts/chart28.xml"/><Relationship Id="rId1" Type="http://schemas.openxmlformats.org/officeDocument/2006/relationships/chart" Target="../charts/chart27.xml"/></Relationships>
</file>

<file path=xl/drawings/_rels/drawing11.xml.rels><?xml version="1.0" encoding="UTF-8" standalone="yes"?>
<Relationships xmlns="http://schemas.openxmlformats.org/package/2006/relationships"><Relationship Id="rId1" Type="http://schemas.openxmlformats.org/officeDocument/2006/relationships/hyperlink" Target="#Sheet17!A1"/></Relationships>
</file>

<file path=xl/drawings/_rels/drawing12.xml.rels><?xml version="1.0" encoding="UTF-8" standalone="yes"?>
<Relationships xmlns="http://schemas.openxmlformats.org/package/2006/relationships"><Relationship Id="rId1" Type="http://schemas.openxmlformats.org/officeDocument/2006/relationships/hyperlink" Target="#Sheet17!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correlations!A1"/><Relationship Id="rId5" Type="http://schemas.openxmlformats.org/officeDocument/2006/relationships/chart" Target="../charts/chart5.xml"/><Relationship Id="rId10" Type="http://schemas.openxmlformats.org/officeDocument/2006/relationships/hyperlink" Target="#Sheet17!A1"/><Relationship Id="rId4" Type="http://schemas.openxmlformats.org/officeDocument/2006/relationships/chart" Target="../charts/chart4.xml"/><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hyperlink" Target="#dash!A1"/><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chart" Target="../charts/chart19.xml"/><Relationship Id="rId2" Type="http://schemas.openxmlformats.org/officeDocument/2006/relationships/chart" Target="../charts/chart9.xml"/><Relationship Id="rId16" Type="http://schemas.openxmlformats.org/officeDocument/2006/relationships/hyperlink" Target="#Sheet17!A1"/><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1.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1" Type="http://schemas.openxmlformats.org/officeDocument/2006/relationships/hyperlink" Target="#Sheet17!A1"/></Relationships>
</file>

<file path=xl/drawings/_rels/drawing5.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114300</xdr:colOff>
      <xdr:row>0</xdr:row>
      <xdr:rowOff>165100</xdr:rowOff>
    </xdr:from>
    <xdr:to>
      <xdr:col>4</xdr:col>
      <xdr:colOff>749300</xdr:colOff>
      <xdr:row>4</xdr:row>
      <xdr:rowOff>101600</xdr:rowOff>
    </xdr:to>
    <xdr:sp macro="" textlink="">
      <xdr:nvSpPr>
        <xdr:cNvPr id="2" name="TextBox 1">
          <a:extLst>
            <a:ext uri="{FF2B5EF4-FFF2-40B4-BE49-F238E27FC236}">
              <a16:creationId xmlns:a16="http://schemas.microsoft.com/office/drawing/2014/main" id="{908E3F60-A7AB-ABF5-0AF3-853A766BB364}"/>
            </a:ext>
          </a:extLst>
        </xdr:cNvPr>
        <xdr:cNvSpPr txBox="1"/>
      </xdr:nvSpPr>
      <xdr:spPr>
        <a:xfrm>
          <a:off x="393700" y="165100"/>
          <a:ext cx="27432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000" b="0" cap="none" spc="0">
              <a:ln w="0"/>
              <a:solidFill>
                <a:srgbClr val="0070C0"/>
              </a:solidFill>
              <a:effectLst>
                <a:outerShdw blurRad="38100" dist="19050" dir="2700000" algn="tl" rotWithShape="0">
                  <a:schemeClr val="dk1">
                    <a:alpha val="40000"/>
                  </a:schemeClr>
                </a:outerShdw>
              </a:effectLst>
            </a:rPr>
            <a:t>DATA</a:t>
          </a:r>
        </a:p>
      </xdr:txBody>
    </xdr:sp>
    <xdr:clientData/>
  </xdr:twoCellAnchor>
  <xdr:twoCellAnchor>
    <xdr:from>
      <xdr:col>2</xdr:col>
      <xdr:colOff>0</xdr:colOff>
      <xdr:row>5</xdr:row>
      <xdr:rowOff>0</xdr:rowOff>
    </xdr:from>
    <xdr:to>
      <xdr:col>4</xdr:col>
      <xdr:colOff>470408</xdr:colOff>
      <xdr:row>7</xdr:row>
      <xdr:rowOff>165100</xdr:rowOff>
    </xdr:to>
    <xdr:sp macro="" textlink="">
      <xdr:nvSpPr>
        <xdr:cNvPr id="6" name="Rounded Rectangle 5">
          <a:hlinkClick xmlns:r="http://schemas.openxmlformats.org/officeDocument/2006/relationships" r:id="rId1"/>
          <a:extLst>
            <a:ext uri="{FF2B5EF4-FFF2-40B4-BE49-F238E27FC236}">
              <a16:creationId xmlns:a16="http://schemas.microsoft.com/office/drawing/2014/main" id="{0CCDE12C-46CD-2B40-95D3-26A2BC40F9EF}"/>
            </a:ext>
          </a:extLst>
        </xdr:cNvPr>
        <xdr:cNvSpPr/>
      </xdr:nvSpPr>
      <xdr:spPr>
        <a:xfrm>
          <a:off x="825500" y="1016000"/>
          <a:ext cx="2121408" cy="571500"/>
        </a:xfrm>
        <a:prstGeom prst="roundRect">
          <a:avLst/>
        </a:prstGeom>
        <a:scene3d>
          <a:camera prst="orthographicFront"/>
          <a:lightRig rig="threePt" dir="t"/>
        </a:scene3d>
        <a:sp3d>
          <a:bevelT w="165100" prst="coolSlant"/>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GB" sz="1600" b="1" cap="none" spc="0">
              <a:ln w="10160">
                <a:noFill/>
                <a:prstDash val="solid"/>
              </a:ln>
              <a:solidFill>
                <a:schemeClr val="bg1"/>
              </a:solidFill>
              <a:effectLst>
                <a:outerShdw blurRad="38100" dist="22860" dir="5400000" algn="tl" rotWithShape="0">
                  <a:srgbClr val="000000">
                    <a:alpha val="30000"/>
                  </a:srgbClr>
                </a:outerShdw>
              </a:effectLst>
            </a:rPr>
            <a:t>CENSUS</a:t>
          </a:r>
          <a:r>
            <a:rPr lang="en-GB" sz="1600" b="1" cap="none" spc="0" baseline="0">
              <a:ln w="10160">
                <a:noFill/>
                <a:prstDash val="solid"/>
              </a:ln>
              <a:solidFill>
                <a:schemeClr val="bg1"/>
              </a:solidFill>
              <a:effectLst>
                <a:outerShdw blurRad="38100" dist="22860" dir="5400000" algn="tl" rotWithShape="0">
                  <a:srgbClr val="000000">
                    <a:alpha val="30000"/>
                  </a:srgbClr>
                </a:outerShdw>
              </a:effectLst>
            </a:rPr>
            <a:t> </a:t>
          </a:r>
        </a:p>
      </xdr:txBody>
    </xdr:sp>
    <xdr:clientData/>
  </xdr:twoCellAnchor>
  <xdr:twoCellAnchor>
    <xdr:from>
      <xdr:col>2</xdr:col>
      <xdr:colOff>0</xdr:colOff>
      <xdr:row>9</xdr:row>
      <xdr:rowOff>0</xdr:rowOff>
    </xdr:from>
    <xdr:to>
      <xdr:col>4</xdr:col>
      <xdr:colOff>470408</xdr:colOff>
      <xdr:row>11</xdr:row>
      <xdr:rowOff>165100</xdr:rowOff>
    </xdr:to>
    <xdr:sp macro="" textlink="">
      <xdr:nvSpPr>
        <xdr:cNvPr id="7" name="Rounded Rectangle 6">
          <a:hlinkClick xmlns:r="http://schemas.openxmlformats.org/officeDocument/2006/relationships" r:id="rId2"/>
          <a:extLst>
            <a:ext uri="{FF2B5EF4-FFF2-40B4-BE49-F238E27FC236}">
              <a16:creationId xmlns:a16="http://schemas.microsoft.com/office/drawing/2014/main" id="{F4EA4733-9CB4-7B41-A50C-11C76AF9DDEB}"/>
            </a:ext>
          </a:extLst>
        </xdr:cNvPr>
        <xdr:cNvSpPr/>
      </xdr:nvSpPr>
      <xdr:spPr>
        <a:xfrm>
          <a:off x="825500" y="1828800"/>
          <a:ext cx="2121408" cy="571500"/>
        </a:xfrm>
        <a:prstGeom prst="roundRect">
          <a:avLst/>
        </a:prstGeom>
        <a:scene3d>
          <a:camera prst="orthographicFront"/>
          <a:lightRig rig="threePt" dir="t"/>
        </a:scene3d>
        <a:sp3d>
          <a:bevelT w="165100" prst="coolSlant"/>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GB" sz="1600" b="1" cap="none" spc="0">
              <a:ln w="10160">
                <a:noFill/>
                <a:prstDash val="solid"/>
              </a:ln>
              <a:solidFill>
                <a:schemeClr val="bg1"/>
              </a:solidFill>
              <a:effectLst>
                <a:outerShdw blurRad="38100" dist="22860" dir="5400000" algn="tl" rotWithShape="0">
                  <a:srgbClr val="000000">
                    <a:alpha val="30000"/>
                  </a:srgbClr>
                </a:outerShdw>
              </a:effectLst>
            </a:rPr>
            <a:t>CRIME</a:t>
          </a:r>
          <a:r>
            <a:rPr lang="en-GB" sz="1600" b="1" cap="none" spc="0" baseline="0">
              <a:ln w="10160">
                <a:noFill/>
                <a:prstDash val="solid"/>
              </a:ln>
              <a:solidFill>
                <a:schemeClr val="bg1"/>
              </a:solidFill>
              <a:effectLst>
                <a:outerShdw blurRad="38100" dist="22860" dir="5400000" algn="tl" rotWithShape="0">
                  <a:srgbClr val="000000">
                    <a:alpha val="30000"/>
                  </a:srgbClr>
                </a:outerShdw>
              </a:effectLst>
            </a:rPr>
            <a:t> </a:t>
          </a:r>
        </a:p>
      </xdr:txBody>
    </xdr:sp>
    <xdr:clientData/>
  </xdr:twoCellAnchor>
  <xdr:twoCellAnchor>
    <xdr:from>
      <xdr:col>2</xdr:col>
      <xdr:colOff>0</xdr:colOff>
      <xdr:row>13</xdr:row>
      <xdr:rowOff>0</xdr:rowOff>
    </xdr:from>
    <xdr:to>
      <xdr:col>4</xdr:col>
      <xdr:colOff>470408</xdr:colOff>
      <xdr:row>15</xdr:row>
      <xdr:rowOff>165100</xdr:rowOff>
    </xdr:to>
    <xdr:sp macro="" textlink="">
      <xdr:nvSpPr>
        <xdr:cNvPr id="8" name="Rounded Rectangle 7">
          <a:hlinkClick xmlns:r="http://schemas.openxmlformats.org/officeDocument/2006/relationships" r:id="rId3"/>
          <a:extLst>
            <a:ext uri="{FF2B5EF4-FFF2-40B4-BE49-F238E27FC236}">
              <a16:creationId xmlns:a16="http://schemas.microsoft.com/office/drawing/2014/main" id="{B68DEF60-428B-3944-8364-9C9A1B8161D7}"/>
            </a:ext>
          </a:extLst>
        </xdr:cNvPr>
        <xdr:cNvSpPr/>
      </xdr:nvSpPr>
      <xdr:spPr>
        <a:xfrm>
          <a:off x="825500" y="2641600"/>
          <a:ext cx="2121408" cy="571500"/>
        </a:xfrm>
        <a:prstGeom prst="roundRect">
          <a:avLst/>
        </a:prstGeom>
        <a:scene3d>
          <a:camera prst="orthographicFront"/>
          <a:lightRig rig="threePt" dir="t"/>
        </a:scene3d>
        <a:sp3d>
          <a:bevelT w="165100" prst="coolSlant"/>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GB" sz="1600" b="1" cap="none" spc="0" baseline="0">
              <a:ln w="10160">
                <a:noFill/>
                <a:prstDash val="solid"/>
              </a:ln>
              <a:solidFill>
                <a:schemeClr val="bg1"/>
              </a:solidFill>
              <a:effectLst>
                <a:outerShdw blurRad="38100" dist="22860" dir="5400000" algn="tl" rotWithShape="0">
                  <a:srgbClr val="000000">
                    <a:alpha val="30000"/>
                  </a:srgbClr>
                </a:outerShdw>
              </a:effectLst>
            </a:rPr>
            <a:t>PUBLIC SCHOOLS</a:t>
          </a:r>
        </a:p>
      </xdr:txBody>
    </xdr:sp>
    <xdr:clientData/>
  </xdr:twoCellAnchor>
  <xdr:twoCellAnchor>
    <xdr:from>
      <xdr:col>5</xdr:col>
      <xdr:colOff>177800</xdr:colOff>
      <xdr:row>0</xdr:row>
      <xdr:rowOff>165100</xdr:rowOff>
    </xdr:from>
    <xdr:to>
      <xdr:col>8</xdr:col>
      <xdr:colOff>812800</xdr:colOff>
      <xdr:row>4</xdr:row>
      <xdr:rowOff>101600</xdr:rowOff>
    </xdr:to>
    <xdr:sp macro="" textlink="">
      <xdr:nvSpPr>
        <xdr:cNvPr id="13" name="TextBox 12">
          <a:extLst>
            <a:ext uri="{FF2B5EF4-FFF2-40B4-BE49-F238E27FC236}">
              <a16:creationId xmlns:a16="http://schemas.microsoft.com/office/drawing/2014/main" id="{AD111B4C-230D-4044-8883-5872FD5B30C8}"/>
            </a:ext>
          </a:extLst>
        </xdr:cNvPr>
        <xdr:cNvSpPr txBox="1"/>
      </xdr:nvSpPr>
      <xdr:spPr>
        <a:xfrm>
          <a:off x="3390900" y="165100"/>
          <a:ext cx="31115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000" b="0" cap="none" spc="0">
              <a:ln w="0"/>
              <a:solidFill>
                <a:srgbClr val="0070C0"/>
              </a:solidFill>
              <a:effectLst>
                <a:outerShdw blurRad="38100" dist="19050" dir="2700000" algn="tl" rotWithShape="0">
                  <a:schemeClr val="dk1">
                    <a:alpha val="40000"/>
                  </a:schemeClr>
                </a:outerShdw>
              </a:effectLst>
            </a:rPr>
            <a:t>REPORT</a:t>
          </a:r>
        </a:p>
      </xdr:txBody>
    </xdr:sp>
    <xdr:clientData/>
  </xdr:twoCellAnchor>
  <xdr:twoCellAnchor>
    <xdr:from>
      <xdr:col>5</xdr:col>
      <xdr:colOff>596900</xdr:colOff>
      <xdr:row>5</xdr:row>
      <xdr:rowOff>0</xdr:rowOff>
    </xdr:from>
    <xdr:to>
      <xdr:col>8</xdr:col>
      <xdr:colOff>241808</xdr:colOff>
      <xdr:row>7</xdr:row>
      <xdr:rowOff>165100</xdr:rowOff>
    </xdr:to>
    <xdr:sp macro="" textlink="">
      <xdr:nvSpPr>
        <xdr:cNvPr id="14" name="Rounded Rectangle 13">
          <a:hlinkClick xmlns:r="http://schemas.openxmlformats.org/officeDocument/2006/relationships" r:id="rId4"/>
          <a:extLst>
            <a:ext uri="{FF2B5EF4-FFF2-40B4-BE49-F238E27FC236}">
              <a16:creationId xmlns:a16="http://schemas.microsoft.com/office/drawing/2014/main" id="{CD8C0462-2D23-E14F-A941-3034CC130423}"/>
            </a:ext>
          </a:extLst>
        </xdr:cNvPr>
        <xdr:cNvSpPr/>
      </xdr:nvSpPr>
      <xdr:spPr>
        <a:xfrm>
          <a:off x="3898900" y="1016000"/>
          <a:ext cx="2121408" cy="571500"/>
        </a:xfrm>
        <a:prstGeom prst="roundRect">
          <a:avLst/>
        </a:prstGeom>
        <a:scene3d>
          <a:camera prst="orthographicFront"/>
          <a:lightRig rig="threePt" dir="t"/>
        </a:scene3d>
        <a:sp3d>
          <a:bevelT w="165100" prst="coolSlant"/>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GB" sz="1600" b="1" cap="none" spc="0">
              <a:ln w="10160">
                <a:noFill/>
                <a:prstDash val="solid"/>
              </a:ln>
              <a:solidFill>
                <a:schemeClr val="bg1"/>
              </a:solidFill>
              <a:effectLst>
                <a:outerShdw blurRad="38100" dist="22860" dir="5400000" algn="tl" rotWithShape="0">
                  <a:srgbClr val="000000">
                    <a:alpha val="30000"/>
                  </a:srgbClr>
                </a:outerShdw>
              </a:effectLst>
            </a:rPr>
            <a:t>DASH</a:t>
          </a:r>
          <a:r>
            <a:rPr lang="en-GB" sz="1600" b="1" cap="none" spc="0" baseline="0">
              <a:ln w="10160">
                <a:noFill/>
                <a:prstDash val="solid"/>
              </a:ln>
              <a:solidFill>
                <a:schemeClr val="bg1"/>
              </a:solidFill>
              <a:effectLst>
                <a:outerShdw blurRad="38100" dist="22860" dir="5400000" algn="tl" rotWithShape="0">
                  <a:srgbClr val="000000">
                    <a:alpha val="30000"/>
                  </a:srgbClr>
                </a:outerShdw>
              </a:effectLst>
            </a:rPr>
            <a:t> </a:t>
          </a:r>
        </a:p>
      </xdr:txBody>
    </xdr:sp>
    <xdr:clientData/>
  </xdr:twoCellAnchor>
  <xdr:twoCellAnchor>
    <xdr:from>
      <xdr:col>5</xdr:col>
      <xdr:colOff>596900</xdr:colOff>
      <xdr:row>9</xdr:row>
      <xdr:rowOff>0</xdr:rowOff>
    </xdr:from>
    <xdr:to>
      <xdr:col>8</xdr:col>
      <xdr:colOff>241808</xdr:colOff>
      <xdr:row>11</xdr:row>
      <xdr:rowOff>165100</xdr:rowOff>
    </xdr:to>
    <xdr:sp macro="" textlink="">
      <xdr:nvSpPr>
        <xdr:cNvPr id="15" name="Rounded Rectangle 14">
          <a:hlinkClick xmlns:r="http://schemas.openxmlformats.org/officeDocument/2006/relationships" r:id="rId5"/>
          <a:extLst>
            <a:ext uri="{FF2B5EF4-FFF2-40B4-BE49-F238E27FC236}">
              <a16:creationId xmlns:a16="http://schemas.microsoft.com/office/drawing/2014/main" id="{92CB0701-505D-EB4B-BC65-6705DACF7229}"/>
            </a:ext>
          </a:extLst>
        </xdr:cNvPr>
        <xdr:cNvSpPr/>
      </xdr:nvSpPr>
      <xdr:spPr>
        <a:xfrm>
          <a:off x="3898900" y="1828800"/>
          <a:ext cx="2121408" cy="571500"/>
        </a:xfrm>
        <a:prstGeom prst="roundRect">
          <a:avLst/>
        </a:prstGeom>
        <a:scene3d>
          <a:camera prst="orthographicFront"/>
          <a:lightRig rig="threePt" dir="t"/>
        </a:scene3d>
        <a:sp3d>
          <a:bevelT w="165100" prst="coolSlant"/>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GB" sz="1600" b="1" cap="none" spc="0">
              <a:ln w="10160">
                <a:noFill/>
                <a:prstDash val="solid"/>
              </a:ln>
              <a:solidFill>
                <a:schemeClr val="bg1"/>
              </a:solidFill>
              <a:effectLst>
                <a:outerShdw blurRad="38100" dist="22860" dir="5400000" algn="tl" rotWithShape="0">
                  <a:srgbClr val="000000">
                    <a:alpha val="30000"/>
                  </a:srgbClr>
                </a:outerShdw>
              </a:effectLst>
            </a:rPr>
            <a:t>CORRELATIONS</a:t>
          </a:r>
          <a:r>
            <a:rPr lang="en-GB" sz="1600" b="1" cap="none" spc="0" baseline="0">
              <a:ln w="10160">
                <a:noFill/>
                <a:prstDash val="solid"/>
              </a:ln>
              <a:solidFill>
                <a:schemeClr val="bg1"/>
              </a:solidFill>
              <a:effectLst>
                <a:outerShdw blurRad="38100" dist="22860" dir="5400000" algn="tl" rotWithShape="0">
                  <a:srgbClr val="000000">
                    <a:alpha val="30000"/>
                  </a:srgbClr>
                </a:outerShdw>
              </a:effectLst>
            </a:rPr>
            <a:t> </a:t>
          </a:r>
        </a:p>
      </xdr:txBody>
    </xdr:sp>
    <xdr:clientData/>
  </xdr:twoCellAnchor>
  <xdr:twoCellAnchor>
    <xdr:from>
      <xdr:col>5</xdr:col>
      <xdr:colOff>596900</xdr:colOff>
      <xdr:row>13</xdr:row>
      <xdr:rowOff>0</xdr:rowOff>
    </xdr:from>
    <xdr:to>
      <xdr:col>8</xdr:col>
      <xdr:colOff>241808</xdr:colOff>
      <xdr:row>15</xdr:row>
      <xdr:rowOff>165100</xdr:rowOff>
    </xdr:to>
    <xdr:sp macro="" textlink="">
      <xdr:nvSpPr>
        <xdr:cNvPr id="20" name="Rounded Rectangle 19">
          <a:hlinkClick xmlns:r="http://schemas.openxmlformats.org/officeDocument/2006/relationships" r:id="rId6"/>
          <a:extLst>
            <a:ext uri="{FF2B5EF4-FFF2-40B4-BE49-F238E27FC236}">
              <a16:creationId xmlns:a16="http://schemas.microsoft.com/office/drawing/2014/main" id="{25C6336E-3078-4B45-BB29-8184386FF7E0}"/>
            </a:ext>
          </a:extLst>
        </xdr:cNvPr>
        <xdr:cNvSpPr/>
      </xdr:nvSpPr>
      <xdr:spPr>
        <a:xfrm>
          <a:off x="3898900" y="2641600"/>
          <a:ext cx="2121408" cy="571500"/>
        </a:xfrm>
        <a:prstGeom prst="roundRect">
          <a:avLst/>
        </a:prstGeom>
        <a:scene3d>
          <a:camera prst="orthographicFront"/>
          <a:lightRig rig="threePt" dir="t"/>
        </a:scene3d>
        <a:sp3d>
          <a:bevelT w="165100" prst="coolSlant"/>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GB" sz="1600" b="1" cap="none" spc="0" baseline="0">
              <a:ln w="10160">
                <a:noFill/>
                <a:prstDash val="solid"/>
              </a:ln>
              <a:solidFill>
                <a:schemeClr val="bg1"/>
              </a:solidFill>
              <a:effectLst>
                <a:outerShdw blurRad="38100" dist="22860" dir="5400000" algn="tl" rotWithShape="0">
                  <a:srgbClr val="000000">
                    <a:alpha val="30000"/>
                  </a:srgbClr>
                </a:outerShdw>
              </a:effectLst>
            </a:rPr>
            <a:t>DATA SUMMARIZE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393728</xdr:colOff>
      <xdr:row>87</xdr:row>
      <xdr:rowOff>80405</xdr:rowOff>
    </xdr:from>
    <xdr:to>
      <xdr:col>14</xdr:col>
      <xdr:colOff>397066</xdr:colOff>
      <xdr:row>100</xdr:row>
      <xdr:rowOff>136717</xdr:rowOff>
    </xdr:to>
    <xdr:graphicFrame macro="">
      <xdr:nvGraphicFramePr>
        <xdr:cNvPr id="5" name="Chart 4">
          <a:extLst>
            <a:ext uri="{FF2B5EF4-FFF2-40B4-BE49-F238E27FC236}">
              <a16:creationId xmlns:a16="http://schemas.microsoft.com/office/drawing/2014/main" id="{213469B3-6787-DB4B-5B1D-9B1B8AC7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15875</xdr:colOff>
      <xdr:row>5</xdr:row>
      <xdr:rowOff>39511</xdr:rowOff>
    </xdr:from>
    <xdr:to>
      <xdr:col>12</xdr:col>
      <xdr:colOff>1940278</xdr:colOff>
      <xdr:row>13</xdr:row>
      <xdr:rowOff>195222</xdr:rowOff>
    </xdr:to>
    <xdr:graphicFrame macro="">
      <xdr:nvGraphicFramePr>
        <xdr:cNvPr id="6" name="Chart 5">
          <a:extLst>
            <a:ext uri="{FF2B5EF4-FFF2-40B4-BE49-F238E27FC236}">
              <a16:creationId xmlns:a16="http://schemas.microsoft.com/office/drawing/2014/main" id="{B1CD5761-465B-276E-AA48-D861A41A3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141111</xdr:colOff>
      <xdr:row>0</xdr:row>
      <xdr:rowOff>132291</xdr:rowOff>
    </xdr:from>
    <xdr:to>
      <xdr:col>0</xdr:col>
      <xdr:colOff>676012</xdr:colOff>
      <xdr:row>3</xdr:row>
      <xdr:rowOff>91539</xdr:rowOff>
    </xdr:to>
    <xdr:sp macro="" textlink="">
      <xdr:nvSpPr>
        <xdr:cNvPr id="7" name="Curved Left Arrow 6">
          <a:hlinkClick xmlns:r="http://schemas.openxmlformats.org/officeDocument/2006/relationships" r:id="rId3"/>
          <a:extLst>
            <a:ext uri="{FF2B5EF4-FFF2-40B4-BE49-F238E27FC236}">
              <a16:creationId xmlns:a16="http://schemas.microsoft.com/office/drawing/2014/main" id="{138F98FB-C30B-3F4D-86E4-CD483932D5B2}"/>
            </a:ext>
          </a:extLst>
        </xdr:cNvPr>
        <xdr:cNvSpPr/>
      </xdr:nvSpPr>
      <xdr:spPr>
        <a:xfrm>
          <a:off x="141111" y="132291"/>
          <a:ext cx="534901" cy="576609"/>
        </a:xfrm>
        <a:prstGeom prst="curvedLef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189386</xdr:colOff>
      <xdr:row>0</xdr:row>
      <xdr:rowOff>155965</xdr:rowOff>
    </xdr:from>
    <xdr:to>
      <xdr:col>0</xdr:col>
      <xdr:colOff>724287</xdr:colOff>
      <xdr:row>3</xdr:row>
      <xdr:rowOff>130995</xdr:rowOff>
    </xdr:to>
    <xdr:sp macro="" textlink="">
      <xdr:nvSpPr>
        <xdr:cNvPr id="3" name="Curved Left Arrow 2">
          <a:hlinkClick xmlns:r="http://schemas.openxmlformats.org/officeDocument/2006/relationships" r:id="rId1"/>
          <a:extLst>
            <a:ext uri="{FF2B5EF4-FFF2-40B4-BE49-F238E27FC236}">
              <a16:creationId xmlns:a16="http://schemas.microsoft.com/office/drawing/2014/main" id="{8084883F-B730-CB40-A05B-0BFEDFB6F615}"/>
            </a:ext>
          </a:extLst>
        </xdr:cNvPr>
        <xdr:cNvSpPr/>
      </xdr:nvSpPr>
      <xdr:spPr>
        <a:xfrm>
          <a:off x="189386" y="155965"/>
          <a:ext cx="534901" cy="576609"/>
        </a:xfrm>
        <a:prstGeom prst="curvedLef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136071</xdr:colOff>
      <xdr:row>0</xdr:row>
      <xdr:rowOff>158750</xdr:rowOff>
    </xdr:from>
    <xdr:to>
      <xdr:col>0</xdr:col>
      <xdr:colOff>670972</xdr:colOff>
      <xdr:row>3</xdr:row>
      <xdr:rowOff>123038</xdr:rowOff>
    </xdr:to>
    <xdr:sp macro="" textlink="">
      <xdr:nvSpPr>
        <xdr:cNvPr id="8" name="Curved Left Arrow 7">
          <a:hlinkClick xmlns:r="http://schemas.openxmlformats.org/officeDocument/2006/relationships" r:id="rId1"/>
          <a:extLst>
            <a:ext uri="{FF2B5EF4-FFF2-40B4-BE49-F238E27FC236}">
              <a16:creationId xmlns:a16="http://schemas.microsoft.com/office/drawing/2014/main" id="{6E518CB8-81A3-B547-A4BE-03202D248773}"/>
            </a:ext>
          </a:extLst>
        </xdr:cNvPr>
        <xdr:cNvSpPr/>
      </xdr:nvSpPr>
      <xdr:spPr>
        <a:xfrm>
          <a:off x="136071" y="158750"/>
          <a:ext cx="534901" cy="576609"/>
        </a:xfrm>
        <a:prstGeom prst="curvedLef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169464</xdr:colOff>
      <xdr:row>2</xdr:row>
      <xdr:rowOff>101600</xdr:rowOff>
    </xdr:from>
    <xdr:to>
      <xdr:col>11</xdr:col>
      <xdr:colOff>89141</xdr:colOff>
      <xdr:row>14</xdr:row>
      <xdr:rowOff>146187</xdr:rowOff>
    </xdr:to>
    <xdr:sp macro="" textlink="">
      <xdr:nvSpPr>
        <xdr:cNvPr id="20" name="Rectangle 19">
          <a:extLst>
            <a:ext uri="{FF2B5EF4-FFF2-40B4-BE49-F238E27FC236}">
              <a16:creationId xmlns:a16="http://schemas.microsoft.com/office/drawing/2014/main" id="{D06FBA32-4244-1247-8FED-70DB288AA1DA}"/>
            </a:ext>
          </a:extLst>
        </xdr:cNvPr>
        <xdr:cNvSpPr/>
      </xdr:nvSpPr>
      <xdr:spPr>
        <a:xfrm>
          <a:off x="6747881" y="503614"/>
          <a:ext cx="2386584" cy="2456674"/>
        </a:xfrm>
        <a:prstGeom prst="rect">
          <a:avLst/>
        </a:prstGeom>
        <a:solidFill>
          <a:schemeClr val="bg1"/>
        </a:soli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tIns="46800" rtlCol="0" anchor="t"/>
        <a:lstStyle/>
        <a:p>
          <a:pPr marL="0" indent="0" algn="ctr"/>
          <a:r>
            <a:rPr lang="en-AU" sz="1200">
              <a:solidFill>
                <a:schemeClr val="tx1"/>
              </a:solidFill>
              <a:latin typeface="+mj-lt"/>
              <a:ea typeface="+mn-ea"/>
              <a:cs typeface="+mn-cs"/>
            </a:rPr>
            <a:t>Primary types</a:t>
          </a:r>
        </a:p>
      </xdr:txBody>
    </xdr:sp>
    <xdr:clientData/>
  </xdr:twoCellAnchor>
  <xdr:twoCellAnchor editAs="oneCell">
    <xdr:from>
      <xdr:col>2</xdr:col>
      <xdr:colOff>196810</xdr:colOff>
      <xdr:row>7</xdr:row>
      <xdr:rowOff>26458</xdr:rowOff>
    </xdr:from>
    <xdr:to>
      <xdr:col>5</xdr:col>
      <xdr:colOff>116299</xdr:colOff>
      <xdr:row>14</xdr:row>
      <xdr:rowOff>146187</xdr:rowOff>
    </xdr:to>
    <xdr:sp macro="" textlink="">
      <xdr:nvSpPr>
        <xdr:cNvPr id="21" name="Rectangle 20">
          <a:extLst>
            <a:ext uri="{FF2B5EF4-FFF2-40B4-BE49-F238E27FC236}">
              <a16:creationId xmlns:a16="http://schemas.microsoft.com/office/drawing/2014/main" id="{8507C94C-FCEB-DD48-87A1-51FEDE222E4B}"/>
            </a:ext>
          </a:extLst>
        </xdr:cNvPr>
        <xdr:cNvSpPr/>
      </xdr:nvSpPr>
      <xdr:spPr>
        <a:xfrm>
          <a:off x="1841414" y="1433508"/>
          <a:ext cx="2386396" cy="1526780"/>
        </a:xfrm>
        <a:prstGeom prst="rect">
          <a:avLst/>
        </a:prstGeom>
        <a:solidFill>
          <a:schemeClr val="bg1"/>
        </a:soli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tIns="46800" rtlCol="0" anchor="t"/>
        <a:lstStyle/>
        <a:p>
          <a:pPr marL="0" indent="0" algn="ctr"/>
          <a:r>
            <a:rPr lang="en-AU" sz="1200">
              <a:solidFill>
                <a:schemeClr val="tx1"/>
              </a:solidFill>
              <a:latin typeface="+mj-lt"/>
              <a:ea typeface="+mn-ea"/>
              <a:cs typeface="+mn-cs"/>
            </a:rPr>
            <a:t>Hardship index</a:t>
          </a:r>
        </a:p>
      </xdr:txBody>
    </xdr:sp>
    <xdr:clientData/>
  </xdr:twoCellAnchor>
  <xdr:twoCellAnchor editAs="oneCell">
    <xdr:from>
      <xdr:col>2</xdr:col>
      <xdr:colOff>196810</xdr:colOff>
      <xdr:row>2</xdr:row>
      <xdr:rowOff>101601</xdr:rowOff>
    </xdr:from>
    <xdr:to>
      <xdr:col>5</xdr:col>
      <xdr:colOff>105833</xdr:colOff>
      <xdr:row>6</xdr:row>
      <xdr:rowOff>160868</xdr:rowOff>
    </xdr:to>
    <xdr:sp macro="" textlink="">
      <xdr:nvSpPr>
        <xdr:cNvPr id="22" name="Rectangle 21">
          <a:extLst>
            <a:ext uri="{FF2B5EF4-FFF2-40B4-BE49-F238E27FC236}">
              <a16:creationId xmlns:a16="http://schemas.microsoft.com/office/drawing/2014/main" id="{1DB1C65A-53D8-6248-90B5-73737D6F6082}"/>
            </a:ext>
          </a:extLst>
        </xdr:cNvPr>
        <xdr:cNvSpPr/>
      </xdr:nvSpPr>
      <xdr:spPr>
        <a:xfrm>
          <a:off x="1847810" y="503768"/>
          <a:ext cx="2385523" cy="863600"/>
        </a:xfrm>
        <a:prstGeom prst="rect">
          <a:avLst/>
        </a:prstGeom>
        <a:solidFill>
          <a:schemeClr val="bg1"/>
        </a:soli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tIns="46800" rtlCol="0" anchor="t"/>
        <a:lstStyle/>
        <a:p>
          <a:pPr marL="0" indent="0" algn="ctr"/>
          <a:r>
            <a:rPr lang="en-AU" sz="1200">
              <a:solidFill>
                <a:schemeClr val="tx1"/>
              </a:solidFill>
              <a:latin typeface="+mj-lt"/>
              <a:ea typeface="+mn-ea"/>
              <a:cs typeface="+mn-cs"/>
            </a:rPr>
            <a:t>Total Crimes</a:t>
          </a:r>
        </a:p>
      </xdr:txBody>
    </xdr:sp>
    <xdr:clientData/>
  </xdr:twoCellAnchor>
  <xdr:twoCellAnchor editAs="oneCell">
    <xdr:from>
      <xdr:col>11</xdr:col>
      <xdr:colOff>167072</xdr:colOff>
      <xdr:row>15</xdr:row>
      <xdr:rowOff>18273</xdr:rowOff>
    </xdr:from>
    <xdr:to>
      <xdr:col>15</xdr:col>
      <xdr:colOff>484100</xdr:colOff>
      <xdr:row>27</xdr:row>
      <xdr:rowOff>38491</xdr:rowOff>
    </xdr:to>
    <xdr:sp macro="" textlink="">
      <xdr:nvSpPr>
        <xdr:cNvPr id="24" name="Rectangle 23">
          <a:extLst>
            <a:ext uri="{FF2B5EF4-FFF2-40B4-BE49-F238E27FC236}">
              <a16:creationId xmlns:a16="http://schemas.microsoft.com/office/drawing/2014/main" id="{19B4F6E2-FE00-E14C-8D8C-C1C4E860BC91}"/>
            </a:ext>
          </a:extLst>
        </xdr:cNvPr>
        <xdr:cNvSpPr/>
      </xdr:nvSpPr>
      <xdr:spPr>
        <a:xfrm>
          <a:off x="9212396" y="3033381"/>
          <a:ext cx="3606236" cy="2432304"/>
        </a:xfrm>
        <a:prstGeom prst="rect">
          <a:avLst/>
        </a:prstGeom>
        <a:solidFill>
          <a:schemeClr val="bg1"/>
        </a:soli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tIns="72000" rtlCol="0" anchor="t"/>
        <a:lstStyle/>
        <a:p>
          <a:pPr marL="0" indent="0" algn="ctr"/>
          <a:r>
            <a:rPr lang="en-AU" sz="1200">
              <a:solidFill>
                <a:schemeClr val="accent5">
                  <a:lumMod val="75000"/>
                </a:schemeClr>
              </a:solidFill>
              <a:latin typeface="+mn-lt"/>
              <a:ea typeface="+mn-ea"/>
              <a:cs typeface="+mn-cs"/>
            </a:rPr>
            <a:t>Number</a:t>
          </a:r>
          <a:r>
            <a:rPr lang="en-AU" sz="1200" baseline="0">
              <a:solidFill>
                <a:schemeClr val="accent5">
                  <a:lumMod val="75000"/>
                </a:schemeClr>
              </a:solidFill>
              <a:latin typeface="+mn-lt"/>
              <a:ea typeface="+mn-ea"/>
              <a:cs typeface="+mn-cs"/>
            </a:rPr>
            <a:t> Of Crimes vs. Total College Enrollment</a:t>
          </a:r>
          <a:endParaRPr lang="en-AU" sz="1200">
            <a:solidFill>
              <a:schemeClr val="accent5">
                <a:lumMod val="75000"/>
              </a:schemeClr>
            </a:solidFill>
            <a:latin typeface="+mn-lt"/>
            <a:ea typeface="+mn-ea"/>
            <a:cs typeface="+mn-cs"/>
          </a:endParaRPr>
        </a:p>
      </xdr:txBody>
    </xdr:sp>
    <xdr:clientData/>
  </xdr:twoCellAnchor>
  <xdr:twoCellAnchor editAs="oneCell">
    <xdr:from>
      <xdr:col>11</xdr:col>
      <xdr:colOff>170449</xdr:colOff>
      <xdr:row>2</xdr:row>
      <xdr:rowOff>101599</xdr:rowOff>
    </xdr:from>
    <xdr:to>
      <xdr:col>15</xdr:col>
      <xdr:colOff>493435</xdr:colOff>
      <xdr:row>14</xdr:row>
      <xdr:rowOff>140914</xdr:rowOff>
    </xdr:to>
    <xdr:sp macro="" textlink="">
      <xdr:nvSpPr>
        <xdr:cNvPr id="26" name="Rectangle 25">
          <a:extLst>
            <a:ext uri="{FF2B5EF4-FFF2-40B4-BE49-F238E27FC236}">
              <a16:creationId xmlns:a16="http://schemas.microsoft.com/office/drawing/2014/main" id="{E842BF80-0061-93E1-64EA-F5FFC981B45B}"/>
            </a:ext>
          </a:extLst>
        </xdr:cNvPr>
        <xdr:cNvSpPr/>
      </xdr:nvSpPr>
      <xdr:spPr>
        <a:xfrm>
          <a:off x="9281319" y="506527"/>
          <a:ext cx="3636029" cy="2468880"/>
        </a:xfrm>
        <a:prstGeom prst="rect">
          <a:avLst/>
        </a:prstGeom>
        <a:solidFill>
          <a:schemeClr val="accent1"/>
        </a:soli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tIns="46800" rtlCol="0" anchor="t"/>
        <a:lstStyle/>
        <a:p>
          <a:pPr marL="0" indent="0" algn="ctr"/>
          <a:r>
            <a:rPr lang="en-AU" sz="1200">
              <a:solidFill>
                <a:schemeClr val="bg1"/>
              </a:solidFill>
              <a:latin typeface="+mj-lt"/>
              <a:ea typeface="+mn-ea"/>
              <a:cs typeface="+mn-cs"/>
            </a:rPr>
            <a:t>Number</a:t>
          </a:r>
          <a:r>
            <a:rPr lang="en-AU" sz="1200" baseline="0">
              <a:solidFill>
                <a:schemeClr val="bg1"/>
              </a:solidFill>
              <a:latin typeface="+mj-lt"/>
              <a:ea typeface="+mn-ea"/>
              <a:cs typeface="+mn-cs"/>
            </a:rPr>
            <a:t> Of Crimes vs. Misconduct rate per 100 students</a:t>
          </a:r>
          <a:endParaRPr lang="en-AU" sz="1200">
            <a:solidFill>
              <a:schemeClr val="bg1"/>
            </a:solidFill>
            <a:latin typeface="+mj-lt"/>
            <a:ea typeface="+mn-ea"/>
            <a:cs typeface="+mn-cs"/>
          </a:endParaRPr>
        </a:p>
      </xdr:txBody>
    </xdr:sp>
    <xdr:clientData/>
  </xdr:twoCellAnchor>
  <xdr:twoCellAnchor editAs="oneCell">
    <xdr:from>
      <xdr:col>0</xdr:col>
      <xdr:colOff>139700</xdr:colOff>
      <xdr:row>2</xdr:row>
      <xdr:rowOff>101601</xdr:rowOff>
    </xdr:from>
    <xdr:to>
      <xdr:col>2</xdr:col>
      <xdr:colOff>118694</xdr:colOff>
      <xdr:row>27</xdr:row>
      <xdr:rowOff>45684</xdr:rowOff>
    </xdr:to>
    <xdr:sp macro="" textlink="">
      <xdr:nvSpPr>
        <xdr:cNvPr id="28" name="Rectangle 27">
          <a:extLst>
            <a:ext uri="{FF2B5EF4-FFF2-40B4-BE49-F238E27FC236}">
              <a16:creationId xmlns:a16="http://schemas.microsoft.com/office/drawing/2014/main" id="{40C35996-BA03-8D49-B096-6E0E22436CE1}"/>
            </a:ext>
          </a:extLst>
        </xdr:cNvPr>
        <xdr:cNvSpPr/>
      </xdr:nvSpPr>
      <xdr:spPr>
        <a:xfrm>
          <a:off x="139700" y="503615"/>
          <a:ext cx="1623598" cy="4969263"/>
        </a:xfrm>
        <a:prstGeom prst="rect">
          <a:avLst/>
        </a:prstGeom>
        <a:solidFill>
          <a:schemeClr val="bg1"/>
        </a:soli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tIns="46800" rtlCol="0" anchor="t"/>
        <a:lstStyle/>
        <a:p>
          <a:pPr marL="0" indent="0" algn="ctr"/>
          <a:endParaRPr lang="en-AU" sz="1050">
            <a:solidFill>
              <a:schemeClr val="tx1"/>
            </a:solidFill>
            <a:latin typeface="+mj-lt"/>
            <a:ea typeface="+mn-ea"/>
            <a:cs typeface="+mn-cs"/>
          </a:endParaRPr>
        </a:p>
      </xdr:txBody>
    </xdr:sp>
    <xdr:clientData/>
  </xdr:twoCellAnchor>
  <xdr:twoCellAnchor editAs="oneCell">
    <xdr:from>
      <xdr:col>2</xdr:col>
      <xdr:colOff>324556</xdr:colOff>
      <xdr:row>0</xdr:row>
      <xdr:rowOff>40640</xdr:rowOff>
    </xdr:from>
    <xdr:to>
      <xdr:col>11</xdr:col>
      <xdr:colOff>42333</xdr:colOff>
      <xdr:row>2</xdr:row>
      <xdr:rowOff>81150</xdr:rowOff>
    </xdr:to>
    <xdr:sp macro="" textlink="">
      <xdr:nvSpPr>
        <xdr:cNvPr id="32" name="Rectangle 31">
          <a:extLst>
            <a:ext uri="{FF2B5EF4-FFF2-40B4-BE49-F238E27FC236}">
              <a16:creationId xmlns:a16="http://schemas.microsoft.com/office/drawing/2014/main" id="{DFDC64A9-DBAE-4B4D-A391-2E2F6639A3A1}"/>
            </a:ext>
          </a:extLst>
        </xdr:cNvPr>
        <xdr:cNvSpPr/>
      </xdr:nvSpPr>
      <xdr:spPr>
        <a:xfrm>
          <a:off x="1989667" y="40640"/>
          <a:ext cx="7210777" cy="4356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2000" b="1">
              <a:solidFill>
                <a:schemeClr val="bg1"/>
              </a:solidFill>
              <a:latin typeface="+mj-lt"/>
              <a:ea typeface="Adobe Fan Heiti Std B" panose="020B0700000000000000" pitchFamily="34" charset="-128"/>
            </a:rPr>
            <a:t>Chicago</a:t>
          </a:r>
          <a:r>
            <a:rPr lang="en-AU" sz="2000" b="1" baseline="0">
              <a:solidFill>
                <a:schemeClr val="bg1"/>
              </a:solidFill>
              <a:latin typeface="+mj-lt"/>
              <a:ea typeface="Adobe Fan Heiti Std B" panose="020B0700000000000000" pitchFamily="34" charset="-128"/>
            </a:rPr>
            <a:t> Census, Public Schools and Crime Data 2008 - 2012</a:t>
          </a:r>
          <a:endParaRPr lang="en-AU" sz="2000" b="1">
            <a:solidFill>
              <a:schemeClr val="bg1"/>
            </a:solidFill>
            <a:latin typeface="+mj-lt"/>
            <a:ea typeface="Adobe Fan Heiti Std B" panose="020B0700000000000000" pitchFamily="34" charset="-128"/>
          </a:endParaRPr>
        </a:p>
      </xdr:txBody>
    </xdr:sp>
    <xdr:clientData/>
  </xdr:twoCellAnchor>
  <xdr:twoCellAnchor>
    <xdr:from>
      <xdr:col>2</xdr:col>
      <xdr:colOff>528072</xdr:colOff>
      <xdr:row>12</xdr:row>
      <xdr:rowOff>160971</xdr:rowOff>
    </xdr:from>
    <xdr:to>
      <xdr:col>4</xdr:col>
      <xdr:colOff>714693</xdr:colOff>
      <xdr:row>14</xdr:row>
      <xdr:rowOff>143332</xdr:rowOff>
    </xdr:to>
    <xdr:sp macro="" textlink="">
      <xdr:nvSpPr>
        <xdr:cNvPr id="3" name="TextBox 2">
          <a:extLst>
            <a:ext uri="{FF2B5EF4-FFF2-40B4-BE49-F238E27FC236}">
              <a16:creationId xmlns:a16="http://schemas.microsoft.com/office/drawing/2014/main" id="{817EA02F-480B-BBB2-11C4-AF6373D0DB31}"/>
            </a:ext>
          </a:extLst>
        </xdr:cNvPr>
        <xdr:cNvSpPr txBox="1"/>
      </xdr:nvSpPr>
      <xdr:spPr>
        <a:xfrm>
          <a:off x="2172676" y="2573057"/>
          <a:ext cx="1831226" cy="384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800" b="0" i="1" u="none" strike="noStrike">
              <a:solidFill>
                <a:schemeClr val="tx1">
                  <a:lumMod val="50000"/>
                  <a:lumOff val="50000"/>
                </a:schemeClr>
              </a:solidFill>
              <a:effectLst/>
              <a:latin typeface="+mn-lt"/>
              <a:ea typeface="+mn-ea"/>
              <a:cs typeface="+mn-cs"/>
            </a:rPr>
            <a:t>* Chart shows the highest index of selected community areas</a:t>
          </a:r>
          <a:r>
            <a:rPr lang="en-AU" sz="800">
              <a:solidFill>
                <a:schemeClr val="tx1">
                  <a:lumMod val="50000"/>
                  <a:lumOff val="50000"/>
                </a:schemeClr>
              </a:solidFill>
            </a:rPr>
            <a:t> </a:t>
          </a:r>
          <a:endParaRPr lang="en-GB" sz="800">
            <a:solidFill>
              <a:schemeClr val="tx1">
                <a:lumMod val="50000"/>
                <a:lumOff val="50000"/>
              </a:schemeClr>
            </a:solidFill>
          </a:endParaRPr>
        </a:p>
      </xdr:txBody>
    </xdr:sp>
    <xdr:clientData/>
  </xdr:twoCellAnchor>
  <xdr:twoCellAnchor>
    <xdr:from>
      <xdr:col>1</xdr:col>
      <xdr:colOff>0</xdr:colOff>
      <xdr:row>1</xdr:row>
      <xdr:rowOff>0</xdr:rowOff>
    </xdr:from>
    <xdr:to>
      <xdr:col>2</xdr:col>
      <xdr:colOff>402071</xdr:colOff>
      <xdr:row>4</xdr:row>
      <xdr:rowOff>30174</xdr:rowOff>
    </xdr:to>
    <xdr:sp macro="" textlink="A4">
      <xdr:nvSpPr>
        <xdr:cNvPr id="10" name="Rectangle 9">
          <a:extLst>
            <a:ext uri="{FF2B5EF4-FFF2-40B4-BE49-F238E27FC236}">
              <a16:creationId xmlns:a16="http://schemas.microsoft.com/office/drawing/2014/main" id="{88F2EED2-F4A2-9B4D-AACB-A0C16690BE5D}"/>
            </a:ext>
          </a:extLst>
        </xdr:cNvPr>
        <xdr:cNvSpPr/>
      </xdr:nvSpPr>
      <xdr:spPr>
        <a:xfrm>
          <a:off x="829733" y="203200"/>
          <a:ext cx="1231805" cy="6397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CA9C234-1B14-0D47-A614-E73ADDFD7920}" type="TxLink">
            <a:rPr lang="en-US" sz="3600" b="0" i="0" u="none" strike="noStrike" cap="none" spc="0">
              <a:ln w="0"/>
              <a:solidFill>
                <a:schemeClr val="accent1"/>
              </a:solidFill>
              <a:effectLst>
                <a:outerShdw blurRad="38100" dist="25400" dir="5400000" algn="ctr" rotWithShape="0">
                  <a:srgbClr val="6E747A">
                    <a:alpha val="43000"/>
                  </a:srgbClr>
                </a:outerShdw>
              </a:effectLst>
              <a:latin typeface="Calibri"/>
              <a:cs typeface="Calibri"/>
            </a:rPr>
            <a:pPr algn="ctr"/>
            <a:t> </a:t>
          </a:fld>
          <a:endParaRPr lang="en-GB" sz="32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2</xdr:col>
      <xdr:colOff>660752</xdr:colOff>
      <xdr:row>3</xdr:row>
      <xdr:rowOff>67733</xdr:rowOff>
    </xdr:from>
    <xdr:to>
      <xdr:col>4</xdr:col>
      <xdr:colOff>432153</xdr:colOff>
      <xdr:row>6</xdr:row>
      <xdr:rowOff>152401</xdr:rowOff>
    </xdr:to>
    <xdr:sp macro="" textlink="'pvt_crime-per-area'!A4">
      <xdr:nvSpPr>
        <xdr:cNvPr id="11" name="Rectangle 10">
          <a:extLst>
            <a:ext uri="{FF2B5EF4-FFF2-40B4-BE49-F238E27FC236}">
              <a16:creationId xmlns:a16="http://schemas.microsoft.com/office/drawing/2014/main" id="{0A9E2F8C-53D1-F342-9C9B-4BE041795812}"/>
            </a:ext>
          </a:extLst>
        </xdr:cNvPr>
        <xdr:cNvSpPr/>
      </xdr:nvSpPr>
      <xdr:spPr>
        <a:xfrm>
          <a:off x="2318808" y="676275"/>
          <a:ext cx="1429456" cy="693209"/>
        </a:xfrm>
        <a:prstGeom prst="rect">
          <a:avLst/>
        </a:prstGeom>
        <a:noFill/>
        <a:ln w="12700" cap="flat" cmpd="sng" algn="ctr">
          <a:no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CF23A78C-B18C-C145-8E8C-88412B4DEC98}" type="TxLink">
            <a:rPr kumimoji="0" lang="en-US" sz="4000" b="0" i="0" u="none" strike="noStrike" kern="0" cap="none" spc="0" normalizeH="0" baseline="0" noProof="0" smtClean="0">
              <a:ln w="0"/>
              <a:solidFill>
                <a:schemeClr val="accent1"/>
              </a:solidFill>
              <a:effectLst>
                <a:outerShdw blurRad="38100" dist="25400" dir="5400000" algn="ctr" rotWithShape="0">
                  <a:srgbClr val="6E747A">
                    <a:alpha val="43000"/>
                  </a:srgbClr>
                </a:outerShdw>
              </a:effectLst>
              <a:uLnTx/>
              <a:uFillTx/>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533</a:t>
          </a:fld>
          <a:endParaRPr kumimoji="0" lang="en-GB" sz="5400" b="0" i="0" u="none" strike="noStrike" kern="0" cap="none" spc="0" normalizeH="0" baseline="0" noProof="0">
            <a:ln w="0"/>
            <a:solidFill>
              <a:schemeClr val="accent1"/>
            </a:solidFill>
            <a:effectLst>
              <a:outerShdw blurRad="38100" dist="25400" dir="5400000" algn="ctr" rotWithShape="0">
                <a:srgbClr val="6E747A">
                  <a:alpha val="43000"/>
                </a:srgbClr>
              </a:outerShdw>
            </a:effectLst>
            <a:uLnTx/>
            <a:uFillTx/>
            <a:latin typeface="Calibri" panose="020F0502020204030204"/>
            <a:ea typeface="+mn-ea"/>
            <a:cs typeface="+mn-cs"/>
          </a:endParaRPr>
        </a:p>
      </xdr:txBody>
    </xdr:sp>
    <xdr:clientData/>
  </xdr:twoCellAnchor>
  <xdr:twoCellAnchor editAs="oneCell">
    <xdr:from>
      <xdr:col>5</xdr:col>
      <xdr:colOff>185362</xdr:colOff>
      <xdr:row>2</xdr:row>
      <xdr:rowOff>101600</xdr:rowOff>
    </xdr:from>
    <xdr:to>
      <xdr:col>8</xdr:col>
      <xdr:colOff>105040</xdr:colOff>
      <xdr:row>14</xdr:row>
      <xdr:rowOff>155323</xdr:rowOff>
    </xdr:to>
    <xdr:sp macro="" textlink="">
      <xdr:nvSpPr>
        <xdr:cNvPr id="12" name="Rectangle 11">
          <a:extLst>
            <a:ext uri="{FF2B5EF4-FFF2-40B4-BE49-F238E27FC236}">
              <a16:creationId xmlns:a16="http://schemas.microsoft.com/office/drawing/2014/main" id="{E6DB4EA8-D29B-DA46-8097-127DA1DDFC97}"/>
            </a:ext>
          </a:extLst>
        </xdr:cNvPr>
        <xdr:cNvSpPr/>
      </xdr:nvSpPr>
      <xdr:spPr>
        <a:xfrm>
          <a:off x="4296873" y="503614"/>
          <a:ext cx="2386584" cy="2465810"/>
        </a:xfrm>
        <a:prstGeom prst="rect">
          <a:avLst/>
        </a:prstGeom>
        <a:solidFill>
          <a:schemeClr val="bg1"/>
        </a:soli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tIns="46800" rtlCol="0" anchor="t"/>
        <a:lstStyle/>
        <a:p>
          <a:pPr marL="0" indent="0" algn="ctr"/>
          <a:r>
            <a:rPr lang="en-AU" sz="1200">
              <a:solidFill>
                <a:schemeClr val="tx1"/>
              </a:solidFill>
              <a:latin typeface="+mj-lt"/>
              <a:ea typeface="+mn-ea"/>
              <a:cs typeface="+mn-cs"/>
            </a:rPr>
            <a:t>Crime-prone</a:t>
          </a:r>
          <a:r>
            <a:rPr lang="en-AU" sz="1200" baseline="0">
              <a:solidFill>
                <a:schemeClr val="tx1"/>
              </a:solidFill>
              <a:latin typeface="+mj-lt"/>
              <a:ea typeface="+mn-ea"/>
              <a:cs typeface="+mn-cs"/>
            </a:rPr>
            <a:t> locations</a:t>
          </a:r>
          <a:endParaRPr lang="en-AU" sz="1200">
            <a:solidFill>
              <a:schemeClr val="tx1"/>
            </a:solidFill>
            <a:latin typeface="+mj-lt"/>
            <a:ea typeface="+mn-ea"/>
            <a:cs typeface="+mn-cs"/>
          </a:endParaRPr>
        </a:p>
      </xdr:txBody>
    </xdr:sp>
    <xdr:clientData/>
  </xdr:twoCellAnchor>
  <xdr:twoCellAnchor editAs="oneCell">
    <xdr:from>
      <xdr:col>0</xdr:col>
      <xdr:colOff>179777</xdr:colOff>
      <xdr:row>3</xdr:row>
      <xdr:rowOff>27608</xdr:rowOff>
    </xdr:from>
    <xdr:to>
      <xdr:col>2</xdr:col>
      <xdr:colOff>71215</xdr:colOff>
      <xdr:row>26</xdr:row>
      <xdr:rowOff>189906</xdr:rowOff>
    </xdr:to>
    <mc:AlternateContent xmlns:mc="http://schemas.openxmlformats.org/markup-compatibility/2006" xmlns:a14="http://schemas.microsoft.com/office/drawing/2010/main">
      <mc:Choice Requires="a14">
        <xdr:graphicFrame macro="">
          <xdr:nvGraphicFramePr>
            <xdr:cNvPr id="15" name="COMMUNITY _AREA_NAME">
              <a:extLst>
                <a:ext uri="{FF2B5EF4-FFF2-40B4-BE49-F238E27FC236}">
                  <a16:creationId xmlns:a16="http://schemas.microsoft.com/office/drawing/2014/main" id="{AAB2E09E-961C-BC54-DF14-968B87245B13}"/>
                </a:ext>
              </a:extLst>
            </xdr:cNvPr>
            <xdr:cNvGraphicFramePr/>
          </xdr:nvGraphicFramePr>
          <xdr:xfrm>
            <a:off x="0" y="0"/>
            <a:ext cx="0" cy="0"/>
          </xdr:xfrm>
          <a:graphic>
            <a:graphicData uri="http://schemas.microsoft.com/office/drawing/2010/slicer">
              <sle:slicer xmlns:sle="http://schemas.microsoft.com/office/drawing/2010/slicer" name="COMMUNITY _AREA_NAME"/>
            </a:graphicData>
          </a:graphic>
        </xdr:graphicFrame>
      </mc:Choice>
      <mc:Fallback xmlns="">
        <xdr:sp macro="" textlink="">
          <xdr:nvSpPr>
            <xdr:cNvPr id="0" name=""/>
            <xdr:cNvSpPr>
              <a:spLocks noTextEdit="1"/>
            </xdr:cNvSpPr>
          </xdr:nvSpPr>
          <xdr:spPr>
            <a:xfrm>
              <a:off x="179777" y="643366"/>
              <a:ext cx="1533458" cy="48831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194026</xdr:colOff>
      <xdr:row>15</xdr:row>
      <xdr:rowOff>18273</xdr:rowOff>
    </xdr:from>
    <xdr:to>
      <xdr:col>6</xdr:col>
      <xdr:colOff>558800</xdr:colOff>
      <xdr:row>27</xdr:row>
      <xdr:rowOff>40396</xdr:rowOff>
    </xdr:to>
    <xdr:sp macro="" textlink="">
      <xdr:nvSpPr>
        <xdr:cNvPr id="16" name="Rectangle 15">
          <a:extLst>
            <a:ext uri="{FF2B5EF4-FFF2-40B4-BE49-F238E27FC236}">
              <a16:creationId xmlns:a16="http://schemas.microsoft.com/office/drawing/2014/main" id="{FF63269F-380E-A2F7-1862-BF336373FC6D}"/>
            </a:ext>
          </a:extLst>
        </xdr:cNvPr>
        <xdr:cNvSpPr/>
      </xdr:nvSpPr>
      <xdr:spPr>
        <a:xfrm>
          <a:off x="1839946" y="3066273"/>
          <a:ext cx="3656614" cy="246052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a:solidFill>
                <a:schemeClr val="tx1"/>
              </a:solidFill>
              <a:latin typeface="+mj-lt"/>
              <a:ea typeface="+mn-ea"/>
              <a:cs typeface="+mn-cs"/>
            </a:rPr>
            <a:t>Average</a:t>
          </a:r>
          <a:r>
            <a:rPr lang="en-GB" sz="1200" baseline="0">
              <a:solidFill>
                <a:schemeClr val="tx1"/>
              </a:solidFill>
              <a:latin typeface="+mj-lt"/>
              <a:ea typeface="+mn-ea"/>
              <a:cs typeface="+mn-cs"/>
            </a:rPr>
            <a:t> Mi</a:t>
          </a:r>
          <a:r>
            <a:rPr lang="en-GB" sz="1200">
              <a:solidFill>
                <a:schemeClr val="tx1"/>
              </a:solidFill>
              <a:latin typeface="+mj-lt"/>
              <a:ea typeface="+mn-ea"/>
              <a:cs typeface="+mn-cs"/>
            </a:rPr>
            <a:t>sconduct</a:t>
          </a:r>
          <a:r>
            <a:rPr lang="en-GB" sz="1200" baseline="0">
              <a:solidFill>
                <a:schemeClr val="tx1"/>
              </a:solidFill>
              <a:latin typeface="+mj-lt"/>
              <a:ea typeface="+mn-ea"/>
              <a:cs typeface="+mn-cs"/>
            </a:rPr>
            <a:t> Rate</a:t>
          </a:r>
          <a:endParaRPr lang="en-GB" sz="1200">
            <a:solidFill>
              <a:schemeClr val="tx1"/>
            </a:solidFill>
            <a:latin typeface="+mj-lt"/>
            <a:ea typeface="+mn-ea"/>
            <a:cs typeface="+mn-cs"/>
          </a:endParaRPr>
        </a:p>
        <a:p>
          <a:pPr algn="ctr"/>
          <a:endParaRPr lang="en-GB" sz="1100">
            <a:ln>
              <a:noFill/>
            </a:ln>
            <a:solidFill>
              <a:schemeClr val="tx1"/>
            </a:solidFill>
          </a:endParaRPr>
        </a:p>
      </xdr:txBody>
    </xdr:sp>
    <xdr:clientData/>
  </xdr:twoCellAnchor>
  <xdr:twoCellAnchor editAs="oneCell">
    <xdr:from>
      <xdr:col>8</xdr:col>
      <xdr:colOff>159817</xdr:colOff>
      <xdr:row>2</xdr:row>
      <xdr:rowOff>149932</xdr:rowOff>
    </xdr:from>
    <xdr:to>
      <xdr:col>11</xdr:col>
      <xdr:colOff>6703</xdr:colOff>
      <xdr:row>14</xdr:row>
      <xdr:rowOff>118776</xdr:rowOff>
    </xdr:to>
    <xdr:graphicFrame macro="">
      <xdr:nvGraphicFramePr>
        <xdr:cNvPr id="42" name="Chart 41">
          <a:extLst>
            <a:ext uri="{FF2B5EF4-FFF2-40B4-BE49-F238E27FC236}">
              <a16:creationId xmlns:a16="http://schemas.microsoft.com/office/drawing/2014/main" id="{BF09268D-7DCB-CE47-9D59-DD1335CB0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184198</xdr:colOff>
      <xdr:row>3</xdr:row>
      <xdr:rowOff>193893</xdr:rowOff>
    </xdr:from>
    <xdr:to>
      <xdr:col>8</xdr:col>
      <xdr:colOff>58168</xdr:colOff>
      <xdr:row>14</xdr:row>
      <xdr:rowOff>155323</xdr:rowOff>
    </xdr:to>
    <xdr:graphicFrame macro="">
      <xdr:nvGraphicFramePr>
        <xdr:cNvPr id="14" name="Chart 13">
          <a:extLst>
            <a:ext uri="{FF2B5EF4-FFF2-40B4-BE49-F238E27FC236}">
              <a16:creationId xmlns:a16="http://schemas.microsoft.com/office/drawing/2014/main" id="{A12714E5-9A43-EE41-A895-DDCCF264D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328921</xdr:colOff>
      <xdr:row>7</xdr:row>
      <xdr:rowOff>153886</xdr:rowOff>
    </xdr:from>
    <xdr:to>
      <xdr:col>5</xdr:col>
      <xdr:colOff>109640</xdr:colOff>
      <xdr:row>16</xdr:row>
      <xdr:rowOff>164460</xdr:rowOff>
    </xdr:to>
    <xdr:graphicFrame macro="">
      <xdr:nvGraphicFramePr>
        <xdr:cNvPr id="23" name="Chart 22">
          <a:extLst>
            <a:ext uri="{FF2B5EF4-FFF2-40B4-BE49-F238E27FC236}">
              <a16:creationId xmlns:a16="http://schemas.microsoft.com/office/drawing/2014/main" id="{32E79288-3DC3-8045-80A0-E60D429FE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128840</xdr:colOff>
      <xdr:row>3</xdr:row>
      <xdr:rowOff>192448</xdr:rowOff>
    </xdr:from>
    <xdr:to>
      <xdr:col>15</xdr:col>
      <xdr:colOff>450942</xdr:colOff>
      <xdr:row>14</xdr:row>
      <xdr:rowOff>101232</xdr:rowOff>
    </xdr:to>
    <xdr:graphicFrame macro="">
      <xdr:nvGraphicFramePr>
        <xdr:cNvPr id="30" name="Chart 29">
          <a:extLst>
            <a:ext uri="{FF2B5EF4-FFF2-40B4-BE49-F238E27FC236}">
              <a16:creationId xmlns:a16="http://schemas.microsoft.com/office/drawing/2014/main" id="{99DBAE50-BFFF-CFB8-A097-44B6B0CCE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110698</xdr:colOff>
      <xdr:row>16</xdr:row>
      <xdr:rowOff>92160</xdr:rowOff>
    </xdr:from>
    <xdr:to>
      <xdr:col>15</xdr:col>
      <xdr:colOff>432800</xdr:colOff>
      <xdr:row>27</xdr:row>
      <xdr:rowOff>55349</xdr:rowOff>
    </xdr:to>
    <xdr:graphicFrame macro="">
      <xdr:nvGraphicFramePr>
        <xdr:cNvPr id="33" name="Chart 32">
          <a:extLst>
            <a:ext uri="{FF2B5EF4-FFF2-40B4-BE49-F238E27FC236}">
              <a16:creationId xmlns:a16="http://schemas.microsoft.com/office/drawing/2014/main" id="{27D3F98C-9004-B141-AD86-00BB1D997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479097</xdr:colOff>
      <xdr:row>19</xdr:row>
      <xdr:rowOff>73797</xdr:rowOff>
    </xdr:from>
    <xdr:to>
      <xdr:col>15</xdr:col>
      <xdr:colOff>373926</xdr:colOff>
      <xdr:row>20</xdr:row>
      <xdr:rowOff>102020</xdr:rowOff>
    </xdr:to>
    <xdr:sp macro="" textlink="">
      <xdr:nvSpPr>
        <xdr:cNvPr id="27" name="Rounded Rectangle 26">
          <a:hlinkClick xmlns:r="http://schemas.openxmlformats.org/officeDocument/2006/relationships" r:id="rId6"/>
          <a:extLst>
            <a:ext uri="{FF2B5EF4-FFF2-40B4-BE49-F238E27FC236}">
              <a16:creationId xmlns:a16="http://schemas.microsoft.com/office/drawing/2014/main" id="{8F1697ED-01BA-6EA0-D6F4-32EFBDB247F7}"/>
            </a:ext>
          </a:extLst>
        </xdr:cNvPr>
        <xdr:cNvSpPr/>
      </xdr:nvSpPr>
      <xdr:spPr>
        <a:xfrm>
          <a:off x="11991327" y="3892934"/>
          <a:ext cx="717131" cy="22923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200" b="0" cap="none" spc="0">
              <a:ln w="0"/>
              <a:solidFill>
                <a:schemeClr val="tx1"/>
              </a:solidFill>
              <a:effectLst>
                <a:outerShdw blurRad="38100" dist="19050" dir="2700000" algn="tl" rotWithShape="0">
                  <a:schemeClr val="dk1">
                    <a:alpha val="40000"/>
                  </a:schemeClr>
                </a:outerShdw>
              </a:effectLst>
            </a:rPr>
            <a:t>OTHERS</a:t>
          </a:r>
        </a:p>
      </xdr:txBody>
    </xdr:sp>
    <xdr:clientData/>
  </xdr:twoCellAnchor>
  <xdr:twoCellAnchor>
    <xdr:from>
      <xdr:col>6</xdr:col>
      <xdr:colOff>648704</xdr:colOff>
      <xdr:row>15</xdr:row>
      <xdr:rowOff>18273</xdr:rowOff>
    </xdr:from>
    <xdr:to>
      <xdr:col>11</xdr:col>
      <xdr:colOff>91366</xdr:colOff>
      <xdr:row>27</xdr:row>
      <xdr:rowOff>40396</xdr:rowOff>
    </xdr:to>
    <xdr:sp macro="" textlink="">
      <xdr:nvSpPr>
        <xdr:cNvPr id="36" name="Rectangle 35">
          <a:extLst>
            <a:ext uri="{FF2B5EF4-FFF2-40B4-BE49-F238E27FC236}">
              <a16:creationId xmlns:a16="http://schemas.microsoft.com/office/drawing/2014/main" id="{C76BEA49-5795-E94F-A082-4699FB71F7B2}"/>
            </a:ext>
          </a:extLst>
        </xdr:cNvPr>
        <xdr:cNvSpPr/>
      </xdr:nvSpPr>
      <xdr:spPr>
        <a:xfrm>
          <a:off x="5582517" y="3033381"/>
          <a:ext cx="3554173" cy="2434209"/>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a:ln>
                <a:noFill/>
              </a:ln>
              <a:solidFill>
                <a:schemeClr val="tx1"/>
              </a:solidFill>
              <a:latin typeface="+mj-lt"/>
              <a:ea typeface="+mn-ea"/>
              <a:cs typeface="+mn-cs"/>
            </a:rPr>
            <a:t>Average</a:t>
          </a:r>
          <a:r>
            <a:rPr lang="en-GB" sz="1100">
              <a:ln>
                <a:noFill/>
              </a:ln>
              <a:solidFill>
                <a:schemeClr val="tx1"/>
              </a:solidFill>
            </a:rPr>
            <a:t> </a:t>
          </a:r>
          <a:r>
            <a:rPr lang="en-GB" sz="1200">
              <a:ln>
                <a:noFill/>
              </a:ln>
              <a:solidFill>
                <a:schemeClr val="tx1"/>
              </a:solidFill>
              <a:latin typeface="+mj-lt"/>
              <a:ea typeface="+mn-ea"/>
              <a:cs typeface="+mn-cs"/>
            </a:rPr>
            <a:t>C</a:t>
          </a:r>
          <a:r>
            <a:rPr lang="en-GB" sz="1200">
              <a:solidFill>
                <a:schemeClr val="tx1"/>
              </a:solidFill>
              <a:latin typeface="+mj-lt"/>
              <a:ea typeface="+mn-ea"/>
              <a:cs typeface="+mn-cs"/>
            </a:rPr>
            <a:t>ollege</a:t>
          </a:r>
          <a:r>
            <a:rPr lang="en-GB" sz="1100">
              <a:ln>
                <a:noFill/>
              </a:ln>
              <a:solidFill>
                <a:schemeClr val="tx1"/>
              </a:solidFill>
            </a:rPr>
            <a:t> </a:t>
          </a:r>
          <a:r>
            <a:rPr lang="en-GB" sz="1200">
              <a:solidFill>
                <a:schemeClr val="tx1"/>
              </a:solidFill>
              <a:latin typeface="+mj-lt"/>
              <a:ea typeface="+mn-ea"/>
              <a:cs typeface="+mn-cs"/>
            </a:rPr>
            <a:t>Enrollment</a:t>
          </a:r>
        </a:p>
      </xdr:txBody>
    </xdr:sp>
    <xdr:clientData/>
  </xdr:twoCellAnchor>
  <mc:AlternateContent xmlns:mc="http://schemas.openxmlformats.org/markup-compatibility/2006">
    <mc:Choice xmlns:a14="http://schemas.microsoft.com/office/drawing/2010/main" Requires="a14">
      <xdr:twoCellAnchor editAs="oneCell">
        <xdr:from>
          <xdr:col>1</xdr:col>
          <xdr:colOff>649269</xdr:colOff>
          <xdr:row>16</xdr:row>
          <xdr:rowOff>116161</xdr:rowOff>
        </xdr:from>
        <xdr:to>
          <xdr:col>5</xdr:col>
          <xdr:colOff>514238</xdr:colOff>
          <xdr:row>19</xdr:row>
          <xdr:rowOff>130430</xdr:rowOff>
        </xdr:to>
        <xdr:pic>
          <xdr:nvPicPr>
            <xdr:cNvPr id="41" name="Picture 40">
              <a:extLst>
                <a:ext uri="{FF2B5EF4-FFF2-40B4-BE49-F238E27FC236}">
                  <a16:creationId xmlns:a16="http://schemas.microsoft.com/office/drawing/2014/main" id="{ACAAA15E-A54D-9EE7-FE56-936D19317DEA}"/>
                </a:ext>
              </a:extLst>
            </xdr:cNvPr>
            <xdr:cNvPicPr>
              <a:picLocks noChangeAspect="1" noChangeArrowheads="1"/>
              <a:extLst>
                <a:ext uri="{84589F7E-364E-4C9E-8A38-B11213B215E9}">
                  <a14:cameraTool cellRange="#REF!" spid="_x0000_s1094"/>
                </a:ext>
              </a:extLst>
            </xdr:cNvPicPr>
          </xdr:nvPicPr>
          <xdr:blipFill>
            <a:blip xmlns:r="http://schemas.openxmlformats.org/officeDocument/2006/relationships" r:embed="rId7"/>
            <a:srcRect/>
            <a:stretch>
              <a:fillRect/>
            </a:stretch>
          </xdr:blipFill>
          <xdr:spPr bwMode="auto">
            <a:xfrm>
              <a:off x="1471571" y="3332276"/>
              <a:ext cx="3154178" cy="61729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182880</xdr:colOff>
      <xdr:row>16</xdr:row>
      <xdr:rowOff>138176</xdr:rowOff>
    </xdr:from>
    <xdr:to>
      <xdr:col>6</xdr:col>
      <xdr:colOff>548640</xdr:colOff>
      <xdr:row>27</xdr:row>
      <xdr:rowOff>0</xdr:rowOff>
    </xdr:to>
    <xdr:graphicFrame macro="">
      <xdr:nvGraphicFramePr>
        <xdr:cNvPr id="44" name="Chart 43">
          <a:extLst>
            <a:ext uri="{FF2B5EF4-FFF2-40B4-BE49-F238E27FC236}">
              <a16:creationId xmlns:a16="http://schemas.microsoft.com/office/drawing/2014/main" id="{2B7C9B25-A05A-1143-821C-C9E7111FC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629920</xdr:colOff>
      <xdr:row>16</xdr:row>
      <xdr:rowOff>142240</xdr:rowOff>
    </xdr:from>
    <xdr:to>
      <xdr:col>11</xdr:col>
      <xdr:colOff>81280</xdr:colOff>
      <xdr:row>27</xdr:row>
      <xdr:rowOff>50800</xdr:rowOff>
    </xdr:to>
    <xdr:graphicFrame macro="">
      <xdr:nvGraphicFramePr>
        <xdr:cNvPr id="45" name="Chart 44">
          <a:extLst>
            <a:ext uri="{FF2B5EF4-FFF2-40B4-BE49-F238E27FC236}">
              <a16:creationId xmlns:a16="http://schemas.microsoft.com/office/drawing/2014/main" id="{892D6708-3CC4-9342-BB6A-2826545C0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241300</xdr:colOff>
      <xdr:row>0</xdr:row>
      <xdr:rowOff>76200</xdr:rowOff>
    </xdr:from>
    <xdr:to>
      <xdr:col>0</xdr:col>
      <xdr:colOff>584200</xdr:colOff>
      <xdr:row>2</xdr:row>
      <xdr:rowOff>25400</xdr:rowOff>
    </xdr:to>
    <xdr:sp macro="" textlink="">
      <xdr:nvSpPr>
        <xdr:cNvPr id="46" name="Curved Left Arrow 45">
          <a:hlinkClick xmlns:r="http://schemas.openxmlformats.org/officeDocument/2006/relationships" r:id="rId10"/>
          <a:extLst>
            <a:ext uri="{FF2B5EF4-FFF2-40B4-BE49-F238E27FC236}">
              <a16:creationId xmlns:a16="http://schemas.microsoft.com/office/drawing/2014/main" id="{3A7398B8-F5A2-679F-494C-CEE577DF5F9C}"/>
            </a:ext>
          </a:extLst>
        </xdr:cNvPr>
        <xdr:cNvSpPr/>
      </xdr:nvSpPr>
      <xdr:spPr>
        <a:xfrm>
          <a:off x="241300" y="76200"/>
          <a:ext cx="342900" cy="355600"/>
        </a:xfrm>
        <a:prstGeom prst="curvedLef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423334</xdr:colOff>
      <xdr:row>62</xdr:row>
      <xdr:rowOff>98531</xdr:rowOff>
    </xdr:from>
    <xdr:to>
      <xdr:col>6</xdr:col>
      <xdr:colOff>795511</xdr:colOff>
      <xdr:row>80</xdr:row>
      <xdr:rowOff>98531</xdr:rowOff>
    </xdr:to>
    <xdr:graphicFrame macro="">
      <xdr:nvGraphicFramePr>
        <xdr:cNvPr id="43" name="Chart 42">
          <a:extLst>
            <a:ext uri="{FF2B5EF4-FFF2-40B4-BE49-F238E27FC236}">
              <a16:creationId xmlns:a16="http://schemas.microsoft.com/office/drawing/2014/main" id="{078687AE-97BD-794D-BB86-270EF37FA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423334</xdr:colOff>
      <xdr:row>62</xdr:row>
      <xdr:rowOff>98531</xdr:rowOff>
    </xdr:from>
    <xdr:to>
      <xdr:col>13</xdr:col>
      <xdr:colOff>795511</xdr:colOff>
      <xdr:row>80</xdr:row>
      <xdr:rowOff>98531</xdr:rowOff>
    </xdr:to>
    <xdr:graphicFrame macro="">
      <xdr:nvGraphicFramePr>
        <xdr:cNvPr id="44" name="Chart 43">
          <a:extLst>
            <a:ext uri="{FF2B5EF4-FFF2-40B4-BE49-F238E27FC236}">
              <a16:creationId xmlns:a16="http://schemas.microsoft.com/office/drawing/2014/main" id="{0AA31753-C993-1D48-81E0-CF3E9A144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423334</xdr:colOff>
      <xdr:row>62</xdr:row>
      <xdr:rowOff>98531</xdr:rowOff>
    </xdr:from>
    <xdr:to>
      <xdr:col>20</xdr:col>
      <xdr:colOff>795511</xdr:colOff>
      <xdr:row>80</xdr:row>
      <xdr:rowOff>98531</xdr:rowOff>
    </xdr:to>
    <xdr:graphicFrame macro="">
      <xdr:nvGraphicFramePr>
        <xdr:cNvPr id="45" name="Chart 44">
          <a:extLst>
            <a:ext uri="{FF2B5EF4-FFF2-40B4-BE49-F238E27FC236}">
              <a16:creationId xmlns:a16="http://schemas.microsoft.com/office/drawing/2014/main" id="{A83205D8-23EF-694A-85AF-8925CD228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423334</xdr:colOff>
      <xdr:row>62</xdr:row>
      <xdr:rowOff>98531</xdr:rowOff>
    </xdr:from>
    <xdr:to>
      <xdr:col>28</xdr:col>
      <xdr:colOff>4482</xdr:colOff>
      <xdr:row>80</xdr:row>
      <xdr:rowOff>98531</xdr:rowOff>
    </xdr:to>
    <xdr:graphicFrame macro="">
      <xdr:nvGraphicFramePr>
        <xdr:cNvPr id="46" name="Chart 45">
          <a:extLst>
            <a:ext uri="{FF2B5EF4-FFF2-40B4-BE49-F238E27FC236}">
              <a16:creationId xmlns:a16="http://schemas.microsoft.com/office/drawing/2014/main" id="{65440281-E77B-1E4E-95C8-A83BA4299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423334</xdr:colOff>
      <xdr:row>43</xdr:row>
      <xdr:rowOff>98530</xdr:rowOff>
    </xdr:from>
    <xdr:to>
      <xdr:col>6</xdr:col>
      <xdr:colOff>815839</xdr:colOff>
      <xdr:row>60</xdr:row>
      <xdr:rowOff>200131</xdr:rowOff>
    </xdr:to>
    <xdr:graphicFrame macro="">
      <xdr:nvGraphicFramePr>
        <xdr:cNvPr id="50" name="Chart 49">
          <a:extLst>
            <a:ext uri="{FF2B5EF4-FFF2-40B4-BE49-F238E27FC236}">
              <a16:creationId xmlns:a16="http://schemas.microsoft.com/office/drawing/2014/main" id="{71E7736C-8B15-FC44-BEA7-DA5FED408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423334</xdr:colOff>
      <xdr:row>43</xdr:row>
      <xdr:rowOff>98530</xdr:rowOff>
    </xdr:from>
    <xdr:to>
      <xdr:col>14</xdr:col>
      <xdr:colOff>34701</xdr:colOff>
      <xdr:row>60</xdr:row>
      <xdr:rowOff>200131</xdr:rowOff>
    </xdr:to>
    <xdr:graphicFrame macro="">
      <xdr:nvGraphicFramePr>
        <xdr:cNvPr id="51" name="Chart 50">
          <a:extLst>
            <a:ext uri="{FF2B5EF4-FFF2-40B4-BE49-F238E27FC236}">
              <a16:creationId xmlns:a16="http://schemas.microsoft.com/office/drawing/2014/main" id="{5C57A06A-6288-A844-9CC2-9454A6E76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423334</xdr:colOff>
      <xdr:row>43</xdr:row>
      <xdr:rowOff>98530</xdr:rowOff>
    </xdr:from>
    <xdr:to>
      <xdr:col>21</xdr:col>
      <xdr:colOff>26894</xdr:colOff>
      <xdr:row>60</xdr:row>
      <xdr:rowOff>200131</xdr:rowOff>
    </xdr:to>
    <xdr:graphicFrame macro="">
      <xdr:nvGraphicFramePr>
        <xdr:cNvPr id="52" name="Chart 51">
          <a:extLst>
            <a:ext uri="{FF2B5EF4-FFF2-40B4-BE49-F238E27FC236}">
              <a16:creationId xmlns:a16="http://schemas.microsoft.com/office/drawing/2014/main" id="{3418BA9E-B1AB-0B45-820C-876F40AB9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423334</xdr:colOff>
      <xdr:row>43</xdr:row>
      <xdr:rowOff>98530</xdr:rowOff>
    </xdr:from>
    <xdr:to>
      <xdr:col>28</xdr:col>
      <xdr:colOff>41753</xdr:colOff>
      <xdr:row>60</xdr:row>
      <xdr:rowOff>184840</xdr:rowOff>
    </xdr:to>
    <xdr:graphicFrame macro="">
      <xdr:nvGraphicFramePr>
        <xdr:cNvPr id="53" name="Chart 52">
          <a:extLst>
            <a:ext uri="{FF2B5EF4-FFF2-40B4-BE49-F238E27FC236}">
              <a16:creationId xmlns:a16="http://schemas.microsoft.com/office/drawing/2014/main" id="{E2EE78A0-E3D8-BA4D-9E0C-F23812637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423334</xdr:colOff>
      <xdr:row>23</xdr:row>
      <xdr:rowOff>90715</xdr:rowOff>
    </xdr:from>
    <xdr:to>
      <xdr:col>7</xdr:col>
      <xdr:colOff>32452</xdr:colOff>
      <xdr:row>41</xdr:row>
      <xdr:rowOff>102047</xdr:rowOff>
    </xdr:to>
    <xdr:graphicFrame macro="">
      <xdr:nvGraphicFramePr>
        <xdr:cNvPr id="62" name="Chart 61">
          <a:extLst>
            <a:ext uri="{FF2B5EF4-FFF2-40B4-BE49-F238E27FC236}">
              <a16:creationId xmlns:a16="http://schemas.microsoft.com/office/drawing/2014/main" id="{71F8C882-FCD1-6F46-8906-87779B4D8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423334</xdr:colOff>
      <xdr:row>23</xdr:row>
      <xdr:rowOff>98531</xdr:rowOff>
    </xdr:from>
    <xdr:to>
      <xdr:col>14</xdr:col>
      <xdr:colOff>41677</xdr:colOff>
      <xdr:row>41</xdr:row>
      <xdr:rowOff>109863</xdr:rowOff>
    </xdr:to>
    <xdr:graphicFrame macro="">
      <xdr:nvGraphicFramePr>
        <xdr:cNvPr id="63" name="Chart 62">
          <a:extLst>
            <a:ext uri="{FF2B5EF4-FFF2-40B4-BE49-F238E27FC236}">
              <a16:creationId xmlns:a16="http://schemas.microsoft.com/office/drawing/2014/main" id="{2B9B165D-36BE-754A-878A-27246E4D1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423334</xdr:colOff>
      <xdr:row>23</xdr:row>
      <xdr:rowOff>98531</xdr:rowOff>
    </xdr:from>
    <xdr:to>
      <xdr:col>21</xdr:col>
      <xdr:colOff>53178</xdr:colOff>
      <xdr:row>41</xdr:row>
      <xdr:rowOff>81917</xdr:rowOff>
    </xdr:to>
    <xdr:graphicFrame macro="">
      <xdr:nvGraphicFramePr>
        <xdr:cNvPr id="64" name="Chart 63">
          <a:extLst>
            <a:ext uri="{FF2B5EF4-FFF2-40B4-BE49-F238E27FC236}">
              <a16:creationId xmlns:a16="http://schemas.microsoft.com/office/drawing/2014/main" id="{B36CF02A-89ED-D448-9032-EDB644A86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423334</xdr:colOff>
      <xdr:row>23</xdr:row>
      <xdr:rowOff>98531</xdr:rowOff>
    </xdr:from>
    <xdr:to>
      <xdr:col>28</xdr:col>
      <xdr:colOff>50897</xdr:colOff>
      <xdr:row>41</xdr:row>
      <xdr:rowOff>98531</xdr:rowOff>
    </xdr:to>
    <xdr:graphicFrame macro="">
      <xdr:nvGraphicFramePr>
        <xdr:cNvPr id="65" name="Chart 64">
          <a:extLst>
            <a:ext uri="{FF2B5EF4-FFF2-40B4-BE49-F238E27FC236}">
              <a16:creationId xmlns:a16="http://schemas.microsoft.com/office/drawing/2014/main" id="{A337A397-DC5E-724D-A830-C8B6F59D5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0</xdr:col>
      <xdr:colOff>482434</xdr:colOff>
      <xdr:row>5</xdr:row>
      <xdr:rowOff>90541</xdr:rowOff>
    </xdr:from>
    <xdr:ext cx="10716656" cy="2910220"/>
    <xdr:sp macro="" textlink="">
      <xdr:nvSpPr>
        <xdr:cNvPr id="66" name="TextBox 65">
          <a:extLst>
            <a:ext uri="{FF2B5EF4-FFF2-40B4-BE49-F238E27FC236}">
              <a16:creationId xmlns:a16="http://schemas.microsoft.com/office/drawing/2014/main" id="{978054AC-9E1F-868D-A732-03AA4C7095CF}"/>
            </a:ext>
          </a:extLst>
        </xdr:cNvPr>
        <xdr:cNvSpPr txBox="1"/>
      </xdr:nvSpPr>
      <xdr:spPr>
        <a:xfrm>
          <a:off x="482434" y="1100768"/>
          <a:ext cx="10716656" cy="2910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6000" b="0" i="1" cap="none" spc="0">
              <a:ln w="10160">
                <a:noFill/>
                <a:prstDash val="solid"/>
              </a:ln>
              <a:solidFill>
                <a:srgbClr val="FFFFFF"/>
              </a:solidFill>
              <a:effectLst>
                <a:outerShdw blurRad="38100" dist="22860" dir="5400000" algn="tl" rotWithShape="0">
                  <a:srgbClr val="000000">
                    <a:alpha val="30000"/>
                  </a:srgbClr>
                </a:outerShdw>
              </a:effectLst>
            </a:rPr>
            <a:t>CORRELATIONS</a:t>
          </a:r>
          <a:r>
            <a:rPr lang="en-GB" sz="6000" b="0" i="1" cap="none" spc="0" baseline="0">
              <a:ln w="10160">
                <a:noFill/>
                <a:prstDash val="solid"/>
              </a:ln>
              <a:solidFill>
                <a:srgbClr val="FFFFFF"/>
              </a:solidFill>
              <a:effectLst>
                <a:outerShdw blurRad="38100" dist="22860" dir="5400000" algn="tl" rotWithShape="0">
                  <a:srgbClr val="000000">
                    <a:alpha val="30000"/>
                  </a:srgbClr>
                </a:outerShdw>
              </a:effectLst>
            </a:rPr>
            <a:t> BETWEEN THE NUMBER OF CRIMES  VERSUS OTHER INDEXES</a:t>
          </a:r>
          <a:endParaRPr lang="en-GB" sz="6000" b="0" i="1" cap="none" spc="0">
            <a:ln w="10160">
              <a:noFill/>
              <a:prstDash val="solid"/>
            </a:ln>
            <a:solidFill>
              <a:srgbClr val="FFFFFF"/>
            </a:solidFill>
            <a:effectLst>
              <a:outerShdw blurRad="38100" dist="22860" dir="5400000" algn="tl" rotWithShape="0">
                <a:srgbClr val="000000">
                  <a:alpha val="30000"/>
                </a:srgbClr>
              </a:outerShdw>
            </a:effectLst>
          </a:endParaRPr>
        </a:p>
      </xdr:txBody>
    </xdr:sp>
    <xdr:clientData/>
  </xdr:oneCellAnchor>
  <xdr:twoCellAnchor>
    <xdr:from>
      <xdr:col>0</xdr:col>
      <xdr:colOff>435165</xdr:colOff>
      <xdr:row>18</xdr:row>
      <xdr:rowOff>169595</xdr:rowOff>
    </xdr:from>
    <xdr:to>
      <xdr:col>2</xdr:col>
      <xdr:colOff>677070</xdr:colOff>
      <xdr:row>22</xdr:row>
      <xdr:rowOff>18405</xdr:rowOff>
    </xdr:to>
    <xdr:sp macro="" textlink="">
      <xdr:nvSpPr>
        <xdr:cNvPr id="68" name="Rounded Rectangle 67">
          <a:hlinkClick xmlns:r="http://schemas.openxmlformats.org/officeDocument/2006/relationships" r:id="rId13"/>
          <a:extLst>
            <a:ext uri="{FF2B5EF4-FFF2-40B4-BE49-F238E27FC236}">
              <a16:creationId xmlns:a16="http://schemas.microsoft.com/office/drawing/2014/main" id="{CBC0A8D6-D417-D68B-665F-225D349444FB}"/>
            </a:ext>
          </a:extLst>
        </xdr:cNvPr>
        <xdr:cNvSpPr/>
      </xdr:nvSpPr>
      <xdr:spPr>
        <a:xfrm>
          <a:off x="435165" y="3813943"/>
          <a:ext cx="1898427" cy="658665"/>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4000" b="0" cap="none" spc="0">
              <a:ln w="0"/>
              <a:solidFill>
                <a:schemeClr val="tx1"/>
              </a:solidFill>
              <a:effectLst>
                <a:outerShdw blurRad="38100" dist="19050" dir="2700000" algn="tl" rotWithShape="0">
                  <a:schemeClr val="dk1">
                    <a:alpha val="40000"/>
                  </a:schemeClr>
                </a:outerShdw>
              </a:effectLst>
            </a:rPr>
            <a:t>DASH</a:t>
          </a:r>
        </a:p>
      </xdr:txBody>
    </xdr:sp>
    <xdr:clientData/>
  </xdr:twoCellAnchor>
  <xdr:twoCellAnchor>
    <xdr:from>
      <xdr:col>21</xdr:col>
      <xdr:colOff>448235</xdr:colOff>
      <xdr:row>3</xdr:row>
      <xdr:rowOff>89647</xdr:rowOff>
    </xdr:from>
    <xdr:to>
      <xdr:col>28</xdr:col>
      <xdr:colOff>54266</xdr:colOff>
      <xdr:row>20</xdr:row>
      <xdr:rowOff>191247</xdr:rowOff>
    </xdr:to>
    <xdr:graphicFrame macro="">
      <xdr:nvGraphicFramePr>
        <xdr:cNvPr id="69" name="Chart 68">
          <a:extLst>
            <a:ext uri="{FF2B5EF4-FFF2-40B4-BE49-F238E27FC236}">
              <a16:creationId xmlns:a16="http://schemas.microsoft.com/office/drawing/2014/main" id="{2A8AE731-0C7C-E345-8452-2BA77337C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448236</xdr:colOff>
      <xdr:row>3</xdr:row>
      <xdr:rowOff>89647</xdr:rowOff>
    </xdr:from>
    <xdr:to>
      <xdr:col>21</xdr:col>
      <xdr:colOff>56310</xdr:colOff>
      <xdr:row>20</xdr:row>
      <xdr:rowOff>191247</xdr:rowOff>
    </xdr:to>
    <xdr:graphicFrame macro="">
      <xdr:nvGraphicFramePr>
        <xdr:cNvPr id="70" name="Chart 69">
          <a:extLst>
            <a:ext uri="{FF2B5EF4-FFF2-40B4-BE49-F238E27FC236}">
              <a16:creationId xmlns:a16="http://schemas.microsoft.com/office/drawing/2014/main" id="{B163EC27-7282-3649-8AE2-3252A3FB0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460146</xdr:colOff>
      <xdr:row>15</xdr:row>
      <xdr:rowOff>36811</xdr:rowOff>
    </xdr:from>
    <xdr:to>
      <xdr:col>2</xdr:col>
      <xdr:colOff>702051</xdr:colOff>
      <xdr:row>18</xdr:row>
      <xdr:rowOff>88085</xdr:rowOff>
    </xdr:to>
    <xdr:sp macro="" textlink="">
      <xdr:nvSpPr>
        <xdr:cNvPr id="72" name="Rounded Rectangle 71">
          <a:hlinkClick xmlns:r="http://schemas.openxmlformats.org/officeDocument/2006/relationships" r:id="rId16"/>
          <a:extLst>
            <a:ext uri="{FF2B5EF4-FFF2-40B4-BE49-F238E27FC236}">
              <a16:creationId xmlns:a16="http://schemas.microsoft.com/office/drawing/2014/main" id="{D7025C58-A228-4E46-A634-FBAF46F62727}"/>
            </a:ext>
          </a:extLst>
        </xdr:cNvPr>
        <xdr:cNvSpPr/>
      </xdr:nvSpPr>
      <xdr:spPr>
        <a:xfrm>
          <a:off x="460146" y="3073768"/>
          <a:ext cx="1898427" cy="658665"/>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4000" b="0" cap="none" spc="0">
              <a:ln w="0"/>
              <a:solidFill>
                <a:schemeClr val="tx1"/>
              </a:solidFill>
              <a:effectLst>
                <a:outerShdw blurRad="38100" dist="19050" dir="2700000" algn="tl" rotWithShape="0">
                  <a:schemeClr val="dk1">
                    <a:alpha val="40000"/>
                  </a:schemeClr>
                </a:outerShdw>
              </a:effectLst>
            </a:rPr>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175172</xdr:colOff>
      <xdr:row>0</xdr:row>
      <xdr:rowOff>189771</xdr:rowOff>
    </xdr:from>
    <xdr:to>
      <xdr:col>0</xdr:col>
      <xdr:colOff>710073</xdr:colOff>
      <xdr:row>3</xdr:row>
      <xdr:rowOff>131380</xdr:rowOff>
    </xdr:to>
    <xdr:sp macro="" textlink="">
      <xdr:nvSpPr>
        <xdr:cNvPr id="21" name="Curved Left Arrow 20">
          <a:hlinkClick xmlns:r="http://schemas.openxmlformats.org/officeDocument/2006/relationships" r:id="rId1"/>
          <a:extLst>
            <a:ext uri="{FF2B5EF4-FFF2-40B4-BE49-F238E27FC236}">
              <a16:creationId xmlns:a16="http://schemas.microsoft.com/office/drawing/2014/main" id="{1E66436E-EDE8-274F-BA0F-5BA91B6002BF}"/>
            </a:ext>
          </a:extLst>
        </xdr:cNvPr>
        <xdr:cNvSpPr/>
      </xdr:nvSpPr>
      <xdr:spPr>
        <a:xfrm>
          <a:off x="175172" y="189771"/>
          <a:ext cx="534901" cy="554712"/>
        </a:xfrm>
        <a:prstGeom prst="curvedLef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4</xdr:row>
      <xdr:rowOff>0</xdr:rowOff>
    </xdr:from>
    <xdr:to>
      <xdr:col>12</xdr:col>
      <xdr:colOff>263237</xdr:colOff>
      <xdr:row>25</xdr:row>
      <xdr:rowOff>28270</xdr:rowOff>
    </xdr:to>
    <xdr:graphicFrame macro="">
      <xdr:nvGraphicFramePr>
        <xdr:cNvPr id="2" name="Chart 1">
          <a:extLst>
            <a:ext uri="{FF2B5EF4-FFF2-40B4-BE49-F238E27FC236}">
              <a16:creationId xmlns:a16="http://schemas.microsoft.com/office/drawing/2014/main" id="{B2C36E87-AF93-2F42-AE80-C1121E111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197969</xdr:colOff>
      <xdr:row>11</xdr:row>
      <xdr:rowOff>19796</xdr:rowOff>
    </xdr:from>
    <xdr:to>
      <xdr:col>10</xdr:col>
      <xdr:colOff>635000</xdr:colOff>
      <xdr:row>25</xdr:row>
      <xdr:rowOff>56029</xdr:rowOff>
    </xdr:to>
    <xdr:graphicFrame macro="">
      <xdr:nvGraphicFramePr>
        <xdr:cNvPr id="2" name="Chart 1">
          <a:extLst>
            <a:ext uri="{FF2B5EF4-FFF2-40B4-BE49-F238E27FC236}">
              <a16:creationId xmlns:a16="http://schemas.microsoft.com/office/drawing/2014/main" id="{264B6952-F869-81DD-7FFA-FBB986C9D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165100</xdr:colOff>
      <xdr:row>8</xdr:row>
      <xdr:rowOff>177800</xdr:rowOff>
    </xdr:from>
    <xdr:to>
      <xdr:col>13</xdr:col>
      <xdr:colOff>203200</xdr:colOff>
      <xdr:row>31</xdr:row>
      <xdr:rowOff>25400</xdr:rowOff>
    </xdr:to>
    <xdr:graphicFrame macro="">
      <xdr:nvGraphicFramePr>
        <xdr:cNvPr id="2" name="Chart 1">
          <a:extLst>
            <a:ext uri="{FF2B5EF4-FFF2-40B4-BE49-F238E27FC236}">
              <a16:creationId xmlns:a16="http://schemas.microsoft.com/office/drawing/2014/main" id="{B800C95C-9C16-7297-4014-12A0FAEAE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139699</xdr:colOff>
      <xdr:row>5</xdr:row>
      <xdr:rowOff>0</xdr:rowOff>
    </xdr:from>
    <xdr:to>
      <xdr:col>12</xdr:col>
      <xdr:colOff>753532</xdr:colOff>
      <xdr:row>26</xdr:row>
      <xdr:rowOff>63500</xdr:rowOff>
    </xdr:to>
    <xdr:graphicFrame macro="">
      <xdr:nvGraphicFramePr>
        <xdr:cNvPr id="2" name="Chart 1">
          <a:extLst>
            <a:ext uri="{FF2B5EF4-FFF2-40B4-BE49-F238E27FC236}">
              <a16:creationId xmlns:a16="http://schemas.microsoft.com/office/drawing/2014/main" id="{49DC7868-781C-9C7A-B9C7-3D6363097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482600</xdr:colOff>
      <xdr:row>12</xdr:row>
      <xdr:rowOff>38100</xdr:rowOff>
    </xdr:from>
    <xdr:to>
      <xdr:col>12</xdr:col>
      <xdr:colOff>457200</xdr:colOff>
      <xdr:row>34</xdr:row>
      <xdr:rowOff>48260</xdr:rowOff>
    </xdr:to>
    <xdr:graphicFrame macro="">
      <xdr:nvGraphicFramePr>
        <xdr:cNvPr id="2" name="Chart 1">
          <a:extLst>
            <a:ext uri="{FF2B5EF4-FFF2-40B4-BE49-F238E27FC236}">
              <a16:creationId xmlns:a16="http://schemas.microsoft.com/office/drawing/2014/main" id="{65764EAC-16A4-9535-FFEE-AB35DF080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 Nguyen" refreshedDate="44815.590932407409" createdVersion="8" refreshedVersion="8" minRefreshableVersion="3" recordCount="533" xr:uid="{3402A0CB-4833-7A4E-AE55-21732AC08FF0}">
  <cacheSource type="worksheet">
    <worksheetSource name="tbl_crime"/>
  </cacheSource>
  <cacheFields count="25">
    <cacheField name="ID" numFmtId="0">
      <sharedItems containsSemiMixedTypes="0" containsString="0" containsNumber="1" containsInteger="1" minValue="21149" maxValue="11277173"/>
    </cacheField>
    <cacheField name="CASE_NUMBER" numFmtId="0">
      <sharedItems/>
    </cacheField>
    <cacheField name="DATE" numFmtId="14">
      <sharedItems containsSemiMixedTypes="0" containsNonDate="0" containsDate="1" containsString="0" minDate="2001-01-11T00:00:00" maxDate="2018-04-07T00:00:00"/>
    </cacheField>
    <cacheField name="BLOCK" numFmtId="0">
      <sharedItems/>
    </cacheField>
    <cacheField name="IUCR" numFmtId="0">
      <sharedItems containsMixedTypes="1" containsNumber="1" containsInteger="1" minValue="110" maxValue="9901"/>
    </cacheField>
    <cacheField name="PRIMARY_TYPE" numFmtId="0">
      <sharedItems count="35">
        <s v="THEFT"/>
        <s v="BATTERY"/>
        <s v="CRIMINAL DAMAGE"/>
        <s v="NARCOTICS"/>
        <s v="OTHER OFFENSE"/>
        <s v="ASSAULT"/>
        <s v="BURGLARY"/>
        <s v="MOTOR VEHICLE THEFT"/>
        <s v="DECEPTIVE PRACTICE"/>
        <s v="ROBBERY"/>
        <s v="CRIMINAL TRESPASS"/>
        <s v="PROSTITUTION"/>
        <s v="WEAPONS VIOLATION"/>
        <s v="PUBLIC PEACE VIOLATION"/>
        <s v="OFFENSE INVOLVING CHILDREN"/>
        <s v="CRIM SEXUAL ASSAULT"/>
        <s v="SEX OFFENSE"/>
        <s v="INTERFERENCE WITH PUBLIC OFFICER"/>
        <s v="GAMBLING"/>
        <s v="LIQUOR LAW VIOLATION"/>
        <s v="ARSON"/>
        <s v="HOMICIDE"/>
        <s v="KIDNAPPING"/>
        <s v="INTIMIDATION"/>
        <s v="STALKING"/>
        <s v="OBSCENITY"/>
        <s v="CONCEALED CARRY LICENSE VIOLATION"/>
        <s v="PUBLIC INDECENCY"/>
        <s v="NON-CRIMINAL"/>
        <s v="OTHER NARCOTIC VIOLATION"/>
        <s v="HUMAN TRAFFICKING"/>
        <s v="NON - CRIMINAL"/>
        <s v="RITUALISM"/>
        <s v="NON-CRIMINAL (SUBJECT SPECIFIED)"/>
        <s v="DOMESTIC VIOLENCE"/>
      </sharedItems>
    </cacheField>
    <cacheField name="DESCRIPTION" numFmtId="0">
      <sharedItems/>
    </cacheField>
    <cacheField name="LOCATION_DESCRIPTION" numFmtId="0">
      <sharedItems count="48">
        <s v="SMALL RETAIL STORE"/>
        <s v="OTHER"/>
        <s v="NURSING HOME/RETIREMENT HOME"/>
        <s v="RESIDENCE"/>
        <s v="ALLEY"/>
        <s v="PARKING LOT/GARAGE(NON.RESID.)"/>
        <s v="STREET"/>
        <s v="GROCERY FOOD STORE"/>
        <s v="DEPARTMENT STORE"/>
        <s v="BAR OR TAVERN"/>
        <s v="RESIDENTIAL YARD (FRONT/BACK)"/>
        <s v="RESIDENCE PORCH/HALLWAY"/>
        <s v="CTA PLATFORM"/>
        <s v="VACANT LOT/LAND"/>
        <s v="SIDEWALK"/>
        <s v="ATHLETIC CLUB"/>
        <s v="AIRPORT/AIRCRAFT"/>
        <s v="APARTMENT"/>
        <s v="MOVIE HOUSE/THEATER"/>
        <s v="VEHICLE NON-COMMERCIAL"/>
        <s v="RESTAURANT"/>
        <s v="RESIDENCE-GARAGE"/>
        <s v="COMMERCIAL / BUSINESS OFFICE"/>
        <s v="TAVERN/LIQUOR STORE"/>
        <s v="CONSTRUCTION SITE"/>
        <s v="GAS STATION"/>
        <s v="DRUG STORE"/>
        <s v="CTA BUS"/>
        <s v="SCHOOL, PUBLIC, GROUNDS"/>
        <s v="SCHOOL, PUBLIC, BUILDING"/>
        <s v="CHURCH/SYNAGOGUE/PLACE OF WORSHIP"/>
        <s v="OTHER COMMERCIAL TRANSPORTATION"/>
        <s v="CHA APARTMENT"/>
        <s v="WAREHOUSE"/>
        <s v="POLICE FACILITY/VEH PARKING LOT"/>
        <s v="HOSPITAL BUILDING/GROUNDS"/>
        <s v="FACTORY/MANUFACTURING BUILDING"/>
        <s v="CLEANING STORE"/>
        <s v="CTA TRAIN"/>
        <s v="BANK"/>
        <s v="CHA PARKING LOT/GROUNDS"/>
        <s v="LIBRARY"/>
        <s v="CHA HALLWAY/STAIRWELL/ELEVATOR"/>
        <s v="COLLEGE/UNIVERSITY GROUNDS"/>
        <s v="SCHOOL, PRIVATE, BUILDING"/>
        <s v="CONVENIENCE STORE"/>
        <s v="HOUSE"/>
        <s v="GOVERNMENT BUILDING/PROPERTY"/>
      </sharedItems>
    </cacheField>
    <cacheField name="ARREST" numFmtId="0">
      <sharedItems/>
    </cacheField>
    <cacheField name="DOMESTIC" numFmtId="0">
      <sharedItems/>
    </cacheField>
    <cacheField name="BEAT" numFmtId="0">
      <sharedItems containsSemiMixedTypes="0" containsString="0" containsNumber="1" containsInteger="1" minValue="111" maxValue="2535"/>
    </cacheField>
    <cacheField name="DISTRICT" numFmtId="0">
      <sharedItems containsSemiMixedTypes="0" containsString="0" containsNumber="1" containsInteger="1" minValue="1" maxValue="25"/>
    </cacheField>
    <cacheField name="WARD" numFmtId="0">
      <sharedItems containsString="0" containsBlank="1" containsNumber="1" containsInteger="1" minValue="1" maxValue="50"/>
    </cacheField>
    <cacheField name="COMMUNITY_AREA_NUMBER" numFmtId="0">
      <sharedItems containsString="0" containsBlank="1" containsNumber="1" containsInteger="1" minValue="1" maxValue="77"/>
    </cacheField>
    <cacheField name="FBICODE" numFmtId="0">
      <sharedItems containsMixedTypes="1" containsNumber="1" containsInteger="1" minValue="2" maxValue="26"/>
    </cacheField>
    <cacheField name="X_COORDINATE" numFmtId="0">
      <sharedItems containsString="0" containsBlank="1" containsNumber="1" containsInteger="1" minValue="1100658" maxValue="1204126"/>
    </cacheField>
    <cacheField name="Y_COORDINATE" numFmtId="0">
      <sharedItems containsString="0" containsBlank="1" containsNumber="1" containsInteger="1" minValue="1814512" maxValue="1951001"/>
    </cacheField>
    <cacheField name="COMMUNITY _AREA_NAME" numFmtId="0">
      <sharedItems count="71">
        <s v="Brighton Park"/>
        <s v="Humboldt park"/>
        <s v="Grand Boulevard"/>
        <s v="South Chicago"/>
        <s v="Chicago Lawn"/>
        <s v="West Town"/>
        <s v="Albany Park"/>
        <s v="Beverly"/>
        <s v="Avondale"/>
        <s v="West Lawn"/>
        <s v="Near West Side"/>
        <s v="Roseland"/>
        <s v="West Garfield Park"/>
        <s v="Logan Square"/>
        <s v="Calumet Heights"/>
        <s v="Chatham"/>
        <s v="Austin"/>
        <s v="Near North Side"/>
        <s v="Loop"/>
        <s v="Greater Grand Crossing"/>
        <s v="McKinley Park"/>
        <s v="Englewood"/>
        <s v="O'Hare"/>
        <s v="Washington Height"/>
        <s v="Douglas"/>
        <s v="Lake View"/>
        <s v=""/>
        <s v="South Lawndale"/>
        <s v="South Shore"/>
        <s v="Lower West Side"/>
        <s v="North Center"/>
        <s v="Woodlawn"/>
        <s v="North Lawndale"/>
        <s v="Lincoln Park"/>
        <s v="West Englewood"/>
        <s v="Kenwood"/>
        <s v="Edgewater"/>
        <s v="New City"/>
        <s v="West Ridge"/>
        <s v="Gage Park"/>
        <s v="Clearing"/>
        <s v="West Elsdon"/>
        <s v="Morgan Park"/>
        <s v="Rogers Park"/>
        <s v="Portage Park"/>
        <s v="Auburn Gresham"/>
        <s v="Irving Park"/>
        <s v="Pullman"/>
        <s v="Garfield Ridge"/>
        <s v="South Deering"/>
        <s v="Lincoln Square"/>
        <s v="East Garfield Park"/>
        <s v="Belmont Cragin"/>
        <s v="Fuller Park"/>
        <s v="Ashburn"/>
        <s v="Riverdale"/>
        <s v="Bridgeport"/>
        <s v="Norwood Park"/>
        <s v="Hyde Park"/>
        <s v="East Side"/>
        <s v="West Pullman"/>
        <s v="Jefferson Park"/>
        <s v="Montclaire"/>
        <s v="Dunning"/>
        <s v="Burnside"/>
        <s v="Hegewisch"/>
        <s v="Uptown"/>
        <s v="Avalon Park"/>
        <s v="Near South Side"/>
        <s v="Hermosa"/>
        <s v="Forest Glen"/>
      </sharedItems>
    </cacheField>
    <cacheField name="HARSHIP_INDEX" numFmtId="0">
      <sharedItems containsMixedTypes="1" containsNumber="1" containsInteger="1" minValue="1" maxValue="98"/>
    </cacheField>
    <cacheField name="YEAR" numFmtId="0">
      <sharedItems containsSemiMixedTypes="0" containsString="0" containsNumber="1" containsInteger="1" minValue="2001" maxValue="2018" count="18">
        <n v="2004"/>
        <n v="2011"/>
        <n v="2010"/>
        <n v="2016"/>
        <n v="2005"/>
        <n v="2014"/>
        <n v="2012"/>
        <n v="2007"/>
        <n v="2003"/>
        <n v="2015"/>
        <n v="2009"/>
        <n v="2013"/>
        <n v="2008"/>
        <n v="2018"/>
        <n v="2002"/>
        <n v="2001"/>
        <n v="2017"/>
        <n v="2006"/>
      </sharedItems>
    </cacheField>
    <cacheField name="LATITUDE" numFmtId="0">
      <sharedItems containsString="0" containsBlank="1" containsNumber="1" minValue="41.645795849999999" maxValue="42.021177600000001"/>
    </cacheField>
    <cacheField name="LONGITUDE" numFmtId="0">
      <sharedItems containsString="0" containsBlank="1" containsNumber="1" minValue="-87.90522722" maxValue="-87.528222979999995"/>
    </cacheField>
    <cacheField name="LOCATION" numFmtId="0">
      <sharedItems containsBlank="1"/>
    </cacheField>
    <cacheField name="Misconduct rates" numFmtId="0">
      <sharedItems containsSemiMixedTypes="0" containsString="0" containsNumber="1" minValue="0" maxValue="578.79999999999995"/>
    </cacheField>
    <cacheField name="Total College Enrollment" numFmtId="0">
      <sharedItems containsSemiMixedTypes="0" containsString="0" containsNumber="1" containsInteger="1" minValue="0" maxValue="14793" count="71">
        <n v="9647"/>
        <n v="8620"/>
        <n v="2809"/>
        <n v="4043"/>
        <n v="7086"/>
        <n v="9429"/>
        <n v="6864"/>
        <n v="1636"/>
        <n v="3640"/>
        <n v="4207"/>
        <n v="7975"/>
        <n v="7020"/>
        <n v="2622"/>
        <n v="7351"/>
        <n v="1568"/>
        <n v="5042"/>
        <n v="10933"/>
        <n v="3362"/>
        <n v="871"/>
        <n v="4051"/>
        <n v="1552"/>
        <n v="6832"/>
        <n v="786"/>
        <n v="4006"/>
        <n v="4670"/>
        <n v="7055"/>
        <n v="0"/>
        <n v="14793"/>
        <n v="4543"/>
        <n v="7257"/>
        <n v="7541"/>
        <n v="4206"/>
        <n v="5146"/>
        <n v="5615"/>
        <n v="5946"/>
        <n v="4287"/>
        <n v="4600"/>
        <n v="7922"/>
        <n v="8197"/>
        <n v="9915"/>
        <n v="2085"/>
        <n v="3700"/>
        <n v="3271"/>
        <n v="4068"/>
        <n v="6954"/>
        <n v="4175"/>
        <n v="7764"/>
        <n v="1620"/>
        <n v="4552"/>
        <n v="1859"/>
        <n v="4132"/>
        <n v="5337"/>
        <n v="14386"/>
        <n v="531"/>
        <n v="6483"/>
        <n v="1547"/>
        <n v="3167"/>
        <n v="6469"/>
        <n v="1930"/>
        <n v="5305"/>
        <n v="3240"/>
        <n v="1755"/>
        <n v="1317"/>
        <n v="4568"/>
        <n v="549"/>
        <n v="963"/>
        <n v="4388"/>
        <n v="1522"/>
        <n v="1378"/>
        <n v="3975"/>
        <n v="1431"/>
      </sharedItems>
    </cacheField>
  </cacheFields>
  <extLst>
    <ext xmlns:x14="http://schemas.microsoft.com/office/spreadsheetml/2009/9/main" uri="{725AE2AE-9491-48be-B2B4-4EB974FC3084}">
      <x14:pivotCacheDefinition pivotCacheId="2080250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3">
  <r>
    <n v="3512276"/>
    <s v="HK587712"/>
    <d v="2004-08-28T00:00:00"/>
    <s v="047XX S KEDZIE AVE"/>
    <n v="890"/>
    <x v="0"/>
    <s v="FROM BUILDING"/>
    <x v="0"/>
    <b v="0"/>
    <b v="0"/>
    <n v="911"/>
    <n v="9"/>
    <n v="14"/>
    <n v="58"/>
    <n v="6"/>
    <n v="1155838"/>
    <n v="1873050"/>
    <x v="0"/>
    <n v="84"/>
    <x v="0"/>
    <n v="41.807440499999998"/>
    <n v="-87.70395585"/>
    <s v="(41.8074405, -87.703955849)"/>
    <n v="123.00000000000001"/>
    <x v="0"/>
  </r>
  <r>
    <n v="3406613"/>
    <s v="HK456306"/>
    <d v="2004-06-26T00:00:00"/>
    <s v="009XX N CENTRAL PARK AVE"/>
    <n v="820"/>
    <x v="0"/>
    <s v="$500 AND UNDER"/>
    <x v="1"/>
    <b v="0"/>
    <b v="0"/>
    <n v="1112"/>
    <n v="11"/>
    <n v="27"/>
    <n v="23"/>
    <n v="6"/>
    <n v="1152206"/>
    <n v="1906127"/>
    <x v="1"/>
    <n v="85"/>
    <x v="0"/>
    <n v="41.898279960000004"/>
    <n v="-87.716405510000001"/>
    <s v="(41.898279962, -87.716405505)"/>
    <n v="533.20000000000005"/>
    <x v="1"/>
  </r>
  <r>
    <n v="8002131"/>
    <s v="HT233595"/>
    <d v="2011-04-04T00:00:00"/>
    <s v="043XX S WABASH AVE"/>
    <n v="820"/>
    <x v="0"/>
    <s v="$500 AND UNDER"/>
    <x v="2"/>
    <b v="0"/>
    <b v="0"/>
    <n v="221"/>
    <n v="2"/>
    <n v="3"/>
    <n v="38"/>
    <n v="6"/>
    <n v="1177436"/>
    <n v="1876313"/>
    <x v="2"/>
    <n v="57"/>
    <x v="1"/>
    <n v="41.815933129999998"/>
    <n v="-87.624642129999998"/>
    <s v="(41.815933131, -87.624642127)"/>
    <n v="217.20000000000002"/>
    <x v="2"/>
  </r>
  <r>
    <n v="7903289"/>
    <s v="HT133522"/>
    <d v="2010-12-30T00:00:00"/>
    <s v="083XX S KINGSTON AVE"/>
    <n v="840"/>
    <x v="0"/>
    <s v="FINANCIAL ID THEFT: OVER $300"/>
    <x v="3"/>
    <b v="0"/>
    <b v="0"/>
    <n v="423"/>
    <n v="4"/>
    <n v="7"/>
    <n v="46"/>
    <n v="6"/>
    <n v="1194622"/>
    <n v="1850125"/>
    <x v="3"/>
    <n v="75"/>
    <x v="2"/>
    <n v="41.743665319999998"/>
    <n v="-87.562462760000003"/>
    <s v="(41.743665322, -87.562462756)"/>
    <n v="241.50000000000003"/>
    <x v="3"/>
  </r>
  <r>
    <n v="10402076"/>
    <s v="HZ138551"/>
    <d v="2016-02-02T00:00:00"/>
    <s v="033XX W 66TH ST"/>
    <n v="820"/>
    <x v="0"/>
    <s v="$500 AND UNDER"/>
    <x v="4"/>
    <b v="0"/>
    <b v="0"/>
    <n v="831"/>
    <n v="8"/>
    <n v="15"/>
    <n v="66"/>
    <n v="6"/>
    <n v="1155240"/>
    <n v="1860661"/>
    <x v="4"/>
    <n v="80"/>
    <x v="3"/>
    <n v="41.773455300000002"/>
    <n v="-87.706480470000002"/>
    <s v="(41.773455295, -87.706480471)"/>
    <n v="224.5"/>
    <x v="4"/>
  </r>
  <r>
    <n v="7732712"/>
    <s v="HS540106"/>
    <d v="2010-09-29T00:00:00"/>
    <s v="006XX W CHICAGO AVE"/>
    <n v="810"/>
    <x v="0"/>
    <s v="OVER $500"/>
    <x v="5"/>
    <b v="0"/>
    <b v="0"/>
    <n v="1323"/>
    <n v="12"/>
    <n v="27"/>
    <n v="24"/>
    <n v="6"/>
    <n v="1171668"/>
    <n v="1905607"/>
    <x v="5"/>
    <n v="10"/>
    <x v="2"/>
    <n v="41.896446769999997"/>
    <n v="-87.644938679999996"/>
    <s v="(41.896446772, -87.644938678)"/>
    <n v="567.00000000000023"/>
    <x v="5"/>
  </r>
  <r>
    <n v="10769475"/>
    <s v="HZ534771"/>
    <d v="2016-11-30T00:00:00"/>
    <s v="050XX N KEDZIE AVE"/>
    <n v="810"/>
    <x v="0"/>
    <s v="OVER $500"/>
    <x v="6"/>
    <b v="0"/>
    <b v="0"/>
    <n v="1713"/>
    <n v="17"/>
    <n v="33"/>
    <n v="14"/>
    <n v="6"/>
    <n v="1154133"/>
    <n v="1933314"/>
    <x v="6"/>
    <n v="53"/>
    <x v="3"/>
    <n v="41.972844909999999"/>
    <n v="-87.708600079999997"/>
    <s v="(41.972844913, -87.708600079)"/>
    <n v="95.7"/>
    <x v="6"/>
  </r>
  <r>
    <n v="4494340"/>
    <s v="HL793243"/>
    <d v="2005-12-16T00:00:00"/>
    <s v="005XX E PERSHING RD"/>
    <n v="860"/>
    <x v="0"/>
    <s v="RETAIL THEFT"/>
    <x v="7"/>
    <b v="1"/>
    <b v="0"/>
    <n v="213"/>
    <n v="2"/>
    <n v="3"/>
    <n v="38"/>
    <n v="6"/>
    <n v="1180448"/>
    <n v="1879234"/>
    <x v="2"/>
    <n v="57"/>
    <x v="4"/>
    <n v="41.823879890000001"/>
    <n v="-87.613503859999994"/>
    <s v="(41.823879885, -87.613503857)"/>
    <n v="217.20000000000002"/>
    <x v="2"/>
  </r>
  <r>
    <n v="3778925"/>
    <s v="HL149610"/>
    <d v="2005-01-28T00:00:00"/>
    <s v="100XX S WASHTENAW AVE"/>
    <n v="810"/>
    <x v="0"/>
    <s v="OVER $500"/>
    <x v="6"/>
    <b v="0"/>
    <b v="0"/>
    <n v="2211"/>
    <n v="22"/>
    <n v="19"/>
    <n v="72"/>
    <n v="6"/>
    <n v="1160129"/>
    <n v="1838040"/>
    <x v="7"/>
    <n v="12"/>
    <x v="4"/>
    <n v="41.711280510000002"/>
    <n v="-87.689179100000004"/>
    <s v="(41.711280513, -87.689179097)"/>
    <n v="47.599999999999994"/>
    <x v="7"/>
  </r>
  <r>
    <n v="3324217"/>
    <s v="HK361551"/>
    <d v="2004-05-13T00:00:00"/>
    <s v="033XX W BELMONT AVE"/>
    <n v="820"/>
    <x v="0"/>
    <s v="$500 AND UNDER"/>
    <x v="0"/>
    <b v="0"/>
    <b v="0"/>
    <n v="1733"/>
    <n v="17"/>
    <n v="35"/>
    <n v="21"/>
    <n v="6"/>
    <n v="1153590"/>
    <n v="1921084"/>
    <x v="8"/>
    <n v="42"/>
    <x v="0"/>
    <n v="41.939295819999998"/>
    <n v="-87.710923440000002"/>
    <s v="(41.939295821, -87.710923442)"/>
    <n v="59.4"/>
    <x v="8"/>
  </r>
  <r>
    <n v="9902691"/>
    <s v="HX552797"/>
    <d v="2014-12-23T00:00:00"/>
    <s v="076XX S CICERO AVE"/>
    <n v="860"/>
    <x v="0"/>
    <s v="RETAIL THEFT"/>
    <x v="8"/>
    <b v="1"/>
    <b v="0"/>
    <n v="833"/>
    <n v="8"/>
    <n v="13"/>
    <n v="65"/>
    <n v="6"/>
    <n v="1145727"/>
    <n v="1853720"/>
    <x v="9"/>
    <n v="56"/>
    <x v="5"/>
    <n v="41.754592959999997"/>
    <n v="-87.741528540000004"/>
    <s v="(41.754592961, -87.741528537)"/>
    <n v="58"/>
    <x v="9"/>
  </r>
  <r>
    <n v="7947964"/>
    <s v="HT180228"/>
    <d v="2011-02-26T00:00:00"/>
    <s v="012XX S HALSTED ST"/>
    <n v="820"/>
    <x v="0"/>
    <s v="$500 AND UNDER"/>
    <x v="9"/>
    <b v="0"/>
    <b v="0"/>
    <n v="1232"/>
    <n v="12"/>
    <n v="25"/>
    <n v="28"/>
    <n v="6"/>
    <n v="1171230"/>
    <n v="1894421"/>
    <x v="10"/>
    <n v="15"/>
    <x v="1"/>
    <n v="41.865761259999999"/>
    <n v="-87.646875980000004"/>
    <s v="(41.865761261, -87.646875977)"/>
    <n v="420.90000000000003"/>
    <x v="10"/>
  </r>
  <r>
    <n v="8568365"/>
    <s v="HV243612"/>
    <d v="2012-04-15T00:00:00"/>
    <s v="108XX S EMERALD AVE"/>
    <n v="820"/>
    <x v="0"/>
    <s v="$500 AND UNDER"/>
    <x v="10"/>
    <b v="0"/>
    <b v="0"/>
    <n v="2233"/>
    <n v="22"/>
    <n v="34"/>
    <n v="49"/>
    <n v="6"/>
    <n v="1173239"/>
    <n v="1832994"/>
    <x v="11"/>
    <n v="52"/>
    <x v="6"/>
    <n v="41.69715437"/>
    <n v="-87.641315669999997"/>
    <s v="(41.697154372, -87.641315669)"/>
    <n v="282.70000000000005"/>
    <x v="11"/>
  </r>
  <r>
    <n v="5343947"/>
    <s v="HN200365"/>
    <d v="2007-02-26T00:00:00"/>
    <s v="011XX S CANAL ST"/>
    <n v="842"/>
    <x v="0"/>
    <s v="AGG: FINANCIAL ID THEFT"/>
    <x v="1"/>
    <b v="0"/>
    <b v="0"/>
    <n v="131"/>
    <n v="1"/>
    <n v="2"/>
    <n v="28"/>
    <n v="6"/>
    <n v="1173307"/>
    <n v="1895342"/>
    <x v="10"/>
    <n v="15"/>
    <x v="7"/>
    <n v="41.868242719999998"/>
    <n v="-87.639223909999998"/>
    <s v="(41.868242722, -87.639223912)"/>
    <n v="420.90000000000003"/>
    <x v="10"/>
  </r>
  <r>
    <n v="3121541"/>
    <s v="HK108680"/>
    <d v="2003-01-05T00:00:00"/>
    <s v="038XX W FLOURNOY ST"/>
    <n v="890"/>
    <x v="0"/>
    <s v="FROM BUILDING"/>
    <x v="11"/>
    <b v="0"/>
    <b v="0"/>
    <n v="1133"/>
    <n v="11"/>
    <n v="24"/>
    <n v="26"/>
    <n v="6"/>
    <n v="1150808"/>
    <n v="1896753"/>
    <x v="12"/>
    <n v="92"/>
    <x v="8"/>
    <n v="41.872584179999997"/>
    <n v="-87.721785650000001"/>
    <s v="(41.872584178, -87.72178565)"/>
    <n v="259.70000000000005"/>
    <x v="12"/>
  </r>
  <r>
    <n v="10209850"/>
    <s v="HY396729"/>
    <d v="2015-08-24T00:00:00"/>
    <s v="026XX N ELSTON AVE"/>
    <n v="820"/>
    <x v="0"/>
    <s v="$500 AND UNDER"/>
    <x v="5"/>
    <b v="0"/>
    <b v="0"/>
    <n v="1432"/>
    <n v="14"/>
    <n v="1"/>
    <n v="22"/>
    <n v="6"/>
    <n v="1160867"/>
    <n v="1917657"/>
    <x v="13"/>
    <n v="23"/>
    <x v="9"/>
    <n v="41.929743819999999"/>
    <n v="-87.684273779999998"/>
    <s v="(41.929743818, -87.684273777)"/>
    <n v="122.49999999999999"/>
    <x v="13"/>
  </r>
  <r>
    <n v="6866556"/>
    <s v="HR271603"/>
    <d v="2009-04-16T00:00:00"/>
    <s v="089XX S STONY ISLAND AVE"/>
    <n v="860"/>
    <x v="0"/>
    <s v="RETAIL THEFT"/>
    <x v="1"/>
    <b v="1"/>
    <b v="0"/>
    <n v="413"/>
    <n v="4"/>
    <n v="8"/>
    <n v="48"/>
    <n v="6"/>
    <n v="1188475"/>
    <n v="1846086"/>
    <x v="14"/>
    <n v="38"/>
    <x v="10"/>
    <n v="41.73273081"/>
    <n v="-87.585114129999994"/>
    <s v="(41.732730806, -87.585114125)"/>
    <n v="175.4"/>
    <x v="14"/>
  </r>
  <r>
    <n v="9681782"/>
    <s v="HX332132"/>
    <d v="2014-07-04T00:00:00"/>
    <s v="079XX S STATE ST"/>
    <n v="820"/>
    <x v="0"/>
    <s v="$500 AND UNDER"/>
    <x v="12"/>
    <b v="0"/>
    <b v="0"/>
    <n v="623"/>
    <n v="6"/>
    <n v="6"/>
    <n v="44"/>
    <n v="6"/>
    <n v="1177660"/>
    <n v="1852569"/>
    <x v="15"/>
    <n v="60"/>
    <x v="5"/>
    <n v="41.75077211"/>
    <n v="-87.624538419999993"/>
    <s v="(41.750772111, -87.624538423)"/>
    <n v="142.4"/>
    <x v="15"/>
  </r>
  <r>
    <n v="9166453"/>
    <s v="HW303994"/>
    <d v="2013-06-04T00:00:00"/>
    <s v="055XX W GLADYS AVE"/>
    <n v="810"/>
    <x v="0"/>
    <s v="OVER $500"/>
    <x v="13"/>
    <b v="0"/>
    <b v="0"/>
    <n v="1522"/>
    <n v="15"/>
    <n v="29"/>
    <n v="25"/>
    <n v="6"/>
    <n v="1139693"/>
    <n v="1897797"/>
    <x v="16"/>
    <n v="73"/>
    <x v="11"/>
    <n v="41.875659110000001"/>
    <n v="-87.762568860000002"/>
    <s v="(41.875659108, -87.762568861)"/>
    <n v="578.79999999999995"/>
    <x v="16"/>
  </r>
  <r>
    <n v="7762423"/>
    <s v="HS569246"/>
    <d v="2010-10-17T00:00:00"/>
    <s v="058XX W ARTHINGTON ST"/>
    <n v="880"/>
    <x v="0"/>
    <s v="PURSE-SNATCHING"/>
    <x v="14"/>
    <b v="0"/>
    <b v="0"/>
    <n v="1513"/>
    <n v="15"/>
    <n v="29"/>
    <n v="25"/>
    <n v="6"/>
    <n v="1137635"/>
    <n v="1895420"/>
    <x v="16"/>
    <n v="73"/>
    <x v="2"/>
    <n v="41.869173600000003"/>
    <n v="-87.770182449999993"/>
    <s v="(41.869173601, -87.770182447)"/>
    <n v="578.79999999999995"/>
    <x v="16"/>
  </r>
  <r>
    <n v="10046030"/>
    <s v="HY234744"/>
    <d v="2015-04-24T00:00:00"/>
    <s v="008XX N MICHIGAN AVE"/>
    <n v="860"/>
    <x v="0"/>
    <s v="RETAIL THEFT"/>
    <x v="8"/>
    <b v="1"/>
    <b v="0"/>
    <n v="1833"/>
    <n v="18"/>
    <n v="42"/>
    <n v="8"/>
    <n v="6"/>
    <n v="1177338"/>
    <n v="1906213"/>
    <x v="17"/>
    <n v="1"/>
    <x v="9"/>
    <n v="41.897982939999999"/>
    <n v="-87.624095629999999"/>
    <s v="(41.897982937, -87.624095634)"/>
    <n v="115.39999999999999"/>
    <x v="17"/>
  </r>
  <r>
    <n v="6233210"/>
    <s v="HP320451"/>
    <d v="2008-05-06T00:00:00"/>
    <s v="0000X S STATE ST"/>
    <n v="860"/>
    <x v="0"/>
    <s v="RETAIL THEFT"/>
    <x v="8"/>
    <b v="0"/>
    <b v="0"/>
    <n v="123"/>
    <n v="1"/>
    <n v="42"/>
    <n v="32"/>
    <n v="6"/>
    <n v="1176390"/>
    <n v="1900234"/>
    <x v="18"/>
    <n v="3"/>
    <x v="12"/>
    <n v="41.8815977"/>
    <n v="-87.627758080000007"/>
    <s v="(41.881597699, -87.627758082)"/>
    <n v="4.5"/>
    <x v="18"/>
  </r>
  <r>
    <n v="5677874"/>
    <s v="HN484464"/>
    <d v="2007-07-22T00:00:00"/>
    <s v="0000X E 69TH ST"/>
    <n v="820"/>
    <x v="0"/>
    <s v="$500 AND UNDER"/>
    <x v="6"/>
    <b v="0"/>
    <b v="0"/>
    <n v="322"/>
    <n v="3"/>
    <n v="20"/>
    <n v="69"/>
    <n v="6"/>
    <n v="1178177"/>
    <n v="1859290"/>
    <x v="19"/>
    <n v="66"/>
    <x v="7"/>
    <n v="41.769203580000003"/>
    <n v="-87.622440370000007"/>
    <s v="(41.769203583, -87.622440369)"/>
    <n v="328.7"/>
    <x v="19"/>
  </r>
  <r>
    <n v="11230490"/>
    <s v="JB151690"/>
    <d v="2018-02-14T00:00:00"/>
    <s v="036XX S ARCHER AVE"/>
    <n v="860"/>
    <x v="0"/>
    <s v="RETAIL THEFT"/>
    <x v="7"/>
    <b v="1"/>
    <b v="0"/>
    <n v="912"/>
    <n v="9"/>
    <n v="11"/>
    <n v="59"/>
    <n v="6"/>
    <n v="1161614"/>
    <n v="1880357"/>
    <x v="20"/>
    <n v="61"/>
    <x v="13"/>
    <n v="41.82737375"/>
    <n v="-87.682568059999994"/>
    <s v="(41.827373751, -87.682568055)"/>
    <n v="11.700000000000001"/>
    <x v="20"/>
  </r>
  <r>
    <n v="7172285"/>
    <s v="HR582990"/>
    <d v="2009-10-11T00:00:00"/>
    <s v="060XX S HALSTED ST"/>
    <n v="810"/>
    <x v="0"/>
    <s v="OVER $500"/>
    <x v="6"/>
    <b v="0"/>
    <b v="0"/>
    <n v="712"/>
    <n v="7"/>
    <n v="16"/>
    <n v="68"/>
    <n v="6"/>
    <n v="1171999"/>
    <n v="1865041"/>
    <x v="21"/>
    <n v="94"/>
    <x v="10"/>
    <n v="41.785122889999997"/>
    <n v="-87.644917179999993"/>
    <s v="(41.785122891, -87.644917177)"/>
    <n v="572.4"/>
    <x v="21"/>
  </r>
  <r>
    <n v="7125811"/>
    <s v="HR535632"/>
    <d v="2009-09-13T00:00:00"/>
    <s v="044XX N ELSTON AVE"/>
    <n v="820"/>
    <x v="0"/>
    <s v="$500 AND UNDER"/>
    <x v="15"/>
    <b v="0"/>
    <b v="0"/>
    <n v="1722"/>
    <n v="17"/>
    <n v="39"/>
    <n v="14"/>
    <n v="6"/>
    <n v="1148062"/>
    <n v="1929262"/>
    <x v="6"/>
    <n v="53"/>
    <x v="10"/>
    <n v="41.961845250000003"/>
    <n v="-87.731029300000003"/>
    <s v="(41.961845248, -87.731029303)"/>
    <n v="95.7"/>
    <x v="6"/>
  </r>
  <r>
    <n v="2219750"/>
    <s v="HH486939"/>
    <d v="2002-07-03T00:00:00"/>
    <s v="100XX W OHARE ST"/>
    <n v="870"/>
    <x v="0"/>
    <s v="POCKET-PICKING"/>
    <x v="16"/>
    <b v="0"/>
    <b v="0"/>
    <n v="1651"/>
    <n v="16"/>
    <n v="41"/>
    <n v="76"/>
    <n v="6"/>
    <n v="1100658"/>
    <n v="1934241"/>
    <x v="22"/>
    <n v="24"/>
    <x v="14"/>
    <n v="41.976290409999997"/>
    <n v="-87.90522722"/>
    <s v="(41.976290414, -87.905227221)"/>
    <n v="2.7"/>
    <x v="22"/>
  </r>
  <r>
    <n v="9296677"/>
    <s v="HW441620"/>
    <d v="2013-09-07T00:00:00"/>
    <s v="066XX S WESTERN AVE"/>
    <n v="820"/>
    <x v="0"/>
    <s v="$500 AND UNDER"/>
    <x v="6"/>
    <b v="0"/>
    <b v="0"/>
    <n v="832"/>
    <n v="8"/>
    <n v="15"/>
    <n v="66"/>
    <n v="6"/>
    <n v="1161515"/>
    <n v="1860616"/>
    <x v="4"/>
    <n v="80"/>
    <x v="11"/>
    <n v="41.773204"/>
    <n v="-87.683478840000006"/>
    <s v="(41.773203996, -87.68347884)"/>
    <n v="224.5"/>
    <x v="4"/>
  </r>
  <r>
    <n v="2889910"/>
    <s v="HJ561433"/>
    <d v="2003-08-13T00:00:00"/>
    <s v="104XX S HALSTED ST"/>
    <n v="810"/>
    <x v="0"/>
    <s v="OVER $500"/>
    <x v="5"/>
    <b v="0"/>
    <b v="0"/>
    <n v="2233"/>
    <n v="22"/>
    <n v="34"/>
    <n v="73"/>
    <n v="6"/>
    <n v="1172824"/>
    <n v="1835651"/>
    <x v="23"/>
    <n v="48"/>
    <x v="8"/>
    <n v="41.704454720000001"/>
    <n v="-87.642757160000002"/>
    <s v="(41.704454724, -87.642757155)"/>
    <n v="257.10000000000002"/>
    <x v="23"/>
  </r>
  <r>
    <n v="7173960"/>
    <s v="HR583513"/>
    <d v="2009-10-11T00:00:00"/>
    <s v="079XX S PARNELL AVE"/>
    <n v="810"/>
    <x v="0"/>
    <s v="OVER $500"/>
    <x v="6"/>
    <b v="0"/>
    <b v="0"/>
    <n v="621"/>
    <n v="6"/>
    <n v="17"/>
    <n v="44"/>
    <n v="6"/>
    <n v="1174008"/>
    <n v="1852295"/>
    <x v="15"/>
    <n v="60"/>
    <x v="10"/>
    <n v="41.750101999999998"/>
    <n v="-87.637929159999999"/>
    <s v="(41.750101999, -87.637929163)"/>
    <n v="142.4"/>
    <x v="15"/>
  </r>
  <r>
    <n v="9859793"/>
    <s v="HX509438"/>
    <d v="2014-11-16T00:00:00"/>
    <s v="002XX S MICHIGAN AVE"/>
    <n v="890"/>
    <x v="0"/>
    <s v="FROM BUILDING"/>
    <x v="1"/>
    <b v="0"/>
    <b v="0"/>
    <n v="113"/>
    <n v="1"/>
    <n v="42"/>
    <n v="32"/>
    <n v="6"/>
    <n v="1177328"/>
    <n v="1899333"/>
    <x v="18"/>
    <n v="3"/>
    <x v="5"/>
    <n v="41.879104089999998"/>
    <n v="-87.624341150000006"/>
    <s v="(41.879104092, -87.62434115)"/>
    <n v="4.5"/>
    <x v="18"/>
  </r>
  <r>
    <n v="7868443"/>
    <s v="HS681158"/>
    <d v="2010-12-21T00:00:00"/>
    <s v="036XX S GILES AVE"/>
    <n v="810"/>
    <x v="0"/>
    <s v="OVER $500"/>
    <x v="17"/>
    <b v="0"/>
    <b v="0"/>
    <n v="212"/>
    <n v="2"/>
    <n v="2"/>
    <n v="35"/>
    <n v="6"/>
    <n v="1178860"/>
    <n v="1880905"/>
    <x v="24"/>
    <n v="47"/>
    <x v="2"/>
    <n v="41.828501600000003"/>
    <n v="-87.61927867"/>
    <s v="(41.828501601, -87.61927867)"/>
    <n v="340"/>
    <x v="24"/>
  </r>
  <r>
    <n v="3314082"/>
    <s v="HK350670"/>
    <d v="2004-05-07T00:00:00"/>
    <s v="031XX N BROADWAY"/>
    <n v="860"/>
    <x v="0"/>
    <s v="RETAIL THEFT"/>
    <x v="0"/>
    <b v="0"/>
    <b v="0"/>
    <n v="2332"/>
    <n v="19"/>
    <n v="44"/>
    <n v="6"/>
    <n v="6"/>
    <n v="1171693"/>
    <n v="1921311"/>
    <x v="25"/>
    <n v="5"/>
    <x v="0"/>
    <n v="41.939538769999999"/>
    <n v="-87.644383509999997"/>
    <s v="(41.939538767, -87.644383505)"/>
    <n v="90.8"/>
    <x v="25"/>
  </r>
  <r>
    <n v="1516518"/>
    <s v="G256545"/>
    <d v="2001-05-04T00:00:00"/>
    <s v="045XX S DAMEN AV"/>
    <n v="820"/>
    <x v="0"/>
    <s v="$500 AND UNDER"/>
    <x v="0"/>
    <b v="1"/>
    <b v="0"/>
    <n v="914"/>
    <n v="9"/>
    <m/>
    <m/>
    <n v="6"/>
    <n v="1163610"/>
    <n v="1874345"/>
    <x v="26"/>
    <s v=""/>
    <x v="15"/>
    <n v="41.810834419999999"/>
    <n v="-87.675413899999995"/>
    <s v="(41.810834416, -87.675413895)"/>
    <n v="0"/>
    <x v="26"/>
  </r>
  <r>
    <n v="10952376"/>
    <s v="JA272438"/>
    <d v="2017-05-20T00:00:00"/>
    <s v="028XX W 21ST ST"/>
    <n v="820"/>
    <x v="0"/>
    <s v="$500 AND UNDER"/>
    <x v="14"/>
    <b v="0"/>
    <b v="0"/>
    <n v="1023"/>
    <n v="10"/>
    <n v="12"/>
    <n v="30"/>
    <n v="6"/>
    <n v="1157493"/>
    <n v="1889929"/>
    <x v="27"/>
    <n v="96"/>
    <x v="16"/>
    <n v="41.853725089999998"/>
    <n v="-87.697427480000002"/>
    <s v="(41.853725089, -87.697427476)"/>
    <n v="234.69999999999996"/>
    <x v="27"/>
  </r>
  <r>
    <n v="2000970"/>
    <s v="HH201585"/>
    <d v="2002-02-22T00:00:00"/>
    <s v="024XX N MILWAUKEE AV"/>
    <n v="810"/>
    <x v="0"/>
    <s v="OVER $500"/>
    <x v="9"/>
    <b v="0"/>
    <b v="0"/>
    <n v="1414"/>
    <n v="14"/>
    <m/>
    <m/>
    <n v="6"/>
    <n v="1156341"/>
    <n v="1915936"/>
    <x v="26"/>
    <s v=""/>
    <x v="14"/>
    <n v="41.92511408"/>
    <n v="-87.700952279999996"/>
    <s v="(41.925114077, -87.700952275)"/>
    <n v="0"/>
    <x v="26"/>
  </r>
  <r>
    <n v="1476982"/>
    <s v="G212935"/>
    <d v="2001-04-14T00:00:00"/>
    <s v="007XX N GREEN ST"/>
    <n v="850"/>
    <x v="0"/>
    <s v="ATTEMPT THEFT"/>
    <x v="18"/>
    <b v="0"/>
    <b v="0"/>
    <n v="1323"/>
    <n v="12"/>
    <m/>
    <m/>
    <n v="6"/>
    <n v="1170623"/>
    <n v="1905487"/>
    <x v="26"/>
    <s v=""/>
    <x v="15"/>
    <n v="41.896140430000003"/>
    <n v="-87.648780259999995"/>
    <s v="(41.896140428, -87.648780261)"/>
    <n v="0"/>
    <x v="26"/>
  </r>
  <r>
    <n v="4273693"/>
    <s v="HL590300"/>
    <d v="2005-08-31T00:00:00"/>
    <s v="009XX N SACRAMENTO BLVD"/>
    <n v="810"/>
    <x v="0"/>
    <s v="OVER $500"/>
    <x v="6"/>
    <b v="0"/>
    <b v="0"/>
    <n v="1311"/>
    <n v="12"/>
    <n v="26"/>
    <n v="23"/>
    <n v="6"/>
    <n v="1156004"/>
    <n v="1906299"/>
    <x v="1"/>
    <n v="85"/>
    <x v="4"/>
    <n v="41.89867615"/>
    <n v="-87.70245104"/>
    <s v="(41.898676154, -87.702451037)"/>
    <n v="533.20000000000005"/>
    <x v="1"/>
  </r>
  <r>
    <n v="4067549"/>
    <s v="HL409680"/>
    <d v="2005-06-09T00:00:00"/>
    <s v="069XX S SANGAMON ST"/>
    <n v="820"/>
    <x v="0"/>
    <s v="$500 AND UNDER"/>
    <x v="6"/>
    <b v="0"/>
    <b v="0"/>
    <n v="733"/>
    <n v="7"/>
    <n v="17"/>
    <n v="68"/>
    <n v="6"/>
    <n v="1171170"/>
    <n v="1858915"/>
    <x v="21"/>
    <n v="94"/>
    <x v="4"/>
    <n v="41.768330589999998"/>
    <n v="-87.648135609999997"/>
    <s v="(41.768330593, -87.648135609)"/>
    <n v="572.4"/>
    <x v="21"/>
  </r>
  <r>
    <n v="4718689"/>
    <s v="HM324025"/>
    <d v="2006-05-01T00:00:00"/>
    <s v="0000X W ELM ST"/>
    <n v="860"/>
    <x v="0"/>
    <s v="RETAIL THEFT"/>
    <x v="7"/>
    <b v="1"/>
    <b v="0"/>
    <n v="1824"/>
    <n v="18"/>
    <n v="42"/>
    <n v="8"/>
    <n v="6"/>
    <n v="1175504"/>
    <n v="1908078"/>
    <x v="17"/>
    <n v="1"/>
    <x v="17"/>
    <n v="41.903142000000003"/>
    <n v="-87.630775569999997"/>
    <s v="(41.903141995, -87.63077557)"/>
    <n v="115.39999999999999"/>
    <x v="17"/>
  </r>
  <r>
    <n v="1845995"/>
    <s v="G662598"/>
    <d v="2001-11-03T00:00:00"/>
    <s v="0000X N STATE ST"/>
    <n v="820"/>
    <x v="0"/>
    <s v="$500 AND UNDER"/>
    <x v="8"/>
    <b v="1"/>
    <b v="0"/>
    <n v="122"/>
    <n v="1"/>
    <m/>
    <m/>
    <n v="6"/>
    <n v="1176398"/>
    <n v="1900691"/>
    <x v="26"/>
    <s v=""/>
    <x v="15"/>
    <n v="41.882851549999998"/>
    <n v="-87.627714909999995"/>
    <s v="(41.882851552, -87.627714909)"/>
    <n v="0"/>
    <x v="26"/>
  </r>
  <r>
    <n v="8678872"/>
    <s v="HV353560"/>
    <d v="2012-04-15T00:00:00"/>
    <s v="072XX S PAXTON AVE"/>
    <n v="890"/>
    <x v="0"/>
    <s v="FROM BUILDING"/>
    <x v="3"/>
    <b v="0"/>
    <b v="0"/>
    <n v="333"/>
    <n v="3"/>
    <n v="5"/>
    <n v="43"/>
    <n v="6"/>
    <n v="1192140"/>
    <n v="1857319"/>
    <x v="28"/>
    <n v="55"/>
    <x v="6"/>
    <n v="41.763466909999998"/>
    <n v="-87.571323359999994"/>
    <s v="(41.763466911, -87.571323359)"/>
    <n v="414.29999999999995"/>
    <x v="28"/>
  </r>
  <r>
    <n v="6855661"/>
    <s v="HR261581"/>
    <d v="2009-04-10T00:00:00"/>
    <s v="017XX W CERMAK RD"/>
    <n v="860"/>
    <x v="0"/>
    <s v="RETAIL THEFT"/>
    <x v="7"/>
    <b v="1"/>
    <b v="0"/>
    <n v="1034"/>
    <n v="10"/>
    <n v="25"/>
    <n v="31"/>
    <n v="6"/>
    <n v="1165218"/>
    <n v="1889459"/>
    <x v="29"/>
    <n v="76"/>
    <x v="10"/>
    <n v="41.852274880000003"/>
    <n v="-87.669087230000002"/>
    <s v="(41.852274879, -87.66908723)"/>
    <n v="80.7"/>
    <x v="29"/>
  </r>
  <r>
    <n v="4385612"/>
    <s v="HL680775"/>
    <d v="2005-10-14T00:00:00"/>
    <s v="017XX N HERMITAGE AVE"/>
    <n v="820"/>
    <x v="0"/>
    <s v="$500 AND UNDER"/>
    <x v="19"/>
    <b v="0"/>
    <b v="0"/>
    <n v="1433"/>
    <n v="14"/>
    <n v="32"/>
    <n v="24"/>
    <n v="6"/>
    <n v="1164410"/>
    <n v="1911688"/>
    <x v="5"/>
    <n v="10"/>
    <x v="4"/>
    <n v="41.913290170000003"/>
    <n v="-87.67142355"/>
    <s v="(41.913290173, -87.671423547)"/>
    <n v="567.00000000000023"/>
    <x v="5"/>
  </r>
  <r>
    <n v="4929211"/>
    <s v="HM543491"/>
    <d v="2006-06-29T00:00:00"/>
    <s v="021XX W ROSCOE ST"/>
    <n v="810"/>
    <x v="0"/>
    <s v="OVER $500"/>
    <x v="6"/>
    <b v="0"/>
    <b v="0"/>
    <n v="1913"/>
    <n v="19"/>
    <n v="32"/>
    <n v="5"/>
    <n v="6"/>
    <n v="1161308"/>
    <n v="1922552"/>
    <x v="30"/>
    <n v="6"/>
    <x v="17"/>
    <n v="41.943166830000003"/>
    <n v="-87.682516669999998"/>
    <s v="(41.943166826, -87.682516667)"/>
    <n v="41.3"/>
    <x v="30"/>
  </r>
  <r>
    <n v="9978032"/>
    <s v="HY167451"/>
    <d v="2015-02-27T00:00:00"/>
    <s v="063XX S YALE AVE"/>
    <n v="820"/>
    <x v="0"/>
    <s v="$500 AND UNDER"/>
    <x v="14"/>
    <b v="0"/>
    <b v="0"/>
    <n v="722"/>
    <n v="7"/>
    <n v="20"/>
    <n v="68"/>
    <n v="6"/>
    <n v="1175585"/>
    <n v="1863128"/>
    <x v="21"/>
    <n v="94"/>
    <x v="9"/>
    <n v="41.77979388"/>
    <n v="-87.631826610000005"/>
    <s v="(41.779793875, -87.631826613)"/>
    <n v="572.4"/>
    <x v="21"/>
  </r>
  <r>
    <n v="10190267"/>
    <s v="HY377901"/>
    <d v="2015-08-10T00:00:00"/>
    <s v="026XX N MILWAUKEE AVE"/>
    <n v="810"/>
    <x v="0"/>
    <s v="OVER $500"/>
    <x v="14"/>
    <b v="0"/>
    <b v="0"/>
    <n v="1412"/>
    <n v="14"/>
    <n v="35"/>
    <n v="22"/>
    <n v="6"/>
    <n v="1154504"/>
    <n v="1917426"/>
    <x v="13"/>
    <n v="23"/>
    <x v="9"/>
    <n v="41.929239729999999"/>
    <n v="-87.707662339999999"/>
    <s v="(41.929239732, -87.707662339)"/>
    <n v="122.49999999999999"/>
    <x v="13"/>
  </r>
  <r>
    <n v="9575333"/>
    <s v="HX225704"/>
    <d v="2014-04-16T00:00:00"/>
    <s v="002XX W MONROE ST"/>
    <n v="890"/>
    <x v="0"/>
    <s v="FROM BUILDING"/>
    <x v="20"/>
    <b v="0"/>
    <b v="0"/>
    <n v="122"/>
    <n v="1"/>
    <n v="2"/>
    <n v="32"/>
    <n v="6"/>
    <n v="1174585"/>
    <n v="1899875"/>
    <x v="18"/>
    <n v="3"/>
    <x v="5"/>
    <n v="41.880653109999997"/>
    <n v="-87.634396649999999"/>
    <s v="(41.880653112, -87.634396649)"/>
    <n v="4.5"/>
    <x v="18"/>
  </r>
  <r>
    <n v="2688426"/>
    <s v="HJ308632"/>
    <d v="2003-04-17T00:00:00"/>
    <s v="017XX N AUSTIN AVE"/>
    <n v="810"/>
    <x v="0"/>
    <s v="OVER $500"/>
    <x v="21"/>
    <b v="0"/>
    <b v="0"/>
    <n v="2531"/>
    <n v="25"/>
    <n v="29"/>
    <n v="25"/>
    <n v="6"/>
    <n v="1136138"/>
    <n v="1910943"/>
    <x v="16"/>
    <n v="73"/>
    <x v="8"/>
    <n v="41.911797559999997"/>
    <n v="-87.775307789999999"/>
    <s v="(41.911797557, -87.775307788)"/>
    <n v="578.79999999999995"/>
    <x v="16"/>
  </r>
  <r>
    <n v="8854340"/>
    <s v="HV528008"/>
    <d v="2012-10-20T00:00:00"/>
    <s v="029XX N LAKE SHORE DR"/>
    <n v="890"/>
    <x v="0"/>
    <s v="FROM BUILDING"/>
    <x v="2"/>
    <b v="0"/>
    <b v="0"/>
    <n v="1934"/>
    <n v="19"/>
    <n v="44"/>
    <n v="6"/>
    <n v="6"/>
    <n v="1173772"/>
    <n v="1920055"/>
    <x v="25"/>
    <n v="5"/>
    <x v="6"/>
    <n v="41.936046159999997"/>
    <n v="-87.636780160000001"/>
    <s v="(41.936046155, -87.636780157)"/>
    <n v="90.8"/>
    <x v="25"/>
  </r>
  <r>
    <n v="3704662"/>
    <s v="HK801112"/>
    <d v="2004-12-10T00:00:00"/>
    <s v="055XX S WELLS ST"/>
    <n v="810"/>
    <x v="0"/>
    <s v="OVER $500"/>
    <x v="6"/>
    <b v="0"/>
    <b v="0"/>
    <n v="711"/>
    <n v="7"/>
    <n v="3"/>
    <n v="68"/>
    <n v="6"/>
    <n v="1175549"/>
    <n v="1868101"/>
    <x v="21"/>
    <n v="94"/>
    <x v="0"/>
    <n v="41.793441110000003"/>
    <n v="-87.631809840000003"/>
    <s v="(41.793441113, -87.631809838)"/>
    <n v="572.4"/>
    <x v="21"/>
  </r>
  <r>
    <n v="7724785"/>
    <s v="HS532107"/>
    <d v="2010-09-11T00:00:00"/>
    <s v="065XX S ST LAWRENCE AVE"/>
    <n v="890"/>
    <x v="0"/>
    <s v="FROM BUILDING"/>
    <x v="17"/>
    <b v="0"/>
    <b v="0"/>
    <n v="321"/>
    <n v="3"/>
    <n v="20"/>
    <n v="42"/>
    <n v="6"/>
    <n v="1181360"/>
    <n v="1861718"/>
    <x v="31"/>
    <n v="58"/>
    <x v="2"/>
    <n v="41.775793470000004"/>
    <n v="-87.610698310000004"/>
    <s v="(41.775793468, -87.61069831)"/>
    <n v="224.89999999999998"/>
    <x v="31"/>
  </r>
  <r>
    <n v="10943516"/>
    <s v="JA261898"/>
    <d v="2017-05-13T00:00:00"/>
    <s v="0000X N LATROBE AVE"/>
    <n v="820"/>
    <x v="0"/>
    <s v="$500 AND UNDER"/>
    <x v="6"/>
    <b v="0"/>
    <b v="0"/>
    <n v="1522"/>
    <n v="15"/>
    <n v="28"/>
    <n v="25"/>
    <n v="6"/>
    <n v="1141381"/>
    <n v="1899903"/>
    <x v="16"/>
    <n v="73"/>
    <x v="16"/>
    <n v="41.881407269999997"/>
    <n v="-87.756319079999997"/>
    <s v="(41.88140727, -87.756319082)"/>
    <n v="578.79999999999995"/>
    <x v="16"/>
  </r>
  <r>
    <n v="11185089"/>
    <s v="JA559176"/>
    <d v="2017-12-20T00:00:00"/>
    <s v="019XX S MILLARD AVE"/>
    <n v="810"/>
    <x v="0"/>
    <s v="OVER $500"/>
    <x v="3"/>
    <b v="0"/>
    <b v="0"/>
    <n v="1014"/>
    <n v="10"/>
    <n v="24"/>
    <n v="29"/>
    <n v="6"/>
    <n v="1152346"/>
    <n v="1890287"/>
    <x v="32"/>
    <n v="87"/>
    <x v="16"/>
    <n v="41.854810530000002"/>
    <n v="-87.716309539999997"/>
    <s v="(41.854810528, -87.716309542)"/>
    <n v="424.99999999999989"/>
    <x v="32"/>
  </r>
  <r>
    <n v="11072808"/>
    <s v="JA412895"/>
    <d v="2017-08-31T00:00:00"/>
    <s v="011XX N KARLOV AVE"/>
    <n v="810"/>
    <x v="0"/>
    <s v="OVER $500"/>
    <x v="10"/>
    <b v="0"/>
    <b v="0"/>
    <n v="1111"/>
    <n v="11"/>
    <n v="37"/>
    <n v="23"/>
    <n v="6"/>
    <n v="1148843"/>
    <n v="1907272"/>
    <x v="1"/>
    <n v="85"/>
    <x v="16"/>
    <n v="41.901487660000001"/>
    <n v="-87.728728000000004"/>
    <s v="(41.901487656, -87.728728004)"/>
    <n v="533.20000000000005"/>
    <x v="1"/>
  </r>
  <r>
    <n v="10084732"/>
    <s v="HY273740"/>
    <d v="2015-05-24T00:00:00"/>
    <s v="004XX N STATE ST"/>
    <n v="820"/>
    <x v="0"/>
    <s v="$500 AND UNDER"/>
    <x v="9"/>
    <b v="0"/>
    <b v="0"/>
    <n v="1831"/>
    <n v="18"/>
    <n v="42"/>
    <n v="8"/>
    <n v="6"/>
    <n v="1176302"/>
    <n v="1903096"/>
    <x v="17"/>
    <n v="1"/>
    <x v="9"/>
    <n v="41.889453170000003"/>
    <n v="-87.627994830000006"/>
    <s v="(41.889453169, -87.627994833)"/>
    <n v="115.39999999999999"/>
    <x v="17"/>
  </r>
  <r>
    <n v="10485657"/>
    <s v="HZ224258"/>
    <d v="2016-04-12T00:00:00"/>
    <s v="017XX N LUNA AVE"/>
    <n v="820"/>
    <x v="0"/>
    <s v="$500 AND UNDER"/>
    <x v="6"/>
    <b v="0"/>
    <b v="0"/>
    <n v="2532"/>
    <n v="25"/>
    <n v="37"/>
    <n v="25"/>
    <n v="6"/>
    <n v="1139131"/>
    <n v="1911034"/>
    <x v="16"/>
    <n v="73"/>
    <x v="3"/>
    <n v="41.91199331"/>
    <n v="-87.764310019999996"/>
    <s v="(41.911993311, -87.764310023)"/>
    <n v="578.79999999999995"/>
    <x v="16"/>
  </r>
  <r>
    <n v="2963994"/>
    <s v="HJ652747"/>
    <d v="2003-09-26T00:00:00"/>
    <s v="022XX W HARRISON ST"/>
    <n v="820"/>
    <x v="0"/>
    <s v="$500 AND UNDER"/>
    <x v="6"/>
    <b v="0"/>
    <b v="0"/>
    <n v="1211"/>
    <n v="12"/>
    <n v="2"/>
    <n v="28"/>
    <n v="6"/>
    <n v="1161653"/>
    <n v="1897333"/>
    <x v="10"/>
    <n v="15"/>
    <x v="8"/>
    <n v="41.873956819999997"/>
    <n v="-87.681952530000004"/>
    <s v="(41.873956822, -87.681952527)"/>
    <n v="420.90000000000003"/>
    <x v="10"/>
  </r>
  <r>
    <n v="1340847"/>
    <s v="G040244"/>
    <d v="2001-01-19T00:00:00"/>
    <s v="063XX N NAGLE AV"/>
    <n v="820"/>
    <x v="0"/>
    <s v="$500 AND UNDER"/>
    <x v="7"/>
    <b v="1"/>
    <b v="0"/>
    <n v="1611"/>
    <n v="16"/>
    <m/>
    <m/>
    <n v="6"/>
    <n v="1132586"/>
    <n v="1941599"/>
    <x v="26"/>
    <s v=""/>
    <x v="15"/>
    <n v="41.995983539999997"/>
    <n v="-87.787639889999994"/>
    <s v="(41.99598354, -87.787639887)"/>
    <n v="0"/>
    <x v="26"/>
  </r>
  <r>
    <n v="2771112"/>
    <s v="HJ415128"/>
    <d v="2003-06-08T00:00:00"/>
    <s v="037XX S WOLCOTT AVE"/>
    <n v="810"/>
    <x v="0"/>
    <s v="OVER $500"/>
    <x v="19"/>
    <b v="0"/>
    <b v="0"/>
    <n v="922"/>
    <n v="9"/>
    <n v="11"/>
    <n v="59"/>
    <n v="6"/>
    <n v="1164300"/>
    <n v="1879991"/>
    <x v="20"/>
    <n v="61"/>
    <x v="8"/>
    <n v="41.826313149999997"/>
    <n v="-87.672723820000002"/>
    <s v="(41.826313153, -87.67272382)"/>
    <n v="11.700000000000001"/>
    <x v="20"/>
  </r>
  <r>
    <n v="8861185"/>
    <s v="HV534721"/>
    <d v="2012-10-25T00:00:00"/>
    <s v="017XX W FULLERTON AVE"/>
    <n v="820"/>
    <x v="0"/>
    <s v="$500 AND UNDER"/>
    <x v="8"/>
    <b v="0"/>
    <b v="0"/>
    <n v="1811"/>
    <n v="18"/>
    <n v="32"/>
    <n v="7"/>
    <n v="6"/>
    <n v="1164140"/>
    <n v="1915989"/>
    <x v="33"/>
    <n v="2"/>
    <x v="6"/>
    <n v="41.92509811"/>
    <n v="-87.672293670000002"/>
    <s v="(41.925098106, -87.672293669)"/>
    <n v="109.30000000000001"/>
    <x v="33"/>
  </r>
  <r>
    <n v="11143628"/>
    <s v="JA503725"/>
    <d v="2017-11-08T00:00:00"/>
    <s v="058XX S ASHLAND AVE"/>
    <n v="820"/>
    <x v="0"/>
    <s v="$500 AND UNDER"/>
    <x v="6"/>
    <b v="1"/>
    <b v="0"/>
    <n v="713"/>
    <n v="7"/>
    <n v="15"/>
    <n v="67"/>
    <n v="6"/>
    <n v="1166676"/>
    <n v="1865801"/>
    <x v="34"/>
    <n v="89"/>
    <x v="16"/>
    <n v="41.787323720000003"/>
    <n v="-87.664411950000002"/>
    <s v="(41.787323718, -87.664411954)"/>
    <n v="486.4"/>
    <x v="34"/>
  </r>
  <r>
    <n v="5214424"/>
    <s v="HM803061"/>
    <d v="2006-12-31T00:00:00"/>
    <s v="029XX N ASHLAND AVE"/>
    <n v="860"/>
    <x v="0"/>
    <s v="RETAIL THEFT"/>
    <x v="7"/>
    <b v="1"/>
    <b v="0"/>
    <n v="1931"/>
    <n v="19"/>
    <n v="32"/>
    <n v="6"/>
    <n v="6"/>
    <n v="1165142"/>
    <n v="1919763"/>
    <x v="25"/>
    <n v="5"/>
    <x v="17"/>
    <n v="41.935432919999997"/>
    <n v="-87.668504339999998"/>
    <s v="(41.935432921, -87.668504341)"/>
    <n v="90.8"/>
    <x v="25"/>
  </r>
  <r>
    <n v="5931425"/>
    <s v="HN731220"/>
    <d v="2007-11-21T00:00:00"/>
    <s v="003XX S WACKER DR"/>
    <n v="890"/>
    <x v="0"/>
    <s v="FROM BUILDING"/>
    <x v="22"/>
    <b v="0"/>
    <b v="0"/>
    <n v="111"/>
    <n v="1"/>
    <n v="2"/>
    <n v="32"/>
    <n v="6"/>
    <n v="1173916"/>
    <n v="1898816"/>
    <x v="18"/>
    <n v="3"/>
    <x v="7"/>
    <n v="41.877762070000003"/>
    <n v="-87.636884690000002"/>
    <s v="(41.877762073, -87.63688469)"/>
    <n v="4.5"/>
    <x v="18"/>
  </r>
  <r>
    <n v="6622100"/>
    <s v="HP691879"/>
    <d v="2008-11-17T00:00:00"/>
    <s v="046XX S DREXEL BLVD"/>
    <n v="820"/>
    <x v="0"/>
    <s v="$500 AND UNDER"/>
    <x v="17"/>
    <b v="0"/>
    <b v="0"/>
    <n v="2123"/>
    <n v="2"/>
    <n v="4"/>
    <n v="39"/>
    <n v="6"/>
    <n v="1183100"/>
    <n v="1874490"/>
    <x v="35"/>
    <n v="26"/>
    <x v="12"/>
    <n v="41.810800620000002"/>
    <n v="-87.603922449999999"/>
    <s v="(41.810800619, -87.603922445)"/>
    <n v="213.20000000000005"/>
    <x v="35"/>
  </r>
  <r>
    <n v="8863261"/>
    <s v="HV537004"/>
    <d v="2012-10-25T00:00:00"/>
    <s v="054XX N ASHLAND AVE"/>
    <n v="810"/>
    <x v="0"/>
    <s v="OVER $500"/>
    <x v="1"/>
    <b v="0"/>
    <b v="1"/>
    <n v="2012"/>
    <n v="20"/>
    <n v="40"/>
    <n v="77"/>
    <n v="6"/>
    <n v="1164674"/>
    <n v="1936421"/>
    <x v="36"/>
    <n v="19"/>
    <x v="6"/>
    <n v="41.981153149999997"/>
    <n v="-87.669750199999996"/>
    <s v="(41.981153152, -87.669750197)"/>
    <n v="141.9"/>
    <x v="36"/>
  </r>
  <r>
    <n v="6731976"/>
    <s v="HR149903"/>
    <d v="2009-02-02T00:00:00"/>
    <s v="010XX W BELMONT AVE"/>
    <n v="890"/>
    <x v="0"/>
    <s v="FROM BUILDING"/>
    <x v="23"/>
    <b v="0"/>
    <b v="0"/>
    <n v="1924"/>
    <n v="19"/>
    <n v="44"/>
    <n v="6"/>
    <n v="6"/>
    <n v="1168964"/>
    <n v="1921423"/>
    <x v="25"/>
    <n v="5"/>
    <x v="10"/>
    <n v="41.939905850000002"/>
    <n v="-87.654410049999996"/>
    <s v="(41.939905846, -87.654410045)"/>
    <n v="90.8"/>
    <x v="25"/>
  </r>
  <r>
    <n v="9664739"/>
    <s v="HX314361"/>
    <d v="2014-06-21T00:00:00"/>
    <s v="018XX W 22ND PL"/>
    <n v="820"/>
    <x v="0"/>
    <s v="$500 AND UNDER"/>
    <x v="6"/>
    <b v="0"/>
    <b v="0"/>
    <n v="1034"/>
    <n v="10"/>
    <n v="25"/>
    <n v="31"/>
    <n v="6"/>
    <n v="1164340"/>
    <n v="1889153"/>
    <x v="29"/>
    <n v="76"/>
    <x v="5"/>
    <n v="41.85145378"/>
    <n v="-87.672318379999993"/>
    <s v="(41.851453777, -87.672318382)"/>
    <n v="80.7"/>
    <x v="29"/>
  </r>
  <r>
    <n v="8670090"/>
    <s v="HV345270"/>
    <d v="2012-06-20T00:00:00"/>
    <s v="013XX W 51ST ST"/>
    <n v="890"/>
    <x v="0"/>
    <s v="FROM BUILDING"/>
    <x v="24"/>
    <b v="0"/>
    <b v="0"/>
    <n v="933"/>
    <n v="9"/>
    <n v="16"/>
    <n v="61"/>
    <n v="6"/>
    <n v="1168063"/>
    <n v="1870939"/>
    <x v="37"/>
    <n v="91"/>
    <x v="6"/>
    <n v="41.801393269999998"/>
    <n v="-87.659178690000005"/>
    <s v="(41.801393265, -87.659178692)"/>
    <n v="482.7"/>
    <x v="37"/>
  </r>
  <r>
    <n v="7505841"/>
    <s v="HS308747"/>
    <d v="2010-05-15T00:00:00"/>
    <s v="004XX E 95TH ST"/>
    <n v="890"/>
    <x v="0"/>
    <s v="FROM BUILDING"/>
    <x v="25"/>
    <b v="0"/>
    <b v="0"/>
    <n v="633"/>
    <n v="6"/>
    <n v="9"/>
    <n v="49"/>
    <n v="6"/>
    <n v="1180667"/>
    <n v="1842071"/>
    <x v="11"/>
    <n v="52"/>
    <x v="2"/>
    <n v="41.721895859999997"/>
    <n v="-87.613841019999995"/>
    <s v="(41.721895856, -87.613841024)"/>
    <n v="282.70000000000005"/>
    <x v="11"/>
  </r>
  <r>
    <n v="3637126"/>
    <s v="HK728309"/>
    <d v="2004-11-03T00:00:00"/>
    <s v="008XX N KEDZIE AVE"/>
    <n v="820"/>
    <x v="0"/>
    <s v="$500 AND UNDER"/>
    <x v="6"/>
    <b v="0"/>
    <b v="0"/>
    <n v="1121"/>
    <n v="11"/>
    <n v="27"/>
    <n v="23"/>
    <n v="6"/>
    <n v="1154891"/>
    <n v="1905271"/>
    <x v="1"/>
    <n v="85"/>
    <x v="0"/>
    <n v="41.895877609999999"/>
    <n v="-87.706566629999998"/>
    <s v="(41.895877613, -87.706566627)"/>
    <n v="533.20000000000005"/>
    <x v="1"/>
  </r>
  <r>
    <n v="4153041"/>
    <s v="HL005270"/>
    <d v="2005-07-12T00:00:00"/>
    <s v="008XX N CICERO AVE"/>
    <n v="820"/>
    <x v="0"/>
    <s v="$500 AND UNDER"/>
    <x v="25"/>
    <b v="0"/>
    <b v="0"/>
    <n v="1111"/>
    <n v="11"/>
    <n v="37"/>
    <n v="25"/>
    <n v="6"/>
    <n v="1144207"/>
    <n v="1904963"/>
    <x v="16"/>
    <n v="73"/>
    <x v="4"/>
    <n v="41.8952399"/>
    <n v="-87.745814789999997"/>
    <s v="(41.895239896, -87.745814792)"/>
    <n v="578.79999999999995"/>
    <x v="16"/>
  </r>
  <r>
    <n v="10102551"/>
    <s v="HY291329"/>
    <d v="2015-06-06T00:00:00"/>
    <s v="028XX W DEVON AVE"/>
    <n v="860"/>
    <x v="0"/>
    <s v="RETAIL THEFT"/>
    <x v="26"/>
    <b v="0"/>
    <b v="0"/>
    <n v="2413"/>
    <n v="24"/>
    <n v="50"/>
    <n v="2"/>
    <n v="6"/>
    <n v="1156278"/>
    <n v="1942331"/>
    <x v="38"/>
    <n v="46"/>
    <x v="9"/>
    <n v="41.9975448"/>
    <n v="-87.700467439999997"/>
    <s v="(41.997544797, -87.700467444)"/>
    <n v="63.599999999999994"/>
    <x v="38"/>
  </r>
  <r>
    <n v="2988938"/>
    <s v="HJ678713"/>
    <d v="2003-10-07T00:00:00"/>
    <s v="050XX S KEDZIE AVE"/>
    <n v="810"/>
    <x v="0"/>
    <s v="OVER $500"/>
    <x v="5"/>
    <b v="0"/>
    <b v="0"/>
    <n v="821"/>
    <n v="8"/>
    <n v="14"/>
    <n v="63"/>
    <n v="6"/>
    <n v="1155893"/>
    <n v="1871118"/>
    <x v="39"/>
    <n v="93"/>
    <x v="8"/>
    <n v="41.802137719999998"/>
    <n v="-87.703806020000002"/>
    <s v="(41.802137724, -87.703806024)"/>
    <n v="76.999999999999986"/>
    <x v="39"/>
  </r>
  <r>
    <n v="10225755"/>
    <s v="HY412959"/>
    <d v="2015-09-05T00:00:00"/>
    <s v="065XX S HOYNE AVE"/>
    <n v="820"/>
    <x v="0"/>
    <s v="$500 AND UNDER"/>
    <x v="3"/>
    <b v="0"/>
    <b v="0"/>
    <n v="726"/>
    <n v="7"/>
    <n v="15"/>
    <n v="67"/>
    <n v="6"/>
    <n v="1163490"/>
    <n v="1861218"/>
    <x v="34"/>
    <n v="89"/>
    <x v="9"/>
    <n v="41.774814790000001"/>
    <n v="-87.676222069999994"/>
    <s v="(41.774814785, -87.676222073)"/>
    <n v="486.4"/>
    <x v="34"/>
  </r>
  <r>
    <n v="9499852"/>
    <s v="HX155070"/>
    <d v="2014-02-17T00:00:00"/>
    <s v="002XX E MARQUETTE RD"/>
    <n v="810"/>
    <x v="0"/>
    <s v="OVER $500"/>
    <x v="5"/>
    <b v="0"/>
    <b v="0"/>
    <n v="322"/>
    <n v="3"/>
    <n v="20"/>
    <n v="69"/>
    <n v="6"/>
    <n v="1178939"/>
    <n v="1860641"/>
    <x v="19"/>
    <n v="66"/>
    <x v="5"/>
    <n v="41.772893549999999"/>
    <n v="-87.619606160000004"/>
    <s v="(41.772893552, -87.61960616)"/>
    <n v="328.7"/>
    <x v="19"/>
  </r>
  <r>
    <n v="8727329"/>
    <s v="HV402967"/>
    <d v="2012-07-27T00:00:00"/>
    <s v="062XX S MC VICKER AVE"/>
    <n v="810"/>
    <x v="0"/>
    <s v="OVER $500"/>
    <x v="6"/>
    <b v="0"/>
    <b v="0"/>
    <n v="812"/>
    <n v="8"/>
    <n v="23"/>
    <n v="64"/>
    <n v="6"/>
    <n v="1137145"/>
    <n v="1862622"/>
    <x v="40"/>
    <n v="29"/>
    <x v="6"/>
    <n v="41.779179419999998"/>
    <n v="-87.772767009999995"/>
    <s v="(41.779179421, -87.772767014)"/>
    <n v="26.400000000000002"/>
    <x v="40"/>
  </r>
  <r>
    <n v="9682442"/>
    <s v="HX332979"/>
    <d v="2014-07-05T00:00:00"/>
    <s v="042XX W 55TH ST"/>
    <n v="820"/>
    <x v="0"/>
    <s v="$500 AND UNDER"/>
    <x v="17"/>
    <b v="0"/>
    <b v="1"/>
    <n v="813"/>
    <n v="8"/>
    <n v="13"/>
    <n v="62"/>
    <n v="6"/>
    <n v="1148818"/>
    <n v="1867790"/>
    <x v="41"/>
    <n v="69"/>
    <x v="5"/>
    <n v="41.79314445"/>
    <n v="-87.729838950000001"/>
    <s v="(41.793144448, -87.729838952)"/>
    <n v="13.7"/>
    <x v="41"/>
  </r>
  <r>
    <n v="3013050"/>
    <s v="HJ710634"/>
    <d v="2003-10-22T00:00:00"/>
    <s v="070XX S WESTERN AVE"/>
    <n v="810"/>
    <x v="0"/>
    <s v="OVER $500"/>
    <x v="6"/>
    <b v="0"/>
    <b v="0"/>
    <n v="832"/>
    <n v="8"/>
    <n v="17"/>
    <n v="66"/>
    <n v="6"/>
    <n v="1161593"/>
    <n v="1857866"/>
    <x v="4"/>
    <n v="80"/>
    <x v="8"/>
    <n v="41.765655989999999"/>
    <n v="-87.683269100000004"/>
    <s v="(41.765655988, -87.683269102)"/>
    <n v="224.5"/>
    <x v="4"/>
  </r>
  <r>
    <n v="9509922"/>
    <s v="HX165034"/>
    <d v="2014-02-25T00:00:00"/>
    <s v="109XX S CHURCH ST"/>
    <n v="820"/>
    <x v="0"/>
    <s v="$500 AND UNDER"/>
    <x v="3"/>
    <b v="0"/>
    <b v="0"/>
    <n v="2212"/>
    <n v="22"/>
    <n v="19"/>
    <n v="75"/>
    <n v="6"/>
    <n v="1167242"/>
    <n v="1831951"/>
    <x v="42"/>
    <n v="30"/>
    <x v="5"/>
    <n v="41.694422330000002"/>
    <n v="-87.663303020000001"/>
    <s v="(41.694422332, -87.663303015)"/>
    <n v="94.3"/>
    <x v="42"/>
  </r>
  <r>
    <n v="6980726"/>
    <s v="HR385117"/>
    <d v="2009-06-20T00:00:00"/>
    <s v="076XX S CICERO AVE"/>
    <n v="860"/>
    <x v="0"/>
    <s v="RETAIL THEFT"/>
    <x v="0"/>
    <b v="1"/>
    <b v="0"/>
    <n v="833"/>
    <n v="8"/>
    <n v="13"/>
    <n v="65"/>
    <n v="6"/>
    <n v="1145727"/>
    <n v="1853720"/>
    <x v="9"/>
    <n v="56"/>
    <x v="10"/>
    <n v="41.754592959999997"/>
    <n v="-87.741528540000004"/>
    <s v="(41.754592961, -87.741528537)"/>
    <n v="58"/>
    <x v="9"/>
  </r>
  <r>
    <n v="7428379"/>
    <s v="HS230912"/>
    <d v="2010-03-29T00:00:00"/>
    <s v="113XX S NORMAL AVE"/>
    <n v="890"/>
    <x v="0"/>
    <s v="FROM BUILDING"/>
    <x v="11"/>
    <b v="0"/>
    <b v="0"/>
    <n v="2233"/>
    <n v="22"/>
    <n v="34"/>
    <n v="49"/>
    <n v="6"/>
    <n v="1174990"/>
    <n v="1829768"/>
    <x v="11"/>
    <n v="52"/>
    <x v="2"/>
    <n v="41.688262950000002"/>
    <n v="-87.63500028"/>
    <s v="(41.688262954, -87.635000281)"/>
    <n v="282.70000000000005"/>
    <x v="11"/>
  </r>
  <r>
    <n v="3808095"/>
    <s v="HL177398"/>
    <d v="2005-02-12T00:00:00"/>
    <s v="026XX N ELSTON AVE"/>
    <n v="860"/>
    <x v="0"/>
    <s v="RETAIL THEFT"/>
    <x v="8"/>
    <b v="0"/>
    <b v="0"/>
    <n v="1432"/>
    <n v="14"/>
    <n v="1"/>
    <n v="22"/>
    <n v="6"/>
    <n v="1160867"/>
    <n v="1917657"/>
    <x v="13"/>
    <n v="23"/>
    <x v="4"/>
    <n v="41.929743819999999"/>
    <n v="-87.684273779999998"/>
    <s v="(41.929743818, -87.684273777)"/>
    <n v="122.49999999999999"/>
    <x v="13"/>
  </r>
  <r>
    <n v="2405698"/>
    <s v="HH702524"/>
    <d v="2002-10-09T00:00:00"/>
    <s v="025XX W FLOURNOY ST"/>
    <n v="820"/>
    <x v="0"/>
    <s v="$500 AND UNDER"/>
    <x v="6"/>
    <b v="0"/>
    <b v="0"/>
    <n v="1135"/>
    <n v="11"/>
    <n v="2"/>
    <n v="28"/>
    <n v="6"/>
    <n v="1159336"/>
    <n v="1896944"/>
    <x v="10"/>
    <n v="15"/>
    <x v="14"/>
    <n v="41.872937299999997"/>
    <n v="-87.690470169999998"/>
    <s v="(41.872937304, -87.690470166)"/>
    <n v="420.90000000000003"/>
    <x v="10"/>
  </r>
  <r>
    <n v="11048967"/>
    <s v="JA384163"/>
    <d v="2017-08-02T00:00:00"/>
    <s v="028XX N Maplewood Ave"/>
    <n v="820"/>
    <x v="0"/>
    <s v="$500 AND UNDER"/>
    <x v="3"/>
    <b v="0"/>
    <b v="0"/>
    <n v="1411"/>
    <n v="14"/>
    <n v="1"/>
    <n v="21"/>
    <n v="6"/>
    <n v="1158865"/>
    <n v="1918857"/>
    <x v="8"/>
    <n v="42"/>
    <x v="16"/>
    <n v="41.933078049999999"/>
    <n v="-87.691597580000007"/>
    <s v="(41.933078052, -87.691597583)"/>
    <n v="59.4"/>
    <x v="8"/>
  </r>
  <r>
    <n v="2975480"/>
    <s v="HJ672058"/>
    <d v="2003-10-01T00:00:00"/>
    <s v="016XX N OAKLEY AVE"/>
    <n v="820"/>
    <x v="0"/>
    <s v="$500 AND UNDER"/>
    <x v="6"/>
    <b v="0"/>
    <b v="0"/>
    <n v="1434"/>
    <n v="14"/>
    <n v="1"/>
    <n v="24"/>
    <n v="6"/>
    <n v="1160770"/>
    <n v="1911006"/>
    <x v="5"/>
    <n v="10"/>
    <x v="8"/>
    <n v="41.911495019999997"/>
    <n v="-87.684815060000005"/>
    <s v="(41.911495021, -87.684815055)"/>
    <n v="567.00000000000023"/>
    <x v="5"/>
  </r>
  <r>
    <n v="8134254"/>
    <s v="HT368471"/>
    <d v="2011-06-26T00:00:00"/>
    <s v="069XX N WOLCOTT AVE"/>
    <n v="890"/>
    <x v="0"/>
    <s v="FROM BUILDING"/>
    <x v="11"/>
    <b v="0"/>
    <b v="0"/>
    <n v="2424"/>
    <n v="24"/>
    <n v="49"/>
    <n v="1"/>
    <n v="6"/>
    <n v="1162360"/>
    <n v="1945827"/>
    <x v="43"/>
    <n v="39"/>
    <x v="1"/>
    <n v="42.00701239"/>
    <n v="-87.677995609999996"/>
    <s v="(42.007012388, -87.67799561)"/>
    <n v="94.6"/>
    <x v="43"/>
  </r>
  <r>
    <n v="10012707"/>
    <s v="HY202462"/>
    <d v="2015-03-28T00:00:00"/>
    <s v="056XX W BYRON ST"/>
    <n v="810"/>
    <x v="0"/>
    <s v="OVER $500"/>
    <x v="6"/>
    <b v="0"/>
    <b v="0"/>
    <n v="1633"/>
    <n v="16"/>
    <n v="38"/>
    <n v="15"/>
    <n v="6"/>
    <n v="1138080"/>
    <n v="1925360"/>
    <x v="44"/>
    <n v="35"/>
    <x v="9"/>
    <n v="41.951324460000002"/>
    <n v="-87.767824009999998"/>
    <s v="(41.95132446, -87.767824012)"/>
    <n v="60.100000000000009"/>
    <x v="44"/>
  </r>
  <r>
    <n v="9704121"/>
    <s v="HX354359"/>
    <d v="2014-07-21T00:00:00"/>
    <s v="032XX S KEDZIE AVE"/>
    <n v="820"/>
    <x v="0"/>
    <s v="$500 AND UNDER"/>
    <x v="27"/>
    <b v="0"/>
    <b v="0"/>
    <n v="1033"/>
    <n v="10"/>
    <n v="12"/>
    <n v="30"/>
    <n v="6"/>
    <n v="1155548"/>
    <n v="1883013"/>
    <x v="27"/>
    <n v="96"/>
    <x v="5"/>
    <n v="41.834786080000001"/>
    <n v="-87.704752170000006"/>
    <s v="(41.834786077, -87.704752166)"/>
    <n v="234.69999999999996"/>
    <x v="27"/>
  </r>
  <r>
    <n v="10409937"/>
    <s v="HZ146741"/>
    <d v="2016-02-09T00:00:00"/>
    <s v="006XX W 87TH ST"/>
    <n v="820"/>
    <x v="0"/>
    <s v="$500 AND UNDER"/>
    <x v="6"/>
    <b v="0"/>
    <b v="0"/>
    <n v="622"/>
    <n v="6"/>
    <n v="21"/>
    <n v="71"/>
    <n v="6"/>
    <n v="1173383"/>
    <n v="1847259"/>
    <x v="45"/>
    <n v="74"/>
    <x v="3"/>
    <n v="41.736296400000001"/>
    <n v="-87.640368039999998"/>
    <s v="(41.736296397, -87.64036804)"/>
    <n v="305.3"/>
    <x v="45"/>
  </r>
  <r>
    <n v="1612358"/>
    <s v="G376790"/>
    <d v="2001-06-28T00:00:00"/>
    <s v="0000X S STATE ST"/>
    <n v="820"/>
    <x v="0"/>
    <s v="$500 AND UNDER"/>
    <x v="8"/>
    <b v="1"/>
    <b v="0"/>
    <n v="123"/>
    <n v="1"/>
    <m/>
    <m/>
    <n v="6"/>
    <n v="1176418"/>
    <n v="1900379"/>
    <x v="26"/>
    <s v=""/>
    <x v="15"/>
    <n v="41.88199496"/>
    <n v="-87.627650889999998"/>
    <s v="(41.881994955, -87.62765089)"/>
    <n v="0"/>
    <x v="26"/>
  </r>
  <r>
    <n v="9612532"/>
    <s v="HX262353"/>
    <d v="2014-05-14T00:00:00"/>
    <s v="084XX W BRYN MAWR AVE"/>
    <n v="820"/>
    <x v="0"/>
    <s v="$500 AND UNDER"/>
    <x v="6"/>
    <b v="0"/>
    <b v="0"/>
    <n v="1614"/>
    <n v="16"/>
    <n v="41"/>
    <n v="76"/>
    <n v="6"/>
    <n v="1118919"/>
    <n v="1936092"/>
    <x v="22"/>
    <n v="24"/>
    <x v="5"/>
    <n v="41.981099710000002"/>
    <n v="-87.838032830000003"/>
    <s v="(41.981099706, -87.838032833)"/>
    <n v="2.7"/>
    <x v="22"/>
  </r>
  <r>
    <n v="6231712"/>
    <s v="HP317516"/>
    <d v="2008-05-05T00:00:00"/>
    <s v="061XX S NARRAGANSETT AVE"/>
    <n v="820"/>
    <x v="0"/>
    <s v="$500 AND UNDER"/>
    <x v="6"/>
    <b v="0"/>
    <b v="0"/>
    <n v="812"/>
    <n v="8"/>
    <n v="23"/>
    <n v="64"/>
    <n v="6"/>
    <n v="1134794"/>
    <n v="1863173"/>
    <x v="40"/>
    <n v="29"/>
    <x v="12"/>
    <n v="41.7807332"/>
    <n v="-87.781373239999994"/>
    <s v="(41.7807332, -87.781373244)"/>
    <n v="26.400000000000002"/>
    <x v="40"/>
  </r>
  <r>
    <n v="10585295"/>
    <s v="HZ335434"/>
    <d v="2016-07-03T00:00:00"/>
    <s v="040XX N KEDVALE AVE"/>
    <n v="820"/>
    <x v="0"/>
    <s v="$500 AND UNDER"/>
    <x v="6"/>
    <b v="0"/>
    <b v="0"/>
    <n v="1722"/>
    <n v="17"/>
    <n v="39"/>
    <n v="16"/>
    <n v="6"/>
    <n v="1148122"/>
    <n v="1926708"/>
    <x v="46"/>
    <n v="34"/>
    <x v="3"/>
    <n v="41.954835719999998"/>
    <n v="-87.730874720000003"/>
    <s v="(41.95483572, -87.730874723)"/>
    <n v="73.7"/>
    <x v="46"/>
  </r>
  <r>
    <n v="7865597"/>
    <s v="HS678732"/>
    <d v="2010-12-27T00:00:00"/>
    <s v="063XX S HALSTED ST"/>
    <n v="820"/>
    <x v="0"/>
    <s v="$500 AND UNDER"/>
    <x v="6"/>
    <b v="0"/>
    <b v="0"/>
    <n v="723"/>
    <n v="7"/>
    <n v="20"/>
    <n v="68"/>
    <n v="6"/>
    <n v="1172055"/>
    <n v="1862918"/>
    <x v="21"/>
    <n v="94"/>
    <x v="2"/>
    <n v="41.779295910000002"/>
    <n v="-87.644774190000007"/>
    <s v="(41.779295906, -87.644774188)"/>
    <n v="572.4"/>
    <x v="21"/>
  </r>
  <r>
    <n v="4029579"/>
    <s v="HL382289"/>
    <d v="2005-05-27T00:00:00"/>
    <s v="001XX E GRAND AVE"/>
    <n v="810"/>
    <x v="0"/>
    <s v="OVER $500"/>
    <x v="6"/>
    <b v="0"/>
    <b v="0"/>
    <n v="1834"/>
    <n v="18"/>
    <n v="42"/>
    <n v="8"/>
    <n v="6"/>
    <n v="1177533"/>
    <n v="1903942"/>
    <x v="17"/>
    <n v="1"/>
    <x v="4"/>
    <n v="41.891746779999998"/>
    <n v="-87.623448440000004"/>
    <s v="(41.891746779, -87.623448439)"/>
    <n v="115.39999999999999"/>
    <x v="17"/>
  </r>
  <r>
    <n v="4778195"/>
    <s v="HM392612"/>
    <d v="2006-06-03T00:00:00"/>
    <s v="057XX N MAGNOLIA AVE"/>
    <n v="820"/>
    <x v="0"/>
    <s v="$500 AND UNDER"/>
    <x v="6"/>
    <b v="0"/>
    <b v="0"/>
    <n v="2013"/>
    <n v="20"/>
    <n v="48"/>
    <n v="77"/>
    <n v="6"/>
    <n v="1166924"/>
    <n v="1938218"/>
    <x v="36"/>
    <n v="19"/>
    <x v="17"/>
    <n v="41.986036040000002"/>
    <n v="-87.661423600000006"/>
    <s v="(41.986036039, -87.661423603)"/>
    <n v="141.9"/>
    <x v="36"/>
  </r>
  <r>
    <n v="2522757"/>
    <s v="HH869886"/>
    <d v="2002-12-31T00:00:00"/>
    <s v="048XX W NORTH AVE"/>
    <n v="820"/>
    <x v="0"/>
    <s v="$500 AND UNDER"/>
    <x v="7"/>
    <b v="1"/>
    <b v="0"/>
    <n v="2533"/>
    <n v="25"/>
    <n v="37"/>
    <n v="25"/>
    <n v="6"/>
    <n v="1143844"/>
    <n v="1910199"/>
    <x v="16"/>
    <n v="73"/>
    <x v="14"/>
    <n v="41.909614879999999"/>
    <n v="-87.747016579999993"/>
    <s v="(41.909614875, -87.747016581)"/>
    <n v="578.79999999999995"/>
    <x v="16"/>
  </r>
  <r>
    <n v="7054414"/>
    <s v="HR460350"/>
    <d v="2009-08-01T00:00:00"/>
    <s v="062XX S PAULINA ST"/>
    <n v="820"/>
    <x v="0"/>
    <s v="$500 AND UNDER"/>
    <x v="6"/>
    <b v="0"/>
    <b v="0"/>
    <n v="714"/>
    <n v="7"/>
    <n v="15"/>
    <n v="67"/>
    <n v="6"/>
    <n v="1166078"/>
    <n v="1863385"/>
    <x v="34"/>
    <n v="89"/>
    <x v="10"/>
    <n v="41.78070666"/>
    <n v="-87.666673239999994"/>
    <s v="(41.780706656, -87.666673244)"/>
    <n v="486.4"/>
    <x v="34"/>
  </r>
  <r>
    <n v="4533063"/>
    <s v="HM117889"/>
    <d v="2006-01-11T00:00:00"/>
    <s v="010XX E 111TH ST"/>
    <n v="810"/>
    <x v="0"/>
    <s v="OVER $500"/>
    <x v="1"/>
    <b v="0"/>
    <b v="0"/>
    <n v="513"/>
    <n v="5"/>
    <n v="9"/>
    <n v="50"/>
    <n v="6"/>
    <n v="1184891"/>
    <n v="1831392"/>
    <x v="47"/>
    <n v="51"/>
    <x v="17"/>
    <n v="41.692493460000001"/>
    <n v="-87.598703060000005"/>
    <s v="(41.692493455, -87.598703055)"/>
    <n v="195.1"/>
    <x v="47"/>
  </r>
  <r>
    <n v="7166946"/>
    <s v="HR576816"/>
    <d v="2009-10-07T00:00:00"/>
    <s v="045XX N KEDZIE AVE"/>
    <n v="810"/>
    <x v="0"/>
    <s v="OVER $500"/>
    <x v="5"/>
    <b v="0"/>
    <b v="0"/>
    <n v="1724"/>
    <n v="17"/>
    <n v="33"/>
    <n v="14"/>
    <n v="6"/>
    <n v="1154233"/>
    <n v="1929942"/>
    <x v="6"/>
    <n v="53"/>
    <x v="10"/>
    <n v="41.963589939999999"/>
    <n v="-87.708322809999999"/>
    <s v="(41.963589941, -87.708322812)"/>
    <n v="95.7"/>
    <x v="6"/>
  </r>
  <r>
    <n v="10619033"/>
    <s v="HZ372381"/>
    <d v="2016-07-25T00:00:00"/>
    <s v="023XX W JACKSON BLVD"/>
    <n v="820"/>
    <x v="0"/>
    <s v="$500 AND UNDER"/>
    <x v="19"/>
    <b v="0"/>
    <b v="0"/>
    <n v="1225"/>
    <n v="12"/>
    <n v="2"/>
    <n v="28"/>
    <n v="6"/>
    <n v="1160918"/>
    <n v="1898643"/>
    <x v="10"/>
    <n v="15"/>
    <x v="3"/>
    <n v="41.877566860000002"/>
    <n v="-87.684614749999994"/>
    <s v="(41.877566857, -87.684614749)"/>
    <n v="420.90000000000003"/>
    <x v="10"/>
  </r>
  <r>
    <n v="10787573"/>
    <s v="HZ556726"/>
    <d v="2016-12-19T00:00:00"/>
    <s v="005XX W 95TH ST"/>
    <n v="820"/>
    <x v="0"/>
    <s v="$500 AND UNDER"/>
    <x v="6"/>
    <b v="0"/>
    <b v="0"/>
    <n v="2223"/>
    <n v="22"/>
    <n v="21"/>
    <n v="73"/>
    <n v="6"/>
    <n v="1174212"/>
    <n v="1841887"/>
    <x v="23"/>
    <n v="48"/>
    <x v="3"/>
    <n v="41.721536550000003"/>
    <n v="-87.637489979999998"/>
    <s v="(41.721536545, -87.637489981)"/>
    <n v="257.10000000000002"/>
    <x v="23"/>
  </r>
  <r>
    <n v="5613705"/>
    <s v="HN421595"/>
    <d v="2007-06-13T00:00:00"/>
    <s v="058XX S ARCHER AVE"/>
    <n v="890"/>
    <x v="0"/>
    <s v="FROM BUILDING"/>
    <x v="1"/>
    <b v="0"/>
    <b v="0"/>
    <n v="814"/>
    <n v="8"/>
    <n v="23"/>
    <n v="56"/>
    <n v="6"/>
    <n v="1140413"/>
    <n v="1868766"/>
    <x v="48"/>
    <n v="32"/>
    <x v="7"/>
    <n v="41.795980530000001"/>
    <n v="-87.760635919999999"/>
    <s v="(41.795980534, -87.760635922)"/>
    <n v="119.5"/>
    <x v="48"/>
  </r>
  <r>
    <n v="3398799"/>
    <s v="HK454598"/>
    <d v="2004-06-25T00:00:00"/>
    <s v="017XX N NATCHEZ AVE"/>
    <n v="820"/>
    <x v="0"/>
    <s v="$500 AND UNDER"/>
    <x v="19"/>
    <b v="0"/>
    <b v="0"/>
    <n v="2513"/>
    <n v="25"/>
    <n v="36"/>
    <n v="25"/>
    <n v="6"/>
    <n v="1132589"/>
    <n v="1910893"/>
    <x v="16"/>
    <n v="73"/>
    <x v="0"/>
    <n v="41.91172297"/>
    <n v="-87.788347150000007"/>
    <s v="(41.911722972, -87.788347149)"/>
    <n v="578.79999999999995"/>
    <x v="16"/>
  </r>
  <r>
    <n v="2355174"/>
    <s v="HH657809"/>
    <d v="2002-09-18T00:00:00"/>
    <s v="102XX S HOXIE AVE"/>
    <n v="820"/>
    <x v="0"/>
    <s v="$500 AND UNDER"/>
    <x v="6"/>
    <b v="0"/>
    <b v="0"/>
    <n v="431"/>
    <n v="4"/>
    <n v="10"/>
    <n v="51"/>
    <n v="6"/>
    <n v="1195158"/>
    <n v="1837678"/>
    <x v="49"/>
    <n v="65"/>
    <x v="14"/>
    <n v="41.709496450000003"/>
    <n v="-87.560908089999998"/>
    <s v="(41.709496448, -87.560908092)"/>
    <n v="104.5"/>
    <x v="49"/>
  </r>
  <r>
    <n v="7646435"/>
    <s v="HS451246"/>
    <d v="2010-08-07T00:00:00"/>
    <s v="023XX W ROSCOE ST"/>
    <n v="460"/>
    <x v="1"/>
    <s v="SIMPLE"/>
    <x v="14"/>
    <b v="1"/>
    <b v="0"/>
    <n v="1913"/>
    <n v="19"/>
    <n v="32"/>
    <n v="5"/>
    <s v="08B"/>
    <n v="1160352"/>
    <n v="1922529"/>
    <x v="30"/>
    <n v="6"/>
    <x v="2"/>
    <n v="41.943123579999998"/>
    <n v="-87.686031080000006"/>
    <s v="(41.943123577, -87.686031082)"/>
    <n v="41.3"/>
    <x v="30"/>
  </r>
  <r>
    <n v="2088541"/>
    <s v="HH316735"/>
    <d v="2002-04-19T00:00:00"/>
    <s v="031XX S ASHLAND AV"/>
    <n v="460"/>
    <x v="1"/>
    <s v="SIMPLE"/>
    <x v="7"/>
    <b v="0"/>
    <b v="0"/>
    <n v="922"/>
    <n v="9"/>
    <m/>
    <m/>
    <s v="08B"/>
    <n v="1166183"/>
    <n v="1883676"/>
    <x v="26"/>
    <s v=""/>
    <x v="14"/>
    <n v="41.836385229999998"/>
    <n v="-87.665710410000003"/>
    <s v="(41.836385231, -87.66571041)"/>
    <n v="0"/>
    <x v="26"/>
  </r>
  <r>
    <n v="1778867"/>
    <s v="G597730"/>
    <d v="2001-10-05T00:00:00"/>
    <s v="024XX W HADDON AV"/>
    <n v="460"/>
    <x v="1"/>
    <s v="SIMPLE"/>
    <x v="6"/>
    <b v="0"/>
    <b v="1"/>
    <n v="1312"/>
    <n v="12"/>
    <m/>
    <m/>
    <s v="08B"/>
    <n v="1159562"/>
    <n v="1907600"/>
    <x v="26"/>
    <s v=""/>
    <x v="15"/>
    <n v="41.902173670000003"/>
    <n v="-87.689346799999996"/>
    <s v="(41.902173665, -87.689346803)"/>
    <n v="0"/>
    <x v="26"/>
  </r>
  <r>
    <n v="1887291"/>
    <s v="G736811"/>
    <d v="2001-12-09T00:00:00"/>
    <s v="035XX W DICKENS AV"/>
    <n v="460"/>
    <x v="1"/>
    <s v="SIMPLE"/>
    <x v="3"/>
    <b v="0"/>
    <b v="1"/>
    <n v="1413"/>
    <n v="14"/>
    <m/>
    <m/>
    <s v="08B"/>
    <n v="1152633"/>
    <n v="1913771"/>
    <x v="26"/>
    <s v=""/>
    <x v="15"/>
    <n v="41.91924736"/>
    <n v="-87.714634649999994"/>
    <s v="(41.919247363, -87.714634645)"/>
    <n v="0"/>
    <x v="26"/>
  </r>
  <r>
    <n v="8418606"/>
    <s v="HT651635"/>
    <d v="2011-12-29T00:00:00"/>
    <s v="056XX W ROOSEVELT RD"/>
    <n v="486"/>
    <x v="1"/>
    <s v="DOMESTIC BATTERY SIMPLE"/>
    <x v="5"/>
    <b v="0"/>
    <b v="1"/>
    <n v="1513"/>
    <n v="15"/>
    <n v="29"/>
    <n v="25"/>
    <s v="08B"/>
    <n v="1139135"/>
    <n v="1894124"/>
    <x v="16"/>
    <n v="73"/>
    <x v="1"/>
    <n v="41.865590070000003"/>
    <n v="-87.764707000000001"/>
    <s v="(41.865590065, -87.764706995)"/>
    <n v="578.79999999999995"/>
    <x v="16"/>
  </r>
  <r>
    <n v="10679671"/>
    <s v="HZ432273"/>
    <d v="2016-09-13T00:00:00"/>
    <s v="035XX N ELSTON AVE"/>
    <n v="460"/>
    <x v="1"/>
    <s v="SIMPLE"/>
    <x v="26"/>
    <b v="0"/>
    <b v="0"/>
    <n v="1733"/>
    <n v="17"/>
    <n v="35"/>
    <n v="21"/>
    <s v="08B"/>
    <n v="1154298"/>
    <n v="1923613"/>
    <x v="8"/>
    <n v="42"/>
    <x v="3"/>
    <n v="41.946221440000002"/>
    <n v="-87.708253560000003"/>
    <s v="(41.946221444, -87.708253555)"/>
    <n v="59.4"/>
    <x v="8"/>
  </r>
  <r>
    <n v="1719296"/>
    <s v="G517474"/>
    <d v="2001-08-29T00:00:00"/>
    <s v="017XX W 59 ST"/>
    <n v="460"/>
    <x v="1"/>
    <s v="SIMPLE"/>
    <x v="3"/>
    <b v="0"/>
    <b v="1"/>
    <n v="714"/>
    <n v="7"/>
    <m/>
    <m/>
    <s v="08B"/>
    <n v="1165757"/>
    <n v="1865528"/>
    <x v="26"/>
    <s v=""/>
    <x v="15"/>
    <n v="41.786594139999998"/>
    <n v="-87.667789279999994"/>
    <s v="(41.786594143, -87.66778928)"/>
    <n v="0"/>
    <x v="26"/>
  </r>
  <r>
    <n v="6673746"/>
    <s v="HP746347"/>
    <d v="2008-12-22T00:00:00"/>
    <s v="070XX N CALIFORNIA AVE"/>
    <n v="486"/>
    <x v="1"/>
    <s v="DOMESTIC BATTERY SIMPLE"/>
    <x v="19"/>
    <b v="0"/>
    <b v="0"/>
    <n v="2411"/>
    <n v="24"/>
    <n v="50"/>
    <n v="2"/>
    <s v="08B"/>
    <n v="1156438"/>
    <n v="1946416"/>
    <x v="38"/>
    <n v="46"/>
    <x v="12"/>
    <n v="42.00875095"/>
    <n v="-87.699767660000006"/>
    <s v="(42.008750949, -87.699767662)"/>
    <n v="63.599999999999994"/>
    <x v="38"/>
  </r>
  <r>
    <n v="1353618"/>
    <s v="G056330"/>
    <d v="2001-01-27T00:00:00"/>
    <s v="078XX S SAWYER AV"/>
    <n v="460"/>
    <x v="1"/>
    <s v="SIMPLE"/>
    <x v="11"/>
    <b v="1"/>
    <b v="1"/>
    <n v="835"/>
    <n v="8"/>
    <m/>
    <m/>
    <s v="08B"/>
    <n v="1156032"/>
    <n v="1852572"/>
    <x v="26"/>
    <s v=""/>
    <x v="15"/>
    <n v="41.75124194"/>
    <n v="-87.703794160000001"/>
    <s v="(41.751241937, -87.703794164)"/>
    <n v="0"/>
    <x v="26"/>
  </r>
  <r>
    <n v="5979106"/>
    <s v="HN772519"/>
    <d v="2007-12-22T00:00:00"/>
    <s v="081XX S GREEN ST"/>
    <n v="486"/>
    <x v="1"/>
    <s v="DOMESTIC BATTERY SIMPLE"/>
    <x v="14"/>
    <b v="0"/>
    <b v="1"/>
    <n v="613"/>
    <n v="6"/>
    <n v="21"/>
    <n v="71"/>
    <s v="08B"/>
    <n v="1172054"/>
    <n v="1850881"/>
    <x v="45"/>
    <n v="74"/>
    <x v="7"/>
    <n v="41.746264910000001"/>
    <n v="-87.645130910000006"/>
    <s v="(41.746264912, -87.645130909)"/>
    <n v="305.3"/>
    <x v="45"/>
  </r>
  <r>
    <n v="10562980"/>
    <s v="HZ309936"/>
    <d v="2016-06-16T00:00:00"/>
    <s v="048XX S DREXEL BLVD"/>
    <n v="486"/>
    <x v="1"/>
    <s v="DOMESTIC BATTERY SIMPLE"/>
    <x v="17"/>
    <b v="0"/>
    <b v="0"/>
    <n v="222"/>
    <n v="2"/>
    <n v="4"/>
    <n v="39"/>
    <s v="08B"/>
    <n v="1183133"/>
    <n v="1873130"/>
    <x v="35"/>
    <n v="26"/>
    <x v="3"/>
    <n v="41.807067910000001"/>
    <n v="-87.603843749999996"/>
    <s v="(41.807067906, -87.603843747)"/>
    <n v="213.20000000000005"/>
    <x v="35"/>
  </r>
  <r>
    <n v="10179921"/>
    <s v="HY368284"/>
    <d v="2015-08-04T00:00:00"/>
    <s v="024XX S TROY ST"/>
    <n v="486"/>
    <x v="1"/>
    <s v="DOMESTIC BATTERY SIMPLE"/>
    <x v="17"/>
    <b v="1"/>
    <b v="1"/>
    <n v="1033"/>
    <n v="10"/>
    <n v="12"/>
    <n v="30"/>
    <s v="08B"/>
    <n v="1155747"/>
    <n v="1887668"/>
    <x v="27"/>
    <n v="96"/>
    <x v="9"/>
    <n v="41.84755595"/>
    <n v="-87.703896799999995"/>
    <s v="(41.847555951, -87.703896798)"/>
    <n v="234.69999999999996"/>
    <x v="27"/>
  </r>
  <r>
    <n v="4006321"/>
    <s v="HL353697"/>
    <d v="2005-05-04T00:00:00"/>
    <s v="077XX S BURNHAM AVE"/>
    <n v="460"/>
    <x v="1"/>
    <s v="SIMPLE"/>
    <x v="28"/>
    <b v="0"/>
    <b v="0"/>
    <n v="421"/>
    <n v="4"/>
    <n v="7"/>
    <n v="43"/>
    <s v="08B"/>
    <n v="1196066"/>
    <n v="1854156"/>
    <x v="28"/>
    <n v="55"/>
    <x v="4"/>
    <n v="41.75469107"/>
    <n v="-87.557038689999999"/>
    <s v="(41.754691074, -87.557038686)"/>
    <n v="414.29999999999995"/>
    <x v="28"/>
  </r>
  <r>
    <n v="8142216"/>
    <s v="HT375934"/>
    <d v="2011-07-01T00:00:00"/>
    <s v="058XX S SANGAMON ST"/>
    <n v="486"/>
    <x v="1"/>
    <s v="DOMESTIC BATTERY SIMPLE"/>
    <x v="14"/>
    <b v="0"/>
    <b v="1"/>
    <n v="712"/>
    <n v="7"/>
    <n v="16"/>
    <n v="68"/>
    <s v="08B"/>
    <n v="1170970"/>
    <n v="1866261"/>
    <x v="21"/>
    <n v="94"/>
    <x v="1"/>
    <n v="41.788493260000003"/>
    <n v="-87.648654309999998"/>
    <s v="(41.788493256, -87.648654314)"/>
    <n v="572.4"/>
    <x v="21"/>
  </r>
  <r>
    <n v="10879266"/>
    <s v="JA188596"/>
    <d v="2017-03-15T00:00:00"/>
    <s v="013XX W 49TH PL"/>
    <n v="454"/>
    <x v="1"/>
    <s v="AGG PO HANDS NO/MIN INJURY"/>
    <x v="17"/>
    <b v="1"/>
    <b v="0"/>
    <n v="933"/>
    <n v="9"/>
    <n v="16"/>
    <n v="61"/>
    <s v="08B"/>
    <n v="1168264"/>
    <n v="1871930"/>
    <x v="37"/>
    <n v="91"/>
    <x v="16"/>
    <n v="41.80410835"/>
    <n v="-87.658413010000004"/>
    <s v="(41.804108351, -87.658413013)"/>
    <n v="482.7"/>
    <x v="37"/>
  </r>
  <r>
    <n v="4430638"/>
    <s v="HL725506"/>
    <d v="2005-11-09T00:00:00"/>
    <s v="048XX N FRANCISCO AVE"/>
    <n v="484"/>
    <x v="1"/>
    <s v="PRO EMP HANDS NO/MIN INJURY"/>
    <x v="29"/>
    <b v="1"/>
    <b v="0"/>
    <n v="2031"/>
    <n v="20"/>
    <n v="40"/>
    <n v="4"/>
    <s v="08B"/>
    <n v="1156348"/>
    <n v="1932071"/>
    <x v="50"/>
    <n v="17"/>
    <x v="4"/>
    <n v="41.96938944"/>
    <n v="-87.700488809999996"/>
    <s v="(41.96938944, -87.700488807)"/>
    <n v="17.099999999999998"/>
    <x v="50"/>
  </r>
  <r>
    <n v="8718715"/>
    <s v="HV395700"/>
    <d v="2012-07-22T00:00:00"/>
    <s v="034XX W CERMAK RD"/>
    <n v="460"/>
    <x v="1"/>
    <s v="SIMPLE"/>
    <x v="14"/>
    <b v="0"/>
    <b v="0"/>
    <n v="1024"/>
    <n v="10"/>
    <n v="24"/>
    <n v="29"/>
    <s v="08B"/>
    <n v="1153675"/>
    <n v="1889243"/>
    <x v="32"/>
    <n v="87"/>
    <x v="6"/>
    <n v="41.851919359999997"/>
    <n v="-87.711459259999998"/>
    <s v="(41.85191936, -87.711459258)"/>
    <n v="424.99999999999989"/>
    <x v="32"/>
  </r>
  <r>
    <n v="2391105"/>
    <s v="HH696901"/>
    <d v="2002-10-06T00:00:00"/>
    <s v="027XX E 75TH ST"/>
    <n v="460"/>
    <x v="1"/>
    <s v="SIMPLE"/>
    <x v="14"/>
    <b v="0"/>
    <b v="0"/>
    <n v="334"/>
    <n v="3"/>
    <n v="7"/>
    <n v="43"/>
    <s v="08B"/>
    <n v="1195735"/>
    <n v="1856117"/>
    <x v="28"/>
    <n v="55"/>
    <x v="14"/>
    <n v="41.760080389999999"/>
    <n v="-87.558186930000005"/>
    <s v="(41.760080391, -87.558186925)"/>
    <n v="414.29999999999995"/>
    <x v="28"/>
  </r>
  <r>
    <n v="8155450"/>
    <s v="HT390647"/>
    <d v="2011-07-10T00:00:00"/>
    <s v="033XX W MAYPOLE AVE"/>
    <n v="460"/>
    <x v="1"/>
    <s v="SIMPLE"/>
    <x v="14"/>
    <b v="0"/>
    <b v="0"/>
    <n v="1123"/>
    <n v="11"/>
    <n v="28"/>
    <n v="27"/>
    <s v="08B"/>
    <n v="1154131"/>
    <n v="1900784"/>
    <x v="51"/>
    <n v="83"/>
    <x v="1"/>
    <n v="41.883580049999999"/>
    <n v="-87.709477770000007"/>
    <s v="(41.883580046, -87.709477772)"/>
    <n v="234.89999999999995"/>
    <x v="51"/>
  </r>
  <r>
    <n v="3710918"/>
    <s v="HK815196"/>
    <d v="2004-12-18T00:00:00"/>
    <s v="023XX W OHIO ST"/>
    <n v="420"/>
    <x v="1"/>
    <s v="AGGRAVATED:KNIFE/CUTTING INSTR"/>
    <x v="17"/>
    <b v="0"/>
    <b v="0"/>
    <n v="1313"/>
    <n v="12"/>
    <n v="26"/>
    <n v="24"/>
    <s v="04B"/>
    <n v="1160505"/>
    <n v="1903943"/>
    <x v="5"/>
    <n v="10"/>
    <x v="0"/>
    <n v="41.892119080000001"/>
    <n v="-87.685984379999994"/>
    <s v="(41.892119079, -87.685984378)"/>
    <n v="567.00000000000023"/>
    <x v="5"/>
  </r>
  <r>
    <n v="11133668"/>
    <s v="JA490957"/>
    <d v="2017-10-29T00:00:00"/>
    <s v="107XX S LAFAYETTE AVE"/>
    <n v="486"/>
    <x v="1"/>
    <s v="DOMESTIC BATTERY SIMPLE"/>
    <x v="10"/>
    <b v="0"/>
    <b v="1"/>
    <n v="513"/>
    <n v="5"/>
    <n v="34"/>
    <n v="49"/>
    <s v="08B"/>
    <n v="1177830"/>
    <n v="1833729"/>
    <x v="11"/>
    <n v="52"/>
    <x v="16"/>
    <n v="41.699068859999997"/>
    <n v="-87.624483960000006"/>
    <s v="(41.699068864, -87.624483962)"/>
    <n v="282.70000000000005"/>
    <x v="11"/>
  </r>
  <r>
    <n v="3116759"/>
    <s v="HK103473"/>
    <d v="2004-01-02T00:00:00"/>
    <s v="028XX N MILWAUKEE AVE"/>
    <n v="460"/>
    <x v="1"/>
    <s v="SIMPLE"/>
    <x v="14"/>
    <b v="0"/>
    <b v="0"/>
    <n v="1412"/>
    <n v="14"/>
    <n v="35"/>
    <n v="21"/>
    <s v="08B"/>
    <n v="1152784"/>
    <n v="1918805"/>
    <x v="8"/>
    <n v="42"/>
    <x v="0"/>
    <n v="41.933058090000003"/>
    <n v="-87.713946250000006"/>
    <s v="(41.933058087, -87.713946247)"/>
    <n v="59.4"/>
    <x v="8"/>
  </r>
  <r>
    <n v="4946261"/>
    <s v="HM556695"/>
    <d v="2006-08-23T00:00:00"/>
    <s v="009XX N CENTRAL PARK AVE"/>
    <n v="430"/>
    <x v="1"/>
    <s v="AGGRAVATED: OTHER DANG WEAPON"/>
    <x v="14"/>
    <b v="0"/>
    <b v="0"/>
    <n v="1112"/>
    <n v="11"/>
    <n v="27"/>
    <n v="23"/>
    <s v="04B"/>
    <n v="1152207"/>
    <n v="1906086"/>
    <x v="1"/>
    <n v="85"/>
    <x v="17"/>
    <n v="41.898167430000001"/>
    <n v="-87.716402919999993"/>
    <s v="(41.898167434, -87.716402915)"/>
    <n v="533.20000000000005"/>
    <x v="1"/>
  </r>
  <r>
    <n v="2281487"/>
    <s v="HH558381"/>
    <d v="2002-08-04T00:00:00"/>
    <s v="051XX W MADISON ST"/>
    <n v="486"/>
    <x v="1"/>
    <s v="DOMESTIC BATTERY SIMPLE"/>
    <x v="14"/>
    <b v="0"/>
    <b v="1"/>
    <n v="1533"/>
    <n v="15"/>
    <n v="28"/>
    <n v="25"/>
    <s v="08B"/>
    <n v="1142023"/>
    <n v="1899535"/>
    <x v="16"/>
    <n v="73"/>
    <x v="14"/>
    <n v="41.880385560000001"/>
    <n v="-87.753970780000003"/>
    <s v="(41.880385563, -87.753970777)"/>
    <n v="578.79999999999995"/>
    <x v="16"/>
  </r>
  <r>
    <n v="3434215"/>
    <s v="HK498590"/>
    <d v="2004-07-15T00:00:00"/>
    <s v="011XX N LA SALLE DR"/>
    <n v="486"/>
    <x v="1"/>
    <s v="DOMESTIC BATTERY SIMPLE"/>
    <x v="17"/>
    <b v="1"/>
    <b v="0"/>
    <n v="1824"/>
    <n v="18"/>
    <n v="43"/>
    <n v="8"/>
    <s v="08B"/>
    <n v="1174938"/>
    <n v="1907711"/>
    <x v="17"/>
    <n v="1"/>
    <x v="0"/>
    <n v="41.902147630000002"/>
    <n v="-87.632865589999994"/>
    <s v="(41.90214763, -87.632865587)"/>
    <n v="115.39999999999999"/>
    <x v="17"/>
  </r>
  <r>
    <n v="9806771"/>
    <s v="HX455839"/>
    <d v="2014-10-05T00:00:00"/>
    <s v="096XX S WOODLAWN AVE"/>
    <n v="486"/>
    <x v="1"/>
    <s v="DOMESTIC BATTERY SIMPLE"/>
    <x v="3"/>
    <b v="0"/>
    <b v="1"/>
    <n v="511"/>
    <n v="5"/>
    <n v="8"/>
    <n v="50"/>
    <s v="08B"/>
    <n v="1185895"/>
    <n v="1841338"/>
    <x v="47"/>
    <n v="51"/>
    <x v="5"/>
    <n v="41.719762920000001"/>
    <n v="-87.594714960000005"/>
    <s v="(41.719762924, -87.594714959)"/>
    <n v="195.1"/>
    <x v="47"/>
  </r>
  <r>
    <n v="7287599"/>
    <s v="HR703960"/>
    <d v="2009-12-24T00:00:00"/>
    <s v="047XX W SUPERIOR ST"/>
    <n v="420"/>
    <x v="1"/>
    <s v="AGGRAVATED:KNIFE/CUTTING INSTR"/>
    <x v="3"/>
    <b v="0"/>
    <b v="0"/>
    <n v="1111"/>
    <n v="11"/>
    <n v="28"/>
    <n v="25"/>
    <s v="04B"/>
    <n v="1144674"/>
    <n v="1904545"/>
    <x v="16"/>
    <n v="73"/>
    <x v="10"/>
    <n v="41.894084069999998"/>
    <n v="-87.744110140000004"/>
    <s v="(41.894084068, -87.744110141)"/>
    <n v="578.79999999999995"/>
    <x v="16"/>
  </r>
  <r>
    <n v="4349267"/>
    <s v="HL646682"/>
    <d v="2005-10-01T00:00:00"/>
    <s v="009XX W 103RD ST"/>
    <n v="460"/>
    <x v="1"/>
    <s v="SIMPLE"/>
    <x v="30"/>
    <b v="0"/>
    <b v="0"/>
    <n v="2232"/>
    <n v="22"/>
    <n v="34"/>
    <n v="73"/>
    <s v="08B"/>
    <n v="1171680"/>
    <n v="1836526"/>
    <x v="23"/>
    <n v="48"/>
    <x v="4"/>
    <n v="41.706880949999999"/>
    <n v="-87.64692076"/>
    <s v="(41.706880954, -87.646920763)"/>
    <n v="257.10000000000002"/>
    <x v="23"/>
  </r>
  <r>
    <n v="8771351"/>
    <s v="HV445580"/>
    <d v="2012-08-24T00:00:00"/>
    <s v="034XX N HALSTED ST"/>
    <n v="460"/>
    <x v="1"/>
    <s v="SIMPLE"/>
    <x v="20"/>
    <b v="1"/>
    <b v="0"/>
    <n v="1925"/>
    <n v="19"/>
    <n v="44"/>
    <n v="6"/>
    <s v="08B"/>
    <n v="1170309"/>
    <n v="1923242"/>
    <x v="25"/>
    <n v="5"/>
    <x v="6"/>
    <n v="41.94486792"/>
    <n v="-87.649413449999997"/>
    <s v="(41.944867918, -87.649413445)"/>
    <n v="90.8"/>
    <x v="25"/>
  </r>
  <r>
    <n v="1850651"/>
    <s v="G688026"/>
    <d v="2001-11-15T00:00:00"/>
    <s v="069XX S STEWART AV"/>
    <n v="430"/>
    <x v="1"/>
    <s v="AGGRAVATED: OTHER DANG WEAPON"/>
    <x v="14"/>
    <b v="0"/>
    <b v="0"/>
    <n v="732"/>
    <n v="7"/>
    <m/>
    <m/>
    <s v="04B"/>
    <n v="1174777"/>
    <n v="1859152"/>
    <x v="26"/>
    <s v=""/>
    <x v="15"/>
    <n v="41.768901339999999"/>
    <n v="-87.634907220000002"/>
    <s v="(41.768901335, -87.634907215)"/>
    <n v="0"/>
    <x v="26"/>
  </r>
  <r>
    <n v="2811745"/>
    <s v="HJ466766"/>
    <d v="2003-07-01T00:00:00"/>
    <s v="057XX S NORMAL BLVD"/>
    <n v="460"/>
    <x v="1"/>
    <s v="SIMPLE"/>
    <x v="14"/>
    <b v="0"/>
    <b v="0"/>
    <n v="711"/>
    <n v="7"/>
    <n v="3"/>
    <n v="68"/>
    <s v="08B"/>
    <n v="1173936"/>
    <n v="1867042"/>
    <x v="21"/>
    <n v="94"/>
    <x v="8"/>
    <n v="41.790571069999999"/>
    <n v="-87.637755960000007"/>
    <s v="(41.790571073, -87.637755959)"/>
    <n v="572.4"/>
    <x v="21"/>
  </r>
  <r>
    <n v="4328714"/>
    <s v="HL632721"/>
    <d v="2005-09-23T00:00:00"/>
    <s v="020XX W 18TH ST"/>
    <n v="486"/>
    <x v="1"/>
    <s v="DOMESTIC BATTERY SIMPLE"/>
    <x v="17"/>
    <b v="0"/>
    <b v="1"/>
    <n v="1223"/>
    <n v="12"/>
    <n v="25"/>
    <n v="31"/>
    <s v="08B"/>
    <n v="1163120"/>
    <n v="1891403"/>
    <x v="29"/>
    <n v="76"/>
    <x v="4"/>
    <n v="41.857653679999999"/>
    <n v="-87.676732920000006"/>
    <s v="(41.85765368, -87.676732923)"/>
    <n v="80.7"/>
    <x v="29"/>
  </r>
  <r>
    <n v="6514506"/>
    <s v="HP579910"/>
    <d v="2008-09-18T00:00:00"/>
    <s v="067XX S EBERHART AVE"/>
    <n v="486"/>
    <x v="1"/>
    <s v="DOMESTIC BATTERY SIMPLE"/>
    <x v="6"/>
    <b v="0"/>
    <b v="1"/>
    <n v="321"/>
    <n v="3"/>
    <n v="20"/>
    <n v="42"/>
    <s v="08B"/>
    <n v="1180737"/>
    <n v="1860533"/>
    <x v="31"/>
    <n v="58"/>
    <x v="12"/>
    <n v="41.772556049999999"/>
    <n v="-87.613018530000005"/>
    <s v="(41.772556054, -87.613018533)"/>
    <n v="224.89999999999998"/>
    <x v="31"/>
  </r>
  <r>
    <n v="4424181"/>
    <s v="HL718742"/>
    <d v="2005-11-06T00:00:00"/>
    <s v="007XX N LAWNDALE AVE"/>
    <n v="486"/>
    <x v="1"/>
    <s v="DOMESTIC BATTERY SIMPLE"/>
    <x v="11"/>
    <b v="0"/>
    <b v="1"/>
    <n v="1112"/>
    <n v="11"/>
    <n v="27"/>
    <n v="23"/>
    <s v="08B"/>
    <n v="1151588"/>
    <n v="1904632"/>
    <x v="1"/>
    <n v="85"/>
    <x v="4"/>
    <n v="41.894189709999999"/>
    <n v="-87.718714719999994"/>
    <s v="(41.894189705, -87.718714722)"/>
    <n v="533.20000000000005"/>
    <x v="1"/>
  </r>
  <r>
    <n v="6644648"/>
    <s v="HP714065"/>
    <d v="2008-12-03T00:00:00"/>
    <s v="014XX N MENARD AVE"/>
    <n v="486"/>
    <x v="1"/>
    <s v="DOMESTIC BATTERY SIMPLE"/>
    <x v="3"/>
    <b v="0"/>
    <b v="1"/>
    <n v="2531"/>
    <n v="25"/>
    <n v="29"/>
    <n v="25"/>
    <s v="08B"/>
    <n v="1137418"/>
    <n v="1908965"/>
    <x v="16"/>
    <n v="73"/>
    <x v="12"/>
    <n v="41.906346739999996"/>
    <n v="-87.770653050000007"/>
    <s v="(41.906346741, -87.770653047)"/>
    <n v="578.79999999999995"/>
    <x v="16"/>
  </r>
  <r>
    <n v="6644618"/>
    <s v="HP716225"/>
    <d v="2008-12-04T00:00:00"/>
    <s v="030XX S DR MARTIN LUTHER KING JR DR"/>
    <n v="460"/>
    <x v="1"/>
    <s v="SIMPLE"/>
    <x v="29"/>
    <b v="0"/>
    <b v="0"/>
    <n v="2112"/>
    <n v="1"/>
    <n v="2"/>
    <n v="35"/>
    <s v="08B"/>
    <n v="1179306"/>
    <n v="1885032"/>
    <x v="24"/>
    <n v="47"/>
    <x v="12"/>
    <n v="41.839816210000002"/>
    <n v="-87.617516170000002"/>
    <s v="(41.839816207, -87.617516172)"/>
    <n v="340"/>
    <x v="24"/>
  </r>
  <r>
    <n v="9337353"/>
    <s v="HW481295"/>
    <d v="2013-10-05T00:00:00"/>
    <s v="016XX S ST LOUIS AVE"/>
    <n v="486"/>
    <x v="1"/>
    <s v="DOMESTIC BATTERY SIMPLE"/>
    <x v="17"/>
    <b v="1"/>
    <b v="1"/>
    <n v="1021"/>
    <n v="10"/>
    <n v="24"/>
    <n v="29"/>
    <s v="08B"/>
    <n v="1153305"/>
    <n v="1891618"/>
    <x v="32"/>
    <n v="87"/>
    <x v="11"/>
    <n v="41.858443979999997"/>
    <n v="-87.712754270000005"/>
    <s v="(41.858443981, -87.712754265)"/>
    <n v="424.99999999999989"/>
    <x v="32"/>
  </r>
  <r>
    <n v="7759940"/>
    <s v="HS568476"/>
    <d v="2010-10-17T00:00:00"/>
    <s v="033XX W 28TH ST"/>
    <n v="430"/>
    <x v="1"/>
    <s v="AGGRAVATED: OTHER DANG WEAPON"/>
    <x v="6"/>
    <b v="0"/>
    <b v="0"/>
    <n v="1032"/>
    <n v="10"/>
    <n v="22"/>
    <n v="30"/>
    <s v="04B"/>
    <n v="1154736"/>
    <n v="1885210"/>
    <x v="27"/>
    <n v="96"/>
    <x v="2"/>
    <n v="41.840831180000002"/>
    <n v="-87.707672919999993"/>
    <s v="(41.840831181, -87.707672922)"/>
    <n v="234.69999999999996"/>
    <x v="27"/>
  </r>
  <r>
    <n v="11277173"/>
    <s v="JB213238"/>
    <d v="2018-04-06T00:00:00"/>
    <s v="022XX N PARKSIDE AVE"/>
    <n v="486"/>
    <x v="1"/>
    <s v="DOMESTIC BATTERY SIMPLE"/>
    <x v="3"/>
    <b v="0"/>
    <b v="1"/>
    <n v="2515"/>
    <n v="25"/>
    <n v="37"/>
    <n v="19"/>
    <s v="08B"/>
    <n v="1138350"/>
    <n v="1914356"/>
    <x v="52"/>
    <n v="70"/>
    <x v="13"/>
    <n v="41.921123440000002"/>
    <n v="-87.767098660000002"/>
    <s v="(41.92112344, -87.767098657)"/>
    <n v="100.6"/>
    <x v="52"/>
  </r>
  <r>
    <n v="7670858"/>
    <s v="HS475732"/>
    <d v="2010-08-22T00:00:00"/>
    <s v="047XX W ALTGELD ST"/>
    <n v="486"/>
    <x v="1"/>
    <s v="DOMESTIC BATTERY SIMPLE"/>
    <x v="3"/>
    <b v="0"/>
    <b v="0"/>
    <n v="2521"/>
    <n v="25"/>
    <n v="31"/>
    <n v="19"/>
    <s v="08B"/>
    <n v="1144359"/>
    <n v="1916264"/>
    <x v="52"/>
    <n v="70"/>
    <x v="2"/>
    <n v="41.926248180000002"/>
    <n v="-87.744971809999996"/>
    <s v="(41.926248183, -87.744971814)"/>
    <n v="100.6"/>
    <x v="52"/>
  </r>
  <r>
    <n v="7787295"/>
    <s v="HS595785"/>
    <d v="2010-11-01T00:00:00"/>
    <s v="079XX S ESSEX AVE"/>
    <n v="460"/>
    <x v="1"/>
    <s v="SIMPLE"/>
    <x v="14"/>
    <b v="0"/>
    <b v="0"/>
    <n v="422"/>
    <n v="4"/>
    <n v="7"/>
    <n v="46"/>
    <s v="08B"/>
    <n v="1194232"/>
    <n v="1852910"/>
    <x v="3"/>
    <n v="75"/>
    <x v="2"/>
    <n v="41.75131717"/>
    <n v="-87.563800459999996"/>
    <s v="(41.751317167, -87.563800456)"/>
    <n v="241.50000000000003"/>
    <x v="3"/>
  </r>
  <r>
    <n v="7002482"/>
    <s v="HR408597"/>
    <d v="2009-07-03T00:00:00"/>
    <s v="030XX W JACKSON BLVD"/>
    <n v="486"/>
    <x v="1"/>
    <s v="DOMESTIC BATTERY SIMPLE"/>
    <x v="3"/>
    <b v="0"/>
    <b v="1"/>
    <n v="1124"/>
    <n v="11"/>
    <n v="28"/>
    <n v="27"/>
    <s v="08B"/>
    <n v="1156002"/>
    <n v="1898529"/>
    <x v="51"/>
    <n v="83"/>
    <x v="10"/>
    <n v="41.877354570000001"/>
    <n v="-87.702668130000006"/>
    <s v="(41.877354573, -87.702668131)"/>
    <n v="234.89999999999995"/>
    <x v="51"/>
  </r>
  <r>
    <n v="8315579"/>
    <s v="HT542713"/>
    <d v="2011-10-14T00:00:00"/>
    <s v="034XX N PAULINA ST"/>
    <n v="486"/>
    <x v="1"/>
    <s v="DOMESTIC BATTERY SIMPLE"/>
    <x v="20"/>
    <b v="0"/>
    <b v="1"/>
    <n v="1924"/>
    <n v="19"/>
    <n v="32"/>
    <n v="6"/>
    <s v="08B"/>
    <n v="1164380"/>
    <n v="1922814"/>
    <x v="25"/>
    <n v="5"/>
    <x v="1"/>
    <n v="41.943821210000003"/>
    <n v="-87.671218120000006"/>
    <s v="(41.94382121, -87.671218121)"/>
    <n v="90.8"/>
    <x v="25"/>
  </r>
  <r>
    <n v="3867425"/>
    <s v="HL240985"/>
    <d v="2005-03-18T00:00:00"/>
    <s v="025XX N HALSTED ST"/>
    <n v="460"/>
    <x v="1"/>
    <s v="SIMPLE"/>
    <x v="6"/>
    <b v="1"/>
    <b v="0"/>
    <n v="1933"/>
    <n v="19"/>
    <n v="43"/>
    <n v="7"/>
    <s v="08B"/>
    <n v="1170513"/>
    <n v="1917018"/>
    <x v="33"/>
    <n v="2"/>
    <x v="4"/>
    <n v="41.927784529999997"/>
    <n v="-87.648846280000001"/>
    <s v="(41.927784528, -87.648846284)"/>
    <n v="109.30000000000001"/>
    <x v="33"/>
  </r>
  <r>
    <n v="2645724"/>
    <s v="HJ254782"/>
    <d v="2003-03-23T00:00:00"/>
    <s v="021XX N MAJOR AVE"/>
    <n v="430"/>
    <x v="1"/>
    <s v="AGGRAVATED: OTHER DANG WEAPON"/>
    <x v="6"/>
    <b v="0"/>
    <b v="0"/>
    <n v="2515"/>
    <n v="25"/>
    <n v="29"/>
    <n v="19"/>
    <s v="04B"/>
    <n v="1138038"/>
    <n v="1913774"/>
    <x v="52"/>
    <n v="70"/>
    <x v="8"/>
    <n v="41.919532009999998"/>
    <n v="-87.768259130000004"/>
    <s v="(41.919532014, -87.768259126)"/>
    <n v="100.6"/>
    <x v="52"/>
  </r>
  <r>
    <n v="3500168"/>
    <s v="HK561262"/>
    <d v="2004-08-16T00:00:00"/>
    <s v="038XX W FILLMORE ST"/>
    <n v="486"/>
    <x v="1"/>
    <s v="DOMESTIC BATTERY SIMPLE"/>
    <x v="3"/>
    <b v="0"/>
    <b v="0"/>
    <n v="1133"/>
    <n v="11"/>
    <n v="24"/>
    <n v="29"/>
    <s v="08B"/>
    <n v="1151050"/>
    <n v="1895100"/>
    <x v="32"/>
    <n v="87"/>
    <x v="0"/>
    <n v="41.868043419999999"/>
    <n v="-87.720940450000001"/>
    <s v="(41.868043424, -87.720940449)"/>
    <n v="424.99999999999989"/>
    <x v="32"/>
  </r>
  <r>
    <n v="9068374"/>
    <s v="HW213573"/>
    <d v="2013-03-31T00:00:00"/>
    <s v="072XX S STONY ISLAND AVE"/>
    <n v="486"/>
    <x v="1"/>
    <s v="DOMESTIC BATTERY SIMPLE"/>
    <x v="5"/>
    <b v="1"/>
    <b v="0"/>
    <n v="324"/>
    <n v="3"/>
    <n v="5"/>
    <n v="43"/>
    <s v="08B"/>
    <n v="1188071"/>
    <n v="1857123"/>
    <x v="28"/>
    <n v="55"/>
    <x v="11"/>
    <n v="41.763027020000003"/>
    <n v="-87.586243069999995"/>
    <s v="(41.763027016, -87.586243072)"/>
    <n v="414.29999999999995"/>
    <x v="28"/>
  </r>
  <r>
    <n v="1639049"/>
    <s v="G419948"/>
    <d v="2001-07-17T00:00:00"/>
    <s v="048XX W 45 ST"/>
    <n v="460"/>
    <x v="1"/>
    <s v="SIMPLE"/>
    <x v="6"/>
    <b v="0"/>
    <b v="0"/>
    <n v="814"/>
    <n v="8"/>
    <m/>
    <m/>
    <s v="08B"/>
    <n v="1145097"/>
    <n v="1874410"/>
    <x v="26"/>
    <s v=""/>
    <x v="15"/>
    <n v="41.81138164"/>
    <n v="-87.743317050000002"/>
    <s v="(41.811381639, -87.743317053)"/>
    <n v="0"/>
    <x v="26"/>
  </r>
  <r>
    <n v="3812293"/>
    <s v="HL177008"/>
    <d v="2005-02-11T00:00:00"/>
    <s v="067XX S MORGAN ST"/>
    <n v="460"/>
    <x v="1"/>
    <s v="SIMPLE"/>
    <x v="14"/>
    <b v="0"/>
    <b v="0"/>
    <n v="724"/>
    <n v="7"/>
    <n v="17"/>
    <n v="68"/>
    <s v="08B"/>
    <n v="1170803"/>
    <n v="1860231"/>
    <x v="21"/>
    <n v="94"/>
    <x v="4"/>
    <n v="41.77194987"/>
    <n v="-87.649442480000005"/>
    <s v="(41.771949874, -87.649442482)"/>
    <n v="572.4"/>
    <x v="21"/>
  </r>
  <r>
    <n v="2961173"/>
    <s v="HJ639869"/>
    <d v="2003-09-19T00:00:00"/>
    <s v="054XX S WENTWORTH AVE"/>
    <n v="460"/>
    <x v="1"/>
    <s v="SIMPLE"/>
    <x v="8"/>
    <b v="0"/>
    <b v="0"/>
    <n v="232"/>
    <n v="2"/>
    <n v="3"/>
    <n v="37"/>
    <s v="08B"/>
    <n v="1175887"/>
    <n v="1869033"/>
    <x v="53"/>
    <n v="97"/>
    <x v="8"/>
    <n v="41.795991039999997"/>
    <n v="-87.630542489999996"/>
    <s v="(41.795991039, -87.630542489)"/>
    <n v="82.5"/>
    <x v="53"/>
  </r>
  <r>
    <n v="4620332"/>
    <s v="HM217017"/>
    <d v="2006-03-06T00:00:00"/>
    <s v="067XX S EMERALD AVE"/>
    <n v="460"/>
    <x v="1"/>
    <s v="SIMPLE"/>
    <x v="14"/>
    <b v="0"/>
    <b v="0"/>
    <n v="723"/>
    <n v="7"/>
    <n v="6"/>
    <n v="68"/>
    <s v="08B"/>
    <n v="1172498"/>
    <n v="1860115"/>
    <x v="21"/>
    <n v="94"/>
    <x v="17"/>
    <n v="41.771594399999998"/>
    <n v="-87.643232569999995"/>
    <s v="(41.771594402, -87.643232569)"/>
    <n v="572.4"/>
    <x v="21"/>
  </r>
  <r>
    <n v="4044375"/>
    <s v="HL388623"/>
    <d v="2005-05-30T00:00:00"/>
    <s v="008XX S SPRINGFIELD AVE"/>
    <n v="460"/>
    <x v="1"/>
    <s v="SIMPLE"/>
    <x v="14"/>
    <b v="0"/>
    <b v="0"/>
    <n v="1133"/>
    <n v="11"/>
    <n v="24"/>
    <n v="26"/>
    <s v="08B"/>
    <n v="1150520"/>
    <n v="1895862"/>
    <x v="12"/>
    <n v="92"/>
    <x v="4"/>
    <n v="41.870144799999998"/>
    <n v="-87.722866300000007"/>
    <s v="(41.870144798, -87.7228663)"/>
    <n v="259.70000000000005"/>
    <x v="12"/>
  </r>
  <r>
    <n v="9999493"/>
    <s v="HY189363"/>
    <d v="2015-03-18T00:00:00"/>
    <s v="001XX N STATE ST"/>
    <n v="460"/>
    <x v="1"/>
    <s v="SIMPLE"/>
    <x v="8"/>
    <b v="1"/>
    <b v="0"/>
    <n v="111"/>
    <n v="1"/>
    <n v="42"/>
    <n v="32"/>
    <s v="08B"/>
    <n v="1176338"/>
    <n v="1901346"/>
    <x v="18"/>
    <n v="3"/>
    <x v="9"/>
    <n v="41.884650260000001"/>
    <n v="-87.627915459999997"/>
    <s v="(41.884650262, -87.627915459)"/>
    <n v="4.5"/>
    <x v="18"/>
  </r>
  <r>
    <n v="7692081"/>
    <s v="HS498285"/>
    <d v="2010-09-04T00:00:00"/>
    <s v="006XX W MELROSE ST"/>
    <n v="486"/>
    <x v="1"/>
    <s v="DOMESTIC BATTERY SIMPLE"/>
    <x v="17"/>
    <b v="0"/>
    <b v="1"/>
    <n v="2332"/>
    <n v="19"/>
    <n v="44"/>
    <n v="6"/>
    <s v="08B"/>
    <n v="1171428"/>
    <n v="1921885"/>
    <x v="25"/>
    <n v="5"/>
    <x v="2"/>
    <n v="41.941119690000001"/>
    <n v="-87.645340520000005"/>
    <s v="(41.941119685, -87.645340518)"/>
    <n v="90.8"/>
    <x v="25"/>
  </r>
  <r>
    <n v="5378309"/>
    <s v="HN224900"/>
    <d v="2007-03-13T00:00:00"/>
    <s v="023XX S WASHTENAW AVE"/>
    <s v="041A"/>
    <x v="1"/>
    <s v="AGGRAVATED: HANDGUN"/>
    <x v="6"/>
    <b v="0"/>
    <b v="0"/>
    <n v="1034"/>
    <n v="10"/>
    <n v="28"/>
    <n v="30"/>
    <s v="04B"/>
    <n v="1158737"/>
    <n v="1888170"/>
    <x v="27"/>
    <n v="96"/>
    <x v="7"/>
    <n v="41.848872829999998"/>
    <n v="-87.692909670000006"/>
    <s v="(41.848872832, -87.692909673)"/>
    <n v="234.69999999999996"/>
    <x v="27"/>
  </r>
  <r>
    <n v="6982403"/>
    <s v="HR387668"/>
    <d v="2009-06-21T00:00:00"/>
    <s v="021XX W 63RD ST"/>
    <n v="460"/>
    <x v="1"/>
    <s v="SIMPLE"/>
    <x v="14"/>
    <b v="1"/>
    <b v="0"/>
    <n v="726"/>
    <n v="7"/>
    <n v="15"/>
    <n v="67"/>
    <s v="08B"/>
    <n v="1163273"/>
    <n v="1862841"/>
    <x v="34"/>
    <n v="89"/>
    <x v="10"/>
    <n v="41.779273060000001"/>
    <n v="-87.676972160000005"/>
    <s v="(41.779273063, -87.676972155)"/>
    <n v="486.4"/>
    <x v="34"/>
  </r>
  <r>
    <n v="2679112"/>
    <s v="HJ294892"/>
    <d v="2003-04-11T00:00:00"/>
    <s v="048XX W HURON ST"/>
    <n v="460"/>
    <x v="1"/>
    <s v="SIMPLE"/>
    <x v="3"/>
    <b v="0"/>
    <b v="0"/>
    <n v="1532"/>
    <n v="15"/>
    <n v="28"/>
    <n v="25"/>
    <s v="08B"/>
    <n v="1143908"/>
    <n v="1904200"/>
    <x v="16"/>
    <n v="73"/>
    <x v="8"/>
    <n v="41.893151750000001"/>
    <n v="-87.746932110000003"/>
    <s v="(41.893151749, -87.746932109)"/>
    <n v="578.79999999999995"/>
    <x v="16"/>
  </r>
  <r>
    <n v="4448011"/>
    <s v="HL745027"/>
    <d v="2005-11-19T00:00:00"/>
    <s v="0000X E 69TH ST"/>
    <n v="460"/>
    <x v="1"/>
    <s v="SIMPLE"/>
    <x v="6"/>
    <b v="1"/>
    <b v="0"/>
    <n v="322"/>
    <n v="3"/>
    <n v="6"/>
    <n v="69"/>
    <s v="08B"/>
    <n v="1177600"/>
    <n v="1859277"/>
    <x v="19"/>
    <n v="66"/>
    <x v="4"/>
    <n v="41.769180980000002"/>
    <n v="-87.624555760000007"/>
    <s v="(41.769180977, -87.624555758)"/>
    <n v="328.7"/>
    <x v="19"/>
  </r>
  <r>
    <n v="1729799"/>
    <s v="G533278"/>
    <d v="2001-09-06T00:00:00"/>
    <s v="045XX S DREXEL BL"/>
    <s v="041A"/>
    <x v="1"/>
    <s v="AGGRAVATED: HANDGUN"/>
    <x v="1"/>
    <b v="0"/>
    <b v="0"/>
    <n v="2123"/>
    <n v="2"/>
    <m/>
    <m/>
    <s v="04B"/>
    <n v="1182923"/>
    <n v="1874774"/>
    <x v="26"/>
    <s v=""/>
    <x v="15"/>
    <n v="41.811584060000001"/>
    <n v="-87.604562819999998"/>
    <s v="(41.811584058, -87.604562822)"/>
    <n v="0"/>
    <x v="26"/>
  </r>
  <r>
    <n v="2495142"/>
    <s v="HH827769"/>
    <d v="2002-12-09T00:00:00"/>
    <s v="050XX W DIVISION ST"/>
    <n v="460"/>
    <x v="1"/>
    <s v="SIMPLE"/>
    <x v="31"/>
    <b v="0"/>
    <b v="0"/>
    <n v="2533"/>
    <n v="25"/>
    <n v="37"/>
    <n v="25"/>
    <s v="08B"/>
    <n v="1142729"/>
    <n v="1907525"/>
    <x v="16"/>
    <n v="73"/>
    <x v="14"/>
    <n v="41.902297959999999"/>
    <n v="-87.751179329999999"/>
    <s v="(41.902297963, -87.751179331)"/>
    <n v="578.79999999999995"/>
    <x v="16"/>
  </r>
  <r>
    <n v="2341955"/>
    <s v="HH639427"/>
    <d v="2002-09-10T00:00:00"/>
    <s v="005XX N WALLER AVE"/>
    <n v="460"/>
    <x v="1"/>
    <s v="SIMPLE"/>
    <x v="29"/>
    <b v="0"/>
    <b v="0"/>
    <n v="1512"/>
    <n v="15"/>
    <n v="29"/>
    <n v="25"/>
    <s v="08B"/>
    <n v="1138238"/>
    <n v="1903181"/>
    <x v="16"/>
    <n v="73"/>
    <x v="14"/>
    <n v="41.890459929999999"/>
    <n v="-87.767780889999997"/>
    <s v="(41.890459933, -87.767780886)"/>
    <n v="578.79999999999995"/>
    <x v="16"/>
  </r>
  <r>
    <n v="3672175"/>
    <s v="HK771992"/>
    <d v="2004-11-25T00:00:00"/>
    <s v="018XX S SAWYER AVE"/>
    <n v="460"/>
    <x v="1"/>
    <s v="SIMPLE"/>
    <x v="17"/>
    <b v="0"/>
    <b v="0"/>
    <n v="1022"/>
    <n v="10"/>
    <n v="24"/>
    <n v="29"/>
    <s v="08B"/>
    <n v="1154987"/>
    <n v="1890842"/>
    <x v="32"/>
    <n v="87"/>
    <x v="0"/>
    <n v="41.856281019999997"/>
    <n v="-87.70660101"/>
    <s v="(41.856281024, -87.706601006)"/>
    <n v="424.99999999999989"/>
    <x v="32"/>
  </r>
  <r>
    <n v="2584554"/>
    <s v="HH867007"/>
    <d v="2002-12-30T00:00:00"/>
    <s v="040XX W IRVING PARK RD"/>
    <n v="499"/>
    <x v="1"/>
    <s v="AGGRAVATED DOMESTIC BATTERY"/>
    <x v="3"/>
    <b v="1"/>
    <b v="1"/>
    <n v="1732"/>
    <n v="17"/>
    <n v="39"/>
    <n v="16"/>
    <s v="04B"/>
    <n v="1148845"/>
    <n v="1926278"/>
    <x v="46"/>
    <n v="34"/>
    <x v="14"/>
    <n v="41.953641789999999"/>
    <n v="-87.728227989999993"/>
    <s v="(41.953641789, -87.728227991)"/>
    <n v="73.7"/>
    <x v="46"/>
  </r>
  <r>
    <n v="2903068"/>
    <s v="HJ575773"/>
    <d v="2003-08-20T00:00:00"/>
    <s v="016XX W MADISON ST"/>
    <n v="460"/>
    <x v="1"/>
    <s v="SIMPLE"/>
    <x v="11"/>
    <b v="1"/>
    <b v="0"/>
    <n v="1211"/>
    <n v="12"/>
    <n v="2"/>
    <n v="28"/>
    <s v="08B"/>
    <n v="1165476"/>
    <n v="1900090"/>
    <x v="10"/>
    <n v="15"/>
    <x v="8"/>
    <n v="41.881441789999997"/>
    <n v="-87.667837809999995"/>
    <s v="(41.881441785, -87.667837814)"/>
    <n v="420.90000000000003"/>
    <x v="10"/>
  </r>
  <r>
    <n v="6720028"/>
    <s v="HR136920"/>
    <d v="2009-01-24T00:00:00"/>
    <s v="014XX S BLUE ISLAND AVE"/>
    <n v="460"/>
    <x v="1"/>
    <s v="SIMPLE"/>
    <x v="32"/>
    <b v="0"/>
    <b v="0"/>
    <n v="1231"/>
    <n v="12"/>
    <n v="2"/>
    <n v="28"/>
    <s v="08B"/>
    <n v="1168361"/>
    <n v="1893107"/>
    <x v="10"/>
    <n v="15"/>
    <x v="10"/>
    <n v="41.862218009999999"/>
    <n v="-87.65744617"/>
    <s v="(41.862218007, -87.657446166)"/>
    <n v="420.90000000000003"/>
    <x v="10"/>
  </r>
  <r>
    <n v="8223830"/>
    <s v="HT457930"/>
    <d v="2011-08-20T00:00:00"/>
    <s v="041XX W NORTH AVE"/>
    <n v="460"/>
    <x v="1"/>
    <s v="SIMPLE"/>
    <x v="0"/>
    <b v="0"/>
    <b v="0"/>
    <n v="2534"/>
    <n v="25"/>
    <n v="30"/>
    <n v="23"/>
    <s v="08B"/>
    <n v="1148672"/>
    <n v="1910317"/>
    <x v="1"/>
    <n v="85"/>
    <x v="1"/>
    <n v="41.90984675"/>
    <n v="-87.729277350000004"/>
    <s v="(41.909846748, -87.72927735)"/>
    <n v="533.20000000000005"/>
    <x v="1"/>
  </r>
  <r>
    <n v="1363954"/>
    <s v="G070193"/>
    <d v="2001-02-03T00:00:00"/>
    <s v="004XX W WRIGHTWOOD AV"/>
    <n v="460"/>
    <x v="1"/>
    <s v="SIMPLE"/>
    <x v="3"/>
    <b v="0"/>
    <b v="0"/>
    <n v="2333"/>
    <n v="19"/>
    <m/>
    <m/>
    <s v="08B"/>
    <n v="1172852"/>
    <n v="1918278"/>
    <x v="26"/>
    <s v=""/>
    <x v="15"/>
    <n v="41.931190460000003"/>
    <n v="-87.640214"/>
    <s v="(41.93119046, -87.640214004)"/>
    <n v="0"/>
    <x v="26"/>
  </r>
  <r>
    <n v="3020236"/>
    <s v="HJ724585"/>
    <d v="2003-10-29T00:00:00"/>
    <s v="015XX S HAMLIN AVE"/>
    <n v="486"/>
    <x v="1"/>
    <s v="DOMESTIC BATTERY SIMPLE"/>
    <x v="17"/>
    <b v="0"/>
    <b v="1"/>
    <n v="1014"/>
    <n v="10"/>
    <n v="24"/>
    <n v="29"/>
    <s v="08B"/>
    <n v="1151293"/>
    <n v="1892263"/>
    <x v="32"/>
    <n v="87"/>
    <x v="8"/>
    <n v="41.860253610000001"/>
    <n v="-87.720122739999994"/>
    <s v="(41.860253606, -87.720122737)"/>
    <n v="424.99999999999989"/>
    <x v="32"/>
  </r>
  <r>
    <n v="6016285"/>
    <s v="HP121474"/>
    <d v="2008-01-13T00:00:00"/>
    <s v="026XX N HALSTED ST"/>
    <n v="460"/>
    <x v="1"/>
    <s v="SIMPLE"/>
    <x v="6"/>
    <b v="0"/>
    <b v="0"/>
    <n v="1933"/>
    <n v="19"/>
    <n v="43"/>
    <n v="7"/>
    <s v="08B"/>
    <n v="1170490"/>
    <n v="1917716"/>
    <x v="33"/>
    <n v="2"/>
    <x v="12"/>
    <n v="41.92970038"/>
    <n v="-87.648910330000007"/>
    <s v="(41.929700376, -87.648910326)"/>
    <n v="109.30000000000001"/>
    <x v="33"/>
  </r>
  <r>
    <n v="1465880"/>
    <s v="G198370"/>
    <d v="2001-04-07T00:00:00"/>
    <s v="0000X N PINE AV"/>
    <n v="430"/>
    <x v="1"/>
    <s v="AGGRAVATED: OTHER DANG WEAPON"/>
    <x v="3"/>
    <b v="0"/>
    <b v="1"/>
    <n v="1522"/>
    <n v="15"/>
    <m/>
    <m/>
    <s v="04B"/>
    <n v="1139534"/>
    <n v="1900041"/>
    <x v="26"/>
    <s v=""/>
    <x v="15"/>
    <n v="41.881819839999999"/>
    <n v="-87.763097920000007"/>
    <s v="(41.881819836, -87.763097916)"/>
    <n v="0"/>
    <x v="26"/>
  </r>
  <r>
    <n v="3017838"/>
    <s v="HJ723825"/>
    <d v="2003-10-28T00:00:00"/>
    <s v="044XX S DREXEL BLVD"/>
    <n v="486"/>
    <x v="1"/>
    <s v="DOMESTIC BATTERY SIMPLE"/>
    <x v="17"/>
    <b v="0"/>
    <b v="1"/>
    <n v="2123"/>
    <n v="2"/>
    <n v="4"/>
    <n v="39"/>
    <s v="08B"/>
    <n v="1182938"/>
    <n v="1875792"/>
    <x v="35"/>
    <n v="26"/>
    <x v="8"/>
    <n v="41.814377180000001"/>
    <n v="-87.604476129999995"/>
    <s v="(41.814377178, -87.604476134)"/>
    <n v="213.20000000000005"/>
    <x v="35"/>
  </r>
  <r>
    <n v="2804858"/>
    <s v="HJ458342"/>
    <d v="2003-06-28T00:00:00"/>
    <s v="015XX N WELLS ST"/>
    <n v="486"/>
    <x v="1"/>
    <s v="DOMESTIC BATTERY SIMPLE"/>
    <x v="17"/>
    <b v="0"/>
    <b v="1"/>
    <n v="1821"/>
    <n v="18"/>
    <n v="43"/>
    <n v="8"/>
    <s v="08B"/>
    <n v="1174421"/>
    <n v="1910623"/>
    <x v="17"/>
    <n v="1"/>
    <x v="8"/>
    <n v="41.910149869999998"/>
    <n v="-87.63467747"/>
    <s v="(41.910149869, -87.634677466)"/>
    <n v="115.39999999999999"/>
    <x v="17"/>
  </r>
  <r>
    <n v="6481371"/>
    <s v="HP558812"/>
    <d v="2008-09-07T00:00:00"/>
    <s v="041XX W 57TH ST"/>
    <n v="486"/>
    <x v="1"/>
    <s v="DOMESTIC BATTERY SIMPLE"/>
    <x v="3"/>
    <b v="0"/>
    <b v="1"/>
    <n v="813"/>
    <n v="8"/>
    <n v="13"/>
    <n v="62"/>
    <s v="08B"/>
    <n v="1149766"/>
    <n v="1866484"/>
    <x v="41"/>
    <n v="69"/>
    <x v="12"/>
    <n v="41.789542269999998"/>
    <n v="-87.726396500000007"/>
    <s v="(41.789542268, -87.726396498)"/>
    <n v="13.7"/>
    <x v="41"/>
  </r>
  <r>
    <n v="10003235"/>
    <s v="HY192694"/>
    <d v="2015-03-21T00:00:00"/>
    <s v="064XX S OAKLEY AVE"/>
    <n v="486"/>
    <x v="1"/>
    <s v="DOMESTIC BATTERY SIMPLE"/>
    <x v="17"/>
    <b v="0"/>
    <b v="0"/>
    <n v="825"/>
    <n v="8"/>
    <n v="15"/>
    <n v="66"/>
    <s v="08B"/>
    <n v="1162182"/>
    <n v="1861826"/>
    <x v="4"/>
    <n v="80"/>
    <x v="9"/>
    <n v="41.776510549999998"/>
    <n v="-87.681000119999993"/>
    <s v="(41.776510546, -87.681000121)"/>
    <n v="224.5"/>
    <x v="4"/>
  </r>
  <r>
    <n v="5663639"/>
    <s v="HN472326"/>
    <d v="2007-07-17T00:00:00"/>
    <s v="010XX N KEYSTONE AVE"/>
    <n v="486"/>
    <x v="1"/>
    <s v="DOMESTIC BATTERY SIMPLE"/>
    <x v="3"/>
    <b v="0"/>
    <b v="1"/>
    <n v="1111"/>
    <n v="11"/>
    <n v="37"/>
    <n v="23"/>
    <s v="08B"/>
    <n v="1149197"/>
    <n v="1906636"/>
    <x v="1"/>
    <n v="85"/>
    <x v="7"/>
    <n v="41.899735550000003"/>
    <n v="-87.727444210000002"/>
    <s v="(41.899735553, -87.727444212)"/>
    <n v="533.20000000000005"/>
    <x v="1"/>
  </r>
  <r>
    <n v="3663835"/>
    <s v="HK756778"/>
    <d v="2004-11-17T00:00:00"/>
    <s v="054XX S LAFLIN ST"/>
    <n v="486"/>
    <x v="1"/>
    <s v="DOMESTIC BATTERY SIMPLE"/>
    <x v="14"/>
    <b v="0"/>
    <b v="1"/>
    <n v="932"/>
    <n v="9"/>
    <n v="16"/>
    <n v="61"/>
    <s v="08B"/>
    <n v="1167261"/>
    <n v="1868636"/>
    <x v="37"/>
    <n v="91"/>
    <x v="0"/>
    <n v="41.795090790000003"/>
    <n v="-87.662185859999994"/>
    <s v="(41.795090788, -87.662185864)"/>
    <n v="482.7"/>
    <x v="37"/>
  </r>
  <r>
    <n v="2423472"/>
    <s v="HH741961"/>
    <d v="2002-10-27T00:00:00"/>
    <s v="010XX N WALLER AVE"/>
    <n v="486"/>
    <x v="1"/>
    <s v="DOMESTIC BATTERY SIMPLE"/>
    <x v="6"/>
    <b v="0"/>
    <b v="1"/>
    <n v="1511"/>
    <n v="15"/>
    <n v="29"/>
    <n v="25"/>
    <s v="08B"/>
    <n v="1138162"/>
    <n v="1906418"/>
    <x v="16"/>
    <n v="73"/>
    <x v="14"/>
    <n v="41.899344040000003"/>
    <n v="-87.767981669999998"/>
    <s v="(41.89934404, -87.767981666)"/>
    <n v="578.79999999999995"/>
    <x v="16"/>
  </r>
  <r>
    <n v="11110571"/>
    <s v="JA460432"/>
    <d v="2017-10-05T00:00:00"/>
    <s v="076XX S HOMAN AVE"/>
    <n v="460"/>
    <x v="1"/>
    <s v="SIMPLE"/>
    <x v="28"/>
    <b v="0"/>
    <b v="0"/>
    <n v="835"/>
    <n v="8"/>
    <n v="18"/>
    <n v="70"/>
    <s v="08B"/>
    <n v="1155024"/>
    <n v="1853614"/>
    <x v="54"/>
    <n v="37"/>
    <x v="16"/>
    <n v="41.75412154"/>
    <n v="-87.707460249999997"/>
    <s v="(41.754121535, -87.707460248)"/>
    <n v="196.8"/>
    <x v="54"/>
  </r>
  <r>
    <n v="1419496"/>
    <s v="G140454"/>
    <d v="2001-03-11T00:00:00"/>
    <s v="077XX S SOUTH SHORE DR"/>
    <n v="460"/>
    <x v="1"/>
    <s v="SIMPLE"/>
    <x v="17"/>
    <b v="0"/>
    <b v="0"/>
    <n v="421"/>
    <n v="4"/>
    <m/>
    <m/>
    <s v="08B"/>
    <n v="1197205"/>
    <n v="1854743"/>
    <x v="26"/>
    <s v=""/>
    <x v="15"/>
    <n v="41.756273569999998"/>
    <n v="-87.552845169999998"/>
    <s v="(41.756273565, -87.552845167)"/>
    <n v="0"/>
    <x v="26"/>
  </r>
  <r>
    <n v="9589300"/>
    <s v="HX239866"/>
    <d v="2014-04-28T00:00:00"/>
    <s v="003XX S MOZART ST"/>
    <n v="430"/>
    <x v="1"/>
    <s v="AGGRAVATED: OTHER DANG WEAPON"/>
    <x v="14"/>
    <b v="0"/>
    <b v="0"/>
    <n v="1124"/>
    <n v="11"/>
    <n v="2"/>
    <n v="27"/>
    <s v="04B"/>
    <n v="1157437"/>
    <n v="1898367"/>
    <x v="51"/>
    <n v="83"/>
    <x v="5"/>
    <n v="41.876880970000002"/>
    <n v="-87.697403600000001"/>
    <s v="(41.876880974, -87.697403598)"/>
    <n v="234.89999999999995"/>
    <x v="51"/>
  </r>
  <r>
    <n v="4766490"/>
    <s v="HM378171"/>
    <d v="2006-05-28T00:00:00"/>
    <s v="044XX S PRINCETON AVE"/>
    <n v="460"/>
    <x v="1"/>
    <s v="SIMPLE"/>
    <x v="6"/>
    <b v="1"/>
    <b v="0"/>
    <n v="935"/>
    <n v="9"/>
    <n v="3"/>
    <n v="37"/>
    <s v="08B"/>
    <n v="1175024"/>
    <n v="1875681"/>
    <x v="53"/>
    <n v="97"/>
    <x v="17"/>
    <n v="41.814253110000003"/>
    <n v="-87.633508640000002"/>
    <s v="(41.814253111, -87.633508643)"/>
    <n v="82.5"/>
    <x v="53"/>
  </r>
  <r>
    <n v="9035595"/>
    <s v="HW182288"/>
    <d v="2013-03-06T00:00:00"/>
    <s v="046XX S LANGLEY AVE"/>
    <n v="486"/>
    <x v="1"/>
    <s v="DOMESTIC BATTERY SIMPLE"/>
    <x v="3"/>
    <b v="0"/>
    <b v="1"/>
    <n v="221"/>
    <n v="2"/>
    <n v="4"/>
    <n v="38"/>
    <s v="08B"/>
    <n v="1181712"/>
    <n v="1874461"/>
    <x v="2"/>
    <n v="57"/>
    <x v="11"/>
    <n v="41.810753259999998"/>
    <n v="-87.609014340000002"/>
    <s v="(41.810753256, -87.609014335)"/>
    <n v="217.20000000000002"/>
    <x v="2"/>
  </r>
  <r>
    <n v="10549382"/>
    <s v="HZ295843"/>
    <d v="2016-06-06T00:00:00"/>
    <s v="015XX S HOMAN AVE"/>
    <n v="486"/>
    <x v="1"/>
    <s v="DOMESTIC BATTERY SIMPLE"/>
    <x v="6"/>
    <b v="0"/>
    <b v="1"/>
    <n v="1021"/>
    <n v="10"/>
    <n v="24"/>
    <n v="29"/>
    <s v="08B"/>
    <n v="1153951"/>
    <n v="1892227"/>
    <x v="32"/>
    <n v="87"/>
    <x v="3"/>
    <n v="41.860102310000002"/>
    <n v="-87.710366800000003"/>
    <s v="(41.860102309, -87.710366798)"/>
    <n v="424.99999999999989"/>
    <x v="32"/>
  </r>
  <r>
    <n v="5080475"/>
    <s v="HM673431"/>
    <d v="2006-10-21T00:00:00"/>
    <s v="094XX S WENTWORTH AVE"/>
    <n v="420"/>
    <x v="1"/>
    <s v="AGGRAVATED:KNIFE/CUTTING INSTR"/>
    <x v="3"/>
    <b v="0"/>
    <b v="1"/>
    <n v="634"/>
    <n v="6"/>
    <n v="21"/>
    <n v="49"/>
    <s v="04B"/>
    <n v="1176612"/>
    <n v="1842280"/>
    <x v="11"/>
    <n v="52"/>
    <x v="17"/>
    <n v="41.722561419999998"/>
    <n v="-87.628687479999996"/>
    <s v="(41.72256142, -87.628687477)"/>
    <n v="282.70000000000005"/>
    <x v="11"/>
  </r>
  <r>
    <n v="6270946"/>
    <s v="HP352546"/>
    <d v="2008-05-23T00:00:00"/>
    <s v="051XX S WOOD ST"/>
    <n v="460"/>
    <x v="1"/>
    <s v="SIMPLE"/>
    <x v="14"/>
    <b v="0"/>
    <b v="0"/>
    <n v="932"/>
    <n v="9"/>
    <n v="16"/>
    <n v="61"/>
    <s v="08B"/>
    <n v="1165214"/>
    <n v="1870708"/>
    <x v="37"/>
    <n v="91"/>
    <x v="12"/>
    <n v="41.800820219999999"/>
    <n v="-87.669633579999996"/>
    <s v="(41.800820216, -87.669633576)"/>
    <n v="482.7"/>
    <x v="37"/>
  </r>
  <r>
    <n v="6939024"/>
    <s v="HR286405"/>
    <d v="2009-04-25T00:00:00"/>
    <s v="052XX W CONGRESS PKWY"/>
    <n v="486"/>
    <x v="1"/>
    <s v="DOMESTIC BATTERY SIMPLE"/>
    <x v="17"/>
    <b v="0"/>
    <b v="1"/>
    <n v="1522"/>
    <n v="15"/>
    <n v="29"/>
    <n v="25"/>
    <s v="08B"/>
    <n v="1141598"/>
    <n v="1897182"/>
    <x v="16"/>
    <n v="73"/>
    <x v="10"/>
    <n v="41.873936489999998"/>
    <n v="-87.755589509999993"/>
    <s v="(41.873936494, -87.755589514)"/>
    <n v="578.79999999999995"/>
    <x v="16"/>
  </r>
  <r>
    <n v="6780581"/>
    <s v="HR195987"/>
    <d v="2009-03-02T00:00:00"/>
    <s v="001XX W 75TH ST"/>
    <n v="497"/>
    <x v="1"/>
    <s v="AGGRAVATED DOMESTIC BATTERY: OTHER DANG WEAPON"/>
    <x v="14"/>
    <b v="1"/>
    <b v="0"/>
    <n v="731"/>
    <n v="7"/>
    <n v="6"/>
    <n v="69"/>
    <s v="04B"/>
    <n v="1176514"/>
    <n v="1855256"/>
    <x v="19"/>
    <n v="66"/>
    <x v="10"/>
    <n v="41.758171390000001"/>
    <n v="-87.628657239999995"/>
    <s v="(41.758171386, -87.628657244)"/>
    <n v="328.7"/>
    <x v="19"/>
  </r>
  <r>
    <n v="9116765"/>
    <s v="HW261668"/>
    <d v="2013-05-05T00:00:00"/>
    <s v="003XX N PULASKI RD"/>
    <n v="486"/>
    <x v="1"/>
    <s v="DOMESTIC BATTERY SIMPLE"/>
    <x v="3"/>
    <b v="0"/>
    <b v="1"/>
    <n v="1114"/>
    <n v="11"/>
    <n v="28"/>
    <n v="26"/>
    <s v="08B"/>
    <n v="1149673"/>
    <n v="1901704"/>
    <x v="12"/>
    <n v="92"/>
    <x v="11"/>
    <n v="41.886192389999998"/>
    <n v="-87.725824110000005"/>
    <s v="(41.886192389, -87.725824111)"/>
    <n v="259.70000000000005"/>
    <x v="12"/>
  </r>
  <r>
    <n v="11137994"/>
    <s v="JA496716"/>
    <d v="2017-11-02T00:00:00"/>
    <s v="008XX N WASHTENAW AVE"/>
    <n v="486"/>
    <x v="1"/>
    <s v="DOMESTIC BATTERY SIMPLE"/>
    <x v="3"/>
    <b v="1"/>
    <b v="1"/>
    <n v="1211"/>
    <n v="12"/>
    <n v="26"/>
    <n v="24"/>
    <s v="08B"/>
    <n v="1158244"/>
    <n v="1905393"/>
    <x v="5"/>
    <n v="10"/>
    <x v="16"/>
    <n v="41.89614452"/>
    <n v="-87.69424841"/>
    <s v="(41.896144516, -87.694248407)"/>
    <n v="567.00000000000023"/>
    <x v="5"/>
  </r>
  <r>
    <n v="11014534"/>
    <s v="JA344492"/>
    <d v="2017-07-12T00:00:00"/>
    <s v="009XX E 132ND PL"/>
    <n v="486"/>
    <x v="1"/>
    <s v="DOMESTIC BATTERY SIMPLE"/>
    <x v="17"/>
    <b v="1"/>
    <b v="1"/>
    <n v="533"/>
    <n v="5"/>
    <n v="9"/>
    <n v="54"/>
    <s v="08B"/>
    <n v="1185380"/>
    <n v="1817834"/>
    <x v="55"/>
    <n v="98"/>
    <x v="16"/>
    <n v="41.655276979999996"/>
    <n v="-87.597336740000003"/>
    <s v="(41.655276978, -87.597336736)"/>
    <n v="122"/>
    <x v="55"/>
  </r>
  <r>
    <n v="10584429"/>
    <s v="HZ334220"/>
    <d v="2016-07-03T00:00:00"/>
    <s v="023XX W PRATT BLVD"/>
    <n v="460"/>
    <x v="1"/>
    <s v="SIMPLE"/>
    <x v="6"/>
    <b v="1"/>
    <b v="0"/>
    <n v="2412"/>
    <n v="24"/>
    <n v="50"/>
    <n v="2"/>
    <s v="08B"/>
    <n v="1159476"/>
    <n v="1945090"/>
    <x v="38"/>
    <n v="46"/>
    <x v="3"/>
    <n v="42.005050130000001"/>
    <n v="-87.688626760000005"/>
    <s v="(42.005050125, -87.68862676)"/>
    <n v="63.599999999999994"/>
    <x v="38"/>
  </r>
  <r>
    <n v="6806337"/>
    <s v="HR217367"/>
    <d v="2009-03-15T00:00:00"/>
    <s v="051XX W KINZIE ST"/>
    <n v="486"/>
    <x v="1"/>
    <s v="DOMESTIC BATTERY SIMPLE"/>
    <x v="14"/>
    <b v="0"/>
    <b v="1"/>
    <n v="1532"/>
    <n v="15"/>
    <n v="28"/>
    <n v="25"/>
    <s v="08B"/>
    <n v="1142136"/>
    <n v="1902250"/>
    <x v="16"/>
    <n v="73"/>
    <x v="10"/>
    <n v="41.887833759999999"/>
    <n v="-87.753488489999995"/>
    <s v="(41.887833763, -87.753488486)"/>
    <n v="578.79999999999995"/>
    <x v="16"/>
  </r>
  <r>
    <n v="8594911"/>
    <s v="HV268964"/>
    <d v="2012-05-02T00:00:00"/>
    <s v="030XX S HAYNES CT"/>
    <n v="1320"/>
    <x v="2"/>
    <s v="TO VEHICLE"/>
    <x v="6"/>
    <b v="0"/>
    <b v="0"/>
    <n v="913"/>
    <n v="9"/>
    <n v="11"/>
    <n v="60"/>
    <n v="14"/>
    <n v="1168714"/>
    <n v="1884562"/>
    <x v="56"/>
    <n v="43"/>
    <x v="6"/>
    <n v="41.83876214"/>
    <n v="-87.656397630000001"/>
    <s v="(41.838762141, -87.65639763)"/>
    <n v="41.1"/>
    <x v="56"/>
  </r>
  <r>
    <n v="11127628"/>
    <s v="JA483294"/>
    <d v="2017-10-23T00:00:00"/>
    <s v="072XX S DAMEN AVE"/>
    <n v="1345"/>
    <x v="2"/>
    <s v="TO CITY OF CHICAGO PROPERTY"/>
    <x v="6"/>
    <b v="0"/>
    <b v="0"/>
    <n v="735"/>
    <n v="7"/>
    <n v="17"/>
    <n v="67"/>
    <n v="14"/>
    <n v="1164274"/>
    <n v="1856746"/>
    <x v="34"/>
    <n v="89"/>
    <x v="16"/>
    <n v="41.762526530000002"/>
    <n v="-87.673473810000004"/>
    <s v="(41.76252653, -87.673473808)"/>
    <n v="486.4"/>
    <x v="34"/>
  </r>
  <r>
    <n v="7937542"/>
    <s v="HT169840"/>
    <d v="2011-02-18T00:00:00"/>
    <s v="029XX W 36TH ST"/>
    <n v="1310"/>
    <x v="2"/>
    <s v="TO PROPERTY"/>
    <x v="21"/>
    <b v="0"/>
    <b v="0"/>
    <n v="913"/>
    <n v="9"/>
    <n v="12"/>
    <n v="58"/>
    <n v="14"/>
    <n v="1157190"/>
    <n v="1880621"/>
    <x v="0"/>
    <n v="84"/>
    <x v="1"/>
    <n v="41.828189010000003"/>
    <n v="-87.698791999999997"/>
    <s v="(41.828189011, -87.698792003)"/>
    <n v="123.00000000000001"/>
    <x v="0"/>
  </r>
  <r>
    <n v="8388644"/>
    <s v="HT621306"/>
    <d v="2011-12-06T00:00:00"/>
    <s v="067XX W IMLAY ST"/>
    <n v="1320"/>
    <x v="2"/>
    <s v="TO VEHICLE"/>
    <x v="6"/>
    <b v="0"/>
    <b v="0"/>
    <n v="1611"/>
    <n v="16"/>
    <n v="41"/>
    <n v="10"/>
    <n v="14"/>
    <n v="1130269"/>
    <n v="1942692"/>
    <x v="57"/>
    <n v="21"/>
    <x v="1"/>
    <n v="41.999023029999996"/>
    <n v="-87.796137999999999"/>
    <s v="(41.99902303, -87.796137998)"/>
    <n v="40.099999999999994"/>
    <x v="57"/>
  </r>
  <r>
    <n v="7468176"/>
    <s v="HS269736"/>
    <d v="2010-04-22T00:00:00"/>
    <s v="051XX S INGLESIDE AVE"/>
    <n v="1320"/>
    <x v="2"/>
    <s v="TO VEHICLE"/>
    <x v="6"/>
    <b v="0"/>
    <b v="1"/>
    <n v="2124"/>
    <n v="2"/>
    <n v="4"/>
    <n v="41"/>
    <n v="14"/>
    <n v="1183412"/>
    <n v="1871257"/>
    <x v="58"/>
    <n v="14"/>
    <x v="2"/>
    <n v="41.801921739999997"/>
    <n v="-87.602878860000004"/>
    <s v="(41.801921744, -87.602878856)"/>
    <n v="83.7"/>
    <x v="58"/>
  </r>
  <r>
    <n v="3225932"/>
    <s v="HK243330"/>
    <d v="2004-03-16T00:00:00"/>
    <s v="106XX S EWING AVE"/>
    <n v="1310"/>
    <x v="2"/>
    <s v="TO PROPERTY"/>
    <x v="17"/>
    <b v="0"/>
    <b v="0"/>
    <n v="432"/>
    <n v="4"/>
    <n v="10"/>
    <n v="52"/>
    <n v="14"/>
    <n v="1202181"/>
    <n v="1834924"/>
    <x v="59"/>
    <n v="64"/>
    <x v="0"/>
    <n v="41.701763489999998"/>
    <n v="-87.535283030000002"/>
    <s v="(41.70176349, -87.535283026)"/>
    <n v="45.800000000000004"/>
    <x v="59"/>
  </r>
  <r>
    <n v="2048711"/>
    <s v="HH262924"/>
    <d v="2002-03-24T00:00:00"/>
    <s v="055XX W HARRISON ST"/>
    <n v="1310"/>
    <x v="2"/>
    <s v="TO PROPERTY"/>
    <x v="14"/>
    <b v="0"/>
    <b v="1"/>
    <n v="1522"/>
    <n v="15"/>
    <m/>
    <m/>
    <n v="14"/>
    <n v="1139534"/>
    <n v="1896770"/>
    <x v="26"/>
    <s v=""/>
    <x v="14"/>
    <n v="41.872843779999997"/>
    <n v="-87.763177709999994"/>
    <s v="(41.872843784, -87.763177706)"/>
    <n v="0"/>
    <x v="26"/>
  </r>
  <r>
    <n v="4303010"/>
    <s v="HL613433"/>
    <d v="2005-09-15T00:00:00"/>
    <s v="023XX W AUGUSTA BLVD"/>
    <n v="1310"/>
    <x v="2"/>
    <s v="TO PROPERTY"/>
    <x v="3"/>
    <b v="0"/>
    <b v="0"/>
    <n v="1312"/>
    <n v="12"/>
    <n v="32"/>
    <n v="24"/>
    <n v="14"/>
    <n v="1160685"/>
    <n v="1906600"/>
    <x v="5"/>
    <n v="10"/>
    <x v="4"/>
    <n v="41.899406380000002"/>
    <n v="-87.68524961"/>
    <s v="(41.899406378, -87.685249607)"/>
    <n v="567.00000000000023"/>
    <x v="5"/>
  </r>
  <r>
    <n v="10079280"/>
    <s v="HY267896"/>
    <d v="2015-05-20T00:00:00"/>
    <s v="115XX S STEWART AVE"/>
    <n v="1320"/>
    <x v="2"/>
    <s v="TO VEHICLE"/>
    <x v="10"/>
    <b v="0"/>
    <b v="1"/>
    <n v="522"/>
    <n v="5"/>
    <n v="34"/>
    <n v="53"/>
    <n v="14"/>
    <n v="1175695"/>
    <n v="1828405"/>
    <x v="60"/>
    <n v="62"/>
    <x v="9"/>
    <n v="41.68450696"/>
    <n v="-87.632459929999996"/>
    <s v="(41.684506962, -87.632459932)"/>
    <n v="275.3"/>
    <x v="60"/>
  </r>
  <r>
    <n v="5758092"/>
    <s v="HN568531"/>
    <d v="2007-09-04T00:00:00"/>
    <s v="052XX S CARPENTER ST"/>
    <n v="1310"/>
    <x v="2"/>
    <s v="TO PROPERTY"/>
    <x v="3"/>
    <b v="0"/>
    <b v="1"/>
    <n v="934"/>
    <n v="9"/>
    <n v="16"/>
    <n v="61"/>
    <n v="14"/>
    <n v="1170202"/>
    <n v="1870108"/>
    <x v="37"/>
    <n v="91"/>
    <x v="7"/>
    <n v="41.799066609999997"/>
    <n v="-87.651358380000005"/>
    <s v="(41.799066605, -87.651358383)"/>
    <n v="482.7"/>
    <x v="37"/>
  </r>
  <r>
    <n v="7881407"/>
    <s v="HT112422"/>
    <d v="2011-01-09T00:00:00"/>
    <s v="039XX S ROCKWELL ST"/>
    <n v="1310"/>
    <x v="2"/>
    <s v="TO PROPERTY"/>
    <x v="3"/>
    <b v="0"/>
    <b v="0"/>
    <n v="914"/>
    <n v="9"/>
    <n v="12"/>
    <n v="58"/>
    <n v="14"/>
    <n v="1159685"/>
    <n v="1878264"/>
    <x v="0"/>
    <n v="84"/>
    <x v="1"/>
    <n v="41.821670189999999"/>
    <n v="-87.689702830000002"/>
    <s v="(41.821670189, -87.689702831)"/>
    <n v="123.00000000000001"/>
    <x v="0"/>
  </r>
  <r>
    <n v="8805149"/>
    <s v="HV479133"/>
    <d v="2012-09-17T00:00:00"/>
    <s v="014XX W OAKDALE AVE"/>
    <n v="1310"/>
    <x v="2"/>
    <s v="TO PROPERTY"/>
    <x v="17"/>
    <b v="0"/>
    <b v="0"/>
    <n v="1932"/>
    <n v="19"/>
    <n v="32"/>
    <n v="6"/>
    <n v="14"/>
    <n v="1166189"/>
    <n v="1919683"/>
    <x v="25"/>
    <n v="5"/>
    <x v="6"/>
    <n v="41.93519105"/>
    <n v="-87.664658869999997"/>
    <s v="(41.935191052, -87.664658867)"/>
    <n v="90.8"/>
    <x v="25"/>
  </r>
  <r>
    <n v="8921352"/>
    <s v="HV592346"/>
    <d v="2012-12-07T00:00:00"/>
    <s v="016XX N KILDARE AVE"/>
    <n v="1320"/>
    <x v="2"/>
    <s v="TO VEHICLE"/>
    <x v="6"/>
    <b v="0"/>
    <b v="0"/>
    <n v="2534"/>
    <n v="25"/>
    <n v="30"/>
    <n v="23"/>
    <n v="14"/>
    <n v="1147474"/>
    <n v="1910521"/>
    <x v="1"/>
    <n v="85"/>
    <x v="6"/>
    <n v="41.910429610000001"/>
    <n v="-87.733673109999998"/>
    <s v="(41.910429612, -87.733673107)"/>
    <n v="533.20000000000005"/>
    <x v="1"/>
  </r>
  <r>
    <n v="2325074"/>
    <s v="HH619797"/>
    <d v="2002-09-01T00:00:00"/>
    <s v="019XX S MAY ST"/>
    <n v="1345"/>
    <x v="2"/>
    <s v="TO CITY OF CHICAGO PROPERTY"/>
    <x v="6"/>
    <b v="0"/>
    <b v="0"/>
    <n v="1233"/>
    <n v="12"/>
    <n v="25"/>
    <n v="31"/>
    <n v="14"/>
    <n v="1169104"/>
    <n v="1890750"/>
    <x v="29"/>
    <n v="76"/>
    <x v="14"/>
    <n v="41.855734120000001"/>
    <n v="-87.654787110000001"/>
    <s v="(41.855734119, -87.654787112)"/>
    <n v="80.7"/>
    <x v="29"/>
  </r>
  <r>
    <n v="10624311"/>
    <s v="HZ376709"/>
    <d v="2016-08-03T00:00:00"/>
    <s v="079XX S INGLESIDE AVE"/>
    <n v="1310"/>
    <x v="2"/>
    <s v="TO PROPERTY"/>
    <x v="17"/>
    <b v="0"/>
    <b v="0"/>
    <n v="624"/>
    <n v="6"/>
    <n v="8"/>
    <n v="44"/>
    <n v="14"/>
    <n v="1183941"/>
    <n v="1852494"/>
    <x v="15"/>
    <n v="60"/>
    <x v="3"/>
    <n v="41.750422010000001"/>
    <n v="-87.601524389999994"/>
    <s v="(41.750422009, -87.601524389)"/>
    <n v="142.4"/>
    <x v="15"/>
  </r>
  <r>
    <n v="8899397"/>
    <s v="HV573337"/>
    <d v="2012-11-23T00:00:00"/>
    <s v="013XX S CHRISTIANA AVE"/>
    <n v="1310"/>
    <x v="2"/>
    <s v="TO PROPERTY"/>
    <x v="17"/>
    <b v="0"/>
    <b v="0"/>
    <n v="1021"/>
    <n v="10"/>
    <n v="24"/>
    <n v="29"/>
    <n v="14"/>
    <n v="1154243"/>
    <n v="1893666"/>
    <x v="32"/>
    <n v="87"/>
    <x v="6"/>
    <n v="41.864045269999998"/>
    <n v="-87.709256539999998"/>
    <s v="(41.864045266, -87.70925654)"/>
    <n v="424.99999999999989"/>
    <x v="32"/>
  </r>
  <r>
    <n v="3906764"/>
    <s v="HL269210"/>
    <d v="2005-04-01T00:00:00"/>
    <s v="033XX W DICKENS AVE"/>
    <n v="1320"/>
    <x v="2"/>
    <s v="TO VEHICLE"/>
    <x v="6"/>
    <b v="0"/>
    <b v="0"/>
    <n v="1413"/>
    <n v="14"/>
    <n v="26"/>
    <n v="22"/>
    <n v="14"/>
    <n v="1153647"/>
    <n v="1913754"/>
    <x v="13"/>
    <n v="23"/>
    <x v="4"/>
    <n v="41.919180580000003"/>
    <n v="-87.710909520000001"/>
    <s v="(41.919180579, -87.710909516)"/>
    <n v="122.49999999999999"/>
    <x v="13"/>
  </r>
  <r>
    <n v="4249096"/>
    <s v="HL567458"/>
    <d v="2005-08-11T00:00:00"/>
    <s v="066XX S CALIFORNIA AVE"/>
    <n v="1310"/>
    <x v="2"/>
    <s v="TO PROPERTY"/>
    <x v="3"/>
    <b v="1"/>
    <b v="0"/>
    <n v="831"/>
    <n v="8"/>
    <n v="15"/>
    <n v="66"/>
    <n v="14"/>
    <n v="1158855"/>
    <n v="1860454"/>
    <x v="4"/>
    <n v="80"/>
    <x v="4"/>
    <n v="41.772814189999998"/>
    <n v="-87.693234239999995"/>
    <s v="(41.772814187, -87.693234244)"/>
    <n v="224.5"/>
    <x v="4"/>
  </r>
  <r>
    <n v="7260480"/>
    <s v="HR674429"/>
    <d v="2009-12-04T00:00:00"/>
    <s v="056XX S RICHMOND ST"/>
    <n v="1310"/>
    <x v="2"/>
    <s v="TO PROPERTY"/>
    <x v="3"/>
    <b v="0"/>
    <b v="0"/>
    <n v="824"/>
    <n v="8"/>
    <n v="14"/>
    <n v="63"/>
    <n v="14"/>
    <n v="1157675"/>
    <n v="1867038"/>
    <x v="39"/>
    <n v="93"/>
    <x v="10"/>
    <n v="41.790905649999999"/>
    <n v="-87.697381350000001"/>
    <s v="(41.790905647, -87.697381345)"/>
    <n v="76.999999999999986"/>
    <x v="39"/>
  </r>
  <r>
    <n v="4606754"/>
    <s v="HM200888"/>
    <d v="2006-02-25T00:00:00"/>
    <s v="069XX W HIGGINS AVE"/>
    <n v="1310"/>
    <x v="2"/>
    <s v="TO PROPERTY"/>
    <x v="3"/>
    <b v="0"/>
    <b v="0"/>
    <n v="1613"/>
    <n v="16"/>
    <n v="41"/>
    <n v="10"/>
    <n v="14"/>
    <n v="1129154"/>
    <n v="1935641"/>
    <x v="57"/>
    <n v="21"/>
    <x v="17"/>
    <n v="41.97969354"/>
    <n v="-87.800401260000001"/>
    <s v="(41.979693542, -87.800401259)"/>
    <n v="40.099999999999994"/>
    <x v="57"/>
  </r>
  <r>
    <n v="9817983"/>
    <s v="HX467661"/>
    <d v="2014-10-14T00:00:00"/>
    <s v="013XX S HOMAN AVE"/>
    <n v="1320"/>
    <x v="2"/>
    <s v="TO VEHICLE"/>
    <x v="6"/>
    <b v="1"/>
    <b v="1"/>
    <n v="1021"/>
    <n v="10"/>
    <n v="24"/>
    <n v="29"/>
    <n v="14"/>
    <n v="1153916"/>
    <n v="1893520"/>
    <x v="32"/>
    <n v="87"/>
    <x v="5"/>
    <n v="41.863651140000002"/>
    <n v="-87.710460839999996"/>
    <s v="(41.863651143, -87.71046084)"/>
    <n v="424.99999999999989"/>
    <x v="32"/>
  </r>
  <r>
    <n v="9801245"/>
    <s v="HX448587"/>
    <d v="2014-09-28T00:00:00"/>
    <s v="113XX S COTTAGE GROVE AVE"/>
    <n v="1320"/>
    <x v="2"/>
    <s v="TO VEHICLE"/>
    <x v="6"/>
    <b v="0"/>
    <b v="0"/>
    <n v="531"/>
    <n v="5"/>
    <n v="9"/>
    <n v="50"/>
    <n v="14"/>
    <n v="1181588"/>
    <n v="1829877"/>
    <x v="47"/>
    <n v="51"/>
    <x v="5"/>
    <n v="41.688412749999998"/>
    <n v="-87.610842300000002"/>
    <s v="(41.688412751, -87.610842301)"/>
    <n v="195.1"/>
    <x v="47"/>
  </r>
  <r>
    <n v="7399281"/>
    <s v="HS200939"/>
    <d v="2010-03-10T00:00:00"/>
    <s v="053XX W CONGRESS PKWY"/>
    <n v="1320"/>
    <x v="2"/>
    <s v="TO VEHICLE"/>
    <x v="28"/>
    <b v="0"/>
    <b v="0"/>
    <n v="1522"/>
    <n v="15"/>
    <n v="29"/>
    <n v="25"/>
    <n v="14"/>
    <n v="1140822"/>
    <n v="1897164"/>
    <x v="16"/>
    <n v="73"/>
    <x v="2"/>
    <n v="41.873901400000001"/>
    <n v="-87.758439100000004"/>
    <s v="(41.873901397, -87.758439102)"/>
    <n v="578.79999999999995"/>
    <x v="16"/>
  </r>
  <r>
    <n v="5567780"/>
    <s v="HN335611"/>
    <d v="2007-05-11T00:00:00"/>
    <s v="035XX N CICERO AVE"/>
    <n v="1305"/>
    <x v="2"/>
    <s v="CRIMINAL DEFACEMENT"/>
    <x v="20"/>
    <b v="0"/>
    <b v="0"/>
    <n v="1634"/>
    <n v="16"/>
    <n v="38"/>
    <n v="15"/>
    <n v="14"/>
    <n v="1143747"/>
    <n v="1923278"/>
    <x v="44"/>
    <n v="35"/>
    <x v="7"/>
    <n v="41.945506770000001"/>
    <n v="-87.747044389999999"/>
    <s v="(41.945506767, -87.747044393)"/>
    <n v="60.100000000000009"/>
    <x v="44"/>
  </r>
  <r>
    <n v="10770065"/>
    <s v="HZ535494"/>
    <d v="2016-11-30T00:00:00"/>
    <s v="033XX W 38TH ST"/>
    <n v="1320"/>
    <x v="2"/>
    <s v="TO VEHICLE"/>
    <x v="6"/>
    <b v="0"/>
    <b v="0"/>
    <n v="911"/>
    <n v="9"/>
    <n v="12"/>
    <n v="58"/>
    <n v="14"/>
    <n v="1154734"/>
    <n v="1879205"/>
    <x v="0"/>
    <n v="84"/>
    <x v="3"/>
    <n v="41.824352750000003"/>
    <n v="-87.707840719999993"/>
    <s v="(41.824352752, -87.707840716)"/>
    <n v="123.00000000000001"/>
    <x v="0"/>
  </r>
  <r>
    <n v="9499538"/>
    <s v="HX154767"/>
    <d v="2014-02-17T00:00:00"/>
    <s v="053XX N RAVENSWOOD AVE"/>
    <n v="1305"/>
    <x v="2"/>
    <s v="CRIMINAL DEFACEMENT"/>
    <x v="21"/>
    <b v="0"/>
    <b v="0"/>
    <n v="2012"/>
    <n v="20"/>
    <n v="40"/>
    <n v="4"/>
    <n v="14"/>
    <n v="1163235"/>
    <n v="1935314"/>
    <x v="50"/>
    <n v="17"/>
    <x v="5"/>
    <n v="41.97814597"/>
    <n v="-87.675073659999995"/>
    <s v="(41.978145973, -87.675073656)"/>
    <n v="17.099999999999998"/>
    <x v="50"/>
  </r>
  <r>
    <n v="4728934"/>
    <s v="HM337445"/>
    <d v="2006-05-07T00:00:00"/>
    <s v="028XX N LARAMIE AVE"/>
    <n v="1320"/>
    <x v="2"/>
    <s v="TO VEHICLE"/>
    <x v="6"/>
    <b v="0"/>
    <b v="1"/>
    <n v="2514"/>
    <n v="25"/>
    <n v="31"/>
    <n v="19"/>
    <n v="14"/>
    <n v="1141225"/>
    <n v="1918275"/>
    <x v="52"/>
    <n v="70"/>
    <x v="17"/>
    <n v="41.931825009999997"/>
    <n v="-87.756438209999999"/>
    <s v="(41.931825006, -87.756438211)"/>
    <n v="100.6"/>
    <x v="52"/>
  </r>
  <r>
    <n v="4646705"/>
    <s v="HM244120"/>
    <d v="2006-03-21T00:00:00"/>
    <s v="016XX W TOUHY AVE"/>
    <n v="1320"/>
    <x v="2"/>
    <s v="TO VEHICLE"/>
    <x v="6"/>
    <b v="0"/>
    <b v="0"/>
    <n v="2423"/>
    <n v="24"/>
    <n v="49"/>
    <n v="1"/>
    <n v="14"/>
    <n v="1164202"/>
    <n v="1947913"/>
    <x v="43"/>
    <n v="39"/>
    <x v="17"/>
    <n v="42.012697520000003"/>
    <n v="-87.671159230000001"/>
    <s v="(42.012697523, -87.671159228)"/>
    <n v="94.6"/>
    <x v="43"/>
  </r>
  <r>
    <n v="6937224"/>
    <s v="HR342598"/>
    <d v="2009-05-26T00:00:00"/>
    <s v="022XX W 21ST ST"/>
    <n v="1320"/>
    <x v="2"/>
    <s v="TO VEHICLE"/>
    <x v="6"/>
    <b v="0"/>
    <b v="0"/>
    <n v="1223"/>
    <n v="12"/>
    <n v="25"/>
    <n v="31"/>
    <n v="14"/>
    <n v="1161667"/>
    <n v="1890025"/>
    <x v="29"/>
    <n v="76"/>
    <x v="10"/>
    <n v="41.853902679999997"/>
    <n v="-87.682104659999993"/>
    <s v="(41.853902678, -87.68210466)"/>
    <n v="80.7"/>
    <x v="29"/>
  </r>
  <r>
    <n v="3823238"/>
    <s v="HL187666"/>
    <d v="2005-02-17T00:00:00"/>
    <s v="014XX W CHICAGO AVE"/>
    <n v="1310"/>
    <x v="2"/>
    <s v="TO PROPERTY"/>
    <x v="9"/>
    <b v="1"/>
    <b v="0"/>
    <n v="1323"/>
    <n v="12"/>
    <n v="27"/>
    <n v="24"/>
    <n v="14"/>
    <n v="1166403"/>
    <n v="1905446"/>
    <x v="5"/>
    <n v="10"/>
    <x v="4"/>
    <n v="41.89611927"/>
    <n v="-87.664280579999996"/>
    <s v="(41.89611927, -87.664280577)"/>
    <n v="567.00000000000023"/>
    <x v="5"/>
  </r>
  <r>
    <n v="9305467"/>
    <s v="HW449676"/>
    <d v="2013-09-13T00:00:00"/>
    <s v="039XX W GLADYS AVE"/>
    <n v="1310"/>
    <x v="2"/>
    <s v="TO PROPERTY"/>
    <x v="17"/>
    <b v="0"/>
    <b v="1"/>
    <n v="1132"/>
    <n v="11"/>
    <n v="24"/>
    <n v="26"/>
    <n v="14"/>
    <n v="1150166"/>
    <n v="1898065"/>
    <x v="12"/>
    <n v="92"/>
    <x v="11"/>
    <n v="41.876196980000003"/>
    <n v="-87.724108549999997"/>
    <s v="(41.876196982, -87.724108549)"/>
    <n v="259.70000000000005"/>
    <x v="12"/>
  </r>
  <r>
    <n v="7781193"/>
    <s v="HS589302"/>
    <d v="2010-10-29T00:00:00"/>
    <s v="095XX S CONSTANCE AVE"/>
    <n v="1310"/>
    <x v="2"/>
    <s v="TO PROPERTY"/>
    <x v="3"/>
    <b v="0"/>
    <b v="1"/>
    <n v="431"/>
    <n v="4"/>
    <n v="7"/>
    <n v="51"/>
    <n v="14"/>
    <n v="1190183"/>
    <n v="1842108"/>
    <x v="49"/>
    <n v="65"/>
    <x v="2"/>
    <n v="41.721773859999999"/>
    <n v="-87.578984759999997"/>
    <s v="(41.721773858, -87.578984755)"/>
    <n v="104.5"/>
    <x v="49"/>
  </r>
  <r>
    <n v="9491052"/>
    <s v="HX145326"/>
    <d v="2014-02-09T00:00:00"/>
    <s v="027XX S SACRAMENTO AVE"/>
    <n v="1310"/>
    <x v="2"/>
    <s v="TO PROPERTY"/>
    <x v="3"/>
    <b v="0"/>
    <b v="0"/>
    <n v="1033"/>
    <n v="10"/>
    <n v="12"/>
    <n v="30"/>
    <n v="14"/>
    <n v="1156803"/>
    <n v="1885759"/>
    <x v="27"/>
    <n v="96"/>
    <x v="5"/>
    <n v="41.842296130000001"/>
    <n v="-87.700072899999995"/>
    <s v="(41.842296132, -87.700072904)"/>
    <n v="234.69999999999996"/>
    <x v="27"/>
  </r>
  <r>
    <n v="5744223"/>
    <s v="HN553354"/>
    <d v="2007-08-27T00:00:00"/>
    <s v="056XX S PRINCETON AVE"/>
    <n v="1310"/>
    <x v="2"/>
    <s v="TO PROPERTY"/>
    <x v="3"/>
    <b v="0"/>
    <b v="0"/>
    <n v="711"/>
    <n v="7"/>
    <n v="3"/>
    <n v="68"/>
    <n v="14"/>
    <n v="1175250"/>
    <n v="1867502"/>
    <x v="21"/>
    <n v="94"/>
    <x v="7"/>
    <n v="41.791804089999999"/>
    <n v="-87.632924130000006"/>
    <s v="(41.791804086, -87.632924134)"/>
    <n v="572.4"/>
    <x v="21"/>
  </r>
  <r>
    <n v="6007606"/>
    <s v="HN784049"/>
    <d v="2007-12-29T00:00:00"/>
    <s v="026XX W 84TH PL"/>
    <n v="1310"/>
    <x v="2"/>
    <s v="TO PROPERTY"/>
    <x v="3"/>
    <b v="0"/>
    <b v="1"/>
    <n v="835"/>
    <n v="8"/>
    <n v="18"/>
    <n v="70"/>
    <n v="14"/>
    <n v="1160125"/>
    <n v="1848565"/>
    <x v="54"/>
    <n v="37"/>
    <x v="7"/>
    <n v="41.740162939999998"/>
    <n v="-87.68890519"/>
    <s v="(41.740162942, -87.688905189)"/>
    <n v="196.8"/>
    <x v="54"/>
  </r>
  <r>
    <n v="2862972"/>
    <s v="HJ527694"/>
    <d v="2003-07-29T00:00:00"/>
    <s v="042XX N SACRAMENTO AVE"/>
    <n v="1310"/>
    <x v="2"/>
    <s v="TO PROPERTY"/>
    <x v="3"/>
    <b v="0"/>
    <b v="0"/>
    <n v="1724"/>
    <n v="17"/>
    <n v="33"/>
    <n v="16"/>
    <n v="14"/>
    <n v="1155622"/>
    <n v="1928028"/>
    <x v="46"/>
    <n v="34"/>
    <x v="8"/>
    <n v="41.958309890000002"/>
    <n v="-87.703267640000007"/>
    <s v="(41.958309892, -87.703267639)"/>
    <n v="73.7"/>
    <x v="46"/>
  </r>
  <r>
    <n v="4700014"/>
    <s v="HM303461"/>
    <d v="2006-04-20T00:00:00"/>
    <s v="040XX W CULLOM AVE"/>
    <n v="1320"/>
    <x v="2"/>
    <s v="TO VEHICLE"/>
    <x v="19"/>
    <b v="0"/>
    <b v="0"/>
    <n v="1722"/>
    <n v="17"/>
    <n v="39"/>
    <n v="16"/>
    <n v="14"/>
    <n v="1148801"/>
    <n v="1928273"/>
    <x v="46"/>
    <n v="34"/>
    <x v="17"/>
    <n v="41.959117069999998"/>
    <n v="-87.728337969999998"/>
    <s v="(41.959117073, -87.728337966)"/>
    <n v="73.7"/>
    <x v="46"/>
  </r>
  <r>
    <n v="4920006"/>
    <s v="HM535632"/>
    <d v="2006-08-10T00:00:00"/>
    <s v="055XX N MC VICKER AVE"/>
    <n v="1305"/>
    <x v="2"/>
    <s v="CRIMINAL DEFACEMENT"/>
    <x v="21"/>
    <b v="0"/>
    <b v="0"/>
    <n v="1622"/>
    <n v="16"/>
    <n v="45"/>
    <n v="11"/>
    <n v="14"/>
    <n v="1134904"/>
    <n v="1936485"/>
    <x v="61"/>
    <n v="25"/>
    <x v="17"/>
    <n v="41.981909440000003"/>
    <n v="-87.779234599999995"/>
    <s v="(41.981909438, -87.779234603)"/>
    <n v="9.1"/>
    <x v="61"/>
  </r>
  <r>
    <n v="8119054"/>
    <s v="HT353855"/>
    <d v="2011-06-18T00:00:00"/>
    <s v="069XX S ADA ST"/>
    <n v="1320"/>
    <x v="2"/>
    <s v="TO VEHICLE"/>
    <x v="6"/>
    <b v="0"/>
    <b v="0"/>
    <n v="734"/>
    <n v="7"/>
    <n v="17"/>
    <n v="67"/>
    <n v="14"/>
    <n v="1168524"/>
    <n v="1858841"/>
    <x v="34"/>
    <n v="89"/>
    <x v="1"/>
    <n v="41.768184959999999"/>
    <n v="-87.657836599999996"/>
    <s v="(41.768184963, -87.657836599)"/>
    <n v="486.4"/>
    <x v="34"/>
  </r>
  <r>
    <n v="1414626"/>
    <s v="G134016"/>
    <d v="2001-03-01T00:00:00"/>
    <s v="055XX S NOTTINGHAM AV"/>
    <n v="1310"/>
    <x v="2"/>
    <s v="TO PROPERTY"/>
    <x v="3"/>
    <b v="0"/>
    <b v="0"/>
    <n v="811"/>
    <n v="8"/>
    <m/>
    <m/>
    <n v="14"/>
    <n v="1130022"/>
    <n v="1866716"/>
    <x v="26"/>
    <s v=""/>
    <x v="15"/>
    <n v="41.790538599999998"/>
    <n v="-87.79878798"/>
    <s v="(41.790538595, -87.79878798)"/>
    <n v="0"/>
    <x v="26"/>
  </r>
  <r>
    <n v="6713046"/>
    <s v="HR125162"/>
    <d v="2009-01-17T00:00:00"/>
    <s v="054XX S KARLOV AVE"/>
    <n v="1320"/>
    <x v="2"/>
    <s v="TO VEHICLE"/>
    <x v="6"/>
    <b v="0"/>
    <b v="0"/>
    <n v="815"/>
    <n v="8"/>
    <n v="23"/>
    <n v="62"/>
    <n v="14"/>
    <n v="1149956"/>
    <n v="1868311"/>
    <x v="41"/>
    <n v="69"/>
    <x v="10"/>
    <n v="41.794552150000001"/>
    <n v="-87.72565247"/>
    <s v="(41.794552154, -87.725652465)"/>
    <n v="13.7"/>
    <x v="41"/>
  </r>
  <r>
    <n v="1720702"/>
    <s v="G496261"/>
    <d v="2001-08-20T00:00:00"/>
    <s v="057XX S HAMILTON AV"/>
    <n v="1310"/>
    <x v="2"/>
    <s v="TO PROPERTY"/>
    <x v="33"/>
    <b v="1"/>
    <b v="0"/>
    <n v="715"/>
    <n v="7"/>
    <m/>
    <m/>
    <n v="14"/>
    <n v="1162968"/>
    <n v="1866799"/>
    <x v="26"/>
    <s v=""/>
    <x v="15"/>
    <n v="41.790140719999997"/>
    <n v="-87.677979719999996"/>
    <s v="(41.790140719, -87.677979724)"/>
    <n v="0"/>
    <x v="26"/>
  </r>
  <r>
    <n v="3108542"/>
    <s v="HJ842548"/>
    <d v="2003-12-28T00:00:00"/>
    <s v="015XX W AUGUSTA BLVD"/>
    <n v="1320"/>
    <x v="2"/>
    <s v="TO VEHICLE"/>
    <x v="6"/>
    <b v="0"/>
    <b v="0"/>
    <n v="1323"/>
    <n v="12"/>
    <n v="27"/>
    <n v="24"/>
    <n v="14"/>
    <n v="1165882"/>
    <n v="1906757"/>
    <x v="5"/>
    <n v="10"/>
    <x v="8"/>
    <n v="41.89972788"/>
    <n v="-87.666156650000005"/>
    <s v="(41.89972788, -87.666156654)"/>
    <n v="567.00000000000023"/>
    <x v="5"/>
  </r>
  <r>
    <n v="5450649"/>
    <s v="HN280980"/>
    <d v="2007-04-12T00:00:00"/>
    <s v="036XX N LINCOLN AVE"/>
    <n v="1305"/>
    <x v="2"/>
    <s v="CRIMINAL DEFACEMENT"/>
    <x v="3"/>
    <b v="0"/>
    <b v="0"/>
    <n v="1923"/>
    <n v="19"/>
    <n v="47"/>
    <n v="5"/>
    <n v="14"/>
    <n v="1163573"/>
    <n v="1924158"/>
    <x v="30"/>
    <n v="6"/>
    <x v="7"/>
    <n v="41.947526279999998"/>
    <n v="-87.674146280000002"/>
    <s v="(41.947526283, -87.674146281)"/>
    <n v="41.3"/>
    <x v="30"/>
  </r>
  <r>
    <n v="11185730"/>
    <s v="JA560123"/>
    <d v="2017-12-22T00:00:00"/>
    <s v="031XX N NEWCASTLE AVE"/>
    <n v="1310"/>
    <x v="2"/>
    <s v="TO PROPERTY"/>
    <x v="3"/>
    <b v="1"/>
    <b v="0"/>
    <n v="2511"/>
    <n v="25"/>
    <n v="36"/>
    <n v="18"/>
    <n v="14"/>
    <n v="1130206"/>
    <n v="1920118"/>
    <x v="62"/>
    <n v="50"/>
    <x v="16"/>
    <n v="41.937078730000003"/>
    <n v="-87.796889719999996"/>
    <s v="(41.937078733, -87.796889721)"/>
    <n v="2.2000000000000002"/>
    <x v="62"/>
  </r>
  <r>
    <n v="10218934"/>
    <s v="HY405637"/>
    <d v="2015-09-01T00:00:00"/>
    <s v="057XX S CAMPBELL AVE"/>
    <n v="1310"/>
    <x v="2"/>
    <s v="TO PROPERTY"/>
    <x v="17"/>
    <b v="0"/>
    <b v="1"/>
    <n v="824"/>
    <n v="8"/>
    <n v="16"/>
    <n v="63"/>
    <n v="14"/>
    <n v="1160682"/>
    <n v="1866595"/>
    <x v="39"/>
    <n v="93"/>
    <x v="9"/>
    <n v="41.78962843"/>
    <n v="-87.686367529999998"/>
    <s v="(41.789628428, -87.686367529)"/>
    <n v="76.999999999999986"/>
    <x v="39"/>
  </r>
  <r>
    <n v="6620347"/>
    <s v="HP689703"/>
    <d v="2008-11-18T00:00:00"/>
    <s v="081XX S LAFAYETTE AVE"/>
    <n v="1310"/>
    <x v="2"/>
    <s v="TO PROPERTY"/>
    <x v="3"/>
    <b v="0"/>
    <b v="0"/>
    <n v="622"/>
    <n v="6"/>
    <n v="21"/>
    <n v="44"/>
    <n v="14"/>
    <n v="1177357"/>
    <n v="1850979"/>
    <x v="15"/>
    <n v="60"/>
    <x v="12"/>
    <n v="41.746415810000002"/>
    <n v="-87.625696669999996"/>
    <s v="(41.746415805, -87.625696672)"/>
    <n v="142.4"/>
    <x v="15"/>
  </r>
  <r>
    <n v="6940315"/>
    <s v="HR345366"/>
    <d v="2009-05-28T00:00:00"/>
    <s v="008XX W SUPERIOR ST"/>
    <n v="1320"/>
    <x v="2"/>
    <s v="TO VEHICLE"/>
    <x v="20"/>
    <b v="0"/>
    <b v="0"/>
    <n v="1323"/>
    <n v="12"/>
    <n v="27"/>
    <n v="24"/>
    <n v="14"/>
    <n v="1170504"/>
    <n v="1905264"/>
    <x v="5"/>
    <n v="10"/>
    <x v="10"/>
    <n v="41.89553111"/>
    <n v="-87.649223849999998"/>
    <s v="(41.895531107, -87.649223851)"/>
    <n v="567.00000000000023"/>
    <x v="5"/>
  </r>
  <r>
    <n v="10501619"/>
    <s v="HZ242802"/>
    <d v="2016-04-27T00:00:00"/>
    <s v="046XX W 83RD ST"/>
    <n v="1310"/>
    <x v="2"/>
    <s v="TO PROPERTY"/>
    <x v="21"/>
    <b v="0"/>
    <b v="0"/>
    <n v="834"/>
    <n v="8"/>
    <n v="13"/>
    <n v="70"/>
    <n v="14"/>
    <n v="1147330"/>
    <n v="1849154"/>
    <x v="54"/>
    <n v="37"/>
    <x v="3"/>
    <n v="41.742032629999997"/>
    <n v="-87.73577014"/>
    <s v="(41.742032629, -87.735770141)"/>
    <n v="196.8"/>
    <x v="54"/>
  </r>
  <r>
    <n v="5053244"/>
    <s v="HM661326"/>
    <d v="2006-10-15T00:00:00"/>
    <s v="035XX N NAGLE AVE"/>
    <n v="1320"/>
    <x v="2"/>
    <s v="TO VEHICLE"/>
    <x v="6"/>
    <b v="0"/>
    <b v="0"/>
    <n v="1632"/>
    <n v="16"/>
    <n v="36"/>
    <n v="17"/>
    <n v="14"/>
    <n v="1132735"/>
    <n v="1922890"/>
    <x v="63"/>
    <n v="28"/>
    <x v="17"/>
    <n v="41.944641609999998"/>
    <n v="-87.787530230000002"/>
    <s v="(41.944641609, -87.787530225)"/>
    <n v="49.099999999999994"/>
    <x v="63"/>
  </r>
  <r>
    <n v="2709601"/>
    <s v="HJ336995"/>
    <d v="2003-05-01T00:00:00"/>
    <s v="089XX S UNIVERSITY AVE"/>
    <n v="1310"/>
    <x v="2"/>
    <s v="TO PROPERTY"/>
    <x v="3"/>
    <b v="0"/>
    <b v="0"/>
    <n v="413"/>
    <n v="4"/>
    <n v="8"/>
    <n v="47"/>
    <n v="14"/>
    <n v="1185441"/>
    <n v="1845914"/>
    <x v="64"/>
    <n v="79"/>
    <x v="8"/>
    <n v="41.732330660000002"/>
    <n v="-87.596234300000006"/>
    <s v="(41.732330658, -87.596234295)"/>
    <n v="3.1"/>
    <x v="64"/>
  </r>
  <r>
    <n v="3607386"/>
    <s v="HK694552"/>
    <d v="2004-10-18T00:00:00"/>
    <s v="072XX S BENNETT AVE"/>
    <n v="1320"/>
    <x v="2"/>
    <s v="TO VEHICLE"/>
    <x v="6"/>
    <b v="0"/>
    <b v="0"/>
    <n v="333"/>
    <n v="3"/>
    <n v="5"/>
    <n v="43"/>
    <n v="14"/>
    <n v="1189958"/>
    <n v="1857438"/>
    <x v="28"/>
    <n v="55"/>
    <x v="0"/>
    <n v="41.763846219999998"/>
    <n v="-87.57931687"/>
    <s v="(41.763846222, -87.579316872)"/>
    <n v="414.29999999999995"/>
    <x v="28"/>
  </r>
  <r>
    <n v="3047178"/>
    <s v="HJ760939"/>
    <d v="2003-11-15T00:00:00"/>
    <s v="0000X E OHIO ST"/>
    <n v="1320"/>
    <x v="2"/>
    <s v="TO VEHICLE"/>
    <x v="5"/>
    <b v="0"/>
    <b v="0"/>
    <n v="1834"/>
    <n v="18"/>
    <n v="42"/>
    <n v="8"/>
    <n v="14"/>
    <n v="1176443"/>
    <n v="1904200"/>
    <x v="17"/>
    <n v="1"/>
    <x v="8"/>
    <n v="41.892479420000001"/>
    <n v="-87.627443679999999"/>
    <s v="(41.892479421, -87.627443675)"/>
    <n v="115.39999999999999"/>
    <x v="17"/>
  </r>
  <r>
    <n v="8690635"/>
    <s v="HV366181"/>
    <d v="2012-07-04T00:00:00"/>
    <s v="021XX E 87TH ST"/>
    <n v="1320"/>
    <x v="2"/>
    <s v="TO VEHICLE"/>
    <x v="6"/>
    <b v="0"/>
    <b v="0"/>
    <n v="412"/>
    <n v="4"/>
    <n v="8"/>
    <n v="48"/>
    <n v="14"/>
    <n v="1192134"/>
    <n v="1847716"/>
    <x v="14"/>
    <n v="38"/>
    <x v="6"/>
    <n v="41.737115609999996"/>
    <n v="-87.571656930000003"/>
    <s v="(41.737115609, -87.57165693)"/>
    <n v="175.4"/>
    <x v="14"/>
  </r>
  <r>
    <n v="2891261"/>
    <s v="HJ563089"/>
    <d v="2003-08-15T00:00:00"/>
    <s v="109XX S MICHIGAN AVE"/>
    <n v="1310"/>
    <x v="2"/>
    <s v="TO PROPERTY"/>
    <x v="17"/>
    <b v="1"/>
    <b v="0"/>
    <n v="513"/>
    <n v="5"/>
    <n v="9"/>
    <n v="49"/>
    <n v="14"/>
    <n v="1178855"/>
    <n v="1832369"/>
    <x v="11"/>
    <n v="52"/>
    <x v="8"/>
    <n v="41.69531362"/>
    <n v="-87.620772099999996"/>
    <s v="(41.695313622, -87.620772103)"/>
    <n v="282.70000000000005"/>
    <x v="11"/>
  </r>
  <r>
    <n v="2290580"/>
    <s v="HH576932"/>
    <d v="2002-08-10T00:00:00"/>
    <s v="080XX S MORGAN ST"/>
    <n v="1320"/>
    <x v="2"/>
    <s v="TO VEHICLE"/>
    <x v="6"/>
    <b v="0"/>
    <b v="0"/>
    <n v="621"/>
    <n v="6"/>
    <n v="21"/>
    <n v="71"/>
    <n v="14"/>
    <n v="1171044"/>
    <n v="1851456"/>
    <x v="45"/>
    <n v="74"/>
    <x v="14"/>
    <n v="41.747864900000003"/>
    <n v="-87.648815010000007"/>
    <s v="(41.747864896, -87.648815009)"/>
    <n v="305.3"/>
    <x v="45"/>
  </r>
  <r>
    <n v="6903733"/>
    <s v="HR308948"/>
    <d v="2009-05-07T00:00:00"/>
    <s v="005XX N LAVERGNE AVE"/>
    <n v="1310"/>
    <x v="2"/>
    <s v="TO PROPERTY"/>
    <x v="14"/>
    <b v="0"/>
    <b v="0"/>
    <n v="1532"/>
    <n v="15"/>
    <n v="28"/>
    <n v="25"/>
    <n v="14"/>
    <n v="1142928"/>
    <n v="1903317"/>
    <x v="16"/>
    <n v="73"/>
    <x v="10"/>
    <n v="41.890747019999999"/>
    <n v="-87.750553359999998"/>
    <s v="(41.890747016, -87.750553356)"/>
    <n v="578.79999999999995"/>
    <x v="16"/>
  </r>
  <r>
    <n v="3114653"/>
    <s v="HK100758"/>
    <d v="2003-12-31T00:00:00"/>
    <s v="026XX N WHIPPLE ST"/>
    <n v="1320"/>
    <x v="2"/>
    <s v="TO VEHICLE"/>
    <x v="6"/>
    <b v="0"/>
    <b v="0"/>
    <n v="1411"/>
    <n v="14"/>
    <n v="35"/>
    <n v="22"/>
    <n v="14"/>
    <n v="1155588"/>
    <n v="1917493"/>
    <x v="13"/>
    <n v="23"/>
    <x v="8"/>
    <n v="41.929401810000002"/>
    <n v="-87.703677139999996"/>
    <s v="(41.92940181, -87.703677142)"/>
    <n v="122.49999999999999"/>
    <x v="13"/>
  </r>
  <r>
    <n v="8652732"/>
    <s v="HV328581"/>
    <d v="2012-06-10T00:00:00"/>
    <s v="137XX S BRAINARD AVE"/>
    <n v="1811"/>
    <x v="3"/>
    <s v="POSS: CANNABIS 30GMS OR LESS"/>
    <x v="31"/>
    <b v="1"/>
    <b v="0"/>
    <n v="433"/>
    <n v="4"/>
    <n v="10"/>
    <n v="55"/>
    <n v="18"/>
    <n v="1200405"/>
    <n v="1814512"/>
    <x v="65"/>
    <n v="44"/>
    <x v="6"/>
    <n v="41.645795849999999"/>
    <n v="-87.542472009999997"/>
    <s v="(41.645795847, -87.542472012)"/>
    <n v="8.5"/>
    <x v="65"/>
  </r>
  <r>
    <n v="8592856"/>
    <s v="HV267193"/>
    <d v="2012-05-02T00:00:00"/>
    <s v="001XX W 87TH ST"/>
    <n v="1811"/>
    <x v="3"/>
    <s v="POSS: CANNABIS 30GMS OR LESS"/>
    <x v="5"/>
    <b v="1"/>
    <b v="0"/>
    <n v="634"/>
    <n v="6"/>
    <n v="21"/>
    <n v="44"/>
    <n v="18"/>
    <n v="1176671"/>
    <n v="1847269"/>
    <x v="15"/>
    <n v="60"/>
    <x v="6"/>
    <n v="41.736250560000002"/>
    <n v="-87.628321690000007"/>
    <s v="(41.736250559, -87.628321692)"/>
    <n v="142.4"/>
    <x v="15"/>
  </r>
  <r>
    <n v="2973642"/>
    <s v="HJ620738"/>
    <d v="2003-09-10T00:00:00"/>
    <s v="048XX N WINTHROP AVE"/>
    <n v="1811"/>
    <x v="3"/>
    <s v="POSS: CANNABIS 30GMS OR LESS"/>
    <x v="14"/>
    <b v="1"/>
    <b v="0"/>
    <n v="2033"/>
    <n v="20"/>
    <n v="46"/>
    <n v="3"/>
    <n v="18"/>
    <n v="1168000"/>
    <n v="1932319"/>
    <x v="66"/>
    <n v="20"/>
    <x v="8"/>
    <n v="41.969825790000002"/>
    <n v="-87.657637280000003"/>
    <s v="(41.969825789, -87.657637278)"/>
    <n v="132.30000000000001"/>
    <x v="66"/>
  </r>
  <r>
    <n v="2910492"/>
    <s v="HJ557529"/>
    <d v="2003-08-12T00:00:00"/>
    <s v="004XX N LARAMIE AVE"/>
    <n v="2024"/>
    <x v="3"/>
    <s v="POSS: HEROIN(WHITE)"/>
    <x v="14"/>
    <b v="1"/>
    <b v="0"/>
    <n v="1532"/>
    <n v="15"/>
    <n v="28"/>
    <n v="25"/>
    <n v="18"/>
    <n v="1141629"/>
    <n v="1902341"/>
    <x v="16"/>
    <n v="73"/>
    <x v="8"/>
    <n v="41.88809286"/>
    <n v="-87.755348130000002"/>
    <s v="(41.888092864, -87.755348129)"/>
    <n v="578.79999999999995"/>
    <x v="16"/>
  </r>
  <r>
    <n v="7692354"/>
    <s v="HS498920"/>
    <d v="2010-09-04T00:00:00"/>
    <s v="071XX S STONY ISLAND AVE"/>
    <n v="1811"/>
    <x v="3"/>
    <s v="POSS: CANNABIS 30GMS OR LESS"/>
    <x v="6"/>
    <b v="1"/>
    <b v="0"/>
    <n v="324"/>
    <n v="3"/>
    <n v="5"/>
    <n v="43"/>
    <n v="18"/>
    <n v="1188152"/>
    <n v="1858101"/>
    <x v="28"/>
    <n v="55"/>
    <x v="2"/>
    <n v="41.765708799999999"/>
    <n v="-87.585915049999997"/>
    <s v="(41.765708803, -87.58591505)"/>
    <n v="414.29999999999995"/>
    <x v="28"/>
  </r>
  <r>
    <n v="4389244"/>
    <s v="HL608698"/>
    <d v="2005-09-13T00:00:00"/>
    <s v="002XX S WHIPPLE ST"/>
    <n v="2024"/>
    <x v="3"/>
    <s v="POSS: HEROIN(WHITE)"/>
    <x v="14"/>
    <b v="1"/>
    <b v="0"/>
    <n v="1124"/>
    <n v="11"/>
    <n v="28"/>
    <n v="27"/>
    <n v="18"/>
    <n v="1156082"/>
    <n v="1898741"/>
    <x v="51"/>
    <n v="83"/>
    <x v="4"/>
    <n v="41.877934709999998"/>
    <n v="-87.702368669999998"/>
    <s v="(41.877934709, -87.702368669)"/>
    <n v="234.89999999999995"/>
    <x v="51"/>
  </r>
  <r>
    <n v="1577428"/>
    <s v="G323273"/>
    <d v="2001-06-04T00:00:00"/>
    <s v="007XX S CALIFORNIA AV"/>
    <n v="2024"/>
    <x v="3"/>
    <s v="POSS: HEROIN(WHITE)"/>
    <x v="14"/>
    <b v="1"/>
    <b v="0"/>
    <n v="1135"/>
    <n v="11"/>
    <m/>
    <m/>
    <n v="18"/>
    <n v="1157863"/>
    <n v="1896427"/>
    <x v="26"/>
    <s v=""/>
    <x v="15"/>
    <n v="41.871548750000002"/>
    <n v="-87.695892349999994"/>
    <s v="(41.871548751, -87.695892351)"/>
    <n v="0"/>
    <x v="26"/>
  </r>
  <r>
    <n v="3530721"/>
    <s v="HK577020"/>
    <d v="2004-08-23T00:00:00"/>
    <s v="016XX W JONQUIL TER"/>
    <n v="2024"/>
    <x v="3"/>
    <s v="POSS: HEROIN(WHITE)"/>
    <x v="28"/>
    <b v="1"/>
    <b v="0"/>
    <n v="2422"/>
    <n v="24"/>
    <n v="49"/>
    <n v="1"/>
    <n v="18"/>
    <n v="1163893"/>
    <n v="1951001"/>
    <x v="43"/>
    <n v="39"/>
    <x v="0"/>
    <n v="42.021177600000001"/>
    <n v="-87.672208429999998"/>
    <s v="(42.021177601, -87.67220843)"/>
    <n v="94.6"/>
    <x v="43"/>
  </r>
  <r>
    <n v="10177662"/>
    <s v="HY365876"/>
    <d v="2015-08-02T00:00:00"/>
    <s v="041XX W 87TH ST"/>
    <n v="1811"/>
    <x v="3"/>
    <s v="POSS: CANNABIS 30GMS OR LESS"/>
    <x v="6"/>
    <b v="1"/>
    <b v="0"/>
    <n v="834"/>
    <n v="8"/>
    <n v="18"/>
    <n v="70"/>
    <n v="18"/>
    <n v="1150504"/>
    <n v="1846544"/>
    <x v="54"/>
    <n v="37"/>
    <x v="9"/>
    <n v="41.734809249999998"/>
    <n v="-87.724208180000005"/>
    <s v="(41.734809253, -87.724208178)"/>
    <n v="196.8"/>
    <x v="54"/>
  </r>
  <r>
    <n v="7502426"/>
    <s v="HS305355"/>
    <d v="2010-05-13T00:00:00"/>
    <s v="035XX S WASHTENAW AVE"/>
    <n v="1821"/>
    <x v="3"/>
    <s v="MANU/DEL:CANNABIS 10GM OR LESS"/>
    <x v="29"/>
    <b v="1"/>
    <b v="0"/>
    <n v="913"/>
    <n v="9"/>
    <n v="12"/>
    <n v="58"/>
    <n v="18"/>
    <n v="1158944"/>
    <n v="1880896"/>
    <x v="0"/>
    <n v="84"/>
    <x v="2"/>
    <n v="41.828907909999998"/>
    <n v="-87.692349190000002"/>
    <s v="(41.828907913, -87.692349187)"/>
    <n v="123.00000000000001"/>
    <x v="0"/>
  </r>
  <r>
    <n v="3225630"/>
    <s v="HK162357"/>
    <d v="2004-02-03T00:00:00"/>
    <s v="047XX W FULTON ST"/>
    <n v="2014"/>
    <x v="3"/>
    <s v="MANU/DELIVER: HEROIN (WHITE)"/>
    <x v="4"/>
    <b v="1"/>
    <b v="0"/>
    <n v="1113"/>
    <n v="11"/>
    <n v="28"/>
    <n v="25"/>
    <n v="18"/>
    <n v="1144810"/>
    <n v="1901373"/>
    <x v="16"/>
    <n v="73"/>
    <x v="0"/>
    <n v="41.885377169999998"/>
    <n v="-87.743690709999996"/>
    <s v="(41.88537717, -87.743690705)"/>
    <n v="578.79999999999995"/>
    <x v="16"/>
  </r>
  <r>
    <n v="5989011"/>
    <s v="HN778969"/>
    <d v="2007-12-26T00:00:00"/>
    <s v="100XX W OHARE ST"/>
    <n v="2027"/>
    <x v="3"/>
    <s v="POSS: CRACK"/>
    <x v="16"/>
    <b v="1"/>
    <b v="0"/>
    <n v="1651"/>
    <n v="16"/>
    <n v="41"/>
    <n v="76"/>
    <n v="18"/>
    <n v="1100658"/>
    <n v="1934241"/>
    <x v="22"/>
    <n v="24"/>
    <x v="7"/>
    <n v="41.976290409999997"/>
    <n v="-87.90522722"/>
    <s v="(41.976290414, -87.905227221)"/>
    <n v="2.7"/>
    <x v="22"/>
  </r>
  <r>
    <n v="8508682"/>
    <s v="HV185969"/>
    <d v="2012-03-06T00:00:00"/>
    <s v="003XX S WESTERN AVE"/>
    <n v="1811"/>
    <x v="3"/>
    <s v="POSS: CANNABIS 30GMS OR LESS"/>
    <x v="14"/>
    <b v="1"/>
    <b v="0"/>
    <n v="1125"/>
    <n v="11"/>
    <n v="2"/>
    <n v="28"/>
    <n v="18"/>
    <n v="1160452"/>
    <n v="1898418"/>
    <x v="10"/>
    <n v="15"/>
    <x v="6"/>
    <n v="41.87695909"/>
    <n v="-87.686332010000001"/>
    <s v="(41.876959088, -87.686332007)"/>
    <n v="420.90000000000003"/>
    <x v="10"/>
  </r>
  <r>
    <n v="2364511"/>
    <s v="HH657604"/>
    <d v="2002-09-19T00:00:00"/>
    <s v="040XX W WILCOX ST"/>
    <n v="2027"/>
    <x v="3"/>
    <s v="POSS: CRACK"/>
    <x v="14"/>
    <b v="1"/>
    <b v="0"/>
    <n v="1115"/>
    <n v="11"/>
    <n v="28"/>
    <n v="26"/>
    <n v="18"/>
    <n v="1149571"/>
    <n v="1899032"/>
    <x v="12"/>
    <n v="92"/>
    <x v="14"/>
    <n v="41.87886211"/>
    <n v="-87.726268090000005"/>
    <s v="(41.878862107, -87.726268091)"/>
    <n v="259.70000000000005"/>
    <x v="12"/>
  </r>
  <r>
    <n v="9416016"/>
    <s v="HW555338"/>
    <d v="2013-12-02T00:00:00"/>
    <s v="033XX W FILLMORE ST"/>
    <n v="2093"/>
    <x v="3"/>
    <s v="FOUND SUSPECT NARCOTICS"/>
    <x v="34"/>
    <b v="1"/>
    <b v="0"/>
    <n v="1134"/>
    <n v="11"/>
    <n v="24"/>
    <n v="29"/>
    <n v="26"/>
    <n v="1154228"/>
    <n v="1895173"/>
    <x v="32"/>
    <n v="87"/>
    <x v="11"/>
    <n v="41.868180940000002"/>
    <n v="-87.709271389999998"/>
    <s v="(41.868180939, -87.709271389)"/>
    <n v="424.99999999999989"/>
    <x v="32"/>
  </r>
  <r>
    <n v="8594622"/>
    <s v="HV268708"/>
    <d v="2012-05-02T00:00:00"/>
    <s v="042XX N MARINE DR"/>
    <n v="2032"/>
    <x v="3"/>
    <s v="MANU/DELIVER: METHAMPHETAMINES"/>
    <x v="17"/>
    <b v="1"/>
    <b v="0"/>
    <n v="1915"/>
    <n v="19"/>
    <n v="46"/>
    <n v="3"/>
    <n v="18"/>
    <n v="1170986"/>
    <n v="1928779"/>
    <x v="66"/>
    <n v="20"/>
    <x v="6"/>
    <n v="41.960046779999999"/>
    <n v="-87.646762050000007"/>
    <s v="(41.960046783, -87.646762046)"/>
    <n v="132.30000000000001"/>
    <x v="66"/>
  </r>
  <r>
    <n v="1448800"/>
    <s v="G170513"/>
    <d v="2001-03-25T00:00:00"/>
    <s v="074XX S PAXTON AV"/>
    <n v="1811"/>
    <x v="3"/>
    <s v="POSS: CANNABIS 30GMS OR LESS"/>
    <x v="14"/>
    <b v="1"/>
    <b v="0"/>
    <n v="333"/>
    <n v="3"/>
    <m/>
    <m/>
    <n v="18"/>
    <n v="1192135"/>
    <n v="1855700"/>
    <x v="26"/>
    <s v=""/>
    <x v="15"/>
    <n v="41.759024369999999"/>
    <n v="-87.571394240000004"/>
    <s v="(41.759024368, -87.571394244)"/>
    <n v="0"/>
    <x v="26"/>
  </r>
  <r>
    <n v="9012649"/>
    <s v="HW160463"/>
    <d v="2013-02-17T00:00:00"/>
    <s v="071XX S MICHIGAN AVE"/>
    <n v="1811"/>
    <x v="3"/>
    <s v="POSS: CANNABIS 30GMS OR LESS"/>
    <x v="14"/>
    <b v="1"/>
    <b v="0"/>
    <n v="323"/>
    <n v="3"/>
    <n v="6"/>
    <n v="69"/>
    <n v="18"/>
    <n v="1178399"/>
    <n v="1857737"/>
    <x v="19"/>
    <n v="66"/>
    <x v="11"/>
    <n v="41.764936949999999"/>
    <n v="-87.621673729999998"/>
    <s v="(41.764936945, -87.621673727)"/>
    <n v="328.7"/>
    <x v="19"/>
  </r>
  <r>
    <n v="5547866"/>
    <s v="HN355411"/>
    <d v="2007-05-21T00:00:00"/>
    <s v="004XX N PINE AVE"/>
    <n v="2027"/>
    <x v="3"/>
    <s v="POSS: CRACK"/>
    <x v="14"/>
    <b v="1"/>
    <b v="0"/>
    <n v="1523"/>
    <n v="15"/>
    <n v="28"/>
    <n v="25"/>
    <n v="18"/>
    <n v="1139465"/>
    <n v="1902293"/>
    <x v="16"/>
    <n v="73"/>
    <x v="7"/>
    <n v="41.888000869999999"/>
    <n v="-87.763296359999998"/>
    <s v="(41.888000869, -87.763296356)"/>
    <n v="578.79999999999995"/>
    <x v="16"/>
  </r>
  <r>
    <n v="3248961"/>
    <s v="HK190723"/>
    <d v="2004-02-18T00:00:00"/>
    <s v="055XX S WELLS ST"/>
    <n v="2024"/>
    <x v="3"/>
    <s v="POSS: HEROIN(WHITE)"/>
    <x v="6"/>
    <b v="1"/>
    <b v="0"/>
    <n v="711"/>
    <n v="7"/>
    <n v="3"/>
    <n v="68"/>
    <n v="18"/>
    <n v="1175549"/>
    <n v="1868127"/>
    <x v="21"/>
    <n v="94"/>
    <x v="0"/>
    <n v="41.793512460000002"/>
    <n v="-87.631809059999995"/>
    <s v="(41.79351246, -87.63180906)"/>
    <n v="572.4"/>
    <x v="21"/>
  </r>
  <r>
    <n v="8784049"/>
    <s v="HV457847"/>
    <d v="2012-09-02T00:00:00"/>
    <s v="013XX S CHRISTIANA AVE"/>
    <n v="1811"/>
    <x v="3"/>
    <s v="POSS: CANNABIS 30GMS OR LESS"/>
    <x v="14"/>
    <b v="1"/>
    <b v="0"/>
    <n v="1021"/>
    <n v="10"/>
    <n v="24"/>
    <n v="29"/>
    <n v="18"/>
    <n v="1154245"/>
    <n v="1893613"/>
    <x v="32"/>
    <n v="87"/>
    <x v="6"/>
    <n v="41.863899789999998"/>
    <n v="-87.709250609999998"/>
    <s v="(41.863899789, -87.709250612)"/>
    <n v="424.99999999999989"/>
    <x v="32"/>
  </r>
  <r>
    <n v="9434484"/>
    <s v="HW566855"/>
    <d v="2013-12-11T00:00:00"/>
    <s v="002XX S WESTERN AVE"/>
    <n v="2014"/>
    <x v="3"/>
    <s v="MANU/DELIVER: HEROIN (WHITE)"/>
    <x v="14"/>
    <b v="0"/>
    <b v="0"/>
    <n v="1225"/>
    <n v="12"/>
    <n v="2"/>
    <n v="28"/>
    <n v="18"/>
    <n v="1160442"/>
    <n v="1898894"/>
    <x v="10"/>
    <n v="15"/>
    <x v="11"/>
    <n v="41.878265480000003"/>
    <n v="-87.686355550000002"/>
    <s v="(41.878265483, -87.686355549)"/>
    <n v="420.90000000000003"/>
    <x v="10"/>
  </r>
  <r>
    <n v="3830058"/>
    <s v="HL141298"/>
    <d v="2005-01-24T00:00:00"/>
    <s v="011XX W WILSON AVE"/>
    <n v="1811"/>
    <x v="3"/>
    <s v="POSS: CANNABIS 30GMS OR LESS"/>
    <x v="1"/>
    <b v="1"/>
    <b v="0"/>
    <n v="2311"/>
    <n v="19"/>
    <n v="46"/>
    <n v="3"/>
    <n v="18"/>
    <n v="1167916"/>
    <n v="1930703"/>
    <x v="66"/>
    <n v="20"/>
    <x v="4"/>
    <n v="41.965393249999998"/>
    <n v="-87.657992980000003"/>
    <s v="(41.965393249, -87.657992984)"/>
    <n v="132.30000000000001"/>
    <x v="66"/>
  </r>
  <r>
    <n v="6884465"/>
    <s v="HR281750"/>
    <d v="2009-04-22T00:00:00"/>
    <s v="084XX S SAGINAW AVE"/>
    <n v="2027"/>
    <x v="3"/>
    <s v="POSS: CRACK"/>
    <x v="19"/>
    <b v="1"/>
    <b v="0"/>
    <n v="423"/>
    <n v="4"/>
    <n v="7"/>
    <n v="46"/>
    <n v="18"/>
    <n v="1195298"/>
    <n v="1849515"/>
    <x v="3"/>
    <n v="75"/>
    <x v="10"/>
    <n v="41.74197479"/>
    <n v="-87.56000598"/>
    <s v="(41.741974788, -87.560005978)"/>
    <n v="241.50000000000003"/>
    <x v="3"/>
  </r>
  <r>
    <n v="4074763"/>
    <s v="HL342355"/>
    <d v="2005-05-08T00:00:00"/>
    <s v="038XX S ROCKWELL ST"/>
    <n v="2022"/>
    <x v="3"/>
    <s v="POSS: COCAINE"/>
    <x v="6"/>
    <b v="1"/>
    <b v="0"/>
    <n v="913"/>
    <n v="9"/>
    <n v="12"/>
    <n v="58"/>
    <n v="18"/>
    <n v="1159670"/>
    <n v="1878992"/>
    <x v="0"/>
    <n v="84"/>
    <x v="4"/>
    <n v="41.823668220000002"/>
    <n v="-87.68973785"/>
    <s v="(41.823668216, -87.689737854)"/>
    <n v="123.00000000000001"/>
    <x v="0"/>
  </r>
  <r>
    <n v="9458866"/>
    <s v="HX112183"/>
    <d v="2014-01-12T00:00:00"/>
    <s v="056XX S ARTESIAN AVE"/>
    <n v="2027"/>
    <x v="3"/>
    <s v="POSS: CRACK"/>
    <x v="4"/>
    <b v="1"/>
    <b v="0"/>
    <n v="824"/>
    <n v="8"/>
    <n v="16"/>
    <n v="63"/>
    <n v="18"/>
    <n v="1160988"/>
    <n v="1867300"/>
    <x v="39"/>
    <n v="93"/>
    <x v="5"/>
    <n v="41.791556720000003"/>
    <n v="-87.685226029999995"/>
    <s v="(41.791556717, -87.685226026)"/>
    <n v="76.999999999999986"/>
    <x v="39"/>
  </r>
  <r>
    <n v="2973220"/>
    <s v="HJ624999"/>
    <d v="2003-09-12T00:00:00"/>
    <s v="006XX E 51ST ST"/>
    <n v="2014"/>
    <x v="3"/>
    <s v="MANU/DELIVER: HEROIN (WHITE)"/>
    <x v="14"/>
    <b v="1"/>
    <b v="0"/>
    <n v="223"/>
    <n v="2"/>
    <n v="4"/>
    <n v="38"/>
    <n v="18"/>
    <n v="1181337"/>
    <n v="1871334"/>
    <x v="2"/>
    <n v="57"/>
    <x v="8"/>
    <n v="41.802181179999998"/>
    <n v="-87.610486249999994"/>
    <s v="(41.802181175, -87.610486247)"/>
    <n v="217.20000000000002"/>
    <x v="2"/>
  </r>
  <r>
    <n v="3085845"/>
    <s v="HJ618818"/>
    <d v="2003-09-13T00:00:00"/>
    <s v="031XX W FIFTH AVE"/>
    <n v="2095"/>
    <x v="3"/>
    <s v="ATTEMPT POSSESSION NARCOTICS"/>
    <x v="6"/>
    <b v="1"/>
    <b v="0"/>
    <n v="1124"/>
    <n v="11"/>
    <n v="28"/>
    <n v="27"/>
    <n v="18"/>
    <n v="1155247"/>
    <n v="1898955"/>
    <x v="51"/>
    <n v="83"/>
    <x v="8"/>
    <n v="41.878538749999997"/>
    <n v="-87.705428850000004"/>
    <s v="(41.878538751, -87.705428851)"/>
    <n v="234.89999999999995"/>
    <x v="51"/>
  </r>
  <r>
    <n v="7185163"/>
    <s v="HR597126"/>
    <d v="2009-10-19T00:00:00"/>
    <s v="059XX S CAMPBELL AVE"/>
    <n v="1811"/>
    <x v="3"/>
    <s v="POSS: CANNABIS 30GMS OR LESS"/>
    <x v="10"/>
    <b v="1"/>
    <b v="0"/>
    <n v="824"/>
    <n v="8"/>
    <n v="16"/>
    <n v="66"/>
    <n v="18"/>
    <n v="1160724"/>
    <n v="1865135"/>
    <x v="4"/>
    <n v="80"/>
    <x v="10"/>
    <n v="41.785621120000002"/>
    <n v="-87.686253820000005"/>
    <s v="(41.785621124, -87.686253817)"/>
    <n v="224.5"/>
    <x v="4"/>
  </r>
  <r>
    <n v="5753121"/>
    <s v="HN558484"/>
    <d v="2007-08-29T00:00:00"/>
    <s v="079XX S ELIZABETH ST"/>
    <n v="2022"/>
    <x v="3"/>
    <s v="POSS: COCAINE"/>
    <x v="6"/>
    <b v="1"/>
    <b v="0"/>
    <n v="612"/>
    <n v="6"/>
    <n v="21"/>
    <n v="71"/>
    <n v="18"/>
    <n v="1169373"/>
    <n v="1852008"/>
    <x v="45"/>
    <n v="74"/>
    <x v="7"/>
    <n v="41.749415980000002"/>
    <n v="-87.654922130000003"/>
    <s v="(41.749415975, -87.65492213)"/>
    <n v="305.3"/>
    <x v="45"/>
  </r>
  <r>
    <n v="7097303"/>
    <s v="HR505781"/>
    <d v="2009-08-27T00:00:00"/>
    <s v="008XX N HOMAN AVE"/>
    <n v="2092"/>
    <x v="3"/>
    <s v="SOLICIT NARCOTICS ON PUBLICWAY"/>
    <x v="4"/>
    <b v="1"/>
    <b v="0"/>
    <n v="1121"/>
    <n v="11"/>
    <n v="27"/>
    <n v="23"/>
    <n v="26"/>
    <n v="1153551"/>
    <n v="1905610"/>
    <x v="1"/>
    <n v="85"/>
    <x v="10"/>
    <n v="41.89683462"/>
    <n v="-87.711479159999996"/>
    <s v="(41.896834618, -87.711479159)"/>
    <n v="533.20000000000005"/>
    <x v="1"/>
  </r>
  <r>
    <n v="5715871"/>
    <s v="HN522324"/>
    <d v="2007-08-11T00:00:00"/>
    <s v="051XX S EMERALD AVE"/>
    <n v="1811"/>
    <x v="3"/>
    <s v="POSS: CANNABIS 30GMS OR LESS"/>
    <x v="14"/>
    <b v="1"/>
    <b v="0"/>
    <n v="934"/>
    <n v="9"/>
    <n v="3"/>
    <n v="61"/>
    <n v="18"/>
    <n v="1172176"/>
    <n v="1870863"/>
    <x v="37"/>
    <n v="91"/>
    <x v="7"/>
    <n v="41.801095199999999"/>
    <n v="-87.644097079999995"/>
    <s v="(41.801095201, -87.644097082)"/>
    <n v="482.7"/>
    <x v="37"/>
  </r>
  <r>
    <n v="5844831"/>
    <s v="HN647052"/>
    <d v="2007-10-14T00:00:00"/>
    <s v="062XX S DREXEL AVE"/>
    <n v="1811"/>
    <x v="3"/>
    <s v="POSS: CANNABIS 30GMS OR LESS"/>
    <x v="25"/>
    <b v="1"/>
    <b v="0"/>
    <n v="313"/>
    <n v="3"/>
    <n v="20"/>
    <n v="42"/>
    <n v="18"/>
    <n v="1183081"/>
    <n v="1863726"/>
    <x v="31"/>
    <n v="58"/>
    <x v="7"/>
    <n v="41.781263750000001"/>
    <n v="-87.604326950000001"/>
    <s v="(41.781263748, -87.60432695)"/>
    <n v="224.89999999999998"/>
    <x v="31"/>
  </r>
  <r>
    <n v="8089415"/>
    <s v="HT323138"/>
    <d v="2011-05-31T00:00:00"/>
    <s v="005XX E MARQUETTE RD"/>
    <n v="2024"/>
    <x v="3"/>
    <s v="POSS: HEROIN(WHITE)"/>
    <x v="6"/>
    <b v="1"/>
    <b v="0"/>
    <n v="321"/>
    <n v="3"/>
    <n v="20"/>
    <n v="42"/>
    <n v="18"/>
    <n v="1180907"/>
    <n v="1861368"/>
    <x v="31"/>
    <n v="58"/>
    <x v="1"/>
    <n v="41.77484347"/>
    <n v="-87.612369709999996"/>
    <s v="(41.774843468, -87.612369706)"/>
    <n v="224.89999999999998"/>
    <x v="31"/>
  </r>
  <r>
    <n v="9419053"/>
    <s v="HW562748"/>
    <d v="2013-12-07T00:00:00"/>
    <s v="051XX W MADISON ST"/>
    <n v="1811"/>
    <x v="3"/>
    <s v="POSS: CANNABIS 30GMS OR LESS"/>
    <x v="5"/>
    <b v="1"/>
    <b v="0"/>
    <n v="1533"/>
    <n v="15"/>
    <n v="28"/>
    <n v="25"/>
    <n v="18"/>
    <n v="1142285"/>
    <n v="1899542"/>
    <x v="16"/>
    <n v="73"/>
    <x v="11"/>
    <n v="41.880399910000001"/>
    <n v="-87.753008550000004"/>
    <s v="(41.880399914, -87.753008553)"/>
    <n v="578.79999999999995"/>
    <x v="16"/>
  </r>
  <r>
    <n v="5925338"/>
    <s v="HN719188"/>
    <d v="2007-11-20T00:00:00"/>
    <s v="048XX S WOOD ST"/>
    <n v="1811"/>
    <x v="3"/>
    <s v="POSS: CANNABIS 30GMS OR LESS"/>
    <x v="6"/>
    <b v="1"/>
    <b v="0"/>
    <n v="931"/>
    <n v="9"/>
    <n v="20"/>
    <n v="61"/>
    <n v="18"/>
    <n v="1165167"/>
    <n v="1872502"/>
    <x v="37"/>
    <n v="91"/>
    <x v="7"/>
    <n v="41.805744160000003"/>
    <n v="-87.66975515"/>
    <s v="(41.805744159, -87.669755148)"/>
    <n v="482.7"/>
    <x v="37"/>
  </r>
  <r>
    <n v="8006283"/>
    <s v="HT237921"/>
    <d v="2011-04-06T00:00:00"/>
    <s v="017XX S HAMILTON AVE"/>
    <n v="1811"/>
    <x v="3"/>
    <s v="POSS: CANNABIS 30GMS OR LESS"/>
    <x v="6"/>
    <b v="1"/>
    <b v="0"/>
    <n v="1223"/>
    <n v="12"/>
    <n v="25"/>
    <n v="31"/>
    <n v="18"/>
    <n v="1162315"/>
    <n v="1891573"/>
    <x v="29"/>
    <n v="76"/>
    <x v="1"/>
    <n v="41.858137030000002"/>
    <n v="-87.679682999999997"/>
    <s v="(41.858137031, -87.679683)"/>
    <n v="80.7"/>
    <x v="29"/>
  </r>
  <r>
    <n v="10025545"/>
    <s v="HY215032"/>
    <d v="2015-04-08T00:00:00"/>
    <s v="039XX W LEXINGTON ST"/>
    <n v="2014"/>
    <x v="3"/>
    <s v="MANU/DELIVER: HEROIN (WHITE)"/>
    <x v="14"/>
    <b v="1"/>
    <b v="0"/>
    <n v="1132"/>
    <n v="11"/>
    <n v="24"/>
    <n v="26"/>
    <n v="18"/>
    <n v="1150205"/>
    <n v="1896407"/>
    <x v="12"/>
    <n v="92"/>
    <x v="9"/>
    <n v="41.871646480000003"/>
    <n v="-87.724008569999995"/>
    <s v="(41.871646482, -87.724008569)"/>
    <n v="259.70000000000005"/>
    <x v="12"/>
  </r>
  <r>
    <n v="3349359"/>
    <s v="HK369511"/>
    <d v="2004-05-17T00:00:00"/>
    <s v="013XX W 13TH ST"/>
    <n v="2095"/>
    <x v="3"/>
    <s v="ATTEMPT POSSESSION NARCOTICS"/>
    <x v="6"/>
    <b v="1"/>
    <b v="0"/>
    <n v="1231"/>
    <n v="12"/>
    <n v="2"/>
    <n v="28"/>
    <n v="18"/>
    <n v="1167661"/>
    <n v="1894186"/>
    <x v="10"/>
    <n v="15"/>
    <x v="0"/>
    <n v="41.86519397"/>
    <n v="-87.659984690000002"/>
    <s v="(41.865193967, -87.659984688)"/>
    <n v="420.90000000000003"/>
    <x v="10"/>
  </r>
  <r>
    <n v="4483436"/>
    <s v="HL703172"/>
    <d v="2005-10-29T00:00:00"/>
    <s v="008XX N KEELER AVE"/>
    <n v="2092"/>
    <x v="3"/>
    <s v="SOLICIT NARCOTICS ON PUBLICWAY"/>
    <x v="14"/>
    <b v="1"/>
    <b v="0"/>
    <n v="1111"/>
    <n v="11"/>
    <n v="37"/>
    <n v="23"/>
    <n v="26"/>
    <n v="1148227"/>
    <n v="1905349"/>
    <x v="1"/>
    <n v="85"/>
    <x v="4"/>
    <n v="41.896222629999997"/>
    <n v="-87.731040250000007"/>
    <s v="(41.896222633, -87.731040246)"/>
    <n v="533.20000000000005"/>
    <x v="1"/>
  </r>
  <r>
    <n v="5372669"/>
    <s v="HM762800"/>
    <d v="2006-12-08T00:00:00"/>
    <s v="119XX S PARNELL AVE"/>
    <n v="2092"/>
    <x v="3"/>
    <s v="SOLICIT NARCOTICS ON PUBLICWAY"/>
    <x v="14"/>
    <b v="1"/>
    <b v="0"/>
    <n v="524"/>
    <n v="5"/>
    <n v="34"/>
    <n v="53"/>
    <n v="26"/>
    <n v="1174782"/>
    <n v="1825817"/>
    <x v="60"/>
    <n v="62"/>
    <x v="17"/>
    <n v="41.677425419999999"/>
    <n v="-87.635878849999997"/>
    <s v="(41.677425416, -87.635878846)"/>
    <n v="275.3"/>
    <x v="60"/>
  </r>
  <r>
    <n v="5561014"/>
    <s v="HN370211"/>
    <d v="2007-05-28T00:00:00"/>
    <s v="008XX W EASTWOOD AVE"/>
    <n v="1811"/>
    <x v="3"/>
    <s v="POSS: CANNABIS 30GMS OR LESS"/>
    <x v="6"/>
    <b v="1"/>
    <b v="0"/>
    <n v="2312"/>
    <n v="19"/>
    <n v="46"/>
    <n v="3"/>
    <n v="18"/>
    <n v="1169806"/>
    <n v="1931096"/>
    <x v="66"/>
    <n v="20"/>
    <x v="7"/>
    <n v="41.966430559999999"/>
    <n v="-87.651032420000007"/>
    <s v="(41.966430564, -87.651032417)"/>
    <n v="132.30000000000001"/>
    <x v="66"/>
  </r>
  <r>
    <n v="6780235"/>
    <s v="HR195962"/>
    <d v="2009-03-02T00:00:00"/>
    <s v="039XX W 19TH ST"/>
    <n v="1811"/>
    <x v="3"/>
    <s v="POSS: CANNABIS 30GMS OR LESS"/>
    <x v="14"/>
    <b v="1"/>
    <b v="0"/>
    <n v="1014"/>
    <n v="10"/>
    <n v="24"/>
    <n v="29"/>
    <n v="18"/>
    <n v="1150239"/>
    <n v="1890342"/>
    <x v="32"/>
    <n v="87"/>
    <x v="10"/>
    <n v="41.855002740000003"/>
    <n v="-87.724041769999999"/>
    <s v="(41.855002742, -87.724041772)"/>
    <n v="424.99999999999989"/>
    <x v="32"/>
  </r>
  <r>
    <n v="4746425"/>
    <s v="HM284854"/>
    <d v="2006-04-11T00:00:00"/>
    <s v="006XX N RIDGEWAY AVE"/>
    <n v="2024"/>
    <x v="3"/>
    <s v="POSS: HEROIN(WHITE)"/>
    <x v="14"/>
    <b v="1"/>
    <b v="0"/>
    <n v="1122"/>
    <n v="11"/>
    <n v="27"/>
    <n v="23"/>
    <n v="18"/>
    <n v="1151272"/>
    <n v="1904037"/>
    <x v="1"/>
    <n v="85"/>
    <x v="17"/>
    <n v="41.892563170000003"/>
    <n v="-87.719890919999997"/>
    <s v="(41.89256317, -87.719890923)"/>
    <n v="533.20000000000005"/>
    <x v="1"/>
  </r>
  <r>
    <n v="4031070"/>
    <s v="HL319228"/>
    <d v="2005-04-26T00:00:00"/>
    <s v="009XX N HAMLIN AVE"/>
    <n v="2017"/>
    <x v="3"/>
    <s v="MANU/DELIVER:CRACK"/>
    <x v="6"/>
    <b v="1"/>
    <b v="0"/>
    <n v="1112"/>
    <n v="11"/>
    <n v="27"/>
    <n v="23"/>
    <n v="18"/>
    <n v="1150883"/>
    <n v="1905924"/>
    <x v="1"/>
    <n v="85"/>
    <x v="4"/>
    <n v="41.897748909999997"/>
    <n v="-87.721270140000001"/>
    <s v="(41.897748913, -87.721270135)"/>
    <n v="533.20000000000005"/>
    <x v="1"/>
  </r>
  <r>
    <n v="7041136"/>
    <s v="HR447925"/>
    <d v="2009-07-25T00:00:00"/>
    <s v="014XX N AVERS AVE"/>
    <n v="1811"/>
    <x v="3"/>
    <s v="POSS: CANNABIS 30GMS OR LESS"/>
    <x v="17"/>
    <b v="1"/>
    <b v="0"/>
    <n v="2535"/>
    <n v="25"/>
    <n v="30"/>
    <n v="23"/>
    <n v="18"/>
    <n v="1150449"/>
    <n v="1909225"/>
    <x v="1"/>
    <n v="85"/>
    <x v="10"/>
    <n v="41.90681567"/>
    <n v="-87.722777890000003"/>
    <s v="(41.906815669, -87.722777891)"/>
    <n v="533.20000000000005"/>
    <x v="1"/>
  </r>
  <r>
    <n v="5226574"/>
    <s v="HM590293"/>
    <d v="2006-09-09T00:00:00"/>
    <s v="007XX N MONTICELLO AVE"/>
    <n v="1811"/>
    <x v="3"/>
    <s v="POSS: CANNABIS 30GMS OR LESS"/>
    <x v="6"/>
    <b v="1"/>
    <b v="0"/>
    <n v="1112"/>
    <n v="11"/>
    <n v="27"/>
    <n v="23"/>
    <n v="18"/>
    <m/>
    <m/>
    <x v="1"/>
    <n v="85"/>
    <x v="17"/>
    <m/>
    <m/>
    <m/>
    <n v="533.20000000000005"/>
    <x v="1"/>
  </r>
  <r>
    <n v="6441121"/>
    <s v="HP513177"/>
    <d v="2008-08-14T00:00:00"/>
    <s v="053XX W ADDISON ST"/>
    <n v="1811"/>
    <x v="3"/>
    <s v="POSS: CANNABIS 30GMS OR LESS"/>
    <x v="6"/>
    <b v="1"/>
    <b v="0"/>
    <n v="1634"/>
    <n v="16"/>
    <n v="38"/>
    <n v="15"/>
    <n v="18"/>
    <n v="1140135"/>
    <n v="1923418"/>
    <x v="44"/>
    <n v="35"/>
    <x v="12"/>
    <n v="41.945957970000002"/>
    <n v="-87.760317520000001"/>
    <s v="(41.945957969, -87.760317517)"/>
    <n v="60.100000000000009"/>
    <x v="44"/>
  </r>
  <r>
    <n v="4044725"/>
    <s v="HL331611"/>
    <d v="2005-05-02T00:00:00"/>
    <s v="009XX N LOREL AVE"/>
    <n v="2014"/>
    <x v="3"/>
    <s v="MANU/DELIVER: HEROIN (WHITE)"/>
    <x v="14"/>
    <b v="1"/>
    <b v="0"/>
    <n v="1524"/>
    <n v="15"/>
    <n v="37"/>
    <n v="25"/>
    <n v="18"/>
    <n v="1140504"/>
    <n v="1905660"/>
    <x v="16"/>
    <n v="73"/>
    <x v="4"/>
    <n v="41.89722132"/>
    <n v="-87.759398039999994"/>
    <s v="(41.897221324, -87.759398038)"/>
    <n v="578.79999999999995"/>
    <x v="16"/>
  </r>
  <r>
    <n v="5638846"/>
    <s v="HN448271"/>
    <d v="2007-07-05T00:00:00"/>
    <s v="049XX W MAYPOLE AVE"/>
    <n v="1811"/>
    <x v="3"/>
    <s v="POSS: CANNABIS 30GMS OR LESS"/>
    <x v="14"/>
    <b v="1"/>
    <b v="0"/>
    <n v="1532"/>
    <n v="15"/>
    <n v="28"/>
    <n v="25"/>
    <n v="18"/>
    <n v="1143579"/>
    <n v="1901014"/>
    <x v="16"/>
    <n v="73"/>
    <x v="7"/>
    <n v="41.884415150000002"/>
    <n v="-87.748220209999999"/>
    <s v="(41.884415152, -87.748220206)"/>
    <n v="578.79999999999995"/>
    <x v="16"/>
  </r>
  <r>
    <n v="2159382"/>
    <s v="HH402660"/>
    <d v="2002-05-28T00:00:00"/>
    <s v="012XX N LOCKWOOD AVE"/>
    <n v="1811"/>
    <x v="3"/>
    <s v="POSS: CANNABIS 30GMS OR LESS"/>
    <x v="6"/>
    <b v="1"/>
    <b v="0"/>
    <n v="2532"/>
    <n v="25"/>
    <n v="37"/>
    <n v="25"/>
    <n v="18"/>
    <n v="1140793"/>
    <n v="1907963"/>
    <x v="16"/>
    <n v="73"/>
    <x v="14"/>
    <n v="41.903535720000001"/>
    <n v="-87.758279869999996"/>
    <s v="(41.903535717, -87.758279867)"/>
    <n v="578.79999999999995"/>
    <x v="16"/>
  </r>
  <r>
    <n v="5625404"/>
    <s v="HN422493"/>
    <d v="2007-06-22T00:00:00"/>
    <s v="078XX S COTTAGE GROVE AVE"/>
    <n v="1811"/>
    <x v="3"/>
    <s v="POSS: CANNABIS 30GMS OR LESS"/>
    <x v="5"/>
    <b v="1"/>
    <b v="0"/>
    <n v="624"/>
    <n v="6"/>
    <n v="6"/>
    <n v="69"/>
    <n v="18"/>
    <n v="1182924"/>
    <n v="1853196"/>
    <x v="19"/>
    <n v="66"/>
    <x v="7"/>
    <n v="41.752372049999998"/>
    <n v="-87.605229339999994"/>
    <s v="(41.752372047, -87.605229336)"/>
    <n v="328.7"/>
    <x v="19"/>
  </r>
  <r>
    <n v="6186267"/>
    <s v="HP263901"/>
    <d v="2008-04-05T00:00:00"/>
    <s v="033XX W 38TH ST"/>
    <n v="1811"/>
    <x v="3"/>
    <s v="POSS: CANNABIS 30GMS OR LESS"/>
    <x v="6"/>
    <b v="1"/>
    <b v="0"/>
    <n v="913"/>
    <n v="9"/>
    <n v="12"/>
    <n v="58"/>
    <n v="18"/>
    <n v="1154727"/>
    <n v="1879205"/>
    <x v="0"/>
    <n v="84"/>
    <x v="12"/>
    <n v="41.82435289"/>
    <n v="-87.7078664"/>
    <s v="(41.824352892, -87.707866397)"/>
    <n v="123.00000000000001"/>
    <x v="0"/>
  </r>
  <r>
    <n v="2403623"/>
    <s v="G577663"/>
    <d v="2001-09-26T00:00:00"/>
    <s v="062XX S KEDZIE AVE"/>
    <n v="2027"/>
    <x v="3"/>
    <s v="POSS: CRACK"/>
    <x v="6"/>
    <b v="1"/>
    <b v="0"/>
    <n v="823"/>
    <n v="8"/>
    <n v="15"/>
    <n v="66"/>
    <n v="18"/>
    <n v="1156090"/>
    <n v="1862921"/>
    <x v="4"/>
    <n v="80"/>
    <x v="15"/>
    <n v="41.779640030000003"/>
    <n v="-87.703303840000004"/>
    <s v="(41.779640028, -87.70330384)"/>
    <n v="224.5"/>
    <x v="4"/>
  </r>
  <r>
    <n v="8300838"/>
    <s v="HT535175"/>
    <d v="2011-10-08T00:00:00"/>
    <s v="037XX W WILSON AVE"/>
    <n v="2820"/>
    <x v="4"/>
    <s v="TELEPHONE THREAT"/>
    <x v="17"/>
    <b v="0"/>
    <b v="1"/>
    <n v="1723"/>
    <n v="17"/>
    <n v="39"/>
    <n v="14"/>
    <n v="26"/>
    <n v="1150552"/>
    <n v="1930307"/>
    <x v="6"/>
    <n v="53"/>
    <x v="1"/>
    <n v="41.964664409999997"/>
    <n v="-87.721847150000002"/>
    <s v="(41.964664408, -87.721847151)"/>
    <n v="95.7"/>
    <x v="6"/>
  </r>
  <r>
    <n v="10811959"/>
    <s v="JA110097"/>
    <d v="2017-01-10T00:00:00"/>
    <s v="019XX N HAMLIN AVE"/>
    <n v="2820"/>
    <x v="4"/>
    <s v="TELEPHONE THREAT"/>
    <x v="3"/>
    <b v="0"/>
    <b v="1"/>
    <n v="2535"/>
    <n v="25"/>
    <n v="26"/>
    <n v="22"/>
    <n v="26"/>
    <n v="1150735"/>
    <n v="1912671"/>
    <x v="13"/>
    <n v="23"/>
    <x v="16"/>
    <n v="41.916266229999998"/>
    <n v="-87.721637009999995"/>
    <s v="(41.916266226, -87.721637009)"/>
    <n v="122.49999999999999"/>
    <x v="13"/>
  </r>
  <r>
    <n v="4750131"/>
    <s v="HM360756"/>
    <d v="2006-05-19T00:00:00"/>
    <s v="071XX N PAULINA ST"/>
    <n v="2820"/>
    <x v="4"/>
    <s v="TELEPHONE THREAT"/>
    <x v="3"/>
    <b v="0"/>
    <b v="1"/>
    <n v="2423"/>
    <n v="24"/>
    <n v="49"/>
    <n v="1"/>
    <n v="26"/>
    <n v="1163884"/>
    <n v="1947582"/>
    <x v="43"/>
    <n v="39"/>
    <x v="17"/>
    <n v="42.011795999999997"/>
    <n v="-87.672338710000005"/>
    <s v="(42.011795997, -87.67233871)"/>
    <n v="94.6"/>
    <x v="43"/>
  </r>
  <r>
    <n v="5448716"/>
    <s v="HN275969"/>
    <d v="2007-04-10T00:00:00"/>
    <s v="035XX W GRAND AVE"/>
    <n v="2830"/>
    <x v="4"/>
    <s v="OBSCENE TELEPHONE CALLS"/>
    <x v="26"/>
    <b v="0"/>
    <b v="0"/>
    <n v="1121"/>
    <n v="11"/>
    <n v="26"/>
    <n v="23"/>
    <n v="17"/>
    <n v="1152431"/>
    <n v="1907428"/>
    <x v="1"/>
    <n v="85"/>
    <x v="7"/>
    <n v="41.901845590000001"/>
    <n v="-87.715544679999994"/>
    <s v="(41.901845588, -87.715544681)"/>
    <n v="533.20000000000005"/>
    <x v="1"/>
  </r>
  <r>
    <n v="10779118"/>
    <s v="HZ544441"/>
    <d v="2016-12-08T00:00:00"/>
    <s v="010XX W 51ST ST"/>
    <n v="2820"/>
    <x v="4"/>
    <s v="TELEPHONE THREAT"/>
    <x v="17"/>
    <b v="0"/>
    <b v="1"/>
    <n v="933"/>
    <n v="9"/>
    <n v="16"/>
    <n v="61"/>
    <n v="26"/>
    <n v="1170415"/>
    <n v="1871001"/>
    <x v="37"/>
    <n v="91"/>
    <x v="3"/>
    <n v="41.801512459999998"/>
    <n v="-87.650551250000007"/>
    <s v="(41.801512455, -87.650551251)"/>
    <n v="482.7"/>
    <x v="37"/>
  </r>
  <r>
    <n v="4374455"/>
    <s v="HL660560"/>
    <d v="2005-10-08T00:00:00"/>
    <s v="058XX S KEELER AVE"/>
    <n v="4387"/>
    <x v="4"/>
    <s v="VIOLATE ORDER OF PROTECTION"/>
    <x v="3"/>
    <b v="1"/>
    <b v="1"/>
    <n v="813"/>
    <n v="8"/>
    <n v="13"/>
    <n v="62"/>
    <n v="26"/>
    <n v="1149366"/>
    <n v="1865564"/>
    <x v="41"/>
    <n v="69"/>
    <x v="4"/>
    <n v="41.787025380000003"/>
    <n v="-87.727886949999998"/>
    <s v="(41.787025384, -87.727886949)"/>
    <n v="13.7"/>
    <x v="41"/>
  </r>
  <r>
    <n v="7363357"/>
    <s v="HS164946"/>
    <d v="2010-02-13T00:00:00"/>
    <s v="005XX W BELMONT AVE"/>
    <n v="2825"/>
    <x v="4"/>
    <s v="HARASSMENT BY TELEPHONE"/>
    <x v="3"/>
    <b v="0"/>
    <b v="0"/>
    <n v="2332"/>
    <n v="19"/>
    <n v="44"/>
    <n v="6"/>
    <n v="26"/>
    <n v="1172211"/>
    <n v="1921511"/>
    <x v="25"/>
    <n v="5"/>
    <x v="2"/>
    <n v="41.940076140000002"/>
    <n v="-87.642473800000005"/>
    <s v="(41.940076135, -87.642473797)"/>
    <n v="90.8"/>
    <x v="25"/>
  </r>
  <r>
    <n v="6993831"/>
    <s v="HR399710"/>
    <d v="2009-06-23T00:00:00"/>
    <s v="017XX W 18TH ST"/>
    <n v="2825"/>
    <x v="4"/>
    <s v="HARASSMENT BY TELEPHONE"/>
    <x v="3"/>
    <b v="0"/>
    <b v="1"/>
    <n v="1223"/>
    <n v="12"/>
    <n v="25"/>
    <n v="31"/>
    <n v="26"/>
    <n v="1164905"/>
    <n v="1891447"/>
    <x v="29"/>
    <n v="76"/>
    <x v="10"/>
    <n v="41.857736780000003"/>
    <n v="-87.670179680000004"/>
    <s v="(41.857736775, -87.670179675)"/>
    <n v="80.7"/>
    <x v="29"/>
  </r>
  <r>
    <n v="6155786"/>
    <s v="HP243837"/>
    <d v="2008-03-25T00:00:00"/>
    <s v="004XX W EVERGREEN AVE"/>
    <n v="4510"/>
    <x v="4"/>
    <s v="PROBATION VIOLATION"/>
    <x v="17"/>
    <b v="0"/>
    <b v="0"/>
    <n v="1821"/>
    <n v="18"/>
    <n v="27"/>
    <n v="8"/>
    <n v="26"/>
    <n v="1172934"/>
    <n v="1909278"/>
    <x v="17"/>
    <n v="1"/>
    <x v="12"/>
    <n v="41.906492229999998"/>
    <n v="-87.640179989999993"/>
    <s v="(41.906492227, -87.640179991)"/>
    <n v="115.39999999999999"/>
    <x v="17"/>
  </r>
  <r>
    <n v="6054992"/>
    <s v="HP157774"/>
    <d v="2008-02-03T00:00:00"/>
    <s v="047XX W BELDEN AVE"/>
    <n v="2820"/>
    <x v="4"/>
    <s v="TELEPHONE THREAT"/>
    <x v="17"/>
    <b v="0"/>
    <b v="1"/>
    <n v="2522"/>
    <n v="25"/>
    <n v="31"/>
    <n v="19"/>
    <n v="26"/>
    <n v="1144244"/>
    <n v="1914869"/>
    <x v="52"/>
    <n v="70"/>
    <x v="12"/>
    <n v="41.922422330000003"/>
    <n v="-87.745429529999996"/>
    <s v="(41.922422328, -87.745429533)"/>
    <n v="100.6"/>
    <x v="52"/>
  </r>
  <r>
    <n v="6252456"/>
    <s v="HP340132"/>
    <d v="2008-05-16T00:00:00"/>
    <s v="048XX S LAKE PARK AVE"/>
    <n v="2826"/>
    <x v="4"/>
    <s v="HARASSMENT BY ELECTRONIC MEANS"/>
    <x v="17"/>
    <b v="0"/>
    <b v="1"/>
    <n v="2132"/>
    <n v="2"/>
    <n v="4"/>
    <n v="39"/>
    <n v="26"/>
    <m/>
    <m/>
    <x v="35"/>
    <n v="26"/>
    <x v="12"/>
    <m/>
    <m/>
    <m/>
    <n v="213.20000000000005"/>
    <x v="35"/>
  </r>
  <r>
    <n v="2748713"/>
    <s v="HJ388435"/>
    <d v="2003-05-24T00:00:00"/>
    <s v="015XX E 65TH ST"/>
    <n v="2825"/>
    <x v="4"/>
    <s v="HARASSMENT BY TELEPHONE"/>
    <x v="17"/>
    <b v="0"/>
    <b v="0"/>
    <n v="321"/>
    <n v="3"/>
    <n v="5"/>
    <n v="42"/>
    <n v="26"/>
    <n v="1187366"/>
    <n v="1862190"/>
    <x v="31"/>
    <n v="58"/>
    <x v="8"/>
    <n v="41.776948079999997"/>
    <n v="-87.588666189999998"/>
    <s v="(41.776948076, -87.58866619)"/>
    <n v="224.89999999999998"/>
    <x v="31"/>
  </r>
  <r>
    <n v="10931066"/>
    <s v="JA246453"/>
    <d v="2017-04-30T00:00:00"/>
    <s v="034XX W BEACH AVE"/>
    <n v="2826"/>
    <x v="4"/>
    <s v="HARASSMENT BY ELECTRONIC MEANS"/>
    <x v="17"/>
    <b v="0"/>
    <b v="0"/>
    <n v="1422"/>
    <n v="14"/>
    <n v="26"/>
    <n v="23"/>
    <n v="26"/>
    <n v="1153216"/>
    <n v="1909426"/>
    <x v="1"/>
    <n v="85"/>
    <x v="16"/>
    <n v="41.907312740000002"/>
    <n v="-87.712608160000002"/>
    <s v="(41.907312737, -87.712608155)"/>
    <n v="533.20000000000005"/>
    <x v="1"/>
  </r>
  <r>
    <n v="5601454"/>
    <s v="HN407116"/>
    <d v="2007-06-15T00:00:00"/>
    <s v="047XX W IRVING PARK RD"/>
    <n v="2820"/>
    <x v="4"/>
    <s v="TELEPHONE THREAT"/>
    <x v="1"/>
    <b v="0"/>
    <b v="1"/>
    <n v="1722"/>
    <n v="17"/>
    <n v="45"/>
    <n v="15"/>
    <n v="26"/>
    <n v="1143937"/>
    <n v="1926169"/>
    <x v="44"/>
    <n v="35"/>
    <x v="7"/>
    <n v="41.953436359999998"/>
    <n v="-87.74627323"/>
    <s v="(41.953436358, -87.746273229)"/>
    <n v="60.100000000000009"/>
    <x v="44"/>
  </r>
  <r>
    <n v="10808622"/>
    <s v="JA107722"/>
    <d v="2017-01-07T00:00:00"/>
    <s v="068XX W WRIGHTWOOD AVE"/>
    <n v="2820"/>
    <x v="4"/>
    <s v="TELEPHONE THREAT"/>
    <x v="3"/>
    <b v="0"/>
    <b v="0"/>
    <n v="2512"/>
    <n v="25"/>
    <n v="36"/>
    <n v="18"/>
    <n v="26"/>
    <n v="1130226"/>
    <n v="1916527"/>
    <x v="62"/>
    <n v="50"/>
    <x v="16"/>
    <n v="41.927224250000002"/>
    <n v="-87.79689879"/>
    <s v="(41.927224253, -87.796898791)"/>
    <n v="2.2000000000000002"/>
    <x v="62"/>
  </r>
  <r>
    <n v="2866020"/>
    <s v="HJ532105"/>
    <d v="2003-07-31T00:00:00"/>
    <s v="028XX W HENDERSON ST"/>
    <n v="2825"/>
    <x v="4"/>
    <s v="HARASSMENT BY TELEPHONE"/>
    <x v="17"/>
    <b v="0"/>
    <b v="0"/>
    <n v="1733"/>
    <n v="17"/>
    <n v="33"/>
    <n v="21"/>
    <n v="26"/>
    <n v="1156775"/>
    <n v="1922046"/>
    <x v="8"/>
    <n v="42"/>
    <x v="8"/>
    <n v="41.941871560000003"/>
    <n v="-87.699191490000004"/>
    <s v="(41.941871562, -87.699191492)"/>
    <n v="59.4"/>
    <x v="8"/>
  </r>
  <r>
    <n v="2412250"/>
    <s v="HH729144"/>
    <d v="2002-10-21T00:00:00"/>
    <s v="062XX N SACRAMENTO AVE"/>
    <n v="2825"/>
    <x v="4"/>
    <s v="HARASSMENT BY TELEPHONE"/>
    <x v="17"/>
    <b v="0"/>
    <b v="0"/>
    <n v="2413"/>
    <n v="24"/>
    <n v="50"/>
    <n v="2"/>
    <n v="26"/>
    <n v="1155218"/>
    <n v="1941267"/>
    <x v="38"/>
    <n v="46"/>
    <x v="14"/>
    <n v="41.99464657"/>
    <n v="-87.704395550000001"/>
    <s v="(41.994646565, -87.704395549)"/>
    <n v="63.599999999999994"/>
    <x v="38"/>
  </r>
  <r>
    <n v="10015483"/>
    <s v="HY204891"/>
    <d v="2015-03-31T00:00:00"/>
    <s v="011XX N PULASKI RD"/>
    <n v="4625"/>
    <x v="4"/>
    <s v="PAROLE VIOLATION"/>
    <x v="14"/>
    <b v="1"/>
    <b v="0"/>
    <n v="1112"/>
    <n v="11"/>
    <n v="27"/>
    <n v="23"/>
    <n v="26"/>
    <n v="1149510"/>
    <n v="1907365"/>
    <x v="1"/>
    <n v="85"/>
    <x v="9"/>
    <n v="41.901729930000002"/>
    <n v="-87.726275599999994"/>
    <s v="(41.901729932, -87.726275604)"/>
    <n v="533.20000000000005"/>
    <x v="1"/>
  </r>
  <r>
    <n v="10488465"/>
    <s v="HZ228967"/>
    <d v="2016-04-16T00:00:00"/>
    <s v="016XX N MENARD AVE"/>
    <n v="2820"/>
    <x v="4"/>
    <s v="TELEPHONE THREAT"/>
    <x v="17"/>
    <b v="0"/>
    <b v="0"/>
    <n v="2531"/>
    <n v="25"/>
    <n v="29"/>
    <n v="25"/>
    <n v="26"/>
    <n v="1137505"/>
    <n v="1910283"/>
    <x v="16"/>
    <n v="73"/>
    <x v="3"/>
    <n v="41.909961920000001"/>
    <n v="-87.770301680000003"/>
    <s v="(41.909961924, -87.770301678)"/>
    <n v="578.79999999999995"/>
    <x v="16"/>
  </r>
  <r>
    <n v="10197369"/>
    <s v="HY385205"/>
    <d v="2015-08-16T00:00:00"/>
    <s v="013XX W 56TH ST"/>
    <n v="2820"/>
    <x v="4"/>
    <s v="TELEPHONE THREAT"/>
    <x v="17"/>
    <b v="0"/>
    <b v="1"/>
    <n v="713"/>
    <n v="7"/>
    <n v="16"/>
    <n v="67"/>
    <n v="26"/>
    <n v="1168181"/>
    <n v="1867622"/>
    <x v="34"/>
    <n v="89"/>
    <x v="9"/>
    <n v="41.792288489999997"/>
    <n v="-87.658841390000006"/>
    <s v="(41.792288494, -87.658841391)"/>
    <n v="486.4"/>
    <x v="34"/>
  </r>
  <r>
    <n v="3305754"/>
    <s v="HK328402"/>
    <d v="2004-04-27T00:00:00"/>
    <s v="026XX E 103RD ST"/>
    <s v="502P"/>
    <x v="4"/>
    <s v="FALSE/STOLEN/ALTERED TRP"/>
    <x v="19"/>
    <b v="1"/>
    <b v="0"/>
    <n v="431"/>
    <n v="4"/>
    <n v="10"/>
    <n v="51"/>
    <n v="26"/>
    <n v="1160319"/>
    <n v="1836243"/>
    <x v="49"/>
    <n v="65"/>
    <x v="0"/>
    <n v="41.706345329999998"/>
    <n v="-87.688532550000005"/>
    <s v="(41.70634533, -87.688532547)"/>
    <n v="104.5"/>
    <x v="49"/>
  </r>
  <r>
    <n v="11018984"/>
    <s v="JA349450"/>
    <d v="2017-07-15T00:00:00"/>
    <s v="020XX E 79TH ST"/>
    <s v="502P"/>
    <x v="4"/>
    <s v="FALSE/STOLEN/ALTERED TRP"/>
    <x v="5"/>
    <b v="1"/>
    <b v="0"/>
    <n v="414"/>
    <n v="4"/>
    <n v="8"/>
    <n v="46"/>
    <n v="26"/>
    <n v="1191073"/>
    <n v="1852990"/>
    <x v="3"/>
    <n v="75"/>
    <x v="16"/>
    <n v="41.751613640000002"/>
    <n v="-87.575373859999999"/>
    <s v="(41.751613643, -87.575373855)"/>
    <n v="241.50000000000003"/>
    <x v="3"/>
  </r>
  <r>
    <n v="3646946"/>
    <s v="HK743113"/>
    <d v="2004-11-10T00:00:00"/>
    <s v="080XX S MARYLAND AVE"/>
    <n v="2825"/>
    <x v="4"/>
    <s v="HARASSMENT BY TELEPHONE"/>
    <x v="17"/>
    <b v="0"/>
    <b v="1"/>
    <n v="631"/>
    <n v="6"/>
    <n v="8"/>
    <n v="44"/>
    <n v="26"/>
    <n v="1183297"/>
    <n v="1851935"/>
    <x v="15"/>
    <n v="60"/>
    <x v="0"/>
    <n v="41.748903060000004"/>
    <n v="-87.603901640000004"/>
    <s v="(41.74890306, -87.603901641)"/>
    <n v="142.4"/>
    <x v="15"/>
  </r>
  <r>
    <n v="6769056"/>
    <s v="HR185873"/>
    <d v="2009-02-24T00:00:00"/>
    <s v="069XX S WOODLAWN AVE"/>
    <n v="2820"/>
    <x v="4"/>
    <s v="TELEPHONE THREAT"/>
    <x v="3"/>
    <b v="0"/>
    <b v="1"/>
    <n v="321"/>
    <n v="3"/>
    <n v="5"/>
    <n v="69"/>
    <n v="26"/>
    <n v="1185601"/>
    <n v="1859225"/>
    <x v="19"/>
    <n v="66"/>
    <x v="10"/>
    <n v="41.768853610000001"/>
    <n v="-87.595229829999994"/>
    <s v="(41.76885361, -87.595229828)"/>
    <n v="328.7"/>
    <x v="19"/>
  </r>
  <r>
    <n v="2415583"/>
    <s v="HH692211"/>
    <d v="2002-10-04T00:00:00"/>
    <s v="007XX S KENNETH AVE"/>
    <n v="5002"/>
    <x v="4"/>
    <s v="OTHER VEHICLE OFFENSE"/>
    <x v="6"/>
    <b v="1"/>
    <b v="0"/>
    <n v="1131"/>
    <n v="11"/>
    <n v="24"/>
    <n v="26"/>
    <n v="26"/>
    <n v="1146814"/>
    <n v="1896113"/>
    <x v="12"/>
    <n v="92"/>
    <x v="14"/>
    <n v="41.870905090000001"/>
    <n v="-87.736465899999999"/>
    <s v="(41.87090509, -87.736465901)"/>
    <n v="259.70000000000005"/>
    <x v="12"/>
  </r>
  <r>
    <n v="11122168"/>
    <s v="JA470839"/>
    <d v="2017-10-13T00:00:00"/>
    <s v="014XX E 83RD ST"/>
    <n v="5000"/>
    <x v="4"/>
    <s v="OTHER CRIME AGAINST PERSON"/>
    <x v="3"/>
    <b v="0"/>
    <b v="0"/>
    <n v="412"/>
    <n v="4"/>
    <n v="8"/>
    <n v="45"/>
    <n v="26"/>
    <n v="1187086"/>
    <n v="1850233"/>
    <x v="67"/>
    <n v="41"/>
    <x v="16"/>
    <n v="41.744143620000003"/>
    <n v="-87.590071379999998"/>
    <s v="(41.744143621, -87.590071382)"/>
    <n v="116.10000000000001"/>
    <x v="67"/>
  </r>
  <r>
    <n v="9993135"/>
    <s v="HY182950"/>
    <d v="2014-11-01T00:00:00"/>
    <s v="024XX W OHIO ST"/>
    <n v="2825"/>
    <x v="4"/>
    <s v="HARASSMENT BY TELEPHONE"/>
    <x v="17"/>
    <b v="0"/>
    <b v="0"/>
    <n v="1221"/>
    <n v="12"/>
    <n v="26"/>
    <n v="24"/>
    <n v="26"/>
    <n v="1160216"/>
    <n v="1903936"/>
    <x v="5"/>
    <n v="10"/>
    <x v="5"/>
    <n v="41.89210585"/>
    <n v="-87.687045949999998"/>
    <s v="(41.892105849, -87.687045945)"/>
    <n v="567.00000000000023"/>
    <x v="5"/>
  </r>
  <r>
    <n v="7255767"/>
    <s v="HR668156"/>
    <d v="2009-11-30T00:00:00"/>
    <s v="006XX W 61ST ST"/>
    <n v="4387"/>
    <x v="4"/>
    <s v="VIOLATE ORDER OF PROTECTION"/>
    <x v="3"/>
    <b v="1"/>
    <b v="1"/>
    <n v="711"/>
    <n v="7"/>
    <n v="20"/>
    <n v="68"/>
    <n v="26"/>
    <n v="1173080"/>
    <n v="1864440"/>
    <x v="21"/>
    <n v="94"/>
    <x v="10"/>
    <n v="41.783449859999997"/>
    <n v="-87.64097151"/>
    <s v="(41.783449861, -87.640971514)"/>
    <n v="572.4"/>
    <x v="21"/>
  </r>
  <r>
    <n v="10493762"/>
    <s v="HZ234518"/>
    <d v="2016-04-21T00:00:00"/>
    <s v="031XX W 41ST PL"/>
    <n v="4651"/>
    <x v="4"/>
    <s v="SEX OFFENDER: FAIL REG NEW ADD"/>
    <x v="17"/>
    <b v="0"/>
    <b v="0"/>
    <n v="921"/>
    <n v="9"/>
    <n v="14"/>
    <n v="58"/>
    <n v="26"/>
    <n v="1156058"/>
    <n v="1876941"/>
    <x v="0"/>
    <n v="84"/>
    <x v="3"/>
    <n v="41.818113490000002"/>
    <n v="-87.703044270000007"/>
    <s v="(41.818113493, -87.703044274)"/>
    <n v="123.00000000000001"/>
    <x v="0"/>
  </r>
  <r>
    <n v="9426342"/>
    <s v="HW569852"/>
    <d v="2013-12-11T00:00:00"/>
    <s v="0000X N WALLER AVE"/>
    <n v="5002"/>
    <x v="4"/>
    <s v="OTHER VEHICLE OFFENSE"/>
    <x v="3"/>
    <b v="1"/>
    <b v="1"/>
    <n v="1513"/>
    <n v="15"/>
    <n v="29"/>
    <n v="25"/>
    <n v="26"/>
    <n v="1138158"/>
    <n v="1899781"/>
    <x v="16"/>
    <n v="73"/>
    <x v="11"/>
    <n v="41.881131340000003"/>
    <n v="-87.768156930000004"/>
    <s v="(41.88113134, -87.768156926)"/>
    <n v="578.79999999999995"/>
    <x v="16"/>
  </r>
  <r>
    <n v="7511512"/>
    <s v="HS314108"/>
    <d v="2010-05-18T00:00:00"/>
    <s v="027XX W ARDMORE AVE"/>
    <n v="2825"/>
    <x v="4"/>
    <s v="HARASSMENT BY TELEPHONE"/>
    <x v="17"/>
    <b v="0"/>
    <b v="0"/>
    <n v="2011"/>
    <n v="20"/>
    <n v="40"/>
    <n v="2"/>
    <n v="26"/>
    <n v="1157082"/>
    <n v="1938409"/>
    <x v="38"/>
    <n v="46"/>
    <x v="2"/>
    <n v="41.986766320000001"/>
    <n v="-87.697616920000002"/>
    <s v="(41.986766317, -87.697616923)"/>
    <n v="63.599999999999994"/>
    <x v="38"/>
  </r>
  <r>
    <n v="2200712"/>
    <s v="HH463517"/>
    <d v="2002-06-24T00:00:00"/>
    <s v="008XX N MICHIGAN AVE"/>
    <n v="2825"/>
    <x v="4"/>
    <s v="HARASSMENT BY TELEPHONE"/>
    <x v="22"/>
    <b v="0"/>
    <b v="0"/>
    <n v="1833"/>
    <n v="18"/>
    <n v="42"/>
    <n v="8"/>
    <n v="26"/>
    <n v="1177330"/>
    <n v="1906499"/>
    <x v="17"/>
    <n v="1"/>
    <x v="14"/>
    <n v="41.898767919999997"/>
    <n v="-87.624116330000007"/>
    <s v="(41.898767916, -87.624116333)"/>
    <n v="115.39999999999999"/>
    <x v="17"/>
  </r>
  <r>
    <n v="5322667"/>
    <s v="HN182437"/>
    <d v="2007-02-17T00:00:00"/>
    <s v="091XX S COTTAGE GROVE AVE"/>
    <n v="560"/>
    <x v="5"/>
    <s v="SIMPLE"/>
    <x v="14"/>
    <b v="0"/>
    <b v="1"/>
    <n v="633"/>
    <n v="6"/>
    <n v="8"/>
    <n v="44"/>
    <s v="08A"/>
    <n v="1183165"/>
    <n v="1844391"/>
    <x v="15"/>
    <n v="60"/>
    <x v="7"/>
    <n v="41.728204560000002"/>
    <n v="-87.604619409999998"/>
    <s v="(41.728204555, -87.604619408)"/>
    <n v="142.4"/>
    <x v="15"/>
  </r>
  <r>
    <n v="9348957"/>
    <s v="HW493063"/>
    <d v="2013-10-14T00:00:00"/>
    <s v="011XX N LOREL AVE"/>
    <n v="530"/>
    <x v="5"/>
    <s v="AGGRAVATED: OTHER DANG WEAPON"/>
    <x v="4"/>
    <b v="0"/>
    <b v="0"/>
    <n v="1524"/>
    <n v="15"/>
    <n v="37"/>
    <n v="25"/>
    <s v="04A"/>
    <n v="1140468"/>
    <n v="1907012"/>
    <x v="16"/>
    <n v="73"/>
    <x v="11"/>
    <n v="41.90093203"/>
    <n v="-87.759497049999993"/>
    <s v="(41.900932034, -87.759497048)"/>
    <n v="578.79999999999995"/>
    <x v="16"/>
  </r>
  <r>
    <n v="2948095"/>
    <s v="HJ637197"/>
    <d v="2003-08-30T00:00:00"/>
    <s v="011XX N KEYSTONE AVE"/>
    <n v="560"/>
    <x v="5"/>
    <s v="SIMPLE"/>
    <x v="14"/>
    <b v="0"/>
    <b v="0"/>
    <n v="1111"/>
    <n v="11"/>
    <n v="27"/>
    <n v="23"/>
    <s v="08A"/>
    <n v="1149178"/>
    <n v="1907288"/>
    <x v="1"/>
    <n v="85"/>
    <x v="8"/>
    <n v="41.901525079999999"/>
    <n v="-87.72749709"/>
    <s v="(41.901525076, -87.727497088)"/>
    <n v="533.20000000000005"/>
    <x v="1"/>
  </r>
  <r>
    <n v="2492280"/>
    <s v="HH829588"/>
    <d v="2002-12-10T00:00:00"/>
    <s v="050XX W NORTH AVE"/>
    <s v="051A"/>
    <x v="5"/>
    <s v="AGGRAVATED: HANDGUN"/>
    <x v="6"/>
    <b v="0"/>
    <b v="0"/>
    <n v="2533"/>
    <n v="25"/>
    <n v="37"/>
    <n v="25"/>
    <s v="04A"/>
    <n v="1142629"/>
    <n v="1910170"/>
    <x v="16"/>
    <n v="73"/>
    <x v="14"/>
    <n v="41.909557999999997"/>
    <n v="-87.751480749999999"/>
    <s v="(41.909558, -87.75148075)"/>
    <n v="578.79999999999995"/>
    <x v="16"/>
  </r>
  <r>
    <n v="10574810"/>
    <s v="HZ322965"/>
    <d v="2016-06-22T00:00:00"/>
    <s v="025XX S DR MARTIN LUTHER KING JR DR"/>
    <n v="530"/>
    <x v="5"/>
    <s v="AGGRAVATED: OTHER DANG WEAPON"/>
    <x v="5"/>
    <b v="0"/>
    <b v="0"/>
    <n v="133"/>
    <n v="1"/>
    <n v="2"/>
    <n v="33"/>
    <s v="04A"/>
    <n v="1179337"/>
    <n v="1887599"/>
    <x v="68"/>
    <n v="7"/>
    <x v="3"/>
    <n v="41.846859520000002"/>
    <n v="-87.617323889999994"/>
    <s v="(41.846859523, -87.617323885)"/>
    <n v="25.599999999999998"/>
    <x v="68"/>
  </r>
  <r>
    <n v="9271865"/>
    <s v="HW415978"/>
    <d v="2013-08-20T00:00:00"/>
    <s v="050XX W JACKSON BLVD"/>
    <s v="051A"/>
    <x v="5"/>
    <s v="AGGRAVATED: HANDGUN"/>
    <x v="14"/>
    <b v="0"/>
    <b v="1"/>
    <n v="1533"/>
    <n v="15"/>
    <n v="28"/>
    <n v="25"/>
    <s v="04A"/>
    <n v="1143027"/>
    <n v="1898205"/>
    <x v="16"/>
    <n v="73"/>
    <x v="11"/>
    <n v="41.876717220000003"/>
    <n v="-87.750317319999994"/>
    <s v="(41.87671722, -87.750317319)"/>
    <n v="578.79999999999995"/>
    <x v="16"/>
  </r>
  <r>
    <n v="3943561"/>
    <s v="HL315870"/>
    <d v="2005-04-24T00:00:00"/>
    <s v="015XX W 18TH PL"/>
    <n v="530"/>
    <x v="5"/>
    <s v="AGGRAVATED: OTHER DANG WEAPON"/>
    <x v="14"/>
    <b v="1"/>
    <b v="0"/>
    <n v="1222"/>
    <n v="12"/>
    <n v="25"/>
    <n v="31"/>
    <s v="04A"/>
    <n v="1166407"/>
    <n v="1891160"/>
    <x v="29"/>
    <n v="76"/>
    <x v="4"/>
    <n v="41.856917260000003"/>
    <n v="-87.664674649999995"/>
    <s v="(41.856917255, -87.664674654)"/>
    <n v="80.7"/>
    <x v="29"/>
  </r>
  <r>
    <n v="2620109"/>
    <s v="HJ222529"/>
    <d v="2003-03-06T00:00:00"/>
    <s v="103XX S DOTY AVE E"/>
    <n v="553"/>
    <x v="5"/>
    <s v="AGGRAVATED PO: OTHER DANG WEAP"/>
    <x v="1"/>
    <b v="1"/>
    <b v="0"/>
    <n v="434"/>
    <n v="4"/>
    <n v="10"/>
    <n v="51"/>
    <s v="04A"/>
    <n v="1189757"/>
    <n v="1836996"/>
    <x v="49"/>
    <n v="65"/>
    <x v="8"/>
    <n v="41.707756209999999"/>
    <n v="-87.580708770000001"/>
    <s v="(41.707756212, -87.580708771)"/>
    <n v="104.5"/>
    <x v="49"/>
  </r>
  <r>
    <n v="4921404"/>
    <s v="HM535930"/>
    <d v="2006-08-12T00:00:00"/>
    <s v="0000X W 95TH ST"/>
    <n v="560"/>
    <x v="5"/>
    <s v="SIMPLE"/>
    <x v="6"/>
    <b v="0"/>
    <b v="0"/>
    <n v="634"/>
    <n v="6"/>
    <n v="21"/>
    <n v="49"/>
    <s v="08A"/>
    <n v="1177518"/>
    <n v="1841973"/>
    <x v="11"/>
    <n v="52"/>
    <x v="17"/>
    <n v="41.721698570000001"/>
    <n v="-87.625378179999998"/>
    <s v="(41.721698573, -87.625378177)"/>
    <n v="282.70000000000005"/>
    <x v="11"/>
  </r>
  <r>
    <n v="10502099"/>
    <s v="HZ242203"/>
    <d v="2016-04-27T00:00:00"/>
    <s v="028XX W ARTHINGTON ST"/>
    <n v="520"/>
    <x v="5"/>
    <s v="AGGRAVATED:KNIFE/CUTTING INSTR"/>
    <x v="17"/>
    <b v="0"/>
    <b v="1"/>
    <n v="1135"/>
    <n v="11"/>
    <n v="2"/>
    <n v="27"/>
    <s v="04A"/>
    <n v="1157555"/>
    <n v="1895912"/>
    <x v="51"/>
    <n v="83"/>
    <x v="3"/>
    <n v="41.87014181"/>
    <n v="-87.697037159999994"/>
    <s v="(41.87014181, -87.697037158)"/>
    <n v="234.89999999999995"/>
    <x v="51"/>
  </r>
  <r>
    <n v="5360488"/>
    <s v="HN213069"/>
    <d v="2007-03-07T00:00:00"/>
    <s v="009XX W MARQUETTE RD"/>
    <n v="560"/>
    <x v="5"/>
    <s v="SIMPLE"/>
    <x v="3"/>
    <b v="1"/>
    <b v="0"/>
    <n v="723"/>
    <n v="7"/>
    <n v="17"/>
    <n v="68"/>
    <s v="08A"/>
    <n v="1171038"/>
    <n v="1860403"/>
    <x v="21"/>
    <n v="94"/>
    <x v="7"/>
    <n v="41.772416730000003"/>
    <n v="-87.648576030000001"/>
    <s v="(41.772416732, -87.648576027)"/>
    <n v="572.4"/>
    <x v="21"/>
  </r>
  <r>
    <n v="2109180"/>
    <s v="HH343366"/>
    <d v="2002-04-26T00:00:00"/>
    <s v="038XX N BROADWAY"/>
    <n v="560"/>
    <x v="5"/>
    <s v="SIMPLE"/>
    <x v="11"/>
    <b v="0"/>
    <b v="0"/>
    <n v="2324"/>
    <n v="19"/>
    <n v="46"/>
    <n v="6"/>
    <s v="08A"/>
    <n v="1170231"/>
    <n v="1925799"/>
    <x v="25"/>
    <n v="5"/>
    <x v="14"/>
    <n v="41.951886129999998"/>
    <n v="-87.649625169999993"/>
    <s v="(41.951886129, -87.649625167)"/>
    <n v="90.8"/>
    <x v="25"/>
  </r>
  <r>
    <n v="10950230"/>
    <s v="JA269772"/>
    <d v="2017-05-18T00:00:00"/>
    <s v="038XX W MONROE ST"/>
    <s v="051A"/>
    <x v="5"/>
    <s v="AGGRAVATED: HANDGUN"/>
    <x v="6"/>
    <b v="1"/>
    <b v="1"/>
    <n v="1122"/>
    <n v="11"/>
    <n v="28"/>
    <n v="26"/>
    <s v="04A"/>
    <n v="1150782"/>
    <n v="1899386"/>
    <x v="12"/>
    <n v="92"/>
    <x v="16"/>
    <n v="41.87980993"/>
    <n v="-87.721812229999998"/>
    <s v="(41.879809931, -87.721812233)"/>
    <n v="259.70000000000005"/>
    <x v="12"/>
  </r>
  <r>
    <n v="2065876"/>
    <s v="HH106347"/>
    <d v="2002-01-04T00:00:00"/>
    <s v="047XX S FORRESTVILLE AV"/>
    <n v="560"/>
    <x v="5"/>
    <s v="SIMPLE"/>
    <x v="6"/>
    <b v="1"/>
    <b v="0"/>
    <n v="222"/>
    <n v="2"/>
    <m/>
    <m/>
    <s v="08A"/>
    <n v="1180725"/>
    <n v="1873755"/>
    <x v="26"/>
    <s v=""/>
    <x v="14"/>
    <n v="41.808838700000003"/>
    <n v="-87.612656229999999"/>
    <s v="(41.808838704, -87.612656231)"/>
    <n v="0"/>
    <x v="26"/>
  </r>
  <r>
    <n v="4892475"/>
    <s v="HM507529"/>
    <d v="2006-07-28T00:00:00"/>
    <s v="074XX S MORGAN ST"/>
    <n v="560"/>
    <x v="5"/>
    <s v="SIMPLE"/>
    <x v="3"/>
    <b v="0"/>
    <b v="1"/>
    <n v="733"/>
    <n v="7"/>
    <n v="17"/>
    <n v="68"/>
    <s v="08A"/>
    <n v="1170929"/>
    <n v="1855598"/>
    <x v="21"/>
    <n v="94"/>
    <x v="17"/>
    <n v="41.759233590000001"/>
    <n v="-87.649115699999996"/>
    <s v="(41.759233594, -87.649115701)"/>
    <n v="572.4"/>
    <x v="21"/>
  </r>
  <r>
    <n v="6170783"/>
    <s v="HP258815"/>
    <d v="2008-04-03T00:00:00"/>
    <s v="023XX W 95TH ST"/>
    <n v="560"/>
    <x v="5"/>
    <s v="SIMPLE"/>
    <x v="22"/>
    <b v="0"/>
    <b v="0"/>
    <n v="2221"/>
    <n v="22"/>
    <n v="19"/>
    <n v="72"/>
    <s v="08A"/>
    <n v="1162615"/>
    <n v="1841590"/>
    <x v="7"/>
    <n v="12"/>
    <x v="12"/>
    <n v="41.720970909999998"/>
    <n v="-87.679976069999995"/>
    <s v="(41.720970905, -87.679976067)"/>
    <n v="47.599999999999994"/>
    <x v="7"/>
  </r>
  <r>
    <n v="3741570"/>
    <s v="HL111533"/>
    <d v="2005-01-07T00:00:00"/>
    <s v="005XX E 51ST ST"/>
    <n v="560"/>
    <x v="5"/>
    <s v="SIMPLE"/>
    <x v="35"/>
    <b v="0"/>
    <b v="0"/>
    <n v="223"/>
    <n v="2"/>
    <n v="3"/>
    <n v="38"/>
    <s v="08A"/>
    <n v="1180467"/>
    <n v="1871309"/>
    <x v="2"/>
    <n v="57"/>
    <x v="4"/>
    <n v="41.802132610000001"/>
    <n v="-87.613677629999998"/>
    <s v="(41.802132606, -87.613677631)"/>
    <n v="217.20000000000002"/>
    <x v="2"/>
  </r>
  <r>
    <n v="8533129"/>
    <s v="HS479338"/>
    <d v="2010-08-24T00:00:00"/>
    <s v="084XX S CHAPPEL AVE"/>
    <n v="560"/>
    <x v="5"/>
    <s v="SIMPLE"/>
    <x v="32"/>
    <b v="0"/>
    <b v="0"/>
    <n v="412"/>
    <n v="4"/>
    <n v="8"/>
    <n v="45"/>
    <s v="08A"/>
    <n v="1191324"/>
    <n v="1849177"/>
    <x v="67"/>
    <n v="41"/>
    <x v="2"/>
    <n v="41.74114436"/>
    <n v="-87.574577289999993"/>
    <s v="(41.741144361, -87.574577285)"/>
    <n v="116.10000000000001"/>
    <x v="67"/>
  </r>
  <r>
    <n v="10653179"/>
    <s v="HZ403432"/>
    <d v="2016-08-23T00:00:00"/>
    <s v="008XX E 65TH ST"/>
    <s v="051A"/>
    <x v="5"/>
    <s v="AGGRAVATED: HANDGUN"/>
    <x v="17"/>
    <b v="1"/>
    <b v="1"/>
    <n v="312"/>
    <n v="3"/>
    <n v="20"/>
    <n v="42"/>
    <s v="04A"/>
    <n v="1183153"/>
    <n v="1862099"/>
    <x v="31"/>
    <n v="58"/>
    <x v="3"/>
    <n v="41.776797440000003"/>
    <n v="-87.604113569999996"/>
    <s v="(41.776797435, -87.604113569)"/>
    <n v="224.89999999999998"/>
    <x v="31"/>
  </r>
  <r>
    <n v="8789058"/>
    <s v="HV462975"/>
    <d v="2012-09-05T00:00:00"/>
    <s v="057XX S ROCKWELL ST"/>
    <n v="560"/>
    <x v="5"/>
    <s v="SIMPLE"/>
    <x v="6"/>
    <b v="0"/>
    <b v="1"/>
    <n v="824"/>
    <n v="8"/>
    <n v="16"/>
    <n v="63"/>
    <s v="08A"/>
    <n v="1160020"/>
    <n v="1866486"/>
    <x v="39"/>
    <n v="93"/>
    <x v="6"/>
    <n v="41.789342959999999"/>
    <n v="-87.688797890000004"/>
    <s v="(41.789342962, -87.688797892)"/>
    <n v="76.999999999999986"/>
    <x v="39"/>
  </r>
  <r>
    <n v="9269662"/>
    <s v="HW414519"/>
    <d v="2013-08-19T00:00:00"/>
    <s v="007XX E 43RD ST"/>
    <n v="560"/>
    <x v="5"/>
    <s v="SIMPLE"/>
    <x v="14"/>
    <b v="0"/>
    <b v="0"/>
    <n v="221"/>
    <n v="2"/>
    <n v="4"/>
    <n v="38"/>
    <s v="08A"/>
    <n v="1181988"/>
    <n v="1876665"/>
    <x v="2"/>
    <n v="57"/>
    <x v="11"/>
    <n v="41.816794809999998"/>
    <n v="-87.607933770000002"/>
    <s v="(41.816794814, -87.607933765)"/>
    <n v="217.20000000000002"/>
    <x v="2"/>
  </r>
  <r>
    <n v="4681320"/>
    <s v="HL414306"/>
    <d v="2005-06-11T00:00:00"/>
    <s v="076XX S PAULINA ST"/>
    <s v="051A"/>
    <x v="5"/>
    <s v="AGGRAVATED: HANDGUN"/>
    <x v="17"/>
    <b v="0"/>
    <b v="0"/>
    <n v="611"/>
    <n v="6"/>
    <n v="17"/>
    <n v="71"/>
    <s v="04A"/>
    <n v="1166338"/>
    <n v="1854024"/>
    <x v="45"/>
    <n v="74"/>
    <x v="4"/>
    <n v="41.755013290000001"/>
    <n v="-87.665986309999994"/>
    <s v="(41.755013292, -87.665986312)"/>
    <n v="305.3"/>
    <x v="45"/>
  </r>
  <r>
    <n v="8082600"/>
    <s v="HT315369"/>
    <d v="2011-05-26T00:00:00"/>
    <s v="032XX W ADAMS ST"/>
    <n v="545"/>
    <x v="5"/>
    <s v="PRO EMP HANDS NO/MIN INJURY"/>
    <x v="28"/>
    <b v="0"/>
    <b v="0"/>
    <n v="1124"/>
    <n v="11"/>
    <n v="28"/>
    <n v="27"/>
    <s v="08A"/>
    <n v="1154752"/>
    <n v="1898890"/>
    <x v="51"/>
    <n v="83"/>
    <x v="1"/>
    <n v="41.878370310000001"/>
    <n v="-87.707248140000004"/>
    <s v="(41.878370307, -87.707248137)"/>
    <n v="234.89999999999995"/>
    <x v="51"/>
  </r>
  <r>
    <n v="3970108"/>
    <s v="HL330223"/>
    <d v="2005-05-02T00:00:00"/>
    <s v="0000X W CHICAGO AVE"/>
    <n v="560"/>
    <x v="5"/>
    <s v="SIMPLE"/>
    <x v="1"/>
    <b v="1"/>
    <b v="0"/>
    <n v="1832"/>
    <n v="18"/>
    <n v="42"/>
    <n v="8"/>
    <s v="08A"/>
    <n v="1175959"/>
    <n v="1905721"/>
    <x v="17"/>
    <n v="1"/>
    <x v="4"/>
    <n v="41.896664039999997"/>
    <n v="-87.629175340000003"/>
    <s v="(41.896664035, -87.629175344)"/>
    <n v="115.39999999999999"/>
    <x v="17"/>
  </r>
  <r>
    <n v="3661130"/>
    <s v="HK751265"/>
    <d v="2004-11-15T00:00:00"/>
    <s v="084XX S ELIZABETH ST"/>
    <n v="530"/>
    <x v="5"/>
    <s v="AGGRAVATED: OTHER DANG WEAPON"/>
    <x v="6"/>
    <b v="0"/>
    <b v="0"/>
    <n v="613"/>
    <n v="6"/>
    <n v="21"/>
    <n v="71"/>
    <s v="04A"/>
    <n v="1169464"/>
    <n v="1848751"/>
    <x v="45"/>
    <n v="74"/>
    <x v="0"/>
    <n v="41.740476350000002"/>
    <n v="-87.654682800000003"/>
    <s v="(41.740476349, -87.654682797)"/>
    <n v="305.3"/>
    <x v="45"/>
  </r>
  <r>
    <n v="8306557"/>
    <s v="HT540548"/>
    <d v="2011-10-13T00:00:00"/>
    <s v="007XX W 76TH ST"/>
    <n v="560"/>
    <x v="5"/>
    <s v="SIMPLE"/>
    <x v="3"/>
    <b v="0"/>
    <b v="0"/>
    <n v="621"/>
    <n v="6"/>
    <n v="17"/>
    <n v="68"/>
    <s v="08A"/>
    <n v="1172760"/>
    <n v="1854473"/>
    <x v="21"/>
    <n v="94"/>
    <x v="1"/>
    <n v="41.756106299999999"/>
    <n v="-87.642438279999993"/>
    <s v="(41.756106295, -87.642438283)"/>
    <n v="572.4"/>
    <x v="21"/>
  </r>
  <r>
    <n v="9748574"/>
    <s v="HX398190"/>
    <d v="2014-08-22T00:00:00"/>
    <s v="111XX S VERNON AVE"/>
    <n v="560"/>
    <x v="5"/>
    <s v="SIMPLE"/>
    <x v="14"/>
    <b v="0"/>
    <b v="0"/>
    <n v="531"/>
    <n v="5"/>
    <n v="9"/>
    <n v="49"/>
    <s v="08A"/>
    <n v="1181228"/>
    <n v="1831035"/>
    <x v="11"/>
    <n v="52"/>
    <x v="5"/>
    <n v="41.691598740000003"/>
    <n v="-87.612124730000005"/>
    <s v="(41.691598742, -87.612124734)"/>
    <n v="282.70000000000005"/>
    <x v="11"/>
  </r>
  <r>
    <n v="3313069"/>
    <s v="HK348713"/>
    <d v="2004-05-07T00:00:00"/>
    <s v="078XX S SOUTH SHORE DR"/>
    <n v="560"/>
    <x v="5"/>
    <s v="SIMPLE"/>
    <x v="1"/>
    <b v="0"/>
    <b v="0"/>
    <n v="421"/>
    <n v="4"/>
    <n v="7"/>
    <n v="43"/>
    <s v="08A"/>
    <n v="1197870"/>
    <n v="1853997"/>
    <x v="28"/>
    <n v="55"/>
    <x v="0"/>
    <n v="41.75420991"/>
    <n v="-87.55043302"/>
    <s v="(41.754209909, -87.550433015)"/>
    <n v="414.29999999999995"/>
    <x v="28"/>
  </r>
  <r>
    <n v="6793833"/>
    <s v="HR206683"/>
    <d v="2009-03-09T00:00:00"/>
    <s v="049XX W WASHINGTON BLVD"/>
    <n v="560"/>
    <x v="5"/>
    <s v="SIMPLE"/>
    <x v="11"/>
    <b v="0"/>
    <b v="0"/>
    <n v="1532"/>
    <n v="15"/>
    <n v="28"/>
    <n v="25"/>
    <s v="08A"/>
    <n v="1143459"/>
    <n v="1900050"/>
    <x v="16"/>
    <n v="73"/>
    <x v="10"/>
    <n v="41.881772060000003"/>
    <n v="-87.748684979999993"/>
    <s v="(41.881772064, -87.748684983)"/>
    <n v="578.79999999999995"/>
    <x v="16"/>
  </r>
  <r>
    <n v="1962624"/>
    <s v="HH154448"/>
    <d v="2002-01-28T00:00:00"/>
    <s v="064XX S PEORIA DR"/>
    <n v="560"/>
    <x v="5"/>
    <s v="SIMPLE"/>
    <x v="3"/>
    <b v="1"/>
    <b v="1"/>
    <n v="723"/>
    <n v="7"/>
    <m/>
    <m/>
    <s v="08A"/>
    <n v="1171787"/>
    <n v="1862205"/>
    <x v="26"/>
    <s v=""/>
    <x v="14"/>
    <n v="41.777345240000002"/>
    <n v="-87.645777600000002"/>
    <s v="(41.777345235, -87.645777602)"/>
    <n v="0"/>
    <x v="26"/>
  </r>
  <r>
    <n v="11111810"/>
    <s v="JA462321"/>
    <d v="2017-10-07T00:00:00"/>
    <s v="064XX S MORGAN ST"/>
    <n v="520"/>
    <x v="5"/>
    <s v="AGGRAVATED:KNIFE/CUTTING INSTR"/>
    <x v="17"/>
    <b v="1"/>
    <b v="1"/>
    <n v="724"/>
    <n v="7"/>
    <n v="16"/>
    <n v="68"/>
    <s v="04A"/>
    <n v="1170753"/>
    <n v="1862070"/>
    <x v="21"/>
    <n v="94"/>
    <x v="16"/>
    <n v="41.776997399999999"/>
    <n v="-87.649572169999999"/>
    <s v="(41.776997403, -87.649572168)"/>
    <n v="572.4"/>
    <x v="21"/>
  </r>
  <r>
    <n v="8557804"/>
    <s v="HV233824"/>
    <d v="2012-04-08T00:00:00"/>
    <s v="018XX W MONROE ST"/>
    <n v="560"/>
    <x v="5"/>
    <s v="SIMPLE"/>
    <x v="1"/>
    <b v="0"/>
    <b v="0"/>
    <n v="1211"/>
    <n v="12"/>
    <n v="2"/>
    <n v="28"/>
    <s v="08A"/>
    <n v="1164254"/>
    <n v="1899585"/>
    <x v="10"/>
    <n v="15"/>
    <x v="6"/>
    <n v="41.880081939999997"/>
    <n v="-87.672339219999998"/>
    <s v="(41.880081938, -87.672339218)"/>
    <n v="420.90000000000003"/>
    <x v="10"/>
  </r>
  <r>
    <n v="6900303"/>
    <s v="HR307075"/>
    <d v="2009-05-05T00:00:00"/>
    <s v="017XX N MASON AVE"/>
    <n v="620"/>
    <x v="6"/>
    <s v="UNLAWFUL ENTRY"/>
    <x v="17"/>
    <b v="0"/>
    <b v="0"/>
    <n v="2531"/>
    <n v="25"/>
    <n v="29"/>
    <n v="25"/>
    <n v="5"/>
    <n v="1136478"/>
    <n v="1911018"/>
    <x v="16"/>
    <n v="73"/>
    <x v="10"/>
    <n v="41.911997290000002"/>
    <n v="-87.774056909999999"/>
    <s v="(41.911997289, -87.774056913)"/>
    <n v="578.79999999999995"/>
    <x v="16"/>
  </r>
  <r>
    <n v="10399689"/>
    <s v="HZ134318"/>
    <d v="2016-01-25T00:00:00"/>
    <s v="001XX W 108TH ST"/>
    <n v="610"/>
    <x v="6"/>
    <s v="FORCIBLE ENTRY"/>
    <x v="3"/>
    <b v="0"/>
    <b v="0"/>
    <n v="513"/>
    <n v="5"/>
    <n v="34"/>
    <n v="49"/>
    <n v="5"/>
    <n v="1177107"/>
    <n v="1833334"/>
    <x v="11"/>
    <n v="52"/>
    <x v="3"/>
    <n v="41.698001230000003"/>
    <n v="-87.627143099999998"/>
    <s v="(41.698001226, -87.627143101)"/>
    <n v="282.70000000000005"/>
    <x v="11"/>
  </r>
  <r>
    <n v="4826872"/>
    <s v="HM437597"/>
    <d v="2006-06-24T00:00:00"/>
    <s v="031XX E 87TH ST"/>
    <n v="610"/>
    <x v="6"/>
    <s v="FORCIBLE ENTRY"/>
    <x v="36"/>
    <b v="0"/>
    <b v="0"/>
    <n v="424"/>
    <n v="4"/>
    <n v="7"/>
    <n v="46"/>
    <n v="5"/>
    <n v="1198380"/>
    <n v="1847881"/>
    <x v="3"/>
    <n v="75"/>
    <x v="17"/>
    <n v="41.73741441"/>
    <n v="-87.548768429999996"/>
    <s v="(41.737414412, -87.54876843)"/>
    <n v="241.50000000000003"/>
    <x v="3"/>
  </r>
  <r>
    <n v="9088959"/>
    <s v="HW233866"/>
    <d v="2013-03-19T00:00:00"/>
    <s v="019XX S LAWNDALE AVE"/>
    <n v="610"/>
    <x v="6"/>
    <s v="FORCIBLE ENTRY"/>
    <x v="17"/>
    <b v="0"/>
    <b v="0"/>
    <n v="1014"/>
    <n v="10"/>
    <n v="24"/>
    <n v="29"/>
    <n v="5"/>
    <n v="1152009"/>
    <n v="1890137"/>
    <x v="32"/>
    <n v="87"/>
    <x v="11"/>
    <n v="41.854405550000003"/>
    <n v="-87.717550430000003"/>
    <s v="(41.854405548, -87.717550434)"/>
    <n v="424.99999999999989"/>
    <x v="32"/>
  </r>
  <r>
    <n v="1825533"/>
    <s v="G659211"/>
    <d v="2001-11-01T00:00:00"/>
    <s v="019XX N WILMOT AV"/>
    <n v="620"/>
    <x v="6"/>
    <s v="UNLAWFUL ENTRY"/>
    <x v="11"/>
    <b v="0"/>
    <b v="0"/>
    <n v="1434"/>
    <n v="14"/>
    <m/>
    <m/>
    <n v="5"/>
    <n v="1160401"/>
    <n v="1912953"/>
    <x v="26"/>
    <s v=""/>
    <x v="15"/>
    <n v="41.916845379999998"/>
    <n v="-87.686116670000004"/>
    <s v="(41.916845382, -87.686116668)"/>
    <n v="0"/>
    <x v="26"/>
  </r>
  <r>
    <n v="9129599"/>
    <s v="HW274134"/>
    <d v="2013-05-11T00:00:00"/>
    <s v="050XX W OAKDALE AVE"/>
    <n v="610"/>
    <x v="6"/>
    <s v="FORCIBLE ENTRY"/>
    <x v="3"/>
    <b v="0"/>
    <b v="0"/>
    <n v="2521"/>
    <n v="25"/>
    <n v="31"/>
    <n v="19"/>
    <n v="5"/>
    <n v="1142202"/>
    <n v="1919143"/>
    <x v="52"/>
    <n v="70"/>
    <x v="11"/>
    <n v="41.93418879"/>
    <n v="-87.752826240000005"/>
    <s v="(41.934188789, -87.752826241)"/>
    <n v="100.6"/>
    <x v="52"/>
  </r>
  <r>
    <n v="9383468"/>
    <s v="HW526270"/>
    <d v="2013-11-07T00:00:00"/>
    <s v="011XX W CHESTNUT ST"/>
    <n v="610"/>
    <x v="6"/>
    <s v="FORCIBLE ENTRY"/>
    <x v="3"/>
    <b v="0"/>
    <b v="0"/>
    <n v="1213"/>
    <n v="12"/>
    <n v="27"/>
    <n v="24"/>
    <n v="5"/>
    <n v="1168755"/>
    <n v="1906292"/>
    <x v="5"/>
    <n v="10"/>
    <x v="11"/>
    <n v="41.8983901"/>
    <n v="-87.655617660000004"/>
    <s v="(41.898390095, -87.655617655)"/>
    <n v="567.00000000000023"/>
    <x v="5"/>
  </r>
  <r>
    <n v="1603886"/>
    <s v="G375927"/>
    <d v="2001-06-28T00:00:00"/>
    <s v="069XX S EAST END AV"/>
    <n v="620"/>
    <x v="6"/>
    <s v="UNLAWFUL ENTRY"/>
    <x v="21"/>
    <b v="0"/>
    <b v="0"/>
    <n v="332"/>
    <n v="3"/>
    <m/>
    <m/>
    <n v="5"/>
    <n v="1189024"/>
    <n v="1858986"/>
    <x v="26"/>
    <s v=""/>
    <x v="15"/>
    <n v="41.768116480000003"/>
    <n v="-87.582690619999994"/>
    <s v="(41.76811648, -87.582690622)"/>
    <n v="0"/>
    <x v="26"/>
  </r>
  <r>
    <n v="6239811"/>
    <s v="HP325677"/>
    <d v="2008-05-08T00:00:00"/>
    <s v="068XX W NORTH AVE"/>
    <n v="610"/>
    <x v="6"/>
    <s v="FORCIBLE ENTRY"/>
    <x v="20"/>
    <b v="0"/>
    <b v="0"/>
    <n v="2513"/>
    <n v="25"/>
    <n v="36"/>
    <n v="25"/>
    <n v="5"/>
    <n v="1130295"/>
    <n v="1909886"/>
    <x v="16"/>
    <n v="73"/>
    <x v="12"/>
    <n v="41.908999319999999"/>
    <n v="-87.796797909999995"/>
    <s v="(41.908999321, -87.796797911)"/>
    <n v="578.79999999999995"/>
    <x v="16"/>
  </r>
  <r>
    <n v="3929767"/>
    <s v="HL300450"/>
    <d v="2005-04-16T00:00:00"/>
    <s v="003XX W 118TH ST"/>
    <n v="610"/>
    <x v="6"/>
    <s v="FORCIBLE ENTRY"/>
    <x v="24"/>
    <b v="0"/>
    <b v="0"/>
    <n v="522"/>
    <n v="5"/>
    <n v="34"/>
    <n v="53"/>
    <n v="5"/>
    <n v="1176271"/>
    <n v="1826678"/>
    <x v="60"/>
    <n v="62"/>
    <x v="4"/>
    <n v="41.679754930000001"/>
    <n v="-87.630402950000004"/>
    <s v="(41.67975493, -87.630402949)"/>
    <n v="275.3"/>
    <x v="60"/>
  </r>
  <r>
    <n v="5401018"/>
    <s v="HN246122"/>
    <d v="2007-03-24T00:00:00"/>
    <s v="045XX S ASHLAND AVE"/>
    <n v="620"/>
    <x v="6"/>
    <s v="UNLAWFUL ENTRY"/>
    <x v="30"/>
    <b v="0"/>
    <b v="0"/>
    <n v="921"/>
    <n v="9"/>
    <n v="3"/>
    <n v="61"/>
    <n v="5"/>
    <n v="1166433"/>
    <n v="1874662"/>
    <x v="37"/>
    <n v="91"/>
    <x v="7"/>
    <n v="41.811644530000002"/>
    <n v="-87.665050339999993"/>
    <s v="(41.811644528, -87.665050339)"/>
    <n v="482.7"/>
    <x v="37"/>
  </r>
  <r>
    <n v="1959865"/>
    <s v="HH149573"/>
    <d v="2002-01-26T00:00:00"/>
    <s v="016XX W 79 ST"/>
    <n v="610"/>
    <x v="6"/>
    <s v="FORCIBLE ENTRY"/>
    <x v="0"/>
    <b v="0"/>
    <b v="0"/>
    <n v="611"/>
    <n v="6"/>
    <m/>
    <m/>
    <n v="5"/>
    <n v="1166792"/>
    <n v="1852325"/>
    <x v="26"/>
    <s v=""/>
    <x v="14"/>
    <n v="41.750341319999997"/>
    <n v="-87.664370939999998"/>
    <s v="(41.750341323, -87.664370937)"/>
    <n v="0"/>
    <x v="26"/>
  </r>
  <r>
    <n v="3395645"/>
    <s v="HK450946"/>
    <d v="2004-06-23T00:00:00"/>
    <s v="026XX N SEMINARY AVE"/>
    <n v="610"/>
    <x v="6"/>
    <s v="FORCIBLE ENTRY"/>
    <x v="3"/>
    <b v="1"/>
    <b v="0"/>
    <n v="1933"/>
    <n v="19"/>
    <n v="32"/>
    <n v="7"/>
    <n v="5"/>
    <n v="1168505"/>
    <n v="1917892"/>
    <x v="33"/>
    <n v="2"/>
    <x v="0"/>
    <n v="41.930226580000003"/>
    <n v="-87.6561995"/>
    <s v="(41.930226577, -87.656199503)"/>
    <n v="109.30000000000001"/>
    <x v="33"/>
  </r>
  <r>
    <n v="8200440"/>
    <s v="HT434553"/>
    <d v="2011-08-05T00:00:00"/>
    <s v="059XX S KOLIN AVE"/>
    <n v="610"/>
    <x v="6"/>
    <s v="FORCIBLE ENTRY"/>
    <x v="21"/>
    <b v="0"/>
    <b v="0"/>
    <n v="813"/>
    <n v="8"/>
    <n v="13"/>
    <n v="65"/>
    <n v="5"/>
    <n v="1148385"/>
    <n v="1864881"/>
    <x v="9"/>
    <n v="56"/>
    <x v="1"/>
    <n v="41.785170020000002"/>
    <n v="-87.731501410000007"/>
    <s v="(41.785170023, -87.731501411)"/>
    <n v="58"/>
    <x v="9"/>
  </r>
  <r>
    <n v="4223368"/>
    <s v="HL548996"/>
    <d v="2005-08-12T00:00:00"/>
    <s v="071XX S PRAIRIE AVE"/>
    <n v="620"/>
    <x v="6"/>
    <s v="UNLAWFUL ENTRY"/>
    <x v="17"/>
    <b v="0"/>
    <b v="0"/>
    <n v="323"/>
    <n v="3"/>
    <n v="6"/>
    <n v="69"/>
    <n v="5"/>
    <n v="1179273"/>
    <n v="1857836"/>
    <x v="19"/>
    <n v="66"/>
    <x v="4"/>
    <n v="41.765188719999998"/>
    <n v="-87.618467280000004"/>
    <s v="(41.765188724, -87.618467275)"/>
    <n v="328.7"/>
    <x v="19"/>
  </r>
  <r>
    <n v="7281380"/>
    <s v="HR696852"/>
    <d v="2009-12-18T00:00:00"/>
    <s v="109XX S AVENUE D"/>
    <n v="610"/>
    <x v="6"/>
    <s v="FORCIBLE ENTRY"/>
    <x v="21"/>
    <b v="0"/>
    <b v="0"/>
    <n v="432"/>
    <n v="4"/>
    <n v="10"/>
    <n v="52"/>
    <n v="5"/>
    <n v="1204126"/>
    <n v="1833120"/>
    <x v="59"/>
    <n v="64"/>
    <x v="10"/>
    <n v="41.696763490000002"/>
    <n v="-87.528222979999995"/>
    <s v="(41.696763489, -87.528222976)"/>
    <n v="45.800000000000004"/>
    <x v="59"/>
  </r>
  <r>
    <n v="3420516"/>
    <s v="HK481967"/>
    <d v="2004-07-07T00:00:00"/>
    <s v="041XX W FULLERTON AVE"/>
    <n v="610"/>
    <x v="6"/>
    <s v="FORCIBLE ENTRY"/>
    <x v="22"/>
    <b v="0"/>
    <b v="0"/>
    <n v="2524"/>
    <n v="25"/>
    <n v="31"/>
    <n v="20"/>
    <n v="5"/>
    <n v="1148209"/>
    <n v="1915631"/>
    <x v="69"/>
    <n v="71"/>
    <x v="0"/>
    <n v="41.924437810000001"/>
    <n v="-87.730841089999998"/>
    <s v="(41.92443781, -87.730841092)"/>
    <n v="36.200000000000003"/>
    <x v="69"/>
  </r>
  <r>
    <n v="7991098"/>
    <s v="HT202584"/>
    <d v="2011-03-14T00:00:00"/>
    <s v="013XX E 69TH ST"/>
    <n v="620"/>
    <x v="6"/>
    <s v="UNLAWFUL ENTRY"/>
    <x v="17"/>
    <b v="0"/>
    <b v="0"/>
    <n v="321"/>
    <n v="3"/>
    <n v="5"/>
    <n v="69"/>
    <n v="5"/>
    <n v="1186023"/>
    <n v="1859609"/>
    <x v="19"/>
    <n v="66"/>
    <x v="1"/>
    <n v="41.769897389999997"/>
    <n v="-87.593670900000006"/>
    <s v="(41.769897392, -87.593670899)"/>
    <n v="328.7"/>
    <x v="19"/>
  </r>
  <r>
    <n v="2766777"/>
    <s v="HJ409442"/>
    <d v="2003-06-05T00:00:00"/>
    <s v="023XX S MILLARD AVE"/>
    <n v="610"/>
    <x v="6"/>
    <s v="FORCIBLE ENTRY"/>
    <x v="30"/>
    <b v="0"/>
    <b v="0"/>
    <n v="1013"/>
    <n v="10"/>
    <n v="22"/>
    <n v="30"/>
    <n v="5"/>
    <n v="1152403"/>
    <n v="1888309"/>
    <x v="27"/>
    <n v="96"/>
    <x v="8"/>
    <n v="41.849381540000003"/>
    <n v="-87.716152510000001"/>
    <s v="(41.849381535, -87.716152507)"/>
    <n v="234.69999999999996"/>
    <x v="27"/>
  </r>
  <r>
    <n v="8020403"/>
    <s v="HT251336"/>
    <d v="2011-04-15T00:00:00"/>
    <s v="094XX S PLEASANT AVE"/>
    <n v="610"/>
    <x v="6"/>
    <s v="FORCIBLE ENTRY"/>
    <x v="3"/>
    <b v="0"/>
    <b v="0"/>
    <n v="2221"/>
    <n v="22"/>
    <n v="19"/>
    <n v="72"/>
    <n v="5"/>
    <n v="1165402"/>
    <n v="1842077"/>
    <x v="7"/>
    <n v="12"/>
    <x v="1"/>
    <n v="41.722248810000004"/>
    <n v="-87.669754089999998"/>
    <s v="(41.722248814, -87.669754093)"/>
    <n v="47.599999999999994"/>
    <x v="7"/>
  </r>
  <r>
    <n v="8901424"/>
    <s v="HV575905"/>
    <d v="2012-11-21T00:00:00"/>
    <s v="062XX W MELROSE ST"/>
    <n v="620"/>
    <x v="6"/>
    <s v="UNLAWFUL ENTRY"/>
    <x v="21"/>
    <b v="0"/>
    <b v="0"/>
    <n v="1633"/>
    <n v="16"/>
    <n v="36"/>
    <n v="17"/>
    <n v="5"/>
    <n v="1134147"/>
    <n v="1920947"/>
    <x v="63"/>
    <n v="28"/>
    <x v="6"/>
    <n v="41.93928502"/>
    <n v="-87.782386110000004"/>
    <s v="(41.939285016, -87.78238611)"/>
    <n v="49.099999999999994"/>
    <x v="63"/>
  </r>
  <r>
    <n v="7083209"/>
    <s v="HR489129"/>
    <d v="2009-08-17T00:00:00"/>
    <s v="039XX N NEW ENGLAND AVE"/>
    <n v="620"/>
    <x v="6"/>
    <s v="UNLAWFUL ENTRY"/>
    <x v="3"/>
    <b v="0"/>
    <b v="0"/>
    <n v="1632"/>
    <n v="16"/>
    <n v="38"/>
    <n v="17"/>
    <n v="5"/>
    <n v="1129694"/>
    <n v="1925351"/>
    <x v="63"/>
    <n v="28"/>
    <x v="10"/>
    <n v="41.951447459999997"/>
    <n v="-87.798651469999996"/>
    <s v="(41.951447464, -87.798651469)"/>
    <n v="49.099999999999994"/>
    <x v="63"/>
  </r>
  <r>
    <n v="8193625"/>
    <s v="HT427568"/>
    <d v="2011-08-01T00:00:00"/>
    <s v="014XX W 103RD ST"/>
    <n v="610"/>
    <x v="6"/>
    <s v="FORCIBLE ENTRY"/>
    <x v="37"/>
    <b v="0"/>
    <b v="0"/>
    <n v="2213"/>
    <n v="22"/>
    <n v="19"/>
    <n v="72"/>
    <n v="5"/>
    <n v="1168331"/>
    <n v="1836447"/>
    <x v="7"/>
    <n v="12"/>
    <x v="1"/>
    <n v="41.706736769999999"/>
    <n v="-87.659187029999998"/>
    <s v="(41.706736767, -87.659187025)"/>
    <n v="47.599999999999994"/>
    <x v="7"/>
  </r>
  <r>
    <n v="7136001"/>
    <s v="HR539548"/>
    <d v="2009-09-16T00:00:00"/>
    <s v="087XX S BLACKSTONE AVE"/>
    <n v="620"/>
    <x v="6"/>
    <s v="UNLAWFUL ENTRY"/>
    <x v="21"/>
    <b v="0"/>
    <b v="0"/>
    <n v="412"/>
    <n v="4"/>
    <n v="8"/>
    <n v="48"/>
    <n v="5"/>
    <n v="1187647"/>
    <n v="1847282"/>
    <x v="14"/>
    <n v="38"/>
    <x v="10"/>
    <n v="41.736032469999998"/>
    <n v="-87.58810948"/>
    <s v="(41.736032465, -87.588109483)"/>
    <n v="175.4"/>
    <x v="14"/>
  </r>
  <r>
    <n v="7623578"/>
    <s v="HS426544"/>
    <d v="2010-07-23T00:00:00"/>
    <s v="071XX S EMERALD AVE"/>
    <n v="610"/>
    <x v="6"/>
    <s v="FORCIBLE ENTRY"/>
    <x v="17"/>
    <b v="0"/>
    <b v="0"/>
    <n v="732"/>
    <n v="7"/>
    <n v="6"/>
    <n v="68"/>
    <n v="5"/>
    <n v="1172577"/>
    <n v="1857615"/>
    <x v="21"/>
    <n v="94"/>
    <x v="2"/>
    <n v="41.764732359999996"/>
    <n v="-87.643016529999997"/>
    <s v="(41.764732362, -87.643016534)"/>
    <n v="572.4"/>
    <x v="21"/>
  </r>
  <r>
    <n v="8321464"/>
    <s v="HT556032"/>
    <d v="2011-10-23T00:00:00"/>
    <s v="029XX E 78TH ST"/>
    <n v="610"/>
    <x v="6"/>
    <s v="FORCIBLE ENTRY"/>
    <x v="3"/>
    <b v="0"/>
    <b v="0"/>
    <n v="421"/>
    <n v="4"/>
    <n v="7"/>
    <n v="43"/>
    <n v="5"/>
    <n v="1197014"/>
    <n v="1853942"/>
    <x v="28"/>
    <n v="55"/>
    <x v="1"/>
    <n v="41.75408032"/>
    <n v="-87.553571730000002"/>
    <s v="(41.754080317, -87.553571733)"/>
    <n v="414.29999999999995"/>
    <x v="28"/>
  </r>
  <r>
    <n v="3880644"/>
    <s v="HL254965"/>
    <d v="2005-03-25T00:00:00"/>
    <s v="083XX S ABERDEEN ST"/>
    <n v="610"/>
    <x v="6"/>
    <s v="FORCIBLE ENTRY"/>
    <x v="3"/>
    <b v="0"/>
    <b v="0"/>
    <n v="613"/>
    <n v="6"/>
    <n v="21"/>
    <n v="71"/>
    <n v="5"/>
    <n v="1170436"/>
    <n v="1849550"/>
    <x v="45"/>
    <n v="74"/>
    <x v="4"/>
    <n v="41.742647830000003"/>
    <n v="-87.651098289999993"/>
    <s v="(41.742647825, -87.651098285)"/>
    <n v="305.3"/>
    <x v="45"/>
  </r>
  <r>
    <n v="10904332"/>
    <s v="JA216127"/>
    <d v="2017-04-07T00:00:00"/>
    <s v="066XX S BISHOP ST"/>
    <n v="610"/>
    <x v="6"/>
    <s v="FORCIBLE ENTRY"/>
    <x v="3"/>
    <b v="0"/>
    <b v="0"/>
    <n v="725"/>
    <n v="7"/>
    <n v="17"/>
    <n v="67"/>
    <n v="5"/>
    <n v="1167806"/>
    <n v="1860811"/>
    <x v="34"/>
    <n v="89"/>
    <x v="16"/>
    <n v="41.773606340000001"/>
    <n v="-87.660411909999993"/>
    <s v="(41.77360634, -87.660411912)"/>
    <n v="486.4"/>
    <x v="34"/>
  </r>
  <r>
    <n v="9204493"/>
    <s v="HW350078"/>
    <d v="2013-07-05T00:00:00"/>
    <s v="070XX S MAY ST"/>
    <n v="610"/>
    <x v="6"/>
    <s v="FORCIBLE ENTRY"/>
    <x v="3"/>
    <b v="0"/>
    <b v="0"/>
    <n v="733"/>
    <n v="7"/>
    <n v="17"/>
    <n v="68"/>
    <n v="5"/>
    <n v="1169869"/>
    <n v="1858086"/>
    <x v="21"/>
    <n v="94"/>
    <x v="11"/>
    <n v="41.766084059999997"/>
    <n v="-87.652928430000003"/>
    <s v="(41.766084055, -87.652928432)"/>
    <n v="572.4"/>
    <x v="21"/>
  </r>
  <r>
    <n v="6901330"/>
    <s v="HR308245"/>
    <d v="2009-04-22T00:00:00"/>
    <s v="051XX W WASHINGTON BLVD"/>
    <n v="620"/>
    <x v="6"/>
    <s v="UNLAWFUL ENTRY"/>
    <x v="17"/>
    <b v="0"/>
    <b v="0"/>
    <n v="1533"/>
    <n v="15"/>
    <n v="28"/>
    <n v="25"/>
    <n v="5"/>
    <n v="1142219"/>
    <n v="1900020"/>
    <x v="16"/>
    <n v="73"/>
    <x v="10"/>
    <n v="41.881712829999998"/>
    <n v="-87.753239039999997"/>
    <s v="(41.88171283, -87.753239038)"/>
    <n v="578.79999999999995"/>
    <x v="16"/>
  </r>
  <r>
    <n v="10268156"/>
    <s v="HY455377"/>
    <d v="2015-08-31T00:00:00"/>
    <s v="072XX S WOOD ST"/>
    <n v="910"/>
    <x v="7"/>
    <s v="AUTOMOBILE"/>
    <x v="6"/>
    <b v="0"/>
    <b v="0"/>
    <n v="735"/>
    <n v="7"/>
    <n v="17"/>
    <n v="67"/>
    <n v="7"/>
    <n v="1165601"/>
    <n v="1856776"/>
    <x v="34"/>
    <n v="89"/>
    <x v="9"/>
    <n v="41.762580819999997"/>
    <n v="-87.668609290000006"/>
    <s v="(41.762580818, -87.66860929)"/>
    <n v="486.4"/>
    <x v="34"/>
  </r>
  <r>
    <n v="6672913"/>
    <s v="HP747058"/>
    <d v="2008-12-22T00:00:00"/>
    <s v="065XX S NORMAL BLVD"/>
    <n v="910"/>
    <x v="7"/>
    <s v="AUTOMOBILE"/>
    <x v="6"/>
    <b v="0"/>
    <b v="0"/>
    <n v="722"/>
    <n v="7"/>
    <n v="20"/>
    <n v="68"/>
    <n v="7"/>
    <n v="1174217"/>
    <n v="1861584"/>
    <x v="21"/>
    <n v="94"/>
    <x v="12"/>
    <n v="41.775587479999999"/>
    <n v="-87.636887709999996"/>
    <s v="(41.775587482, -87.636887705)"/>
    <n v="572.4"/>
    <x v="21"/>
  </r>
  <r>
    <n v="5835389"/>
    <s v="HN645348"/>
    <d v="2007-10-12T00:00:00"/>
    <s v="032XX W CULLOM AVE"/>
    <n v="910"/>
    <x v="7"/>
    <s v="AUTOMOBILE"/>
    <x v="6"/>
    <b v="0"/>
    <b v="0"/>
    <n v="1724"/>
    <n v="17"/>
    <n v="33"/>
    <n v="16"/>
    <n v="7"/>
    <n v="1153808"/>
    <n v="1928395"/>
    <x v="46"/>
    <n v="34"/>
    <x v="7"/>
    <n v="41.959353370000002"/>
    <n v="-87.709926789999997"/>
    <s v="(41.95935337, -87.709926786)"/>
    <n v="73.7"/>
    <x v="46"/>
  </r>
  <r>
    <n v="3969617"/>
    <s v="HL334216"/>
    <d v="2005-05-03T00:00:00"/>
    <s v="085XX S CRANDON AVE"/>
    <n v="930"/>
    <x v="7"/>
    <s v="THEFT/RECOVERY: AUTOMOBILE"/>
    <x v="6"/>
    <b v="0"/>
    <b v="0"/>
    <n v="412"/>
    <n v="4"/>
    <n v="8"/>
    <n v="46"/>
    <n v="7"/>
    <n v="1192986"/>
    <n v="1848936"/>
    <x v="3"/>
    <n v="75"/>
    <x v="4"/>
    <n v="41.740442659999999"/>
    <n v="-87.56849579"/>
    <s v="(41.740442663, -87.568495789)"/>
    <n v="241.50000000000003"/>
    <x v="3"/>
  </r>
  <r>
    <n v="7427845"/>
    <s v="HS230740"/>
    <d v="2010-03-19T00:00:00"/>
    <s v="038XX N LAWNDALE AVE"/>
    <n v="910"/>
    <x v="7"/>
    <s v="AUTOMOBILE"/>
    <x v="6"/>
    <b v="0"/>
    <b v="0"/>
    <n v="1732"/>
    <n v="17"/>
    <n v="39"/>
    <n v="16"/>
    <n v="7"/>
    <n v="1151043"/>
    <n v="1925228"/>
    <x v="46"/>
    <n v="34"/>
    <x v="2"/>
    <n v="41.950717640000001"/>
    <n v="-87.720175479999995"/>
    <s v="(41.950717641, -87.72017548)"/>
    <n v="73.7"/>
    <x v="46"/>
  </r>
  <r>
    <n v="8921455"/>
    <s v="HV593288"/>
    <d v="2012-12-03T00:00:00"/>
    <s v="001XX S BELL AVE"/>
    <n v="910"/>
    <x v="7"/>
    <s v="AUTOMOBILE"/>
    <x v="6"/>
    <b v="0"/>
    <b v="0"/>
    <n v="1211"/>
    <n v="12"/>
    <n v="2"/>
    <n v="28"/>
    <n v="7"/>
    <n v="1161406"/>
    <n v="1899247"/>
    <x v="10"/>
    <n v="15"/>
    <x v="6"/>
    <n v="41.879214150000003"/>
    <n v="-87.682806130000003"/>
    <s v="(41.879214151, -87.682806132)"/>
    <n v="420.90000000000003"/>
    <x v="10"/>
  </r>
  <r>
    <n v="3310641"/>
    <s v="HK341632"/>
    <d v="2004-04-30T00:00:00"/>
    <s v="092XX S MERRILL AVE"/>
    <n v="910"/>
    <x v="7"/>
    <s v="AUTOMOBILE"/>
    <x v="6"/>
    <b v="0"/>
    <b v="0"/>
    <n v="413"/>
    <n v="4"/>
    <n v="7"/>
    <n v="48"/>
    <n v="7"/>
    <n v="1192116"/>
    <n v="1844223"/>
    <x v="14"/>
    <n v="38"/>
    <x v="0"/>
    <n v="41.72753093"/>
    <n v="-87.571836099999999"/>
    <s v="(41.727530927, -87.571836097)"/>
    <n v="175.4"/>
    <x v="14"/>
  </r>
  <r>
    <n v="2514430"/>
    <s v="HH859922"/>
    <d v="2002-12-25T00:00:00"/>
    <s v="055XX S LAKE PARK AVE"/>
    <n v="910"/>
    <x v="7"/>
    <s v="AUTOMOBILE"/>
    <x v="6"/>
    <b v="0"/>
    <b v="0"/>
    <n v="2132"/>
    <n v="2"/>
    <n v="5"/>
    <n v="41"/>
    <n v="7"/>
    <n v="1187590"/>
    <n v="1868643"/>
    <x v="58"/>
    <n v="14"/>
    <x v="14"/>
    <n v="41.79465029"/>
    <n v="-87.587639859999996"/>
    <s v="(41.794650287, -87.587639858)"/>
    <n v="83.7"/>
    <x v="58"/>
  </r>
  <r>
    <n v="1790731"/>
    <s v="G611731"/>
    <d v="2001-10-11T00:00:00"/>
    <s v="010XX N ORLEANS ST"/>
    <n v="910"/>
    <x v="7"/>
    <s v="AUTOMOBILE"/>
    <x v="6"/>
    <b v="0"/>
    <b v="0"/>
    <n v="1823"/>
    <n v="18"/>
    <m/>
    <m/>
    <n v="7"/>
    <n v="1173677"/>
    <n v="1907427"/>
    <x v="26"/>
    <s v=""/>
    <x v="15"/>
    <n v="41.901396480000002"/>
    <n v="-87.637505840000003"/>
    <s v="(41.90139648, -87.637505838)"/>
    <n v="0"/>
    <x v="26"/>
  </r>
  <r>
    <n v="5161792"/>
    <s v="HM757133"/>
    <d v="2006-12-04T00:00:00"/>
    <s v="020XX S JEFFERSON ST"/>
    <n v="910"/>
    <x v="7"/>
    <s v="AUTOMOBILE"/>
    <x v="6"/>
    <b v="0"/>
    <b v="0"/>
    <n v="1233"/>
    <n v="12"/>
    <n v="25"/>
    <n v="31"/>
    <n v="7"/>
    <n v="1172647"/>
    <n v="1890608"/>
    <x v="29"/>
    <n v="76"/>
    <x v="17"/>
    <n v="41.855266890000003"/>
    <n v="-87.641786879999998"/>
    <s v="(41.855266893, -87.641786875)"/>
    <n v="80.7"/>
    <x v="29"/>
  </r>
  <r>
    <n v="3072896"/>
    <s v="HJ786817"/>
    <d v="2003-11-28T00:00:00"/>
    <s v="032XX W PALMER ST"/>
    <n v="930"/>
    <x v="7"/>
    <s v="THEFT/RECOVERY: AUTOMOBILE"/>
    <x v="6"/>
    <b v="0"/>
    <b v="0"/>
    <n v="1413"/>
    <n v="14"/>
    <n v="26"/>
    <n v="22"/>
    <n v="7"/>
    <n v="1154005"/>
    <n v="1914431"/>
    <x v="13"/>
    <n v="23"/>
    <x v="8"/>
    <n v="41.921031190000001"/>
    <n v="-87.709576080000005"/>
    <s v="(41.921031186, -87.709576082)"/>
    <n v="122.49999999999999"/>
    <x v="13"/>
  </r>
  <r>
    <n v="8681629"/>
    <s v="HV356669"/>
    <d v="2012-06-27T00:00:00"/>
    <s v="060XX S CHAMPLAIN AVE"/>
    <n v="910"/>
    <x v="7"/>
    <s v="AUTOMOBILE"/>
    <x v="6"/>
    <b v="0"/>
    <b v="0"/>
    <n v="313"/>
    <n v="3"/>
    <n v="20"/>
    <n v="42"/>
    <n v="7"/>
    <n v="1181604"/>
    <n v="1865055"/>
    <x v="31"/>
    <n v="58"/>
    <x v="6"/>
    <n v="41.784944879999998"/>
    <n v="-87.609700889999999"/>
    <s v="(41.784944881, -87.609700893)"/>
    <n v="224.89999999999998"/>
    <x v="31"/>
  </r>
  <r>
    <n v="9556192"/>
    <s v="HX207970"/>
    <d v="2014-04-01T00:00:00"/>
    <s v="001XX N KARLOV AVE"/>
    <n v="910"/>
    <x v="7"/>
    <s v="AUTOMOBILE"/>
    <x v="6"/>
    <b v="0"/>
    <b v="0"/>
    <n v="1114"/>
    <n v="11"/>
    <n v="28"/>
    <n v="26"/>
    <n v="7"/>
    <n v="1149045"/>
    <n v="1900297"/>
    <x v="12"/>
    <n v="92"/>
    <x v="5"/>
    <n v="41.882343599999999"/>
    <n v="-87.728166729999998"/>
    <s v="(41.882343602, -87.728166727)"/>
    <n v="259.70000000000005"/>
    <x v="12"/>
  </r>
  <r>
    <n v="5136468"/>
    <s v="HM733422"/>
    <d v="2006-11-21T00:00:00"/>
    <s v="002XX N WOLCOTT AVE"/>
    <n v="910"/>
    <x v="7"/>
    <s v="AUTOMOBILE"/>
    <x v="6"/>
    <b v="0"/>
    <b v="0"/>
    <n v="1333"/>
    <n v="12"/>
    <n v="27"/>
    <n v="28"/>
    <n v="7"/>
    <n v="1163701"/>
    <n v="1901624"/>
    <x v="10"/>
    <n v="15"/>
    <x v="17"/>
    <n v="41.885688790000003"/>
    <n v="-87.674312270000001"/>
    <s v="(41.885688792, -87.674312269)"/>
    <n v="420.90000000000003"/>
    <x v="10"/>
  </r>
  <r>
    <n v="2116573"/>
    <s v="HH352862"/>
    <d v="2002-05-05T00:00:00"/>
    <s v="071XX S MICHIGAN AVE"/>
    <n v="910"/>
    <x v="7"/>
    <s v="AUTOMOBILE"/>
    <x v="1"/>
    <b v="0"/>
    <b v="0"/>
    <n v="323"/>
    <n v="3"/>
    <n v="6"/>
    <n v="69"/>
    <n v="7"/>
    <n v="1178397"/>
    <n v="1857805"/>
    <x v="19"/>
    <n v="66"/>
    <x v="14"/>
    <n v="41.765123590000002"/>
    <n v="-87.621679"/>
    <s v="(41.76512359, -87.621678995)"/>
    <n v="328.7"/>
    <x v="19"/>
  </r>
  <r>
    <n v="1819413"/>
    <s v="G652158"/>
    <d v="2001-10-29T00:00:00"/>
    <s v="035XX W FRANKLIN BL"/>
    <n v="910"/>
    <x v="7"/>
    <s v="AUTOMOBILE"/>
    <x v="6"/>
    <b v="1"/>
    <b v="0"/>
    <n v="1121"/>
    <n v="11"/>
    <m/>
    <m/>
    <n v="7"/>
    <n v="1152790"/>
    <n v="1903147"/>
    <x v="26"/>
    <s v=""/>
    <x v="15"/>
    <n v="41.890090999999998"/>
    <n v="-87.714339469999999"/>
    <s v="(41.890091004, -87.714339469)"/>
    <n v="0"/>
    <x v="26"/>
  </r>
  <r>
    <n v="9651438"/>
    <s v="HX301095"/>
    <d v="2014-06-12T00:00:00"/>
    <s v="056XX S PEORIA ST"/>
    <n v="920"/>
    <x v="7"/>
    <s v="ATT: AUTOMOBILE"/>
    <x v="6"/>
    <b v="0"/>
    <b v="0"/>
    <n v="712"/>
    <n v="7"/>
    <n v="20"/>
    <n v="68"/>
    <n v="7"/>
    <n v="1171269"/>
    <n v="1867439"/>
    <x v="21"/>
    <n v="94"/>
    <x v="5"/>
    <n v="41.791719280000002"/>
    <n v="-87.647523539999995"/>
    <s v="(41.791719281, -87.647523539)"/>
    <n v="572.4"/>
    <x v="21"/>
  </r>
  <r>
    <n v="9974424"/>
    <s v="HY163644"/>
    <d v="2015-02-25T00:00:00"/>
    <s v="031XX W 66TH ST"/>
    <n v="910"/>
    <x v="7"/>
    <s v="AUTOMOBILE"/>
    <x v="6"/>
    <b v="0"/>
    <b v="0"/>
    <n v="831"/>
    <n v="8"/>
    <n v="15"/>
    <n v="66"/>
    <n v="7"/>
    <n v="1156680"/>
    <n v="1860698"/>
    <x v="4"/>
    <n v="80"/>
    <x v="9"/>
    <n v="41.773527909999999"/>
    <n v="-87.701200709999995"/>
    <s v="(41.773527905, -87.701200713)"/>
    <n v="224.5"/>
    <x v="4"/>
  </r>
  <r>
    <n v="6723496"/>
    <s v="HR140766"/>
    <d v="2009-01-26T00:00:00"/>
    <s v="054XX W POTOMAC AVE"/>
    <n v="910"/>
    <x v="7"/>
    <s v="AUTOMOBILE"/>
    <x v="6"/>
    <b v="0"/>
    <b v="0"/>
    <n v="2532"/>
    <n v="25"/>
    <n v="37"/>
    <n v="25"/>
    <n v="7"/>
    <n v="1139723"/>
    <n v="1908121"/>
    <x v="16"/>
    <n v="73"/>
    <x v="10"/>
    <n v="41.903988900000002"/>
    <n v="-87.762206410000005"/>
    <s v="(41.903988903, -87.762206409)"/>
    <n v="578.79999999999995"/>
    <x v="16"/>
  </r>
  <r>
    <n v="2316019"/>
    <s v="HH605275"/>
    <d v="2002-08-25T00:00:00"/>
    <s v="054XX S SPAULDING AVE"/>
    <n v="915"/>
    <x v="7"/>
    <s v="TRUCK, BUS, MOTOR HOME"/>
    <x v="6"/>
    <b v="0"/>
    <b v="0"/>
    <n v="822"/>
    <n v="8"/>
    <n v="14"/>
    <n v="63"/>
    <n v="7"/>
    <n v="1155306"/>
    <n v="1868363"/>
    <x v="39"/>
    <n v="93"/>
    <x v="14"/>
    <n v="41.7945894"/>
    <n v="-87.706032550000003"/>
    <s v="(41.794589396, -87.706032546)"/>
    <n v="76.999999999999986"/>
    <x v="39"/>
  </r>
  <r>
    <n v="2859254"/>
    <s v="HJ513676"/>
    <d v="2003-07-23T00:00:00"/>
    <s v="078XX S ASHLAND AVE"/>
    <n v="930"/>
    <x v="7"/>
    <s v="THEFT/RECOVERY: AUTOMOBILE"/>
    <x v="4"/>
    <b v="0"/>
    <b v="0"/>
    <n v="612"/>
    <n v="6"/>
    <n v="17"/>
    <n v="71"/>
    <n v="7"/>
    <n v="1167037"/>
    <n v="1852681"/>
    <x v="45"/>
    <n v="74"/>
    <x v="8"/>
    <n v="41.751313009999997"/>
    <n v="-87.663462989999999"/>
    <s v="(41.751313006, -87.663462987)"/>
    <n v="305.3"/>
    <x v="45"/>
  </r>
  <r>
    <n v="2103277"/>
    <s v="HH337319"/>
    <d v="2002-04-28T00:00:00"/>
    <s v="023XX N KEATING AVE"/>
    <n v="910"/>
    <x v="7"/>
    <s v="AUTOMOBILE"/>
    <x v="6"/>
    <b v="0"/>
    <b v="0"/>
    <n v="2522"/>
    <n v="25"/>
    <n v="31"/>
    <n v="19"/>
    <n v="7"/>
    <n v="1144344"/>
    <n v="1915147"/>
    <x v="52"/>
    <n v="70"/>
    <x v="14"/>
    <n v="41.923183309999999"/>
    <n v="-87.745055089999994"/>
    <s v="(41.923183306, -87.745055091)"/>
    <n v="100.6"/>
    <x v="52"/>
  </r>
  <r>
    <n v="2169996"/>
    <s v="HH423186"/>
    <d v="2002-06-06T00:00:00"/>
    <s v="046XX S CHRISTIANA AVE"/>
    <n v="910"/>
    <x v="7"/>
    <s v="AUTOMOBILE"/>
    <x v="6"/>
    <b v="0"/>
    <b v="0"/>
    <n v="821"/>
    <n v="8"/>
    <n v="14"/>
    <n v="58"/>
    <n v="7"/>
    <n v="1154837"/>
    <n v="1873772"/>
    <x v="0"/>
    <n v="84"/>
    <x v="14"/>
    <n v="41.809441820000004"/>
    <n v="-87.707607980000006"/>
    <s v="(41.809441824, -87.707607982)"/>
    <n v="123.00000000000001"/>
    <x v="0"/>
  </r>
  <r>
    <n v="5733472"/>
    <s v="HN543219"/>
    <d v="2007-08-21T00:00:00"/>
    <s v="061XX S MAPLEWOOD AVE"/>
    <n v="910"/>
    <x v="7"/>
    <s v="AUTOMOBILE"/>
    <x v="6"/>
    <b v="0"/>
    <b v="0"/>
    <n v="825"/>
    <n v="8"/>
    <n v="15"/>
    <n v="66"/>
    <n v="7"/>
    <n v="1160422"/>
    <n v="1863958"/>
    <x v="4"/>
    <n v="80"/>
    <x v="7"/>
    <n v="41.782397510000003"/>
    <n v="-87.687393520000001"/>
    <s v="(41.782397506, -87.687393515)"/>
    <n v="224.5"/>
    <x v="4"/>
  </r>
  <r>
    <n v="10707046"/>
    <s v="HZ463811"/>
    <d v="2016-10-06T00:00:00"/>
    <s v="0000X W CTA OHARE PLATFORM ST"/>
    <n v="1150"/>
    <x v="8"/>
    <s v="CREDIT CARD FRAUD"/>
    <x v="38"/>
    <b v="0"/>
    <b v="0"/>
    <n v="1654"/>
    <n v="16"/>
    <n v="41"/>
    <n v="76"/>
    <n v="11"/>
    <n v="1100955"/>
    <n v="1934905"/>
    <x v="22"/>
    <n v="24"/>
    <x v="3"/>
    <n v="41.978108450000001"/>
    <n v="-87.904122760000007"/>
    <s v="(41.978108446, -87.904122758)"/>
    <n v="2.7"/>
    <x v="22"/>
  </r>
  <r>
    <n v="5904817"/>
    <s v="HN702776"/>
    <d v="2007-11-09T00:00:00"/>
    <s v="005XX N KINGSBURY ST"/>
    <n v="1150"/>
    <x v="8"/>
    <s v="CREDIT CARD FRAUD"/>
    <x v="20"/>
    <b v="0"/>
    <b v="0"/>
    <n v="1831"/>
    <n v="18"/>
    <n v="42"/>
    <n v="8"/>
    <n v="11"/>
    <n v="1173193"/>
    <n v="1903598"/>
    <x v="17"/>
    <n v="1"/>
    <x v="7"/>
    <n v="41.890900250000001"/>
    <n v="-87.639397360000004"/>
    <s v="(41.890900247, -87.639397357)"/>
    <n v="115.39999999999999"/>
    <x v="17"/>
  </r>
  <r>
    <n v="7195847"/>
    <s v="HR607189"/>
    <d v="2009-10-25T00:00:00"/>
    <s v="059XX N LINCOLN AVE"/>
    <n v="1210"/>
    <x v="8"/>
    <s v="THEFT OF LABOR/SERVICES"/>
    <x v="20"/>
    <b v="0"/>
    <b v="0"/>
    <n v="2011"/>
    <n v="20"/>
    <n v="40"/>
    <n v="2"/>
    <n v="11"/>
    <n v="1155105"/>
    <n v="1939170"/>
    <x v="38"/>
    <n v="46"/>
    <x v="10"/>
    <n v="41.98889458"/>
    <n v="-87.704867829999998"/>
    <s v="(41.988894576, -87.704867826)"/>
    <n v="63.599999999999994"/>
    <x v="38"/>
  </r>
  <r>
    <n v="1826250"/>
    <s v="G654957"/>
    <d v="2001-10-20T00:00:00"/>
    <s v="016XX E 95 ST"/>
    <n v="1120"/>
    <x v="8"/>
    <s v="FORGERY"/>
    <x v="39"/>
    <b v="0"/>
    <b v="0"/>
    <n v="431"/>
    <n v="4"/>
    <m/>
    <m/>
    <n v="10"/>
    <n v="1189065"/>
    <n v="1842275"/>
    <x v="26"/>
    <s v=""/>
    <x v="15"/>
    <n v="41.722258930000002"/>
    <n v="-87.583074409999995"/>
    <s v="(41.722258934, -87.583074406)"/>
    <n v="0"/>
    <x v="26"/>
  </r>
  <r>
    <n v="3761051"/>
    <s v="HL131736"/>
    <d v="2005-01-13T00:00:00"/>
    <s v="078XX S WINCHESTER AVE"/>
    <n v="1150"/>
    <x v="8"/>
    <s v="CREDIT CARD FRAUD"/>
    <x v="3"/>
    <b v="0"/>
    <b v="1"/>
    <n v="611"/>
    <n v="6"/>
    <n v="18"/>
    <n v="71"/>
    <n v="11"/>
    <n v="1164718"/>
    <n v="1852772"/>
    <x v="45"/>
    <n v="74"/>
    <x v="4"/>
    <n v="41.751611949999997"/>
    <n v="-87.671958450000005"/>
    <s v="(41.751611954, -87.671958451)"/>
    <n v="305.3"/>
    <x v="45"/>
  </r>
  <r>
    <n v="5713696"/>
    <s v="HN519755"/>
    <d v="2007-08-10T00:00:00"/>
    <s v="023XX W GRAND AVE"/>
    <n v="1220"/>
    <x v="8"/>
    <s v="THEFT OF LOST/MISLAID PROP"/>
    <x v="6"/>
    <b v="1"/>
    <b v="0"/>
    <n v="1313"/>
    <n v="12"/>
    <n v="26"/>
    <n v="24"/>
    <n v="11"/>
    <n v="1160756"/>
    <n v="1903423"/>
    <x v="5"/>
    <n v="10"/>
    <x v="7"/>
    <n v="41.890686959999996"/>
    <n v="-87.685076989999999"/>
    <s v="(41.890686955, -87.685076991)"/>
    <n v="567.00000000000023"/>
    <x v="5"/>
  </r>
  <r>
    <n v="1803248"/>
    <s v="G629024"/>
    <d v="2001-06-10T00:00:00"/>
    <s v="046XX N DELPHIA AV"/>
    <n v="1130"/>
    <x v="8"/>
    <s v="FRAUD OR CONFIDENCE GAME"/>
    <x v="1"/>
    <b v="0"/>
    <b v="0"/>
    <n v="1614"/>
    <n v="16"/>
    <m/>
    <m/>
    <n v="11"/>
    <n v="1117909"/>
    <n v="1930160"/>
    <x v="26"/>
    <s v=""/>
    <x v="15"/>
    <n v="41.964837549999999"/>
    <n v="-87.841872550000005"/>
    <s v="(41.964837552, -87.841872545)"/>
    <n v="0"/>
    <x v="26"/>
  </r>
  <r>
    <n v="3864164"/>
    <s v="HL239939"/>
    <d v="2004-12-09T00:00:00"/>
    <s v="004XX N STATE ST"/>
    <n v="1206"/>
    <x v="8"/>
    <s v="THEFT BY LESSEE,MOTOR VEH"/>
    <x v="6"/>
    <b v="1"/>
    <b v="0"/>
    <n v="1834"/>
    <n v="18"/>
    <n v="42"/>
    <n v="8"/>
    <n v="11"/>
    <n v="1176302"/>
    <n v="1903096"/>
    <x v="17"/>
    <n v="1"/>
    <x v="0"/>
    <n v="41.889453170000003"/>
    <n v="-87.627994830000006"/>
    <s v="(41.889453169, -87.627994833)"/>
    <n v="115.39999999999999"/>
    <x v="17"/>
  </r>
  <r>
    <n v="3300223"/>
    <s v="HK328522"/>
    <d v="2004-04-27T00:00:00"/>
    <s v="016XX W HOWARD ST"/>
    <n v="1220"/>
    <x v="8"/>
    <s v="THEFT OF LOST/MISLAID PROP"/>
    <x v="12"/>
    <b v="1"/>
    <b v="0"/>
    <n v="2422"/>
    <n v="24"/>
    <n v="49"/>
    <n v="1"/>
    <n v="11"/>
    <n v="1163750"/>
    <n v="1950346"/>
    <x v="43"/>
    <n v="39"/>
    <x v="0"/>
    <n v="42.019383300000001"/>
    <n v="-87.672753270000001"/>
    <s v="(42.019383301, -87.67275327)"/>
    <n v="94.6"/>
    <x v="43"/>
  </r>
  <r>
    <n v="2723161"/>
    <s v="HJ349966"/>
    <d v="2003-03-20T00:00:00"/>
    <s v="035XX W 77TH PL"/>
    <n v="1150"/>
    <x v="8"/>
    <s v="CREDIT CARD FRAUD"/>
    <x v="3"/>
    <b v="0"/>
    <b v="0"/>
    <n v="835"/>
    <n v="8"/>
    <n v="18"/>
    <n v="70"/>
    <n v="11"/>
    <n v="1154152"/>
    <n v="1852985"/>
    <x v="54"/>
    <n v="37"/>
    <x v="8"/>
    <n v="41.752412820000004"/>
    <n v="-87.710672560000006"/>
    <s v="(41.752412818, -87.710672559)"/>
    <n v="196.8"/>
    <x v="54"/>
  </r>
  <r>
    <n v="1580040"/>
    <s v="G345035"/>
    <d v="2001-06-11T00:00:00"/>
    <s v="087XX S DR MARTN LUTHR KING JR DR"/>
    <n v="1110"/>
    <x v="8"/>
    <s v="BOGUS CHECK"/>
    <x v="39"/>
    <b v="0"/>
    <b v="0"/>
    <n v="632"/>
    <n v="6"/>
    <m/>
    <m/>
    <n v="11"/>
    <n v="1180395"/>
    <n v="1847374"/>
    <x v="26"/>
    <s v=""/>
    <x v="15"/>
    <n v="41.736454170000002"/>
    <n v="-87.614675129999995"/>
    <s v="(41.736454169, -87.614675134)"/>
    <n v="0"/>
    <x v="26"/>
  </r>
  <r>
    <n v="11057640"/>
    <s v="JA394755"/>
    <d v="2017-08-15T00:00:00"/>
    <s v="021XX W CRYSTAL ST"/>
    <n v="1150"/>
    <x v="8"/>
    <s v="CREDIT CARD FRAUD"/>
    <x v="3"/>
    <b v="0"/>
    <b v="0"/>
    <n v="1424"/>
    <n v="14"/>
    <n v="32"/>
    <n v="24"/>
    <n v="11"/>
    <n v="1161955"/>
    <n v="1908307"/>
    <x v="5"/>
    <n v="10"/>
    <x v="16"/>
    <n v="41.904064099999999"/>
    <n v="-87.680537209999997"/>
    <s v="(41.904064096, -87.680537205)"/>
    <n v="567.00000000000023"/>
    <x v="5"/>
  </r>
  <r>
    <n v="10327846"/>
    <s v="HY518743"/>
    <d v="2015-11-04T00:00:00"/>
    <s v="079XX S MORGAN ST"/>
    <n v="1153"/>
    <x v="8"/>
    <s v="FINANCIAL IDENTITY THEFT OVER $ 300"/>
    <x v="3"/>
    <b v="0"/>
    <b v="0"/>
    <n v="621"/>
    <n v="6"/>
    <n v="17"/>
    <n v="71"/>
    <n v="11"/>
    <n v="1171025"/>
    <n v="1852140"/>
    <x v="45"/>
    <n v="74"/>
    <x v="9"/>
    <n v="41.749742300000001"/>
    <n v="-87.648864689999996"/>
    <s v="(41.749742298, -87.648864693)"/>
    <n v="305.3"/>
    <x v="45"/>
  </r>
  <r>
    <n v="11178752"/>
    <s v="JA550741"/>
    <d v="2017-12-14T00:00:00"/>
    <s v="029XX W BERTEAU AVE"/>
    <n v="1153"/>
    <x v="8"/>
    <s v="FINANCIAL IDENTITY THEFT OVER $ 300"/>
    <x v="1"/>
    <b v="0"/>
    <b v="0"/>
    <n v="1724"/>
    <n v="17"/>
    <n v="33"/>
    <n v="16"/>
    <n v="11"/>
    <n v="1156097"/>
    <n v="1927766"/>
    <x v="46"/>
    <n v="34"/>
    <x v="16"/>
    <n v="41.957581349999998"/>
    <n v="-87.701528460000006"/>
    <s v="(41.957581352, -87.70152846)"/>
    <n v="73.7"/>
    <x v="46"/>
  </r>
  <r>
    <n v="2225484"/>
    <s v="HH493814"/>
    <d v="2002-07-07T00:00:00"/>
    <s v="034XX N CLARK ST"/>
    <n v="1210"/>
    <x v="8"/>
    <s v="THEFT OF LABOR/SERVICES"/>
    <x v="20"/>
    <b v="1"/>
    <b v="0"/>
    <n v="1924"/>
    <n v="19"/>
    <n v="44"/>
    <n v="6"/>
    <n v="11"/>
    <n v="1169100"/>
    <n v="1922885"/>
    <x v="25"/>
    <n v="5"/>
    <x v="14"/>
    <n v="41.943914679999999"/>
    <n v="-87.653867610000006"/>
    <s v="(41.94391468, -87.653867614)"/>
    <n v="90.8"/>
    <x v="25"/>
  </r>
  <r>
    <n v="10760731"/>
    <s v="HZ523997"/>
    <d v="2014-11-21T00:00:00"/>
    <s v="0000X S MAYFIELD AVE"/>
    <n v="1153"/>
    <x v="8"/>
    <s v="FINANCIAL IDENTITY THEFT OVER $ 300"/>
    <x v="17"/>
    <b v="0"/>
    <b v="0"/>
    <n v="1513"/>
    <n v="15"/>
    <n v="29"/>
    <n v="25"/>
    <n v="11"/>
    <m/>
    <m/>
    <x v="16"/>
    <n v="73"/>
    <x v="5"/>
    <m/>
    <m/>
    <m/>
    <n v="578.79999999999995"/>
    <x v="16"/>
  </r>
  <r>
    <n v="1438213"/>
    <s v="G161722"/>
    <d v="2001-03-21T00:00:00"/>
    <s v="011XX W WILSON AV"/>
    <n v="1210"/>
    <x v="8"/>
    <s v="THEFT OF LABOR/SERVICES"/>
    <x v="12"/>
    <b v="1"/>
    <b v="0"/>
    <n v="2311"/>
    <n v="19"/>
    <m/>
    <m/>
    <n v="11"/>
    <n v="1167954"/>
    <n v="1930663"/>
    <x v="26"/>
    <s v=""/>
    <x v="15"/>
    <n v="41.965282670000001"/>
    <n v="-87.65785443"/>
    <s v="(41.965282666, -87.657854427)"/>
    <n v="0"/>
    <x v="26"/>
  </r>
  <r>
    <n v="10268721"/>
    <s v="HY455698"/>
    <d v="2015-10-09T00:00:00"/>
    <s v="046XX W DIVERSEY AVE"/>
    <n v="1153"/>
    <x v="8"/>
    <s v="FINANCIAL IDENTITY THEFT OVER $ 300"/>
    <x v="39"/>
    <b v="0"/>
    <b v="0"/>
    <n v="2521"/>
    <n v="25"/>
    <n v="31"/>
    <n v="20"/>
    <n v="11"/>
    <n v="1144894"/>
    <n v="1918211"/>
    <x v="69"/>
    <n v="71"/>
    <x v="9"/>
    <n v="41.931580850000003"/>
    <n v="-87.742956660000004"/>
    <s v="(41.931580848, -87.742956658)"/>
    <n v="36.200000000000003"/>
    <x v="69"/>
  </r>
  <r>
    <n v="2003966"/>
    <s v="HH208082"/>
    <d v="2002-01-29T00:00:00"/>
    <s v="057XX S CICERO AV"/>
    <n v="1130"/>
    <x v="8"/>
    <s v="FRAUD OR CONFIDENCE GAME"/>
    <x v="16"/>
    <b v="1"/>
    <b v="0"/>
    <n v="813"/>
    <n v="8"/>
    <m/>
    <m/>
    <n v="11"/>
    <n v="1145654"/>
    <n v="1866253"/>
    <x v="26"/>
    <s v=""/>
    <x v="14"/>
    <n v="41.788987040000002"/>
    <n v="-87.741479990000002"/>
    <s v="(41.788987036, -87.74147999)"/>
    <n v="0"/>
    <x v="26"/>
  </r>
  <r>
    <n v="8210615"/>
    <s v="HT404945"/>
    <d v="2011-07-14T00:00:00"/>
    <s v="080XX S ESCANABA AVE"/>
    <n v="1152"/>
    <x v="8"/>
    <s v="ILLEGAL USE CASH CARD"/>
    <x v="3"/>
    <b v="0"/>
    <b v="0"/>
    <n v="422"/>
    <n v="4"/>
    <n v="7"/>
    <n v="46"/>
    <n v="11"/>
    <n v="1196894"/>
    <n v="1852256"/>
    <x v="3"/>
    <n v="75"/>
    <x v="1"/>
    <n v="41.749456790000004"/>
    <n v="-87.554067439999997"/>
    <s v="(41.749456794, -87.554067444)"/>
    <n v="241.50000000000003"/>
    <x v="3"/>
  </r>
  <r>
    <n v="3842013"/>
    <s v="HL213843"/>
    <d v="2005-03-03T00:00:00"/>
    <s v="004XX E 40TH ST"/>
    <s v="031A"/>
    <x v="9"/>
    <s v="ARMED: HANDGUN"/>
    <x v="6"/>
    <b v="0"/>
    <b v="0"/>
    <n v="213"/>
    <n v="2"/>
    <n v="3"/>
    <n v="38"/>
    <n v="3"/>
    <n v="1179914"/>
    <n v="1878240"/>
    <x v="2"/>
    <n v="57"/>
    <x v="4"/>
    <n v="41.821164529999997"/>
    <n v="-87.615493369999996"/>
    <s v="(41.821164532, -87.615493365)"/>
    <n v="217.20000000000002"/>
    <x v="2"/>
  </r>
  <r>
    <n v="4810471"/>
    <s v="HM422467"/>
    <d v="2006-06-18T00:00:00"/>
    <s v="027XX W ARDMORE AVE"/>
    <n v="320"/>
    <x v="9"/>
    <s v="STRONGARM - NO WEAPON"/>
    <x v="6"/>
    <b v="1"/>
    <b v="0"/>
    <n v="2011"/>
    <n v="20"/>
    <n v="40"/>
    <n v="2"/>
    <n v="3"/>
    <n v="1156808"/>
    <n v="1938405"/>
    <x v="38"/>
    <n v="46"/>
    <x v="17"/>
    <n v="41.986760920000002"/>
    <n v="-87.698624809999998"/>
    <s v="(41.986760917, -87.698624808)"/>
    <n v="63.599999999999994"/>
    <x v="38"/>
  </r>
  <r>
    <n v="10882712"/>
    <s v="JA192460"/>
    <d v="2017-03-19T00:00:00"/>
    <s v="036XX W ROOSEVELT RD"/>
    <s v="031A"/>
    <x v="9"/>
    <s v="ARMED: HANDGUN"/>
    <x v="6"/>
    <b v="0"/>
    <b v="0"/>
    <n v="1133"/>
    <n v="11"/>
    <n v="24"/>
    <n v="29"/>
    <n v="3"/>
    <n v="1152475"/>
    <n v="1894470"/>
    <x v="32"/>
    <n v="87"/>
    <x v="16"/>
    <n v="41.866286619999997"/>
    <n v="-87.715725610000007"/>
    <s v="(41.866286618, -87.715725607)"/>
    <n v="424.99999999999989"/>
    <x v="32"/>
  </r>
  <r>
    <n v="4110831"/>
    <s v="HL446401"/>
    <d v="2005-06-26T00:00:00"/>
    <s v="042XX W 26TH ST"/>
    <n v="325"/>
    <x v="9"/>
    <s v="VEHICULAR HIJACKING"/>
    <x v="6"/>
    <b v="0"/>
    <b v="0"/>
    <n v="1031"/>
    <n v="10"/>
    <n v="22"/>
    <n v="30"/>
    <n v="3"/>
    <n v="1148444"/>
    <n v="1886380"/>
    <x v="27"/>
    <n v="96"/>
    <x v="4"/>
    <n v="41.844165269999998"/>
    <n v="-87.730732329999995"/>
    <s v="(41.844165269, -87.730732326)"/>
    <n v="234.69999999999996"/>
    <x v="27"/>
  </r>
  <r>
    <n v="7578055"/>
    <s v="HS330202"/>
    <d v="2010-05-27T00:00:00"/>
    <s v="119XX S MICHIGAN AVE"/>
    <n v="320"/>
    <x v="9"/>
    <s v="STRONGARM - NO WEAPON"/>
    <x v="6"/>
    <b v="0"/>
    <b v="0"/>
    <n v="532"/>
    <n v="5"/>
    <n v="9"/>
    <n v="53"/>
    <n v="3"/>
    <n v="1178981"/>
    <n v="1825999"/>
    <x v="60"/>
    <n v="62"/>
    <x v="2"/>
    <n v="41.677830550000003"/>
    <n v="-87.620503760000005"/>
    <s v="(41.677830552, -87.620503762)"/>
    <n v="275.3"/>
    <x v="60"/>
  </r>
  <r>
    <n v="6588112"/>
    <s v="HP661088"/>
    <d v="2008-11-02T00:00:00"/>
    <s v="043XX W WALTON ST"/>
    <s v="031A"/>
    <x v="9"/>
    <s v="ARMED: HANDGUN"/>
    <x v="6"/>
    <b v="0"/>
    <b v="0"/>
    <n v="1111"/>
    <n v="11"/>
    <n v="37"/>
    <n v="23"/>
    <n v="3"/>
    <n v="1147268"/>
    <n v="1905976"/>
    <x v="1"/>
    <n v="85"/>
    <x v="12"/>
    <n v="41.897961610000003"/>
    <n v="-87.734546429999995"/>
    <s v="(41.897961608, -87.734546427)"/>
    <n v="533.20000000000005"/>
    <x v="1"/>
  </r>
  <r>
    <n v="2666808"/>
    <s v="HJ281736"/>
    <d v="2003-04-05T00:00:00"/>
    <s v="084XX S MAY ST"/>
    <s v="031A"/>
    <x v="9"/>
    <s v="ARMED: HANDGUN"/>
    <x v="6"/>
    <b v="0"/>
    <b v="0"/>
    <n v="613"/>
    <n v="6"/>
    <n v="21"/>
    <n v="71"/>
    <n v="3"/>
    <n v="1170122"/>
    <n v="1848931"/>
    <x v="45"/>
    <n v="74"/>
    <x v="8"/>
    <n v="41.74095603"/>
    <n v="-87.652266740000002"/>
    <s v="(41.74095603, -87.652266736)"/>
    <n v="305.3"/>
    <x v="45"/>
  </r>
  <r>
    <n v="5260944"/>
    <s v="HN136243"/>
    <d v="2007-01-21T00:00:00"/>
    <s v="036XX N WESTERN AVE"/>
    <n v="320"/>
    <x v="9"/>
    <s v="STRONGARM - NO WEAPON"/>
    <x v="20"/>
    <b v="1"/>
    <b v="0"/>
    <n v="1912"/>
    <n v="19"/>
    <n v="47"/>
    <n v="5"/>
    <n v="3"/>
    <n v="1159731"/>
    <n v="1924038"/>
    <x v="30"/>
    <n v="6"/>
    <x v="7"/>
    <n v="41.947277210000003"/>
    <n v="-87.688271830000005"/>
    <s v="(41.947277209, -87.688271827)"/>
    <n v="41.3"/>
    <x v="30"/>
  </r>
  <r>
    <n v="2906269"/>
    <s v="HJ580490"/>
    <d v="2003-08-22T00:00:00"/>
    <s v="036XX W DIVISION ST"/>
    <s v="031A"/>
    <x v="9"/>
    <s v="ARMED: HANDGUN"/>
    <x v="5"/>
    <b v="0"/>
    <b v="0"/>
    <n v="1112"/>
    <n v="11"/>
    <n v="27"/>
    <n v="23"/>
    <n v="3"/>
    <n v="1151715"/>
    <n v="1907749"/>
    <x v="1"/>
    <n v="85"/>
    <x v="8"/>
    <n v="41.902740559999998"/>
    <n v="-87.718166199999999"/>
    <s v="(41.902740562, -87.718166202)"/>
    <n v="533.20000000000005"/>
    <x v="1"/>
  </r>
  <r>
    <n v="8536808"/>
    <s v="HV213648"/>
    <d v="2012-03-25T00:00:00"/>
    <s v="055XX S JUSTINE ST"/>
    <s v="031A"/>
    <x v="9"/>
    <s v="ARMED: HANDGUN"/>
    <x v="3"/>
    <b v="0"/>
    <b v="0"/>
    <n v="713"/>
    <n v="7"/>
    <n v="16"/>
    <n v="67"/>
    <n v="3"/>
    <n v="1166954"/>
    <n v="1867942"/>
    <x v="34"/>
    <n v="89"/>
    <x v="6"/>
    <n v="41.793192939999997"/>
    <n v="-87.663331470000003"/>
    <s v="(41.793192941, -87.663331471)"/>
    <n v="486.4"/>
    <x v="34"/>
  </r>
  <r>
    <n v="8841511"/>
    <s v="HV514287"/>
    <d v="2012-10-11T00:00:00"/>
    <s v="046XX N SACRAMENTO AVE"/>
    <n v="320"/>
    <x v="9"/>
    <s v="STRONGARM - NO WEAPON"/>
    <x v="14"/>
    <b v="1"/>
    <b v="0"/>
    <n v="1713"/>
    <n v="17"/>
    <n v="33"/>
    <n v="14"/>
    <n v="3"/>
    <n v="1155536"/>
    <n v="1930847"/>
    <x v="6"/>
    <n v="53"/>
    <x v="6"/>
    <n v="41.96604713"/>
    <n v="-87.703507630000004"/>
    <s v="(41.966047133, -87.703507631)"/>
    <n v="95.7"/>
    <x v="6"/>
  </r>
  <r>
    <n v="3046354"/>
    <s v="HJ753917"/>
    <d v="2003-11-12T00:00:00"/>
    <s v="052XX W ADDISON ST"/>
    <s v="031A"/>
    <x v="9"/>
    <s v="ARMED: HANDGUN"/>
    <x v="25"/>
    <b v="0"/>
    <b v="0"/>
    <n v="1634"/>
    <n v="16"/>
    <n v="38"/>
    <n v="15"/>
    <n v="3"/>
    <n v="1140892"/>
    <n v="1923436"/>
    <x v="44"/>
    <n v="35"/>
    <x v="8"/>
    <n v="41.945993440000002"/>
    <n v="-87.757534559999996"/>
    <s v="(41.945993442, -87.757534561)"/>
    <n v="60.100000000000009"/>
    <x v="44"/>
  </r>
  <r>
    <n v="10831592"/>
    <s v="JA133264"/>
    <d v="2017-01-28T00:00:00"/>
    <s v="009XX N MASSASOIT AVE"/>
    <s v="031A"/>
    <x v="9"/>
    <s v="ARMED: HANDGUN"/>
    <x v="6"/>
    <b v="0"/>
    <b v="0"/>
    <n v="1511"/>
    <n v="15"/>
    <n v="29"/>
    <n v="25"/>
    <n v="3"/>
    <n v="1137854"/>
    <n v="1905671"/>
    <x v="16"/>
    <n v="73"/>
    <x v="16"/>
    <n v="41.897299740000001"/>
    <n v="-87.769131009999995"/>
    <s v="(41.897299743, -87.769131006)"/>
    <n v="578.79999999999995"/>
    <x v="16"/>
  </r>
  <r>
    <n v="2953056"/>
    <s v="HJ642080"/>
    <d v="2003-09-20T00:00:00"/>
    <s v="071XX W HIGGINS AVE"/>
    <n v="312"/>
    <x v="9"/>
    <s v="ARMED:KNIFE/CUTTING INSTRUMENT"/>
    <x v="6"/>
    <b v="0"/>
    <b v="0"/>
    <n v="1613"/>
    <n v="16"/>
    <n v="41"/>
    <n v="10"/>
    <n v="3"/>
    <n v="1127782"/>
    <n v="1936028"/>
    <x v="57"/>
    <n v="21"/>
    <x v="8"/>
    <n v="41.980778819999998"/>
    <n v="-87.805438260000003"/>
    <s v="(41.980778822, -87.80543826)"/>
    <n v="40.099999999999994"/>
    <x v="57"/>
  </r>
  <r>
    <n v="11184062"/>
    <s v="JA557966"/>
    <d v="2017-12-21T00:00:00"/>
    <s v="001XX S OAKLEY BLVD"/>
    <s v="031A"/>
    <x v="9"/>
    <s v="ARMED: HANDGUN"/>
    <x v="19"/>
    <b v="0"/>
    <b v="0"/>
    <n v="1223"/>
    <n v="12"/>
    <n v="2"/>
    <n v="28"/>
    <n v="3"/>
    <n v="1161099"/>
    <n v="1899441"/>
    <x v="10"/>
    <n v="15"/>
    <x v="16"/>
    <n v="41.879752879999998"/>
    <n v="-87.683927990000001"/>
    <s v="(41.879752884, -87.683927994)"/>
    <n v="420.90000000000003"/>
    <x v="10"/>
  </r>
  <r>
    <n v="8875058"/>
    <s v="HV548880"/>
    <d v="2012-11-05T00:00:00"/>
    <s v="067XX S STATE ST"/>
    <n v="330"/>
    <x v="9"/>
    <s v="AGGRAVATED"/>
    <x v="25"/>
    <b v="0"/>
    <b v="0"/>
    <n v="322"/>
    <n v="3"/>
    <n v="6"/>
    <n v="69"/>
    <n v="3"/>
    <n v="1177438"/>
    <n v="1860407"/>
    <x v="19"/>
    <n v="66"/>
    <x v="6"/>
    <n v="41.772285480000001"/>
    <n v="-87.625115460000004"/>
    <s v="(41.772285481, -87.625115462)"/>
    <n v="328.7"/>
    <x v="19"/>
  </r>
  <r>
    <n v="7410895"/>
    <s v="HR480844"/>
    <d v="2009-08-13T00:00:00"/>
    <s v="126XX S EMERALD AVE"/>
    <n v="326"/>
    <x v="9"/>
    <s v="AGGRAVATED VEHICULAR HIJACKING"/>
    <x v="6"/>
    <b v="0"/>
    <b v="0"/>
    <n v="523"/>
    <n v="5"/>
    <n v="34"/>
    <n v="53"/>
    <n v="3"/>
    <n v="1173624"/>
    <n v="1821070"/>
    <x v="60"/>
    <n v="62"/>
    <x v="10"/>
    <n v="41.664424510000003"/>
    <n v="-87.640257230000003"/>
    <s v="(41.66442451, -87.640257226)"/>
    <n v="275.3"/>
    <x v="60"/>
  </r>
  <r>
    <n v="9425197"/>
    <s v="HW568748"/>
    <d v="2013-12-12T00:00:00"/>
    <s v="081XX S PERRY AVE"/>
    <s v="031A"/>
    <x v="9"/>
    <s v="ARMED: HANDGUN"/>
    <x v="10"/>
    <b v="0"/>
    <b v="0"/>
    <n v="622"/>
    <n v="6"/>
    <n v="21"/>
    <n v="44"/>
    <n v="3"/>
    <n v="1177022"/>
    <n v="1851111"/>
    <x v="15"/>
    <n v="60"/>
    <x v="11"/>
    <n v="41.746785580000001"/>
    <n v="-87.626920209999994"/>
    <s v="(41.746785583, -87.626920212)"/>
    <n v="142.4"/>
    <x v="15"/>
  </r>
  <r>
    <n v="2164207"/>
    <s v="HH405177"/>
    <d v="2002-05-29T00:00:00"/>
    <s v="041XX W GLADYS AVE"/>
    <n v="312"/>
    <x v="9"/>
    <s v="ARMED:KNIFE/CUTTING INSTRUMENT"/>
    <x v="6"/>
    <b v="0"/>
    <b v="0"/>
    <n v="1132"/>
    <n v="11"/>
    <n v="28"/>
    <n v="26"/>
    <n v="3"/>
    <n v="1148751"/>
    <n v="1898031"/>
    <x v="12"/>
    <n v="92"/>
    <x v="14"/>
    <n v="41.876131129999997"/>
    <n v="-87.729304870000007"/>
    <s v="(41.876131125, -87.729304868)"/>
    <n v="259.70000000000005"/>
    <x v="12"/>
  </r>
  <r>
    <n v="4136958"/>
    <s v="HL472862"/>
    <d v="2005-07-09T00:00:00"/>
    <s v="107XX S LA SALLE ST"/>
    <s v="031A"/>
    <x v="9"/>
    <s v="ARMED: HANDGUN"/>
    <x v="4"/>
    <b v="0"/>
    <b v="0"/>
    <n v="513"/>
    <n v="5"/>
    <n v="34"/>
    <n v="49"/>
    <n v="3"/>
    <n v="1177175"/>
    <n v="1833834"/>
    <x v="11"/>
    <n v="52"/>
    <x v="4"/>
    <n v="41.699371769999999"/>
    <n v="-87.626879110000004"/>
    <s v="(41.699371768, -87.626879105)"/>
    <n v="282.70000000000005"/>
    <x v="11"/>
  </r>
  <r>
    <n v="1570987"/>
    <s v="G326063"/>
    <d v="2001-06-05T00:00:00"/>
    <s v="029XX S DEARBORN ST"/>
    <n v="1350"/>
    <x v="10"/>
    <s v="TO STATE SUP LAND"/>
    <x v="40"/>
    <b v="1"/>
    <b v="0"/>
    <n v="2113"/>
    <n v="2"/>
    <m/>
    <m/>
    <n v="26"/>
    <n v="1176499"/>
    <n v="1884965"/>
    <x v="26"/>
    <s v=""/>
    <x v="15"/>
    <n v="41.839696089999997"/>
    <n v="-87.627818570000002"/>
    <s v="(41.839696087, -87.627818571)"/>
    <n v="0"/>
    <x v="26"/>
  </r>
  <r>
    <n v="4084479"/>
    <s v="HL424420"/>
    <d v="2005-06-16T00:00:00"/>
    <s v="027XX S STATE ST"/>
    <n v="1350"/>
    <x v="10"/>
    <s v="TO STATE SUP LAND"/>
    <x v="40"/>
    <b v="1"/>
    <b v="0"/>
    <n v="2113"/>
    <n v="1"/>
    <n v="3"/>
    <n v="35"/>
    <n v="26"/>
    <n v="1176730"/>
    <n v="1886544"/>
    <x v="24"/>
    <n v="47"/>
    <x v="4"/>
    <n v="41.84402377"/>
    <n v="-87.626923250000004"/>
    <s v="(41.844023772, -87.626923253)"/>
    <n v="340"/>
    <x v="24"/>
  </r>
  <r>
    <n v="11056591"/>
    <s v="JA393243"/>
    <d v="2017-08-16T00:00:00"/>
    <s v="094XX S HARVARD AVE"/>
    <n v="1365"/>
    <x v="10"/>
    <s v="TO RESIDENCE"/>
    <x v="3"/>
    <b v="1"/>
    <b v="0"/>
    <n v="634"/>
    <n v="6"/>
    <n v="21"/>
    <n v="49"/>
    <n v="26"/>
    <n v="1175675"/>
    <n v="1842516"/>
    <x v="11"/>
    <n v="52"/>
    <x v="16"/>
    <n v="41.723230030000003"/>
    <n v="-87.632112530000001"/>
    <s v="(41.723230031, -87.632112534)"/>
    <n v="282.70000000000005"/>
    <x v="11"/>
  </r>
  <r>
    <n v="7174283"/>
    <s v="HR585012"/>
    <d v="2009-10-13T00:00:00"/>
    <s v="043XX W 79TH ST"/>
    <n v="1330"/>
    <x v="10"/>
    <s v="TO LAND"/>
    <x v="28"/>
    <b v="1"/>
    <b v="0"/>
    <n v="834"/>
    <n v="8"/>
    <n v="13"/>
    <n v="70"/>
    <n v="26"/>
    <n v="1148764"/>
    <n v="1851854"/>
    <x v="54"/>
    <n v="37"/>
    <x v="10"/>
    <n v="41.749414459999997"/>
    <n v="-87.730446599999993"/>
    <s v="(41.749414464, -87.730446597)"/>
    <n v="196.8"/>
    <x v="54"/>
  </r>
  <r>
    <n v="11106461"/>
    <s v="JA455629"/>
    <d v="2017-10-02T00:00:00"/>
    <s v="079XX S HALSTED ST"/>
    <n v="1330"/>
    <x v="10"/>
    <s v="TO LAND"/>
    <x v="20"/>
    <b v="1"/>
    <b v="0"/>
    <n v="621"/>
    <n v="6"/>
    <n v="17"/>
    <n v="71"/>
    <n v="26"/>
    <n v="1172343"/>
    <n v="1852285"/>
    <x v="45"/>
    <n v="74"/>
    <x v="16"/>
    <n v="41.750111320000002"/>
    <n v="-87.644030740000005"/>
    <s v="(41.750111323, -87.644030737)"/>
    <n v="305.3"/>
    <x v="45"/>
  </r>
  <r>
    <n v="8693981"/>
    <s v="HV369974"/>
    <d v="2012-07-06T00:00:00"/>
    <s v="062XX S TALMAN AVE"/>
    <n v="1330"/>
    <x v="10"/>
    <s v="TO LAND"/>
    <x v="4"/>
    <b v="1"/>
    <b v="0"/>
    <n v="825"/>
    <n v="8"/>
    <n v="15"/>
    <n v="66"/>
    <n v="26"/>
    <n v="1159778"/>
    <n v="1863228"/>
    <x v="4"/>
    <n v="80"/>
    <x v="6"/>
    <n v="41.780407539999999"/>
    <n v="-87.689774650000004"/>
    <s v="(41.780407535, -87.689774647)"/>
    <n v="224.5"/>
    <x v="4"/>
  </r>
  <r>
    <n v="5827212"/>
    <s v="HN637742"/>
    <d v="2007-10-09T00:00:00"/>
    <s v="025XX N PULASKI RD"/>
    <n v="1330"/>
    <x v="10"/>
    <s v="TO LAND"/>
    <x v="25"/>
    <b v="1"/>
    <b v="0"/>
    <n v="2524"/>
    <n v="25"/>
    <n v="31"/>
    <n v="22"/>
    <n v="26"/>
    <n v="1149288"/>
    <n v="1916658"/>
    <x v="13"/>
    <n v="23"/>
    <x v="7"/>
    <n v="41.927235119999999"/>
    <n v="-87.726849670000007"/>
    <s v="(41.927235118, -87.726849666)"/>
    <n v="122.49999999999999"/>
    <x v="13"/>
  </r>
  <r>
    <n v="9413737"/>
    <s v="HW557360"/>
    <d v="2013-12-03T00:00:00"/>
    <s v="004XX S STATE ST"/>
    <n v="1330"/>
    <x v="10"/>
    <s v="TO LAND"/>
    <x v="41"/>
    <b v="1"/>
    <b v="0"/>
    <n v="113"/>
    <n v="1"/>
    <n v="2"/>
    <n v="32"/>
    <n v="26"/>
    <n v="1176436"/>
    <n v="1898416"/>
    <x v="18"/>
    <n v="3"/>
    <x v="11"/>
    <n v="41.876607960000001"/>
    <n v="-87.627644059999994"/>
    <s v="(41.876607964, -87.627644063)"/>
    <n v="4.5"/>
    <x v="18"/>
  </r>
  <r>
    <n v="3064175"/>
    <s v="HJ776916"/>
    <d v="2003-11-23T00:00:00"/>
    <s v="003XX S MAPLEWOOD AVE"/>
    <n v="1350"/>
    <x v="10"/>
    <s v="TO STATE SUP LAND"/>
    <x v="42"/>
    <b v="1"/>
    <b v="0"/>
    <n v="1125"/>
    <n v="11"/>
    <n v="2"/>
    <n v="28"/>
    <n v="26"/>
    <n v="1159433"/>
    <n v="1898385"/>
    <x v="10"/>
    <n v="15"/>
    <x v="8"/>
    <n v="41.876889550000001"/>
    <n v="-87.690074379999999"/>
    <s v="(41.876889551, -87.690074383)"/>
    <n v="420.90000000000003"/>
    <x v="10"/>
  </r>
  <r>
    <n v="2774880"/>
    <s v="HJ419340"/>
    <d v="2003-06-10T00:00:00"/>
    <s v="031XX S DEARBORN ST"/>
    <n v="1330"/>
    <x v="10"/>
    <s v="TO LAND"/>
    <x v="43"/>
    <b v="1"/>
    <b v="0"/>
    <n v="2113"/>
    <n v="2"/>
    <n v="3"/>
    <n v="35"/>
    <n v="26"/>
    <n v="1176477"/>
    <n v="1884226"/>
    <x v="24"/>
    <n v="47"/>
    <x v="8"/>
    <n v="41.837668710000003"/>
    <n v="-87.627921569999998"/>
    <s v="(41.83766871, -87.627921572)"/>
    <n v="340"/>
    <x v="24"/>
  </r>
  <r>
    <n v="2100965"/>
    <s v="HH329720"/>
    <d v="2002-04-25T00:00:00"/>
    <s v="005XX E 36TH PL"/>
    <n v="1350"/>
    <x v="10"/>
    <s v="TO STATE SUP LAND"/>
    <x v="40"/>
    <b v="1"/>
    <b v="0"/>
    <n v="212"/>
    <n v="2"/>
    <n v="4"/>
    <n v="35"/>
    <n v="26"/>
    <n v="1180555"/>
    <n v="1880852"/>
    <x v="24"/>
    <n v="47"/>
    <x v="14"/>
    <n v="41.828317339999998"/>
    <n v="-87.613061549999998"/>
    <s v="(41.828317337, -87.613061551)"/>
    <n v="340"/>
    <x v="24"/>
  </r>
  <r>
    <n v="5635192"/>
    <s v="HM802052"/>
    <d v="2006-12-30T00:00:00"/>
    <s v="039XX S COTTAGE GROVE AVE"/>
    <n v="1360"/>
    <x v="10"/>
    <s v="TO VEHICLE"/>
    <x v="6"/>
    <b v="0"/>
    <b v="0"/>
    <n v="213"/>
    <n v="2"/>
    <n v="4"/>
    <n v="38"/>
    <n v="26"/>
    <n v="1182267"/>
    <n v="1878667"/>
    <x v="2"/>
    <n v="57"/>
    <x v="17"/>
    <n v="41.82228198"/>
    <n v="-87.606848249999999"/>
    <s v="(41.822281982, -87.606848245)"/>
    <n v="217.20000000000002"/>
    <x v="2"/>
  </r>
  <r>
    <n v="3081572"/>
    <s v="HJ804627"/>
    <d v="2003-12-07T00:00:00"/>
    <s v="002XX W ADAMS ST"/>
    <n v="1330"/>
    <x v="10"/>
    <s v="TO LAND"/>
    <x v="39"/>
    <b v="1"/>
    <b v="0"/>
    <n v="112"/>
    <n v="1"/>
    <n v="2"/>
    <n v="32"/>
    <n v="26"/>
    <n v="1174618"/>
    <n v="1899411"/>
    <x v="18"/>
    <n v="3"/>
    <x v="8"/>
    <n v="41.879379129999997"/>
    <n v="-87.634289350000003"/>
    <s v="(41.87937913, -87.634289354)"/>
    <n v="4.5"/>
    <x v="18"/>
  </r>
  <r>
    <n v="6777303"/>
    <s v="HR190881"/>
    <d v="2009-02-27T00:00:00"/>
    <s v="047XX N WESTERN AVE"/>
    <n v="1330"/>
    <x v="10"/>
    <s v="TO LAND"/>
    <x v="39"/>
    <b v="0"/>
    <b v="0"/>
    <n v="1911"/>
    <n v="19"/>
    <n v="47"/>
    <n v="4"/>
    <n v="26"/>
    <n v="1159513"/>
    <n v="1931422"/>
    <x v="50"/>
    <n v="17"/>
    <x v="10"/>
    <n v="41.967543810000002"/>
    <n v="-87.688869019999998"/>
    <s v="(41.96754381, -87.688869019)"/>
    <n v="17.099999999999998"/>
    <x v="50"/>
  </r>
  <r>
    <n v="1762743"/>
    <s v="G575031"/>
    <d v="2001-09-25T00:00:00"/>
    <s v="0000X W 87 ST"/>
    <n v="1330"/>
    <x v="10"/>
    <s v="TO LAND"/>
    <x v="5"/>
    <b v="1"/>
    <b v="0"/>
    <n v="634"/>
    <n v="6"/>
    <m/>
    <m/>
    <n v="26"/>
    <n v="1177043"/>
    <n v="1847234"/>
    <x v="26"/>
    <s v=""/>
    <x v="15"/>
    <n v="41.736146140000002"/>
    <n v="-87.626959869999993"/>
    <s v="(41.736146144, -87.626959873)"/>
    <n v="0"/>
    <x v="26"/>
  </r>
  <r>
    <n v="1427912"/>
    <s v="G122095"/>
    <d v="2001-03-02T00:00:00"/>
    <s v="039XX N ASHLAND AV"/>
    <n v="1505"/>
    <x v="11"/>
    <s v="CALL OPERATION"/>
    <x v="3"/>
    <b v="1"/>
    <b v="0"/>
    <n v="1923"/>
    <n v="19"/>
    <m/>
    <m/>
    <n v="16"/>
    <n v="1164982"/>
    <n v="1926580"/>
    <x v="26"/>
    <s v=""/>
    <x v="15"/>
    <n v="41.954142509999997"/>
    <n v="-87.668898150000004"/>
    <s v="(41.954142513, -87.668898147)"/>
    <n v="0"/>
    <x v="26"/>
  </r>
  <r>
    <n v="5784844"/>
    <s v="HN595319"/>
    <d v="2007-09-17T00:00:00"/>
    <s v="070XX N CLARK ST"/>
    <n v="1506"/>
    <x v="11"/>
    <s v="SOLICIT ON PUBLIC WAY"/>
    <x v="14"/>
    <b v="1"/>
    <b v="0"/>
    <n v="2424"/>
    <n v="24"/>
    <n v="49"/>
    <n v="1"/>
    <n v="16"/>
    <n v="1163398"/>
    <n v="1946852"/>
    <x v="43"/>
    <n v="39"/>
    <x v="7"/>
    <n v="42.009803150000003"/>
    <n v="-87.674147599999998"/>
    <s v="(42.009803145, -87.6741476)"/>
    <n v="94.6"/>
    <x v="43"/>
  </r>
  <r>
    <n v="1553689"/>
    <s v="G302291"/>
    <d v="2001-05-25T00:00:00"/>
    <s v="026XX W MADISON ST"/>
    <n v="1506"/>
    <x v="11"/>
    <s v="SOLICIT ON PUBLIC WAY"/>
    <x v="6"/>
    <b v="1"/>
    <b v="0"/>
    <n v="1125"/>
    <n v="11"/>
    <m/>
    <m/>
    <n v="16"/>
    <n v="1158862"/>
    <n v="1899877"/>
    <x v="26"/>
    <s v=""/>
    <x v="15"/>
    <n v="41.880995460000001"/>
    <n v="-87.692130000000006"/>
    <s v="(41.880995464, -87.692129998)"/>
    <n v="0"/>
    <x v="26"/>
  </r>
  <r>
    <n v="1367327"/>
    <s v="G057394"/>
    <d v="2001-01-28T00:00:00"/>
    <s v="046XX S CICERO AV"/>
    <n v="1513"/>
    <x v="11"/>
    <s v="SOLICIT FOR BUSINESS"/>
    <x v="6"/>
    <b v="1"/>
    <b v="0"/>
    <n v="814"/>
    <n v="8"/>
    <m/>
    <m/>
    <n v="16"/>
    <n v="1145110"/>
    <n v="1873073"/>
    <x v="26"/>
    <s v=""/>
    <x v="15"/>
    <n v="41.807712459999998"/>
    <n v="-87.743303040000001"/>
    <s v="(41.807712461, -87.743303038)"/>
    <n v="0"/>
    <x v="26"/>
  </r>
  <r>
    <n v="5228794"/>
    <s v="HM590468"/>
    <d v="2006-09-09T00:00:00"/>
    <s v="010XX N STATE ST"/>
    <n v="1506"/>
    <x v="11"/>
    <s v="SOLICIT ON PUBLIC WAY"/>
    <x v="6"/>
    <b v="1"/>
    <b v="0"/>
    <n v="1824"/>
    <n v="18"/>
    <n v="42"/>
    <n v="8"/>
    <n v="16"/>
    <n v="1176182"/>
    <n v="1907168"/>
    <x v="17"/>
    <n v="1"/>
    <x v="17"/>
    <n v="41.900629649999999"/>
    <n v="-87.628312640000004"/>
    <s v="(41.900629649, -87.628312638)"/>
    <n v="115.39999999999999"/>
    <x v="17"/>
  </r>
  <r>
    <n v="8789017"/>
    <s v="HV463112"/>
    <d v="2012-09-05T00:00:00"/>
    <s v="0000X N KENTON AVE"/>
    <n v="1506"/>
    <x v="11"/>
    <s v="SOLICIT ON PUBLIC WAY"/>
    <x v="6"/>
    <b v="1"/>
    <b v="0"/>
    <n v="1113"/>
    <n v="11"/>
    <n v="28"/>
    <n v="25"/>
    <n v="16"/>
    <n v="1145800"/>
    <n v="1899764"/>
    <x v="16"/>
    <n v="73"/>
    <x v="6"/>
    <n v="41.880943160000001"/>
    <n v="-87.740096050000005"/>
    <s v="(41.880943161, -87.740096048)"/>
    <n v="578.79999999999995"/>
    <x v="16"/>
  </r>
  <r>
    <n v="3680034"/>
    <s v="HK749575"/>
    <d v="2004-11-14T00:00:00"/>
    <s v="002XX N LARAMIE AVE"/>
    <s v="143A"/>
    <x v="12"/>
    <s v="UNLAWFUL POSS OF HANDGUN"/>
    <x v="3"/>
    <b v="0"/>
    <b v="0"/>
    <n v="1532"/>
    <n v="15"/>
    <n v="28"/>
    <n v="25"/>
    <n v="15"/>
    <n v="1141670"/>
    <n v="1901145"/>
    <x v="16"/>
    <n v="73"/>
    <x v="0"/>
    <n v="41.884810139999999"/>
    <n v="-87.755227149999996"/>
    <s v="(41.884810136, -87.75522715)"/>
    <n v="578.79999999999995"/>
    <x v="16"/>
  </r>
  <r>
    <n v="7357439"/>
    <s v="HS100098"/>
    <d v="2010-01-01T00:00:00"/>
    <s v="070XX S ROCKWELL ST"/>
    <s v="143B"/>
    <x v="12"/>
    <s v="UNLAWFUL POSS OTHER FIREARM"/>
    <x v="3"/>
    <b v="1"/>
    <b v="0"/>
    <n v="831"/>
    <n v="8"/>
    <n v="18"/>
    <n v="66"/>
    <n v="15"/>
    <n v="1160255"/>
    <n v="1857948"/>
    <x v="4"/>
    <n v="80"/>
    <x v="2"/>
    <n v="41.76590865"/>
    <n v="-87.688171089999997"/>
    <s v="(41.765908652, -87.688171087)"/>
    <n v="224.5"/>
    <x v="4"/>
  </r>
  <r>
    <n v="9432406"/>
    <s v="HW576249"/>
    <d v="2013-12-18T00:00:00"/>
    <s v="012XX S KEDVALE AVE"/>
    <s v="143A"/>
    <x v="12"/>
    <s v="UNLAWFUL POSS OF HANDGUN"/>
    <x v="3"/>
    <b v="1"/>
    <b v="0"/>
    <n v="1011"/>
    <n v="10"/>
    <n v="24"/>
    <n v="29"/>
    <n v="15"/>
    <n v="1148913"/>
    <n v="1894068"/>
    <x v="32"/>
    <n v="87"/>
    <x v="11"/>
    <n v="41.865253060000001"/>
    <n v="-87.728812529999999"/>
    <s v="(41.865253059, -87.728812529)"/>
    <n v="424.99999999999989"/>
    <x v="32"/>
  </r>
  <r>
    <n v="3426362"/>
    <s v="HK485601"/>
    <d v="2004-07-10T00:00:00"/>
    <s v="067XX S THROOP ST"/>
    <s v="143A"/>
    <x v="12"/>
    <s v="UNLAWFUL POSS OF HANDGUN"/>
    <x v="14"/>
    <b v="1"/>
    <b v="0"/>
    <n v="724"/>
    <n v="7"/>
    <n v="17"/>
    <n v="67"/>
    <n v="15"/>
    <n v="1168821"/>
    <n v="1860034"/>
    <x v="34"/>
    <n v="89"/>
    <x v="0"/>
    <n v="41.7714523"/>
    <n v="-87.656713550000006"/>
    <s v="(41.7714523, -87.656713552)"/>
    <n v="486.4"/>
    <x v="34"/>
  </r>
  <r>
    <n v="2269553"/>
    <s v="HH460583"/>
    <d v="2002-06-22T00:00:00"/>
    <s v="021XX N ST LOUIS AVE"/>
    <s v="143A"/>
    <x v="12"/>
    <s v="UNLAWFUL POSS OF HANDGUN"/>
    <x v="6"/>
    <b v="1"/>
    <b v="0"/>
    <n v="1413"/>
    <n v="14"/>
    <n v="26"/>
    <n v="22"/>
    <n v="15"/>
    <n v="1152922"/>
    <n v="1913821"/>
    <x v="13"/>
    <n v="23"/>
    <x v="14"/>
    <n v="41.91937884"/>
    <n v="-87.713571490000007"/>
    <s v="(41.919378841, -87.713571489)"/>
    <n v="122.49999999999999"/>
    <x v="13"/>
  </r>
  <r>
    <n v="4965099"/>
    <s v="HM576559"/>
    <d v="2006-09-02T00:00:00"/>
    <s v="087XX S ESCANABA AVE"/>
    <s v="143A"/>
    <x v="12"/>
    <s v="UNLAWFUL POSS OF HANDGUN"/>
    <x v="3"/>
    <b v="1"/>
    <b v="0"/>
    <n v="423"/>
    <n v="4"/>
    <n v="10"/>
    <n v="46"/>
    <n v="15"/>
    <n v="1196907"/>
    <n v="1847528"/>
    <x v="3"/>
    <n v="75"/>
    <x v="17"/>
    <n v="41.736482469999999"/>
    <n v="-87.554176679999998"/>
    <s v="(41.736482473, -87.554176677)"/>
    <n v="241.50000000000003"/>
    <x v="3"/>
  </r>
  <r>
    <n v="4317595"/>
    <s v="HL611297"/>
    <d v="2005-09-14T00:00:00"/>
    <s v="055XX S SACRAMENTO AVE"/>
    <n v="470"/>
    <x v="13"/>
    <s v="RECKLESS CONDUCT"/>
    <x v="14"/>
    <b v="0"/>
    <b v="0"/>
    <n v="824"/>
    <n v="8"/>
    <n v="14"/>
    <n v="63"/>
    <n v="24"/>
    <n v="1157318"/>
    <n v="1867853"/>
    <x v="39"/>
    <n v="93"/>
    <x v="4"/>
    <n v="41.793149360000001"/>
    <n v="-87.698668330000004"/>
    <s v="(41.79314936, -87.69866833)"/>
    <n v="76.999999999999986"/>
    <x v="39"/>
  </r>
  <r>
    <n v="8681171"/>
    <s v="HV356389"/>
    <d v="2012-06-27T00:00:00"/>
    <s v="046XX S LEAMINGTON AVE"/>
    <n v="470"/>
    <x v="13"/>
    <s v="RECKLESS CONDUCT"/>
    <x v="6"/>
    <b v="1"/>
    <b v="0"/>
    <n v="814"/>
    <n v="8"/>
    <n v="23"/>
    <n v="56"/>
    <n v="24"/>
    <n v="1142805"/>
    <n v="1873435"/>
    <x v="48"/>
    <n v="32"/>
    <x v="6"/>
    <n v="41.808748960000003"/>
    <n v="-87.751748309999996"/>
    <s v="(41.80874896, -87.75174831)"/>
    <n v="119.5"/>
    <x v="48"/>
  </r>
  <r>
    <n v="9551405"/>
    <s v="HX203242"/>
    <d v="2014-03-29T00:00:00"/>
    <s v="063XX S EBERHART AVE"/>
    <n v="470"/>
    <x v="13"/>
    <s v="RECKLESS CONDUCT"/>
    <x v="14"/>
    <b v="1"/>
    <b v="0"/>
    <n v="312"/>
    <n v="3"/>
    <n v="20"/>
    <n v="42"/>
    <n v="24"/>
    <n v="1180666"/>
    <n v="1863182"/>
    <x v="31"/>
    <n v="58"/>
    <x v="5"/>
    <n v="41.779826800000002"/>
    <n v="-87.613197479999997"/>
    <s v="(41.779826802, -87.613197481)"/>
    <n v="224.89999999999998"/>
    <x v="31"/>
  </r>
  <r>
    <n v="2075734"/>
    <s v="HH292682"/>
    <d v="2002-04-05T00:00:00"/>
    <s v="016XX W BRYN MAWR AV"/>
    <n v="2850"/>
    <x v="13"/>
    <s v="BOMB THREAT"/>
    <x v="44"/>
    <b v="0"/>
    <b v="0"/>
    <n v="2012"/>
    <n v="20"/>
    <m/>
    <m/>
    <n v="26"/>
    <m/>
    <m/>
    <x v="26"/>
    <s v=""/>
    <x v="14"/>
    <m/>
    <m/>
    <m/>
    <n v="0"/>
    <x v="26"/>
  </r>
  <r>
    <n v="1806896"/>
    <s v="G635735"/>
    <d v="2001-10-22T00:00:00"/>
    <s v="0000X N HERMITAGE AV"/>
    <n v="2850"/>
    <x v="13"/>
    <s v="BOMB THREAT"/>
    <x v="29"/>
    <b v="1"/>
    <b v="0"/>
    <n v="1333"/>
    <n v="12"/>
    <m/>
    <m/>
    <n v="26"/>
    <n v="1164687"/>
    <n v="1900646"/>
    <x v="26"/>
    <s v=""/>
    <x v="15"/>
    <n v="41.88298425"/>
    <n v="-87.670719219999995"/>
    <s v="(41.882984246, -87.670719218)"/>
    <n v="0"/>
    <x v="26"/>
  </r>
  <r>
    <n v="5766654"/>
    <s v="HN567387"/>
    <d v="2007-09-02T00:00:00"/>
    <s v="026XX W BELMONT AVE"/>
    <n v="1754"/>
    <x v="14"/>
    <s v="AGG SEX ASSLT OF CHILD FAM MBR"/>
    <x v="30"/>
    <b v="0"/>
    <b v="0"/>
    <n v="1411"/>
    <n v="14"/>
    <n v="1"/>
    <n v="21"/>
    <n v="2"/>
    <n v="1158166"/>
    <n v="1921161"/>
    <x v="8"/>
    <n v="42"/>
    <x v="7"/>
    <n v="41.939414710000001"/>
    <n v="-87.694103220000002"/>
    <s v="(41.939414712, -87.694103222)"/>
    <n v="59.4"/>
    <x v="8"/>
  </r>
  <r>
    <n v="6986273"/>
    <s v="HR391350"/>
    <d v="2009-06-23T00:00:00"/>
    <s v="015XX S KOLIN AVE"/>
    <n v="1753"/>
    <x v="14"/>
    <s v="SEX ASSLT OF CHILD BY FAM MBR"/>
    <x v="17"/>
    <b v="0"/>
    <b v="1"/>
    <n v="1012"/>
    <n v="10"/>
    <n v="24"/>
    <n v="29"/>
    <n v="2"/>
    <n v="1147638"/>
    <n v="1892092"/>
    <x v="32"/>
    <n v="87"/>
    <x v="10"/>
    <n v="41.859855209999999"/>
    <n v="-87.733543819999994"/>
    <s v="(41.859855212, -87.733543816)"/>
    <n v="424.99999999999989"/>
    <x v="32"/>
  </r>
  <r>
    <n v="5176248"/>
    <s v="HM768251"/>
    <d v="2006-12-11T00:00:00"/>
    <s v="076XX S CAMPBELL AVE"/>
    <n v="1751"/>
    <x v="14"/>
    <s v="CRIM SEX ABUSE BY FAM MEMBER"/>
    <x v="3"/>
    <b v="1"/>
    <b v="0"/>
    <n v="835"/>
    <n v="8"/>
    <n v="18"/>
    <n v="70"/>
    <n v="20"/>
    <n v="1161039"/>
    <n v="1853860"/>
    <x v="54"/>
    <n v="37"/>
    <x v="17"/>
    <n v="41.75467441"/>
    <n v="-87.685410300000001"/>
    <s v="(41.754674405, -87.685410299)"/>
    <n v="196.8"/>
    <x v="54"/>
  </r>
  <r>
    <n v="8159639"/>
    <s v="HT394616"/>
    <d v="2011-07-01T00:00:00"/>
    <s v="077XX S SOUTH SHORE DR"/>
    <n v="1752"/>
    <x v="14"/>
    <s v="AGG CRIM SEX ABUSE FAM MEMBER"/>
    <x v="3"/>
    <b v="0"/>
    <b v="0"/>
    <n v="421"/>
    <n v="4"/>
    <n v="7"/>
    <n v="43"/>
    <n v="20"/>
    <n v="1197175"/>
    <n v="1854844"/>
    <x v="28"/>
    <n v="55"/>
    <x v="1"/>
    <n v="41.756551459999997"/>
    <n v="-87.552951750000005"/>
    <s v="(41.756551463, -87.552951751)"/>
    <n v="414.29999999999995"/>
    <x v="28"/>
  </r>
  <r>
    <n v="2382981"/>
    <s v="HH688935"/>
    <d v="2002-10-03T00:00:00"/>
    <s v="057XX S HALSTED ST"/>
    <n v="291"/>
    <x v="15"/>
    <s v="ATTEMPT NON-AGGRAVATED"/>
    <x v="4"/>
    <b v="0"/>
    <b v="0"/>
    <n v="712"/>
    <n v="7"/>
    <n v="16"/>
    <n v="68"/>
    <n v="2"/>
    <n v="1171947"/>
    <n v="1866895"/>
    <x v="21"/>
    <n v="94"/>
    <x v="14"/>
    <n v="41.790211620000001"/>
    <n v="-87.645053419999996"/>
    <s v="(41.790211616, -87.645053415)"/>
    <n v="572.4"/>
    <x v="21"/>
  </r>
  <r>
    <n v="3588432"/>
    <s v="HK677648"/>
    <d v="2004-10-10T00:00:00"/>
    <s v="022XX N KOSTNER AVE"/>
    <n v="281"/>
    <x v="15"/>
    <s v="NON-AGGRAVATED"/>
    <x v="17"/>
    <b v="1"/>
    <b v="0"/>
    <n v="2522"/>
    <n v="25"/>
    <n v="31"/>
    <n v="20"/>
    <n v="2"/>
    <n v="1146686"/>
    <n v="1914577"/>
    <x v="69"/>
    <n v="71"/>
    <x v="0"/>
    <n v="41.921574759999999"/>
    <n v="-87.736464249999997"/>
    <s v="(41.92157476, -87.736464249)"/>
    <n v="36.200000000000003"/>
    <x v="69"/>
  </r>
  <r>
    <n v="1455002"/>
    <s v="G158614"/>
    <d v="2001-03-18T00:00:00"/>
    <s v="059XX S GREEN ST"/>
    <n v="261"/>
    <x v="15"/>
    <s v="AGGRAVATED: HANDGUN"/>
    <x v="4"/>
    <b v="0"/>
    <b v="0"/>
    <n v="712"/>
    <n v="7"/>
    <m/>
    <m/>
    <n v="2"/>
    <n v="1171608"/>
    <n v="1865691"/>
    <x v="26"/>
    <s v=""/>
    <x v="15"/>
    <n v="41.786915149999999"/>
    <n v="-87.646331709999998"/>
    <s v="(41.786915146, -87.646331709)"/>
    <n v="0"/>
    <x v="26"/>
  </r>
  <r>
    <n v="3280399"/>
    <s v="HK310265"/>
    <d v="2004-04-18T00:00:00"/>
    <s v="049XX W FOSTER AVE"/>
    <n v="1562"/>
    <x v="16"/>
    <s v="AGG CRIMINAL SEXUAL ABUSE"/>
    <x v="30"/>
    <b v="0"/>
    <b v="0"/>
    <n v="1623"/>
    <n v="16"/>
    <n v="45"/>
    <n v="12"/>
    <n v="17"/>
    <n v="1142286"/>
    <n v="1934118"/>
    <x v="70"/>
    <n v="11"/>
    <x v="0"/>
    <n v="41.975279960000002"/>
    <n v="-87.752144319999999"/>
    <s v="(41.975279956, -87.752144317)"/>
    <n v="5.9"/>
    <x v="70"/>
  </r>
  <r>
    <n v="6906555"/>
    <s v="HR314298"/>
    <d v="2009-05-11T00:00:00"/>
    <s v="007XX W 49TH PL"/>
    <n v="1585"/>
    <x v="16"/>
    <s v="OTHER"/>
    <x v="6"/>
    <b v="1"/>
    <b v="0"/>
    <n v="935"/>
    <n v="9"/>
    <n v="3"/>
    <n v="61"/>
    <n v="17"/>
    <n v="1172196"/>
    <n v="1872045"/>
    <x v="37"/>
    <n v="91"/>
    <x v="10"/>
    <n v="41.804338289999997"/>
    <n v="-87.643988969999995"/>
    <s v="(41.804338291, -87.64398897)"/>
    <n v="482.7"/>
    <x v="37"/>
  </r>
  <r>
    <n v="8169210"/>
    <s v="HT404326"/>
    <d v="2011-07-18T00:00:00"/>
    <s v="023XX N MASON AVE"/>
    <n v="1562"/>
    <x v="16"/>
    <s v="AGG CRIMINAL SEXUAL ABUSE"/>
    <x v="11"/>
    <b v="1"/>
    <b v="0"/>
    <n v="2515"/>
    <n v="25"/>
    <n v="37"/>
    <n v="19"/>
    <n v="17"/>
    <n v="1136345"/>
    <n v="1914858"/>
    <x v="52"/>
    <n v="70"/>
    <x v="1"/>
    <n v="41.922537079999998"/>
    <n v="-87.774453589999993"/>
    <s v="(41.922537078, -87.774453593)"/>
    <n v="100.6"/>
    <x v="52"/>
  </r>
  <r>
    <n v="10070513"/>
    <s v="HY259084"/>
    <d v="2015-05-13T00:00:00"/>
    <s v="056XX S WOOD ST"/>
    <n v="3710"/>
    <x v="17"/>
    <s v="RESIST/OBSTRUCT/DISARM OFFICER"/>
    <x v="6"/>
    <b v="0"/>
    <b v="0"/>
    <n v="715"/>
    <n v="7"/>
    <n v="15"/>
    <n v="67"/>
    <n v="24"/>
    <n v="1165309"/>
    <n v="1867385"/>
    <x v="34"/>
    <n v="89"/>
    <x v="9"/>
    <n v="41.791699489999999"/>
    <n v="-87.669379300000003"/>
    <s v="(41.791699487, -87.669379304)"/>
    <n v="486.4"/>
    <x v="34"/>
  </r>
  <r>
    <n v="4072241"/>
    <s v="HL415544"/>
    <d v="2005-06-12T00:00:00"/>
    <s v="031XX W FLOURNOY ST"/>
    <n v="3750"/>
    <x v="17"/>
    <s v="ESCAPE"/>
    <x v="34"/>
    <b v="1"/>
    <b v="0"/>
    <n v="1134"/>
    <n v="11"/>
    <n v="24"/>
    <n v="27"/>
    <n v="24"/>
    <n v="1155475"/>
    <n v="1896862"/>
    <x v="51"/>
    <n v="83"/>
    <x v="4"/>
    <n v="41.872790760000001"/>
    <n v="-87.704647969999996"/>
    <s v="(41.872790764, -87.70464797)"/>
    <n v="234.89999999999995"/>
    <x v="51"/>
  </r>
  <r>
    <n v="6183080"/>
    <s v="HP265256"/>
    <d v="2008-04-06T00:00:00"/>
    <s v="013XX N HUDSON AVE"/>
    <n v="1661"/>
    <x v="18"/>
    <s v="GAME/DICE"/>
    <x v="14"/>
    <b v="1"/>
    <b v="0"/>
    <n v="1821"/>
    <n v="18"/>
    <n v="27"/>
    <n v="8"/>
    <n v="19"/>
    <n v="1173068"/>
    <n v="1909509"/>
    <x v="17"/>
    <n v="1"/>
    <x v="12"/>
    <n v="41.907123130000002"/>
    <n v="-87.639680900000002"/>
    <s v="(41.907123131, -87.639680899)"/>
    <n v="115.39999999999999"/>
    <x v="17"/>
  </r>
  <r>
    <n v="6987751"/>
    <s v="HR392537"/>
    <d v="2009-06-24T00:00:00"/>
    <s v="070XX S TALMAN AVE"/>
    <n v="1661"/>
    <x v="18"/>
    <s v="GAME/DICE"/>
    <x v="14"/>
    <b v="1"/>
    <b v="0"/>
    <n v="831"/>
    <n v="8"/>
    <n v="18"/>
    <n v="66"/>
    <n v="19"/>
    <n v="1159923"/>
    <n v="1857877"/>
    <x v="4"/>
    <n v="80"/>
    <x v="10"/>
    <n v="41.765720649999999"/>
    <n v="-87.689389939999998"/>
    <s v="(41.765720645, -87.689389937)"/>
    <n v="224.5"/>
    <x v="4"/>
  </r>
  <r>
    <n v="3987219"/>
    <s v="HL266884"/>
    <d v="2005-03-31T00:00:00"/>
    <s v="024XX N CLARK ST"/>
    <n v="2210"/>
    <x v="19"/>
    <s v="SELL/GIVE/DEL LIQUOR TO MINOR"/>
    <x v="45"/>
    <b v="1"/>
    <b v="0"/>
    <n v="2333"/>
    <n v="19"/>
    <n v="43"/>
    <n v="7"/>
    <n v="22"/>
    <n v="1172680"/>
    <n v="1916483"/>
    <x v="33"/>
    <n v="2"/>
    <x v="4"/>
    <n v="41.926268720000003"/>
    <n v="-87.640899340000004"/>
    <s v="(41.926268719, -87.640899336)"/>
    <n v="109.30000000000001"/>
    <x v="33"/>
  </r>
  <r>
    <n v="3266814"/>
    <s v="HK238408"/>
    <d v="2004-03-13T00:00:00"/>
    <s v="093XX S STONY ISLAND AVE"/>
    <n v="2230"/>
    <x v="19"/>
    <s v="ILLEGAL CONSUMPTION BY MINOR"/>
    <x v="4"/>
    <b v="1"/>
    <b v="0"/>
    <n v="413"/>
    <n v="4"/>
    <n v="8"/>
    <n v="48"/>
    <n v="22"/>
    <n v="1188539"/>
    <n v="1843379"/>
    <x v="14"/>
    <n v="38"/>
    <x v="0"/>
    <n v="41.725300990000001"/>
    <n v="-87.584965890000007"/>
    <s v="(41.72530099, -87.584965887)"/>
    <n v="175.4"/>
    <x v="14"/>
  </r>
  <r>
    <n v="9692995"/>
    <s v="HX343113"/>
    <d v="2014-07-13T00:00:00"/>
    <s v="132XX S RIVERDALE AVE"/>
    <n v="1025"/>
    <x v="20"/>
    <s v="AGGRAVATED"/>
    <x v="3"/>
    <b v="0"/>
    <b v="0"/>
    <n v="533"/>
    <n v="5"/>
    <n v="9"/>
    <n v="54"/>
    <n v="9"/>
    <n v="1182053"/>
    <n v="1817235"/>
    <x v="55"/>
    <n v="98"/>
    <x v="5"/>
    <n v="41.653710539999999"/>
    <n v="-87.609528710000006"/>
    <s v="(41.653710537, -87.609528714)"/>
    <n v="122"/>
    <x v="55"/>
  </r>
  <r>
    <n v="4607081"/>
    <s v="HM195342"/>
    <d v="2006-02-22T00:00:00"/>
    <s v="001XX W 118TH ST"/>
    <n v="1020"/>
    <x v="20"/>
    <s v="BY FIRE"/>
    <x v="3"/>
    <b v="0"/>
    <b v="0"/>
    <n v="522"/>
    <n v="5"/>
    <n v="34"/>
    <n v="53"/>
    <n v="9"/>
    <n v="1177509"/>
    <n v="1826708"/>
    <x v="60"/>
    <n v="62"/>
    <x v="17"/>
    <n v="41.67980945"/>
    <n v="-87.62587044"/>
    <s v="(41.679809448, -87.625870438)"/>
    <n v="275.3"/>
    <x v="60"/>
  </r>
  <r>
    <n v="21149"/>
    <s v="HW519443"/>
    <d v="2013-11-03T00:00:00"/>
    <s v="044XX S RICHMOND ST"/>
    <n v="110"/>
    <x v="21"/>
    <s v="FIRST DEGREE MURDER"/>
    <x v="46"/>
    <b v="1"/>
    <b v="1"/>
    <n v="922"/>
    <n v="9"/>
    <n v="14"/>
    <n v="58"/>
    <s v="01A"/>
    <n v="1157439"/>
    <n v="1875086"/>
    <x v="0"/>
    <n v="84"/>
    <x v="11"/>
    <n v="41.812995229999999"/>
    <n v="-87.698028590000007"/>
    <s v="(41.812995227, -87.698028592)"/>
    <n v="123.00000000000001"/>
    <x v="0"/>
  </r>
  <r>
    <n v="23469"/>
    <s v="JA359626"/>
    <d v="2017-07-23T00:00:00"/>
    <s v="015XX E 82ND ST"/>
    <n v="110"/>
    <x v="21"/>
    <s v="FIRST DEGREE MURDER"/>
    <x v="6"/>
    <b v="0"/>
    <b v="0"/>
    <n v="411"/>
    <n v="4"/>
    <n v="8"/>
    <n v="45"/>
    <s v="01A"/>
    <n v="1188090"/>
    <n v="1850923"/>
    <x v="67"/>
    <n v="41"/>
    <x v="16"/>
    <n v="41.746013189999999"/>
    <n v="-87.586370729999999"/>
    <s v="(41.746013191, -87.58637073)"/>
    <n v="116.10000000000001"/>
    <x v="67"/>
  </r>
  <r>
    <n v="5276766"/>
    <s v="HN144152"/>
    <d v="2007-01-26T00:00:00"/>
    <s v="050XX W VAN BUREN ST"/>
    <n v="1792"/>
    <x v="22"/>
    <s v="CHILD ABDUCTION/STRANGER"/>
    <x v="6"/>
    <b v="0"/>
    <b v="0"/>
    <n v="1533"/>
    <n v="15"/>
    <n v="29"/>
    <n v="25"/>
    <n v="20"/>
    <n v="1143050"/>
    <n v="1897546"/>
    <x v="16"/>
    <n v="73"/>
    <x v="7"/>
    <n v="41.874908410000003"/>
    <n v="-87.750249310000001"/>
    <s v="(41.874908413, -87.750249307)"/>
    <n v="578.79999999999995"/>
    <x v="16"/>
  </r>
  <r>
    <n v="5738893"/>
    <s v="HN544458"/>
    <d v="2007-08-22T00:00:00"/>
    <s v="016XX E 87TH ST"/>
    <n v="3960"/>
    <x v="23"/>
    <s v="INTIMIDATION"/>
    <x v="0"/>
    <b v="0"/>
    <b v="0"/>
    <n v="412"/>
    <n v="4"/>
    <n v="8"/>
    <n v="45"/>
    <n v="26"/>
    <n v="1188659"/>
    <n v="1847618"/>
    <x v="67"/>
    <n v="41"/>
    <x v="7"/>
    <n v="41.736930379999997"/>
    <n v="-87.584391220000001"/>
    <s v="(41.736930377, -87.584391221)"/>
    <n v="116.10000000000001"/>
    <x v="67"/>
  </r>
  <r>
    <n v="9094512"/>
    <s v="HW238778"/>
    <d v="2013-04-15T00:00:00"/>
    <s v="038XX N SPAULDING AVE"/>
    <n v="583"/>
    <x v="24"/>
    <s v="CYBERSTALKING"/>
    <x v="3"/>
    <b v="0"/>
    <b v="1"/>
    <n v="1733"/>
    <n v="17"/>
    <n v="33"/>
    <n v="16"/>
    <s v="08A"/>
    <n v="1153706"/>
    <n v="1925344"/>
    <x v="46"/>
    <n v="34"/>
    <x v="11"/>
    <n v="41.950983260000001"/>
    <n v="-87.710383320000005"/>
    <s v="(41.950983256, -87.71038332)"/>
    <n v="73.7"/>
    <x v="46"/>
  </r>
  <r>
    <n v="11233321"/>
    <s v="JB155558"/>
    <d v="2018-02-16T00:00:00"/>
    <s v="036XX W 81ST ST"/>
    <n v="1540"/>
    <x v="25"/>
    <s v="OBSCENE MATTER"/>
    <x v="3"/>
    <b v="1"/>
    <b v="1"/>
    <n v="834"/>
    <n v="8"/>
    <n v="18"/>
    <n v="70"/>
    <n v="17"/>
    <n v="1153482"/>
    <n v="1850636"/>
    <x v="54"/>
    <n v="37"/>
    <x v="13"/>
    <n v="41.74598005"/>
    <n v="-87.713189889999995"/>
    <s v="(41.745980049, -87.713189894)"/>
    <n v="196.8"/>
    <x v="54"/>
  </r>
  <r>
    <n v="10270593"/>
    <s v="HY458571"/>
    <d v="2015-10-12T00:00:00"/>
    <s v="059XX W CHICAGO AVE"/>
    <n v="1480"/>
    <x v="26"/>
    <s v="OTHER"/>
    <x v="14"/>
    <b v="1"/>
    <b v="0"/>
    <n v="1511"/>
    <n v="15"/>
    <n v="29"/>
    <n v="25"/>
    <n v="15"/>
    <n v="1136633"/>
    <n v="1904728"/>
    <x v="16"/>
    <n v="73"/>
    <x v="9"/>
    <n v="41.894733979999998"/>
    <n v="-87.773638239999997"/>
    <s v="(41.894733978, -87.773638244)"/>
    <n v="578.79999999999995"/>
    <x v="16"/>
  </r>
  <r>
    <n v="10626372"/>
    <s v="HZ378869"/>
    <d v="2016-08-05T00:00:00"/>
    <s v="008XX W 76TH ST"/>
    <n v="1536"/>
    <x v="27"/>
    <s v="LICENSED PREMISE"/>
    <x v="14"/>
    <b v="1"/>
    <b v="0"/>
    <n v="621"/>
    <n v="6"/>
    <n v="17"/>
    <n v="71"/>
    <n v="17"/>
    <n v="1172201"/>
    <n v="1854465"/>
    <x v="45"/>
    <n v="74"/>
    <x v="3"/>
    <n v="41.756096640000003"/>
    <n v="-87.644487130000002"/>
    <s v="(41.756096643, -87.644487127)"/>
    <n v="305.3"/>
    <x v="45"/>
  </r>
  <r>
    <n v="10625887"/>
    <s v="HZ378355"/>
    <d v="2016-08-02T00:00:00"/>
    <s v="054XX N ELSTON AVE"/>
    <n v="5093"/>
    <x v="28"/>
    <s v="LOST PASSPORT"/>
    <x v="47"/>
    <b v="0"/>
    <b v="0"/>
    <n v="1621"/>
    <n v="16"/>
    <n v="45"/>
    <n v="11"/>
    <n v="26"/>
    <n v="1140460"/>
    <n v="1935678"/>
    <x v="61"/>
    <n v="25"/>
    <x v="3"/>
    <n v="41.979594519999999"/>
    <n v="-87.758820760000006"/>
    <s v="(41.97959452, -87.758820763)"/>
    <n v="9.1"/>
    <x v="61"/>
  </r>
  <r>
    <n v="9608166"/>
    <s v="HX258445"/>
    <d v="2014-05-12T00:00:00"/>
    <s v="010XX N WELLS ST"/>
    <n v="1900"/>
    <x v="29"/>
    <s v="INTOXICATING COMPOUNDS"/>
    <x v="14"/>
    <b v="1"/>
    <b v="0"/>
    <n v="1823"/>
    <n v="18"/>
    <n v="27"/>
    <n v="8"/>
    <n v="18"/>
    <n v="1174535"/>
    <n v="1907194"/>
    <x v="17"/>
    <n v="1"/>
    <x v="5"/>
    <n v="41.900737980000002"/>
    <n v="-87.634361319999996"/>
    <s v="(41.900737976, -87.634361322)"/>
    <n v="115.39999999999999"/>
    <x v="17"/>
  </r>
  <r>
    <n v="10453948"/>
    <s v="HZ192829"/>
    <d v="2016-03-01T00:00:00"/>
    <s v="028XX E 79TH ST"/>
    <n v="1055"/>
    <x v="30"/>
    <s v="INVOLUNTARY SERVITUDE"/>
    <x v="17"/>
    <b v="0"/>
    <b v="0"/>
    <n v="422"/>
    <n v="4"/>
    <n v="7"/>
    <n v="46"/>
    <n v="26"/>
    <n v="1196679"/>
    <n v="1853139"/>
    <x v="3"/>
    <n v="75"/>
    <x v="3"/>
    <n v="41.75188515"/>
    <n v="-87.554826000000006"/>
    <s v="(41.751885152, -87.554825997)"/>
    <n v="241.50000000000003"/>
    <x v="3"/>
  </r>
  <r>
    <n v="10397129"/>
    <s v="HZ133234"/>
    <d v="2016-01-29T00:00:00"/>
    <s v="006XX W HARRISON ST"/>
    <n v="5114"/>
    <x v="31"/>
    <s v="FOID - REVOCATION"/>
    <x v="6"/>
    <b v="0"/>
    <b v="0"/>
    <n v="124"/>
    <n v="1"/>
    <n v="2"/>
    <n v="28"/>
    <n v="26"/>
    <n v="1172257"/>
    <n v="1897564"/>
    <x v="10"/>
    <n v="15"/>
    <x v="3"/>
    <n v="41.874363279999997"/>
    <n v="-87.64301304"/>
    <s v="(41.874363279, -87.643013039)"/>
    <n v="420.90000000000003"/>
    <x v="10"/>
  </r>
  <r>
    <n v="3269495"/>
    <s v="HJ747227"/>
    <d v="2003-11-08T00:00:00"/>
    <s v="012XX W 81ST ST"/>
    <n v="510"/>
    <x v="32"/>
    <s v="AGG RIT MUT: HANDS/FIST/FEET SERIOUS INJURY"/>
    <x v="1"/>
    <b v="0"/>
    <b v="0"/>
    <n v="612"/>
    <n v="6"/>
    <n v="21"/>
    <n v="71"/>
    <s v="04B"/>
    <n v="1169648"/>
    <n v="1851076"/>
    <x v="45"/>
    <n v="74"/>
    <x v="8"/>
    <n v="41.746852490000002"/>
    <n v="-87.65394139"/>
    <s v="(41.746852486, -87.653941385)"/>
    <n v="305.3"/>
    <x v="45"/>
  </r>
  <r>
    <n v="10840565"/>
    <s v="JA143710"/>
    <d v="2017-02-06T00:00:00"/>
    <s v="009XX N KARLOV AVE"/>
    <n v="5073"/>
    <x v="33"/>
    <s v="NOTIFICATION OF CIVIL NO CONTACT ORDER"/>
    <x v="3"/>
    <b v="0"/>
    <b v="1"/>
    <n v="1111"/>
    <n v="11"/>
    <n v="37"/>
    <n v="23"/>
    <n v="26"/>
    <n v="1148881"/>
    <n v="1905963"/>
    <x v="1"/>
    <n v="85"/>
    <x v="16"/>
    <n v="41.897894890000003"/>
    <n v="-87.728622319999999"/>
    <s v="(41.89789489, -87.728622316)"/>
    <n v="533.20000000000005"/>
    <x v="1"/>
  </r>
  <r>
    <n v="1326195"/>
    <s v="G021609"/>
    <d v="2001-01-11T00:00:00"/>
    <s v="087XX S ESCANABA AV"/>
    <n v="9901"/>
    <x v="34"/>
    <s v="DOMESTIC VIOLENCE"/>
    <x v="17"/>
    <b v="1"/>
    <b v="1"/>
    <n v="423"/>
    <n v="4"/>
    <m/>
    <m/>
    <s v="08B"/>
    <n v="1196869"/>
    <n v="1847416"/>
    <x v="26"/>
    <s v=""/>
    <x v="15"/>
    <n v="41.73617608"/>
    <n v="-87.554319609999993"/>
    <s v="(41.73617608, -87.554319607)"/>
    <n v="0"/>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2A0D57-0B63-0940-B08F-A81ECAFA330E}" name="PVT_HARSHIP"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rowPageCount="1" colPageCount="1"/>
  <pivotFields count="25">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2">
        <item x="26"/>
        <item x="6"/>
        <item x="54"/>
        <item x="45"/>
        <item x="16"/>
        <item x="67"/>
        <item x="8"/>
        <item x="52"/>
        <item x="7"/>
        <item x="56"/>
        <item x="0"/>
        <item x="64"/>
        <item x="14"/>
        <item x="15"/>
        <item x="4"/>
        <item x="40"/>
        <item x="24"/>
        <item x="63"/>
        <item x="51"/>
        <item x="59"/>
        <item x="36"/>
        <item x="21"/>
        <item x="70"/>
        <item x="53"/>
        <item x="39"/>
        <item x="48"/>
        <item x="2"/>
        <item x="19"/>
        <item x="65"/>
        <item x="69"/>
        <item x="1"/>
        <item x="58"/>
        <item x="46"/>
        <item x="61"/>
        <item x="35"/>
        <item x="25"/>
        <item x="33"/>
        <item x="50"/>
        <item x="13"/>
        <item x="18"/>
        <item x="29"/>
        <item x="20"/>
        <item x="62"/>
        <item x="42"/>
        <item x="17"/>
        <item x="68"/>
        <item x="10"/>
        <item x="37"/>
        <item x="30"/>
        <item x="32"/>
        <item x="57"/>
        <item x="22"/>
        <item x="44"/>
        <item x="47"/>
        <item x="55"/>
        <item x="43"/>
        <item x="11"/>
        <item x="3"/>
        <item x="49"/>
        <item x="27"/>
        <item x="28"/>
        <item x="66"/>
        <item x="23"/>
        <item x="41"/>
        <item x="34"/>
        <item x="12"/>
        <item x="9"/>
        <item x="60"/>
        <item x="38"/>
        <item x="5"/>
        <item x="31"/>
        <item t="default"/>
      </items>
    </pivotField>
    <pivotField dataField="1" showAll="0"/>
    <pivotField showAll="0"/>
    <pivotField showAll="0"/>
    <pivotField showAll="0"/>
    <pivotField showAll="0"/>
    <pivotField showAll="0"/>
    <pivotField showAll="0"/>
  </pivotFields>
  <rowItems count="1">
    <i/>
  </rowItems>
  <colItems count="1">
    <i/>
  </colItems>
  <pageFields count="1">
    <pageField fld="17" hier="-1"/>
  </pageFields>
  <dataFields count="1">
    <dataField name="Max. of HARSHIP_INDEX" fld="18"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D6FDCE-8434-734A-B059-25ADEB0F1F13}" name="pvt_crime-locations" cacheId="8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4:B16" firstHeaderRow="1" firstDataRow="1" firstDataCol="1" rowPageCount="2" colPageCount="1"/>
  <pivotFields count="25">
    <pivotField showAll="0"/>
    <pivotField dataField="1" showAll="0"/>
    <pivotField numFmtId="14" showAll="0"/>
    <pivotField showAll="0"/>
    <pivotField showAll="0"/>
    <pivotField showAll="0"/>
    <pivotField showAll="0"/>
    <pivotField axis="axisRow" showAll="0" sortType="descending">
      <items count="49">
        <item x="16"/>
        <item x="4"/>
        <item x="17"/>
        <item x="15"/>
        <item x="39"/>
        <item x="9"/>
        <item x="32"/>
        <item x="42"/>
        <item x="40"/>
        <item x="30"/>
        <item x="37"/>
        <item x="43"/>
        <item x="22"/>
        <item x="24"/>
        <item x="45"/>
        <item x="27"/>
        <item x="12"/>
        <item x="38"/>
        <item x="8"/>
        <item x="26"/>
        <item x="36"/>
        <item x="25"/>
        <item x="47"/>
        <item x="7"/>
        <item x="35"/>
        <item x="46"/>
        <item x="41"/>
        <item x="18"/>
        <item x="2"/>
        <item x="1"/>
        <item x="31"/>
        <item x="5"/>
        <item x="34"/>
        <item x="3"/>
        <item x="11"/>
        <item x="21"/>
        <item x="10"/>
        <item x="20"/>
        <item x="44"/>
        <item x="29"/>
        <item x="28"/>
        <item x="14"/>
        <item x="0"/>
        <item x="6"/>
        <item x="23"/>
        <item x="13"/>
        <item x="19"/>
        <item x="3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Page" multipleItemSelectionAllowed="1" showAll="0">
      <items count="72">
        <item x="26"/>
        <item x="6"/>
        <item x="54"/>
        <item x="45"/>
        <item x="16"/>
        <item x="67"/>
        <item x="8"/>
        <item x="52"/>
        <item x="7"/>
        <item x="56"/>
        <item x="0"/>
        <item x="64"/>
        <item x="14"/>
        <item x="15"/>
        <item x="4"/>
        <item x="40"/>
        <item x="24"/>
        <item x="63"/>
        <item x="51"/>
        <item x="59"/>
        <item x="36"/>
        <item x="21"/>
        <item x="70"/>
        <item x="53"/>
        <item x="39"/>
        <item x="48"/>
        <item x="2"/>
        <item x="19"/>
        <item x="65"/>
        <item x="69"/>
        <item x="1"/>
        <item x="58"/>
        <item x="46"/>
        <item x="61"/>
        <item x="35"/>
        <item x="25"/>
        <item x="33"/>
        <item x="50"/>
        <item x="13"/>
        <item x="18"/>
        <item x="29"/>
        <item x="20"/>
        <item x="62"/>
        <item x="42"/>
        <item x="17"/>
        <item x="68"/>
        <item x="10"/>
        <item x="37"/>
        <item x="30"/>
        <item x="32"/>
        <item x="57"/>
        <item x="22"/>
        <item x="44"/>
        <item x="47"/>
        <item x="55"/>
        <item x="43"/>
        <item x="11"/>
        <item x="3"/>
        <item x="49"/>
        <item x="27"/>
        <item x="28"/>
        <item x="66"/>
        <item x="23"/>
        <item x="41"/>
        <item x="34"/>
        <item x="12"/>
        <item x="9"/>
        <item x="60"/>
        <item x="38"/>
        <item x="5"/>
        <item x="31"/>
        <item t="default"/>
      </items>
    </pivotField>
    <pivotField showAll="0"/>
    <pivotField axis="axisPage" multipleItemSelectionAllowed="1" showAll="0">
      <items count="19">
        <item h="1" x="15"/>
        <item h="1" x="14"/>
        <item h="1" x="8"/>
        <item h="1" x="0"/>
        <item h="1" x="4"/>
        <item h="1" x="17"/>
        <item h="1" x="7"/>
        <item h="1" x="12"/>
        <item h="1" x="10"/>
        <item h="1" x="2"/>
        <item h="1" x="1"/>
        <item h="1" x="6"/>
        <item h="1" x="11"/>
        <item x="5"/>
        <item h="1" x="9"/>
        <item h="1" x="3"/>
        <item h="1" x="16"/>
        <item h="1" x="13"/>
        <item t="default"/>
      </items>
    </pivotField>
    <pivotField showAll="0"/>
    <pivotField showAll="0"/>
    <pivotField showAll="0"/>
    <pivotField showAll="0"/>
    <pivotField showAll="0"/>
  </pivotFields>
  <rowFields count="1">
    <field x="7"/>
  </rowFields>
  <rowItems count="12">
    <i>
      <x v="43"/>
    </i>
    <i>
      <x v="33"/>
    </i>
    <i>
      <x v="41"/>
    </i>
    <i>
      <x v="2"/>
    </i>
    <i>
      <x v="15"/>
    </i>
    <i>
      <x v="37"/>
    </i>
    <i>
      <x v="35"/>
    </i>
    <i>
      <x v="16"/>
    </i>
    <i>
      <x v="31"/>
    </i>
    <i>
      <x v="18"/>
    </i>
    <i>
      <x v="1"/>
    </i>
    <i>
      <x v="29"/>
    </i>
  </rowItems>
  <colItems count="1">
    <i/>
  </colItems>
  <pageFields count="2">
    <pageField fld="17" hier="-1"/>
    <pageField fld="19" hier="-1"/>
  </pageFields>
  <dataFields count="1">
    <dataField name="Count of CASE_NUMBER" fld="1"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F92F4E-7ABE-5B43-9B3A-470ECEE06A79}" name="PivotTable5" cacheId="8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4:B39" firstHeaderRow="1" firstDataRow="1" firstDataCol="1" rowPageCount="2" colPageCount="1"/>
  <pivotFields count="25">
    <pivotField showAll="0"/>
    <pivotField dataField="1" showAll="0"/>
    <pivotField numFmtId="14" showAll="0"/>
    <pivotField showAll="0"/>
    <pivotField showAll="0"/>
    <pivotField axis="axisRow" showAll="0" sortType="descending">
      <items count="36">
        <item x="20"/>
        <item x="5"/>
        <item x="1"/>
        <item x="6"/>
        <item x="26"/>
        <item x="15"/>
        <item x="2"/>
        <item x="10"/>
        <item x="8"/>
        <item x="34"/>
        <item x="18"/>
        <item x="21"/>
        <item x="30"/>
        <item x="17"/>
        <item x="23"/>
        <item x="22"/>
        <item x="19"/>
        <item x="7"/>
        <item x="3"/>
        <item x="31"/>
        <item x="28"/>
        <item x="33"/>
        <item x="25"/>
        <item x="14"/>
        <item x="29"/>
        <item x="4"/>
        <item x="11"/>
        <item x="27"/>
        <item x="13"/>
        <item x="32"/>
        <item x="9"/>
        <item x="16"/>
        <item x="24"/>
        <item x="0"/>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2">
        <item x="26"/>
        <item x="6"/>
        <item x="54"/>
        <item x="45"/>
        <item x="16"/>
        <item x="67"/>
        <item x="8"/>
        <item x="52"/>
        <item x="7"/>
        <item x="56"/>
        <item x="0"/>
        <item x="64"/>
        <item x="14"/>
        <item x="15"/>
        <item x="4"/>
        <item x="40"/>
        <item x="24"/>
        <item x="63"/>
        <item x="51"/>
        <item x="59"/>
        <item x="36"/>
        <item x="21"/>
        <item x="70"/>
        <item x="53"/>
        <item x="39"/>
        <item x="48"/>
        <item x="2"/>
        <item x="19"/>
        <item x="65"/>
        <item x="69"/>
        <item x="1"/>
        <item x="58"/>
        <item x="46"/>
        <item x="61"/>
        <item x="35"/>
        <item x="25"/>
        <item x="33"/>
        <item x="50"/>
        <item x="13"/>
        <item x="18"/>
        <item x="29"/>
        <item x="20"/>
        <item x="62"/>
        <item x="42"/>
        <item x="17"/>
        <item x="68"/>
        <item x="10"/>
        <item x="37"/>
        <item x="30"/>
        <item x="32"/>
        <item x="57"/>
        <item x="22"/>
        <item x="44"/>
        <item x="47"/>
        <item x="55"/>
        <item x="43"/>
        <item x="11"/>
        <item x="3"/>
        <item x="49"/>
        <item x="27"/>
        <item x="28"/>
        <item x="66"/>
        <item x="23"/>
        <item x="41"/>
        <item x="34"/>
        <item x="12"/>
        <item x="9"/>
        <item x="60"/>
        <item x="38"/>
        <item x="5"/>
        <item x="31"/>
        <item t="default"/>
      </items>
    </pivotField>
    <pivotField showAll="0"/>
    <pivotField axis="axisPage" showAll="0">
      <items count="19">
        <item x="15"/>
        <item x="14"/>
        <item x="8"/>
        <item x="0"/>
        <item x="4"/>
        <item x="17"/>
        <item x="7"/>
        <item x="12"/>
        <item x="10"/>
        <item x="2"/>
        <item x="1"/>
        <item x="6"/>
        <item x="11"/>
        <item x="5"/>
        <item x="9"/>
        <item x="3"/>
        <item x="16"/>
        <item x="13"/>
        <item t="default"/>
      </items>
    </pivotField>
    <pivotField showAll="0"/>
    <pivotField showAll="0"/>
    <pivotField showAll="0"/>
    <pivotField showAll="0"/>
    <pivotField showAll="0"/>
  </pivotFields>
  <rowFields count="1">
    <field x="5"/>
  </rowFields>
  <rowItems count="35">
    <i>
      <x v="33"/>
    </i>
    <i>
      <x v="2"/>
    </i>
    <i>
      <x v="6"/>
    </i>
    <i>
      <x v="18"/>
    </i>
    <i>
      <x v="25"/>
    </i>
    <i>
      <x v="1"/>
    </i>
    <i>
      <x v="3"/>
    </i>
    <i>
      <x v="17"/>
    </i>
    <i>
      <x v="30"/>
    </i>
    <i>
      <x v="8"/>
    </i>
    <i>
      <x v="7"/>
    </i>
    <i>
      <x v="26"/>
    </i>
    <i>
      <x v="34"/>
    </i>
    <i>
      <x v="28"/>
    </i>
    <i>
      <x v="23"/>
    </i>
    <i>
      <x v="31"/>
    </i>
    <i>
      <x v="5"/>
    </i>
    <i>
      <x v="16"/>
    </i>
    <i>
      <x v="11"/>
    </i>
    <i>
      <x v="10"/>
    </i>
    <i>
      <x/>
    </i>
    <i>
      <x v="13"/>
    </i>
    <i>
      <x v="29"/>
    </i>
    <i>
      <x v="27"/>
    </i>
    <i>
      <x v="15"/>
    </i>
    <i>
      <x v="14"/>
    </i>
    <i>
      <x v="9"/>
    </i>
    <i>
      <x v="24"/>
    </i>
    <i>
      <x v="12"/>
    </i>
    <i>
      <x v="4"/>
    </i>
    <i>
      <x v="32"/>
    </i>
    <i>
      <x v="19"/>
    </i>
    <i>
      <x v="22"/>
    </i>
    <i>
      <x v="20"/>
    </i>
    <i>
      <x v="21"/>
    </i>
  </rowItems>
  <colItems count="1">
    <i/>
  </colItems>
  <pageFields count="2">
    <pageField fld="17" hier="-1"/>
    <pageField fld="19" hier="-1"/>
  </pageFields>
  <dataFields count="1">
    <dataField name="Count of CASE_NUMBER"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43A4B0-51E1-0F43-AFAF-AF24DAFD3910}" name="PivotTable3"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rowPageCount="1" colPageCount="1"/>
  <pivotFields count="25">
    <pivotField showAll="0"/>
    <pivotField dataField="1"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2">
        <item x="26"/>
        <item x="6"/>
        <item x="54"/>
        <item x="45"/>
        <item x="16"/>
        <item x="67"/>
        <item x="8"/>
        <item x="52"/>
        <item x="7"/>
        <item x="56"/>
        <item x="0"/>
        <item x="64"/>
        <item x="14"/>
        <item x="15"/>
        <item x="4"/>
        <item x="40"/>
        <item x="24"/>
        <item x="63"/>
        <item x="51"/>
        <item x="59"/>
        <item x="36"/>
        <item x="21"/>
        <item x="70"/>
        <item x="53"/>
        <item x="39"/>
        <item x="48"/>
        <item x="2"/>
        <item x="19"/>
        <item x="65"/>
        <item x="69"/>
        <item x="1"/>
        <item x="58"/>
        <item x="46"/>
        <item x="61"/>
        <item x="35"/>
        <item x="25"/>
        <item x="33"/>
        <item x="50"/>
        <item x="13"/>
        <item x="18"/>
        <item x="29"/>
        <item x="20"/>
        <item x="62"/>
        <item x="42"/>
        <item x="17"/>
        <item x="68"/>
        <item x="10"/>
        <item x="37"/>
        <item x="30"/>
        <item x="32"/>
        <item x="57"/>
        <item x="22"/>
        <item x="44"/>
        <item x="47"/>
        <item x="55"/>
        <item x="43"/>
        <item x="11"/>
        <item x="3"/>
        <item x="49"/>
        <item x="27"/>
        <item x="28"/>
        <item x="66"/>
        <item x="23"/>
        <item x="41"/>
        <item x="34"/>
        <item x="12"/>
        <item x="9"/>
        <item x="60"/>
        <item x="38"/>
        <item x="5"/>
        <item x="31"/>
        <item t="default"/>
      </items>
    </pivotField>
    <pivotField showAll="0"/>
    <pivotField showAll="0">
      <items count="19">
        <item h="1" x="15"/>
        <item h="1" x="14"/>
        <item h="1" x="8"/>
        <item h="1" x="0"/>
        <item h="1" x="4"/>
        <item h="1" x="17"/>
        <item h="1" x="7"/>
        <item h="1" x="12"/>
        <item h="1" x="10"/>
        <item h="1" x="2"/>
        <item h="1" x="1"/>
        <item h="1" x="6"/>
        <item h="1" x="11"/>
        <item x="5"/>
        <item h="1" x="9"/>
        <item h="1" x="3"/>
        <item h="1" x="16"/>
        <item h="1" x="13"/>
        <item t="default"/>
      </items>
    </pivotField>
    <pivotField showAll="0"/>
    <pivotField showAll="0"/>
    <pivotField showAll="0"/>
    <pivotField showAll="0"/>
    <pivotField showAll="0"/>
  </pivotFields>
  <rowItems count="1">
    <i/>
  </rowItems>
  <colItems count="1">
    <i/>
  </colItems>
  <pageFields count="1">
    <pageField fld="17" hier="-1"/>
  </pageFields>
  <dataFields count="1">
    <dataField name="Count of CASE_NUMB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BAEA86-A7DF-7847-8E9E-EC57F2B8AC39}" name="PivotTable12"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5" firstHeaderRow="1" firstDataRow="1" firstDataCol="1"/>
  <pivotFields count="25">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2">
        <item x="26"/>
        <item x="6"/>
        <item x="54"/>
        <item x="45"/>
        <item x="16"/>
        <item x="67"/>
        <item x="8"/>
        <item x="52"/>
        <item x="7"/>
        <item x="56"/>
        <item x="0"/>
        <item x="64"/>
        <item x="14"/>
        <item x="15"/>
        <item x="4"/>
        <item x="40"/>
        <item x="24"/>
        <item x="63"/>
        <item x="51"/>
        <item x="59"/>
        <item x="36"/>
        <item x="21"/>
        <item x="70"/>
        <item x="53"/>
        <item x="39"/>
        <item x="48"/>
        <item x="2"/>
        <item x="19"/>
        <item x="65"/>
        <item x="69"/>
        <item x="1"/>
        <item x="58"/>
        <item x="46"/>
        <item x="61"/>
        <item x="35"/>
        <item x="25"/>
        <item x="33"/>
        <item x="50"/>
        <item x="13"/>
        <item x="18"/>
        <item x="29"/>
        <item x="20"/>
        <item x="62"/>
        <item x="42"/>
        <item x="17"/>
        <item x="68"/>
        <item x="10"/>
        <item x="37"/>
        <item x="30"/>
        <item x="32"/>
        <item x="57"/>
        <item x="22"/>
        <item x="44"/>
        <item x="47"/>
        <item x="55"/>
        <item x="43"/>
        <item x="11"/>
        <item x="3"/>
        <item x="49"/>
        <item x="27"/>
        <item x="28"/>
        <item x="66"/>
        <item x="23"/>
        <item x="41"/>
        <item x="34"/>
        <item x="12"/>
        <item x="9"/>
        <item x="60"/>
        <item x="38"/>
        <item x="5"/>
        <item x="31"/>
        <item t="default"/>
      </items>
    </pivotField>
    <pivotField showAll="0"/>
    <pivotField showAll="0"/>
    <pivotField showAll="0"/>
    <pivotField showAll="0"/>
    <pivotField showAll="0"/>
    <pivotField dataField="1" showAll="0"/>
    <pivotField showAll="0"/>
  </pivotFields>
  <rowFields count="1">
    <field x="17"/>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rowItems>
  <colItems count="1">
    <i/>
  </colItems>
  <dataFields count="1">
    <dataField name="Average of Misconduct rates" fld="23"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D3AEA4-1E43-3647-9DD3-BBA0D24E8234}" name="PivotTable13"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5" firstHeaderRow="1" firstDataRow="1" firstDataCol="1"/>
  <pivotFields count="25">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2">
        <item x="26"/>
        <item x="6"/>
        <item x="54"/>
        <item x="45"/>
        <item x="16"/>
        <item x="67"/>
        <item x="8"/>
        <item x="52"/>
        <item x="7"/>
        <item x="56"/>
        <item x="0"/>
        <item x="64"/>
        <item x="14"/>
        <item x="15"/>
        <item x="4"/>
        <item x="40"/>
        <item x="24"/>
        <item x="63"/>
        <item x="51"/>
        <item x="59"/>
        <item x="36"/>
        <item x="21"/>
        <item x="70"/>
        <item x="53"/>
        <item x="39"/>
        <item x="48"/>
        <item x="2"/>
        <item x="19"/>
        <item x="65"/>
        <item x="69"/>
        <item x="1"/>
        <item x="58"/>
        <item x="46"/>
        <item x="61"/>
        <item x="35"/>
        <item x="25"/>
        <item x="33"/>
        <item x="50"/>
        <item x="13"/>
        <item x="18"/>
        <item x="29"/>
        <item x="20"/>
        <item x="62"/>
        <item x="42"/>
        <item x="17"/>
        <item x="68"/>
        <item x="10"/>
        <item x="37"/>
        <item x="30"/>
        <item x="32"/>
        <item x="57"/>
        <item x="22"/>
        <item x="44"/>
        <item x="47"/>
        <item x="55"/>
        <item x="43"/>
        <item x="11"/>
        <item x="3"/>
        <item x="49"/>
        <item x="27"/>
        <item x="28"/>
        <item x="66"/>
        <item x="23"/>
        <item x="41"/>
        <item x="34"/>
        <item x="12"/>
        <item x="9"/>
        <item x="60"/>
        <item x="38"/>
        <item x="5"/>
        <item x="31"/>
        <item t="default"/>
      </items>
    </pivotField>
    <pivotField showAll="0"/>
    <pivotField showAll="0">
      <items count="19">
        <item h="1" x="15"/>
        <item h="1" x="14"/>
        <item h="1" x="8"/>
        <item h="1" x="0"/>
        <item h="1" x="4"/>
        <item h="1" x="17"/>
        <item h="1" x="7"/>
        <item x="12"/>
        <item h="1" x="10"/>
        <item h="1" x="2"/>
        <item h="1" x="1"/>
        <item h="1" x="6"/>
        <item h="1" x="11"/>
        <item h="1" x="5"/>
        <item h="1" x="9"/>
        <item h="1" x="3"/>
        <item h="1" x="16"/>
        <item h="1" x="13"/>
        <item t="default"/>
      </items>
    </pivotField>
    <pivotField showAll="0"/>
    <pivotField showAll="0"/>
    <pivotField showAll="0"/>
    <pivotField showAll="0"/>
    <pivotField dataField="1" showAll="0">
      <items count="72">
        <item x="26"/>
        <item x="53"/>
        <item x="64"/>
        <item x="22"/>
        <item x="18"/>
        <item x="65"/>
        <item x="62"/>
        <item x="68"/>
        <item x="70"/>
        <item x="67"/>
        <item x="55"/>
        <item x="20"/>
        <item x="14"/>
        <item x="47"/>
        <item x="7"/>
        <item x="61"/>
        <item x="49"/>
        <item x="58"/>
        <item x="40"/>
        <item x="12"/>
        <item x="2"/>
        <item x="56"/>
        <item x="60"/>
        <item x="42"/>
        <item x="17"/>
        <item x="8"/>
        <item x="41"/>
        <item x="69"/>
        <item x="23"/>
        <item x="3"/>
        <item x="19"/>
        <item x="43"/>
        <item x="50"/>
        <item x="45"/>
        <item x="31"/>
        <item x="9"/>
        <item x="35"/>
        <item x="66"/>
        <item x="28"/>
        <item x="48"/>
        <item x="63"/>
        <item x="36"/>
        <item x="24"/>
        <item x="15"/>
        <item x="32"/>
        <item x="59"/>
        <item x="51"/>
        <item x="33"/>
        <item x="34"/>
        <item x="57"/>
        <item x="54"/>
        <item x="21"/>
        <item x="6"/>
        <item x="44"/>
        <item x="11"/>
        <item x="25"/>
        <item x="4"/>
        <item x="29"/>
        <item x="13"/>
        <item x="30"/>
        <item x="46"/>
        <item x="37"/>
        <item x="10"/>
        <item x="38"/>
        <item x="1"/>
        <item x="5"/>
        <item x="0"/>
        <item x="39"/>
        <item x="16"/>
        <item x="52"/>
        <item x="27"/>
        <item t="default"/>
      </items>
    </pivotField>
  </pivotFields>
  <rowFields count="1">
    <field x="17"/>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rowItems>
  <colItems count="1">
    <i/>
  </colItems>
  <dataFields count="1">
    <dataField name="Average of Total College Enrollment" fld="24"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NITY__AREA_NAME" xr10:uid="{286C71ED-B3F0-E84F-B69A-93E827387CC8}" sourceName="COMMUNITY _AREA_NAME">
  <pivotTables>
    <pivotTable tabId="22" name="PivotTable5"/>
    <pivotTable tabId="20" name="PivotTable3"/>
    <pivotTable tabId="21" name="pvt_crime-locations"/>
    <pivotTable tabId="25" name="PVT_HARSHIP"/>
    <pivotTable tabId="32" name="PivotTable12"/>
    <pivotTable tabId="33" name="PivotTable13"/>
  </pivotTables>
  <data>
    <tabular pivotCacheId="2080250993">
      <items count="71">
        <i x="26" s="1"/>
        <i x="6" s="1"/>
        <i x="54" s="1"/>
        <i x="45" s="1"/>
        <i x="16" s="1"/>
        <i x="67" s="1"/>
        <i x="8" s="1"/>
        <i x="52" s="1"/>
        <i x="7" s="1"/>
        <i x="56" s="1"/>
        <i x="0" s="1"/>
        <i x="64" s="1"/>
        <i x="14" s="1"/>
        <i x="15" s="1"/>
        <i x="4" s="1"/>
        <i x="40" s="1"/>
        <i x="24" s="1"/>
        <i x="63" s="1"/>
        <i x="51" s="1"/>
        <i x="59" s="1"/>
        <i x="36" s="1"/>
        <i x="21" s="1"/>
        <i x="70" s="1"/>
        <i x="53" s="1"/>
        <i x="39" s="1"/>
        <i x="48" s="1"/>
        <i x="2" s="1"/>
        <i x="19" s="1"/>
        <i x="65" s="1"/>
        <i x="69" s="1"/>
        <i x="1" s="1"/>
        <i x="58" s="1"/>
        <i x="46" s="1"/>
        <i x="61" s="1"/>
        <i x="35" s="1"/>
        <i x="25" s="1"/>
        <i x="33" s="1"/>
        <i x="50" s="1"/>
        <i x="13" s="1"/>
        <i x="18" s="1"/>
        <i x="29" s="1"/>
        <i x="20" s="1"/>
        <i x="62" s="1"/>
        <i x="42" s="1"/>
        <i x="17" s="1"/>
        <i x="68" s="1"/>
        <i x="10" s="1"/>
        <i x="37" s="1"/>
        <i x="30" s="1"/>
        <i x="32" s="1"/>
        <i x="57" s="1"/>
        <i x="22" s="1"/>
        <i x="44" s="1"/>
        <i x="47" s="1"/>
        <i x="55" s="1"/>
        <i x="43" s="1"/>
        <i x="11" s="1"/>
        <i x="3" s="1"/>
        <i x="49" s="1"/>
        <i x="27" s="1"/>
        <i x="28" s="1"/>
        <i x="66" s="1"/>
        <i x="23" s="1"/>
        <i x="41" s="1"/>
        <i x="34" s="1"/>
        <i x="12" s="1"/>
        <i x="9" s="1"/>
        <i x="60" s="1"/>
        <i x="38" s="1"/>
        <i x="5" s="1"/>
        <i x="3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UNITY _AREA_NAME" xr10:uid="{276076CD-51AC-0645-91DE-81BB2CEE36A5}" cache="Slicer_COMMUNITY__AREA_NAME" caption="Communities Areas" startItem="39" style="SlicerStyleDark2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5A908F-D177-7E45-86FE-AF44BCBFC3F7}" name="Table3" displayName="Table3" ref="B1:X79" headerRowDxfId="108" dataDxfId="106" totalsRowDxfId="104" headerRowBorderDxfId="107" tableBorderDxfId="105">
  <autoFilter ref="B1:X79" xr:uid="{1D5A908F-D177-7E45-86FE-AF44BCBFC3F7}"/>
  <sortState xmlns:xlrd2="http://schemas.microsoft.com/office/spreadsheetml/2017/richdata2" ref="B2:X79">
    <sortCondition descending="1" ref="X1:X79"/>
  </sortState>
  <tableColumns count="23">
    <tableColumn id="1" xr3:uid="{15EC1717-F993-354F-99EE-896F0BFDE83C}" name="CA_NUMBER" totalsRowLabel="Total" dataDxfId="103" totalsRowDxfId="102"/>
    <tableColumn id="2" xr3:uid="{544028AA-4E82-1149-BF71-81A4300EF738}" name="Community Area" dataDxfId="101" totalsRowDxfId="100">
      <calculatedColumnFormula>VLOOKUP(Table3[[#This Row],[CA_NUMBER]],tbl_census[COMMUNITY_AREA_NUMBER]:tbl_census[COMMUNITY_AREA_NAME],2,FALSE)</calculatedColumnFormula>
    </tableColumn>
    <tableColumn id="25" xr3:uid="{EE0C0AE2-9F2B-EB40-8EC4-80215C75ADA8}" name="TOTAL_CRIMES" dataDxfId="99" totalsRowDxfId="98">
      <calculatedColumnFormula>COUNTIF(tbl_crime[COMMUNITY_AREA_NUMBER],Table3[[#This Row],[CA_NUMBER]])</calculatedColumnFormula>
    </tableColumn>
    <tableColumn id="3" xr3:uid="{951E0287-3FA7-244E-AFEB-D86F77720B59}" name="crimes_2008" totalsRowFunction="sum" dataDxfId="97" totalsRowDxfId="96">
      <calculatedColumnFormula>COUNTIFS(tbl_crime[COMMUNITY_AREA_NUMBER],Table3[[#This Row],[CA_NUMBER]],tbl_crime[YEAR],$Z$2)</calculatedColumnFormula>
    </tableColumn>
    <tableColumn id="19" xr3:uid="{3DE1281F-ED1B-3641-9373-168FD334D8F4}" name="crimes_2009" totalsRowFunction="sum" dataDxfId="95" totalsRowDxfId="94">
      <calculatedColumnFormula>COUNTIFS(tbl_crime[COMMUNITY_AREA_NUMBER],Table3[[#This Row],[CA_NUMBER]],tbl_crime[YEAR],$Z$3)</calculatedColumnFormula>
    </tableColumn>
    <tableColumn id="20" xr3:uid="{B19F3D6F-C221-A945-81E8-3A3E7A954C77}" name="crimes_2010" totalsRowFunction="sum" dataDxfId="93" totalsRowDxfId="92">
      <calculatedColumnFormula>COUNTIFS(tbl_crime[COMMUNITY_AREA_NUMBER],Table3[[#This Row],[CA_NUMBER]],tbl_crime[YEAR],$Z$4)</calculatedColumnFormula>
    </tableColumn>
    <tableColumn id="21" xr3:uid="{6B041ABA-DC87-E149-BE4D-5781832CA1CF}" name="crimes_2011" totalsRowFunction="sum" dataDxfId="91" totalsRowDxfId="90">
      <calculatedColumnFormula>COUNTIFS(tbl_crime[COMMUNITY_AREA_NUMBER],Table3[[#This Row],[CA_NUMBER]],tbl_crime[YEAR],$Z$5)</calculatedColumnFormula>
    </tableColumn>
    <tableColumn id="22" xr3:uid="{91BD0BDC-BECA-9B4F-850A-E522634053D9}" name="crimes_2012" totalsRowFunction="sum" dataDxfId="89" totalsRowDxfId="88">
      <calculatedColumnFormula>COUNTIFS(tbl_crime[COMMUNITY_AREA_NUMBER],Table3[[#This Row],[CA_NUMBER]],tbl_crime[YEAR],$Z$6)</calculatedColumnFormula>
    </tableColumn>
    <tableColumn id="23" xr3:uid="{36935ADB-3846-B741-A68E-B7F30C0F8107}" name="crimes_2008-2012" totalsRowFunction="sum" dataDxfId="87" totalsRowDxfId="86">
      <calculatedColumnFormula>SUM(Table3[[#This Row],[crimes_2008]:[crimes_2012]])</calculatedColumnFormula>
    </tableColumn>
    <tableColumn id="4" xr3:uid="{F82F49D9-0FDD-384F-A3E8-D6C5E303C099}" name="HARDSHIP_INDEX" dataDxfId="85" totalsRowDxfId="84">
      <calculatedColumnFormula>_xlfn.XLOOKUP(Table3[[#This Row],[CA_NUMBER]],tbl_census[COMMUNITY_AREA_NUMBER],tbl_census[HARDSHIP_INDEX])</calculatedColumnFormula>
    </tableColumn>
    <tableColumn id="5" xr3:uid="{2DA1C885-65CC-614B-9738-7C462314D179}" name="PER_CAPITA_INCOME" dataDxfId="83" totalsRowDxfId="82">
      <calculatedColumnFormula>_xlfn.XLOOKUP(Table3[[#This Row],[CA_NUMBER]],tbl_census[COMMUNITY_AREA_NUMBER],tbl_census[PER_CAPITA_INCOME])</calculatedColumnFormula>
    </tableColumn>
    <tableColumn id="6" xr3:uid="{AF9CD32D-B18C-7B4F-B676-CC03080535FB}" name="HOUSING_CROWDED" dataDxfId="81" totalsRowDxfId="80">
      <calculatedColumnFormula>_xlfn.XLOOKUP(Table3[[#This Row],[CA_NUMBER]],tbl_census[COMMUNITY_AREA_NUMBER],tbl_census[PERCENT_OF_HOUSING_CROWDED])/100</calculatedColumnFormula>
    </tableColumn>
    <tableColumn id="7" xr3:uid="{C4AEE014-BD7C-EC46-BF64-C04345185AE4}" name="HOUSEHOLDS_BELOW_POVERTY" dataDxfId="79" totalsRowDxfId="78">
      <calculatedColumnFormula>_xlfn.XLOOKUP(Table3[[#This Row],[CA_NUMBER]],tbl_census[COMMUNITY_AREA_NUMBER],tbl_census[PERCENT_HOUSEHOLDS_BELOW_POVERTY])/100</calculatedColumnFormula>
    </tableColumn>
    <tableColumn id="8" xr3:uid="{7647A9F5-0402-074F-8738-C46CF41C5FC5}" name="ABOVE16__UNEMPLOYED" dataDxfId="77" totalsRowDxfId="76">
      <calculatedColumnFormula>_xlfn.XLOOKUP(Table3[[#This Row],[CA_NUMBER]],tbl_census[COMMUNITY_AREA_NUMBER],tbl_census[PERCENT_AGED_16__UNEMPLOYED])/100</calculatedColumnFormula>
    </tableColumn>
    <tableColumn id="9" xr3:uid="{D27C6B27-DD82-5E4A-8C94-8986D49E8581}" name="ABOVE25_NO_HIGHSCHOOL_DIPLOMA" dataDxfId="75" totalsRowDxfId="74">
      <calculatedColumnFormula>_xlfn.XLOOKUP(Table3[[#This Row],[CA_NUMBER]],tbl_census[COMMUNITY_AREA_NUMBER],tbl_census[PERCENT_AGED_25__WITHOUT_HIGH_SCHOOL_DIPLOMA])/100</calculatedColumnFormula>
    </tableColumn>
    <tableColumn id="10" xr3:uid="{11765F92-6962-5F46-9A12-9824F0DBDD6E}" name="TOTAL_COLLEGE_ENROLLMENT" totalsRowFunction="average" dataDxfId="73" totalsRowDxfId="72"/>
    <tableColumn id="11" xr3:uid="{4AD89A79-A5B4-FC47-98D5-11334DB35625}" name="AVG_SCHOOL_SAFETY_SCORE" dataDxfId="71" totalsRowDxfId="70">
      <calculatedColumnFormula>IFERROR(AVERAGEIF(tbl_schools[COMMUNITY_AREA_NUMBER],Table3[[#This Row],[CA_NUMBER]],tbl_schools[SAFETY_SCORE]),"NA")</calculatedColumnFormula>
    </tableColumn>
    <tableColumn id="12" xr3:uid="{010FF5F7-7A8D-8C43-878D-0A51D7236757}" name="AVG_FAMILY_INVOLVEMENT_SCORE " dataDxfId="69" totalsRowDxfId="68">
      <calculatedColumnFormula>IFERROR(AVERAGEIF(tbl_schools[COMMUNITY_AREA_NUMBER],Table3[[#This Row],[CA_NUMBER]],tbl_schools[Family_Involvement_Score]),"NA")</calculatedColumnFormula>
    </tableColumn>
    <tableColumn id="13" xr3:uid="{BF879293-E342-5640-AA35-277091BAC7D0}" name="AVG_LEADERS_SCORE" dataDxfId="67" totalsRowDxfId="66">
      <calculatedColumnFormula>IFERROR(AVERAGEIF(tbl_schools[COMMUNITY_AREA_NUMBER],Table3[[#This Row],[CA_NUMBER]],tbl_schools[Leaders_Score]),"NA")</calculatedColumnFormula>
    </tableColumn>
    <tableColumn id="14" xr3:uid="{3F05DEE3-04C3-904A-BDF7-7D28D4154DBA}" name="AVG_TEACHERS_SCORE" dataDxfId="65" totalsRowDxfId="64">
      <calculatedColumnFormula>IFERROR(AVERAGEIF(tbl_schools[COMMUNITY_AREA_NUMBER],Table3[[#This Row],[CA_NUMBER]],tbl_schools[Teachers_Score]),"NA")</calculatedColumnFormula>
    </tableColumn>
    <tableColumn id="15" xr3:uid="{5D4ED465-DB30-BE4C-94F4-75AC8C781B7F}" name="AVG_PARENT_ENGAGEMENT_SCORE" totalsRowFunction="count" dataDxfId="63" totalsRowDxfId="62">
      <calculatedColumnFormula>IFERROR(AVERAGEIF(tbl_schools[COMMUNITY_AREA_NUMBER],Table3[[#This Row],[CA_NUMBER]],tbl_schools[Parent_Engagement_Score]),"NA")</calculatedColumnFormula>
    </tableColumn>
    <tableColumn id="16" xr3:uid="{6A7BA151-B0F6-EB45-8EE8-C4104F20C71D}" name="AVG_PARENT_ENVIRONMENT_SCORE" dataDxfId="61" totalsRowDxfId="60">
      <calculatedColumnFormula>IFERROR(AVERAGEIF(tbl_schools[COMMUNITY_AREA_NUMBER],Table3[[#This Row],[CA_NUMBER]],tbl_schools[Parent_Environment_Score]),"NA")</calculatedColumnFormula>
    </tableColumn>
    <tableColumn id="17" xr3:uid="{6B792F0C-ECF1-0F48-89B9-ED80F3B71F57}" name="Rate of misconduct per 100 students" totalsRowFunction="average" dataDxfId="59" totalsRowDxfId="58">
      <calculatedColumnFormula>IFERROR(SUMIF(tbl_schools[COMMUNITY_AREA_NUMBER],Table3[[#This Row],[CA_NUMBER]],tbl_schools[Rate_of_Misconducts__per_100_students_]),"NA")</calculatedColumnFormula>
    </tableColumn>
  </tableColumns>
  <tableStyleInfo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290DFF-16C7-084A-853C-2D2DF37191B5}" name="tbl_census" displayName="tbl_census" ref="B1:J79" headerRowDxfId="57">
  <autoFilter ref="B1:J79" xr:uid="{68290DFF-16C7-084A-853C-2D2DF37191B5}"/>
  <sortState xmlns:xlrd2="http://schemas.microsoft.com/office/spreadsheetml/2017/richdata2" ref="B2:J2">
    <sortCondition ref="C1:C79"/>
  </sortState>
  <tableColumns count="9">
    <tableColumn id="1" xr3:uid="{32DDAA7C-91E2-AA40-ABFE-7223E07F01E9}" name="COMMUNITY_AREA_NUMBER" totalsRowFunction="custom">
      <totalsRowFormula>SUM(B2:B78)</totalsRowFormula>
    </tableColumn>
    <tableColumn id="2" xr3:uid="{63E07D6E-75A4-DC48-B169-7428E2EC9679}" name="COMMUNITY_AREA_NAME"/>
    <tableColumn id="3" xr3:uid="{A3995F98-A18E-AE45-9BD8-26124B794A49}" name="PERCENT_OF_HOUSING_CROWDED" totalsRowFunction="custom">
      <totalsRowFormula>SUM(D2:D78)</totalsRowFormula>
    </tableColumn>
    <tableColumn id="4" xr3:uid="{EDDBBFB6-5962-5E41-AA74-B4EAE647CAEC}" name="PERCENT_HOUSEHOLDS_BELOW_POVERTY" totalsRowFunction="custom">
      <totalsRowFormula>SUM(E2:E78)</totalsRowFormula>
    </tableColumn>
    <tableColumn id="5" xr3:uid="{15E9F66C-4E49-3944-88C2-470D07693331}" name="PERCENT_AGED_16__UNEMPLOYED" totalsRowFunction="custom">
      <totalsRowFormula>SUM(F2:F78)</totalsRowFormula>
    </tableColumn>
    <tableColumn id="6" xr3:uid="{F8C2E03A-95FF-AE46-83E3-589E4169E971}" name="PERCENT_AGED_25__WITHOUT_HIGH_SCHOOL_DIPLOMA" totalsRowFunction="custom">
      <totalsRowFormula>SUM(G2:G78)</totalsRowFormula>
    </tableColumn>
    <tableColumn id="7" xr3:uid="{427A1A67-7F39-194A-9B50-147A1E28AE70}" name="PERCENT_AGED_UNDER_18_OR_OVER_64" totalsRowFunction="custom">
      <totalsRowFormula>SUM(H2:H78)</totalsRowFormula>
    </tableColumn>
    <tableColumn id="8" xr3:uid="{03CB0E3E-C7CD-5346-833E-A8F6B5FDA3EF}" name="PER_CAPITA_INCOME" totalsRowFunction="custom">
      <totalsRowFormula>SUM(I2:I78)</totalsRowFormula>
    </tableColumn>
    <tableColumn id="9" xr3:uid="{C82394A4-3BF6-E340-9F47-33FA13ACB39F}" name="HARDSHIP_INDEX" totalsRowFunction="custom">
      <totalsRowFormula>SUM(J2:J78)</totalsRowFormula>
    </tableColumn>
  </tableColumns>
  <tableStyleInfo name="TableStyleLight21" showFirstColumn="0"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00DE61-898A-0742-9766-557CCCD873C6}" name="tbl_schools" displayName="tbl_schools" ref="B1:CA568" totalsRowCount="1">
  <autoFilter ref="B1:CA567" xr:uid="{4000DE61-898A-0742-9766-557CCCD873C6}"/>
  <sortState xmlns:xlrd2="http://schemas.microsoft.com/office/spreadsheetml/2017/richdata2" ref="B2:CA567">
    <sortCondition descending="1" ref="AI1:AI567"/>
  </sortState>
  <tableColumns count="78">
    <tableColumn id="1" xr3:uid="{31ACF715-3C77-E54B-AFFB-5A49BF5BF472}" name="School_ID" totalsRowLabel="Total"/>
    <tableColumn id="2" xr3:uid="{90E3171C-D659-8048-BF04-506058193302}" name="NAME_OF_SCHOOL"/>
    <tableColumn id="3" xr3:uid="{8BA0291D-3C09-1749-B471-360162C10DEA}" name="Elementary, Middle, or High School"/>
    <tableColumn id="4" xr3:uid="{93A61307-7AAE-384A-A112-3AF46CA7E91E}" name="Street_Address"/>
    <tableColumn id="5" xr3:uid="{C3632A4C-35B7-7F49-9FF5-33764E5336E5}" name="City"/>
    <tableColumn id="6" xr3:uid="{22689A1B-180C-E840-82B9-E8212E51EC55}" name="State"/>
    <tableColumn id="7" xr3:uid="{11EB55D2-8F79-4B45-B5D3-B1F5045E2F1E}" name="ZIP_Code"/>
    <tableColumn id="8" xr3:uid="{4E24CB33-77E0-DA49-B29E-2BA28B28F8A3}" name="Phone_Number"/>
    <tableColumn id="9" xr3:uid="{D6E46AC6-89D2-324D-826D-A6A5B0A985B2}" name="Link"/>
    <tableColumn id="10" xr3:uid="{481DA9A0-06C0-C74E-AECC-69B0FE135E63}" name="Network_Manager"/>
    <tableColumn id="11" xr3:uid="{83262EB6-20C0-7949-BDD8-ECEB82B22A8F}" name="Collaborative_Name"/>
    <tableColumn id="12" xr3:uid="{26BDE909-4CCE-214B-8FDB-2E68B49CA719}" name="Adequate_Yearly_Progress_Made_"/>
    <tableColumn id="13" xr3:uid="{49A0F51B-2C7C-6845-B257-B907A8CBEE87}" name="Track_Schedule"/>
    <tableColumn id="14" xr3:uid="{17DEE9BD-1E87-C844-9847-4CCB9F54F6EB}" name="CPS_Performance_Policy_Status"/>
    <tableColumn id="15" xr3:uid="{EB81B58B-00B2-F140-9AD1-8BA6B147E4B6}" name="CPS_Performance_Policy_Level"/>
    <tableColumn id="16" xr3:uid="{14EF27A7-313C-3547-B9D9-B81FA8F54EAC}" name="HEALTHY_SCHOOL_CERTIFIED"/>
    <tableColumn id="17" xr3:uid="{4E066020-B543-574A-AFF7-B4934D24CDCD}" name="Safety_Icon"/>
    <tableColumn id="18" xr3:uid="{FCD0CED6-21DF-044A-B4E2-45E7FDD25AAA}" name="SAFETY_SCORE" totalsRowFunction="average"/>
    <tableColumn id="19" xr3:uid="{4888BA35-CE85-9048-8327-9788E80A2D5C}" name="Family_Involvement_Icon"/>
    <tableColumn id="20" xr3:uid="{7297739C-CED6-5343-909C-F0624A5C4655}" name="Family_Involvement_Score" totalsRowFunction="average"/>
    <tableColumn id="21" xr3:uid="{DDB58C00-C571-AC47-A338-D348306FF409}" name="Environment_Icon"/>
    <tableColumn id="22" xr3:uid="{27819CCC-BD58-6A49-8B95-3CDC8E5655D7}" name="Environment_Score" totalsRowFunction="average"/>
    <tableColumn id="23" xr3:uid="{81364355-CA88-B04E-A781-622329F1E455}" name="Instruction_Icon"/>
    <tableColumn id="24" xr3:uid="{C8B12378-2CAA-6746-8FA2-F0A1E0C87AD2}" name="Instruction_Score" totalsRowFunction="average"/>
    <tableColumn id="25" xr3:uid="{920C59E7-4B50-C047-A60C-846744521964}" name="Leaders_Icon"/>
    <tableColumn id="26" xr3:uid="{1AA04FCE-A5E1-F849-8773-D2269D6FE218}" name="Leaders_Score"/>
    <tableColumn id="27" xr3:uid="{15D4CAA8-8A1D-4545-9D01-F3F484D17ED8}" name="Teachers_Icon"/>
    <tableColumn id="28" xr3:uid="{77C0FC8C-2F4F-F040-B183-8D79A756E36E}" name="Teachers_Score"/>
    <tableColumn id="29" xr3:uid="{DD11C2E3-2B81-C74E-993C-348F05CD0DF9}" name="Parent_Engagement_Icon"/>
    <tableColumn id="30" xr3:uid="{C0C80ACF-6CBB-4B4B-8CC7-3D00FB4FB0EE}" name="Parent_Engagement_Score" totalsRowFunction="average"/>
    <tableColumn id="31" xr3:uid="{E2CE8D25-B639-864E-B87C-1C17B57CC3A0}" name="Parent_Environment_Icon"/>
    <tableColumn id="32" xr3:uid="{82650EE2-3C72-B747-BF36-9DE1B4078A4D}" name="Parent_Environment_Score" totalsRowFunction="average"/>
    <tableColumn id="33" xr3:uid="{7C4AE011-C569-3F46-B603-1CD9B49B29D6}" name="AVERAGE_STUDENT_ATTENDANCE" totalsRowFunction="average" dataDxfId="56" totalsRowDxfId="55"/>
    <tableColumn id="34" xr3:uid="{3E02547D-9C3F-3D41-9E8F-66052F51614F}" name="Rate_of_Misconducts__per_100_students_" totalsRowFunction="average"/>
    <tableColumn id="35" xr3:uid="{41A56E45-9E46-774B-BB29-D221CDFA7173}" name="Average_Teacher_Attendance" totalsRowFunction="average" dataDxfId="54" totalsRowDxfId="53"/>
    <tableColumn id="36" xr3:uid="{5E2225D3-0F67-6943-8BB1-81000CF41B87}" name="Individualized_Education_Program_Compliance_Rate" totalsRowFunction="count" dataDxfId="52"/>
    <tableColumn id="37" xr3:uid="{D9F7EEAE-08C7-5D42-B35A-0E7A120E4942}" name="Pk_2_Literacy__"/>
    <tableColumn id="38" xr3:uid="{0864CD02-DF52-2A47-9E49-39BCE2FE43B0}" name="Pk_2_Math__"/>
    <tableColumn id="39" xr3:uid="{A57ECDE4-B794-044F-A36B-530AAE0A3196}" name="Gr3_5_Grade_Level_Math__"/>
    <tableColumn id="40" xr3:uid="{A5F21C1B-6C27-E94A-B1FE-52A35F141C5B}" name="Gr3_5_Grade_Level_Read__"/>
    <tableColumn id="41" xr3:uid="{F969EEBA-B054-C34F-A8E7-49184F4C80AB}" name="Gr3_5_Keep_Pace_Read__"/>
    <tableColumn id="42" xr3:uid="{D8D92424-D268-0F40-B5E9-5AA0584580CF}" name="Gr3_5_Keep_Pace_Math__"/>
    <tableColumn id="43" xr3:uid="{3EA4C7A9-8EE8-BB42-A0E8-58B450DBE898}" name="Gr6_8_Grade_Level_Math__"/>
    <tableColumn id="44" xr3:uid="{B422CA2D-194E-554E-9A41-1129A7899534}" name="Gr6_8_Grade_Level_Read__"/>
    <tableColumn id="45" xr3:uid="{CA8E218D-2B30-EC42-AF4D-1C64A4179C7F}" name="Gr6_8_Keep_Pace_Math_"/>
    <tableColumn id="46" xr3:uid="{91C296F8-D7B1-0F43-9490-FB0E0BBA7071}" name="Gr6_8_Keep_Pace_Read__"/>
    <tableColumn id="47" xr3:uid="{AFEA4ECB-5AAF-464C-8ABE-A4F362909A86}" name="Gr_8_Explore_Math__"/>
    <tableColumn id="48" xr3:uid="{06D90FE0-C284-084F-8A37-8F85F5529922}" name="Gr_8_Explore_Read__"/>
    <tableColumn id="49" xr3:uid="{87EE3B8F-F434-2F48-826D-38DD5A85DAB8}" name="ISAT_Exceeding_Math__"/>
    <tableColumn id="50" xr3:uid="{2365E1D6-D2CF-D848-825B-2A7800572517}" name="ISAT_Exceeding_Reading__"/>
    <tableColumn id="51" xr3:uid="{DEAC779A-76BA-7549-8633-89FA944BA94D}" name="ISAT_Value_Add_Math"/>
    <tableColumn id="52" xr3:uid="{57A76BF3-C350-864F-982E-A5CA28CABF28}" name="ISAT_Value_Add_Read"/>
    <tableColumn id="53" xr3:uid="{2CC7E0D2-4BC0-944A-8107-2CD988D76244}" name="ISAT_Value_Add_Color_Math"/>
    <tableColumn id="54" xr3:uid="{C5EF8AE2-F122-EB4C-BA6E-E42BB2E3FA52}" name="ISAT_Value_Add_Color_Read"/>
    <tableColumn id="55" xr3:uid="{FF2504D8-2142-0E45-A06A-9D891F42972A}" name="Students_Taking__Algebra__"/>
    <tableColumn id="56" xr3:uid="{752F40E5-8063-134C-A967-3C5F38540C3E}" name="Students_Passing__Algebra__"/>
    <tableColumn id="57" xr3:uid="{B1A738A6-9CD6-5C4B-95F8-3C1F8A513B65}" name="9th Grade EXPLORE (2009)"/>
    <tableColumn id="58" xr3:uid="{D3B4E274-1109-4245-9F3B-0DDF50C635D8}" name="9th Grade EXPLORE (2010)"/>
    <tableColumn id="59" xr3:uid="{EEAB9238-1A48-3842-A11C-141FDAD3CE3E}" name="10th Grade PLAN (2009)"/>
    <tableColumn id="60" xr3:uid="{D4A9BCED-AEF5-584C-8E09-F1987ACD3D8C}" name="10th Grade PLAN (2010)"/>
    <tableColumn id="61" xr3:uid="{B5D44324-247E-0B48-9B9A-A85CB58598E2}" name="Net_Change_EXPLORE_and_PLAN"/>
    <tableColumn id="62" xr3:uid="{FCAC4CD4-150B-A441-87C6-50FAAA6F58FB}" name="11th Grade Average ACT (2011)"/>
    <tableColumn id="63" xr3:uid="{9621478B-E879-3F4E-813A-AE949A10463F}" name="Net_Change_PLAN_and_ACT"/>
    <tableColumn id="64" xr3:uid="{D1BA7A86-5846-2B40-B727-E64E22C43281}" name="College_Eligibility__"/>
    <tableColumn id="65" xr3:uid="{4922EE4A-C7B1-4944-B49D-7FA6477AC6D0}" name="Graduation_Rate__"/>
    <tableColumn id="66" xr3:uid="{40F79C4F-6E07-CB49-A121-2210A433683A}" name="College_Enrollment_Rate__"/>
    <tableColumn id="67" xr3:uid="{1959D2A6-D394-6F4D-A5A2-6B61653C188C}" name="COLLEGE_ENROLLMENT" totalsRowFunction="sum"/>
    <tableColumn id="68" xr3:uid="{4F8B4D5F-E536-C341-8A97-E3D2E9E9F5BE}" name="General_Services_Route"/>
    <tableColumn id="69" xr3:uid="{2148BD5A-DD25-5E44-A0E3-1174253D2D3E}" name="Freshman_on_Track_Rate__"/>
    <tableColumn id="70" xr3:uid="{8C038235-C9C7-8D4C-A8F9-94CBCA9EB880}" name="X_COORDINATE"/>
    <tableColumn id="71" xr3:uid="{8A759FAC-47BC-3A41-B2B2-56A06B3CEE67}" name="Y_COORDINATE"/>
    <tableColumn id="72" xr3:uid="{E132D8E5-F168-6047-913E-331D05A40C65}" name="Latitude"/>
    <tableColumn id="73" xr3:uid="{BA150201-682D-6B49-B9B2-324985100ECD}" name="Longitude"/>
    <tableColumn id="74" xr3:uid="{8A243848-FA03-0B47-8873-CB7156D7DDF9}" name="COMMUNITY_AREA_NUMBER"/>
    <tableColumn id="75" xr3:uid="{C0043A3A-F0A7-B04D-AF07-F3BF821D5A9C}" name="COMMUNITY_AREA_NAME"/>
    <tableColumn id="76" xr3:uid="{252984C7-429F-3F4B-BDD0-F1EAD6F0C3BA}" name="Ward"/>
    <tableColumn id="77" xr3:uid="{5FBD48B6-1B1A-364C-96BD-B1D0EE180B1C}" name="Police_District"/>
    <tableColumn id="78" xr3:uid="{6BF2DA5E-45D3-9F41-A08B-9869D2745294}" name="Location" totalsRowFunction="count"/>
  </tableColumns>
  <tableStyleInfo name="TableStyleLight20" showFirstColumn="0" showLastColumn="0" showRowStripes="0"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225881-F025-D940-8759-7EEA0CAA669A}" name="tbl_crime" displayName="tbl_crime" ref="B1:Z535" totalsRowCount="1" headerRowDxfId="51" dataDxfId="50">
  <autoFilter ref="B1:Z534" xr:uid="{C8225881-F025-D940-8759-7EEA0CAA669A}"/>
  <tableColumns count="25">
    <tableColumn id="1" xr3:uid="{990A294C-7E6B-ED4F-9B18-BF5E0279A022}" name="ID" totalsRowLabel="Total" dataDxfId="49" totalsRowDxfId="48"/>
    <tableColumn id="2" xr3:uid="{C5032A46-7D25-EA4D-A5D4-337564944BCE}" name="CASE_NUMBER" totalsRowFunction="count" dataDxfId="47" totalsRowDxfId="46"/>
    <tableColumn id="3" xr3:uid="{29A53667-0513-0141-92A0-0CFA6A3722AE}" name="DATE" dataDxfId="45" totalsRowDxfId="44"/>
    <tableColumn id="4" xr3:uid="{D2F3530B-8EC3-7F4D-84C6-5A0C577CDF94}" name="BLOCK" dataDxfId="43" totalsRowDxfId="42"/>
    <tableColumn id="5" xr3:uid="{9E7AEE1B-274B-7C4C-A46D-295B26C1BDFE}" name="IUCR" dataDxfId="41" totalsRowDxfId="40"/>
    <tableColumn id="6" xr3:uid="{FB3D71CD-8430-774D-ACBC-FD42CE6F1459}" name="PRIMARY_TYPE" dataDxfId="39" totalsRowDxfId="38"/>
    <tableColumn id="7" xr3:uid="{F0C307DB-F957-9946-8C9E-2D995295DB9C}" name="DESCRIPTION" dataDxfId="37" totalsRowDxfId="36"/>
    <tableColumn id="8" xr3:uid="{0A096B92-AB50-2742-8B97-FA4F5AC5634D}" name="LOCATION_DESCRIPTION" dataDxfId="35" totalsRowDxfId="34"/>
    <tableColumn id="9" xr3:uid="{27BCC5BD-8BE5-BA49-9B1D-283EAB91B7FF}" name="ARREST" dataDxfId="33" totalsRowDxfId="32"/>
    <tableColumn id="10" xr3:uid="{97AB4B48-D2CE-5946-9CEF-D756A8098B08}" name="DOMESTIC" dataDxfId="31" totalsRowDxfId="30"/>
    <tableColumn id="11" xr3:uid="{0AA8B6A0-7835-5347-915C-F38855321913}" name="BEAT" dataDxfId="29" totalsRowDxfId="28"/>
    <tableColumn id="12" xr3:uid="{134BABBA-F72A-1844-BC9B-1A71B2EC7CD6}" name="DISTRICT" dataDxfId="27" totalsRowDxfId="26"/>
    <tableColumn id="13" xr3:uid="{E98099B5-D3D1-6046-B35B-2FD0A41F5B31}" name="WARD" dataDxfId="25" totalsRowDxfId="24"/>
    <tableColumn id="14" xr3:uid="{E23D411D-49A3-4E46-850C-DB9B620A7194}" name="COMMUNITY_AREA_NUMBER" dataDxfId="23" totalsRowDxfId="22"/>
    <tableColumn id="15" xr3:uid="{C81A7F6A-E975-C444-A4B9-319AC04CAFA0}" name="FBICODE" dataDxfId="21" totalsRowDxfId="20"/>
    <tableColumn id="16" xr3:uid="{9236C502-4098-B844-9D39-79D9C06DC89B}" name="X_COORDINATE" dataDxfId="19" totalsRowDxfId="18"/>
    <tableColumn id="17" xr3:uid="{87CBF05F-5B33-6041-B59C-5C495D02E7B7}" name="Y_COORDINATE" dataDxfId="17" totalsRowDxfId="16"/>
    <tableColumn id="22" xr3:uid="{652763E8-9B66-DE4C-B470-BA24EFADEF7D}" name="COMMUNITY _AREA_NAME" dataDxfId="15" totalsRowDxfId="14">
      <calculatedColumnFormula>IF(tbl_crime[[#This Row],[COMMUNITY_AREA_NUMBER]]="", "",_xlfn.XLOOKUP(tbl_crime[[#This Row],[COMMUNITY_AREA_NUMBER]],tbl_census[COMMUNITY_AREA_NUMBER],tbl_census[COMMUNITY_AREA_NAME]))</calculatedColumnFormula>
    </tableColumn>
    <tableColumn id="23" xr3:uid="{E067F335-F4A6-3445-A5A6-61069EAF65BF}" name="HARSHIP_INDEX" dataDxfId="13" totalsRowDxfId="12">
      <calculatedColumnFormula>IF(tbl_crime[[#This Row],[COMMUNITY_AREA_NUMBER]]="","",_xlfn.XLOOKUP(tbl_crime[[#This Row],[COMMUNITY_AREA_NUMBER]],tbl_census[COMMUNITY_AREA_NUMBER],tbl_census[HARDSHIP_INDEX]))</calculatedColumnFormula>
    </tableColumn>
    <tableColumn id="18" xr3:uid="{E061B3AE-B9F2-F540-A2FF-FA2F2940793F}" name="YEAR" dataDxfId="11" totalsRowDxfId="10"/>
    <tableColumn id="19" xr3:uid="{31F16666-1A9C-C94A-B65A-8D0CD19149D8}" name="LATITUDE" dataDxfId="9" totalsRowDxfId="8"/>
    <tableColumn id="20" xr3:uid="{36C0F604-E5B3-1247-B92B-B1D57AB9B682}" name="LONGITUDE" dataDxfId="7" totalsRowDxfId="6"/>
    <tableColumn id="21" xr3:uid="{1E0AD948-D0F4-6446-972D-8AD49B293AAC}" name="LOCATION" totalsRowFunction="count" dataDxfId="5" totalsRowDxfId="4"/>
    <tableColumn id="27" xr3:uid="{0960E9BA-2A48-8847-BC26-20A23D7B657A}" name="Misconduct rates" totalsRowFunction="average" dataDxfId="3" totalsRowDxfId="2">
      <calculatedColumnFormula>_xlfn.XLOOKUP(tbl_crime[[#This Row],[COMMUNITY_AREA_NUMBER]],Table3[CA_NUMBER],Table3[Rate of misconduct per 100 students])</calculatedColumnFormula>
    </tableColumn>
    <tableColumn id="28" xr3:uid="{4CA638EC-A6D4-834D-98DB-72B06DCAB19A}" name="Total College Enrollment" dataDxfId="1" totalsRowDxfId="0">
      <calculatedColumnFormula>_xlfn.XLOOKUP(tbl_crime[[#This Row],[COMMUNITY_AREA_NUMBER]],Table3[CA_NUMBER],Table3[TOTAL_COLLEGE_ENROLLMENT])</calculatedColumnFormula>
    </tableColumn>
  </tableColumns>
  <tableStyleInfo name="TableStyleMedium4"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CFC8-8BBA-3B44-8A17-7C5E0CE0BA16}">
  <dimension ref="B2:I17"/>
  <sheetViews>
    <sheetView showRowColHeaders="0" zoomScale="99" workbookViewId="0"/>
  </sheetViews>
  <sheetFormatPr baseColWidth="10" defaultRowHeight="16" x14ac:dyDescent="0.2"/>
  <cols>
    <col min="1" max="1" width="3.6640625" style="27" customWidth="1"/>
    <col min="2" max="2" width="6" style="27" customWidth="1"/>
    <col min="3" max="16384" width="10.83203125" style="27"/>
  </cols>
  <sheetData>
    <row r="2" spans="2:9" x14ac:dyDescent="0.2">
      <c r="B2" s="23"/>
      <c r="C2" s="23"/>
      <c r="D2" s="23"/>
      <c r="E2" s="23"/>
      <c r="F2" s="23"/>
      <c r="G2" s="23"/>
      <c r="H2" s="23"/>
      <c r="I2" s="23"/>
    </row>
    <row r="3" spans="2:9" x14ac:dyDescent="0.2">
      <c r="B3" s="23"/>
      <c r="C3" s="23"/>
      <c r="D3" s="23"/>
      <c r="E3" s="23"/>
      <c r="F3" s="23"/>
      <c r="G3" s="23"/>
      <c r="H3" s="23"/>
      <c r="I3" s="23"/>
    </row>
    <row r="4" spans="2:9" x14ac:dyDescent="0.2">
      <c r="B4" s="23"/>
      <c r="C4" s="23"/>
      <c r="D4" s="23"/>
      <c r="E4" s="23"/>
      <c r="F4" s="23"/>
      <c r="G4" s="23"/>
      <c r="H4" s="23"/>
      <c r="I4" s="23"/>
    </row>
    <row r="5" spans="2:9" x14ac:dyDescent="0.2">
      <c r="B5" s="23"/>
      <c r="C5" s="23"/>
      <c r="D5" s="23"/>
      <c r="E5" s="23"/>
      <c r="F5" s="23"/>
      <c r="G5" s="23"/>
      <c r="H5" s="23"/>
      <c r="I5" s="23"/>
    </row>
    <row r="6" spans="2:9" x14ac:dyDescent="0.2">
      <c r="B6" s="23"/>
      <c r="C6" s="23"/>
      <c r="D6" s="23"/>
      <c r="E6" s="23"/>
      <c r="F6" s="23"/>
      <c r="G6" s="23"/>
      <c r="H6" s="23"/>
      <c r="I6" s="23"/>
    </row>
    <row r="7" spans="2:9" x14ac:dyDescent="0.2">
      <c r="B7" s="23"/>
      <c r="C7" s="23"/>
      <c r="D7" s="23"/>
      <c r="E7" s="23"/>
      <c r="F7" s="23"/>
      <c r="G7" s="23"/>
      <c r="H7" s="23"/>
      <c r="I7" s="23"/>
    </row>
    <row r="8" spans="2:9" x14ac:dyDescent="0.2">
      <c r="B8" s="23"/>
      <c r="C8" s="23"/>
      <c r="D8" s="23"/>
      <c r="E8" s="23"/>
      <c r="F8" s="23"/>
      <c r="G8" s="23"/>
      <c r="H8" s="23"/>
      <c r="I8" s="23"/>
    </row>
    <row r="9" spans="2:9" x14ac:dyDescent="0.2">
      <c r="B9" s="23"/>
      <c r="C9" s="23"/>
      <c r="D9" s="23"/>
      <c r="E9" s="23"/>
      <c r="F9" s="23"/>
      <c r="G9" s="23"/>
      <c r="H9" s="23"/>
      <c r="I9" s="23"/>
    </row>
    <row r="10" spans="2:9" x14ac:dyDescent="0.2">
      <c r="B10" s="23"/>
      <c r="C10" s="23"/>
      <c r="D10" s="23"/>
      <c r="E10" s="23"/>
      <c r="F10" s="23"/>
      <c r="G10" s="23"/>
      <c r="H10" s="23"/>
      <c r="I10" s="23"/>
    </row>
    <row r="11" spans="2:9" x14ac:dyDescent="0.2">
      <c r="B11" s="23"/>
      <c r="C11" s="23"/>
      <c r="D11" s="23"/>
      <c r="E11" s="23"/>
      <c r="F11" s="23"/>
      <c r="G11" s="23"/>
      <c r="H11" s="23"/>
      <c r="I11" s="23"/>
    </row>
    <row r="12" spans="2:9" x14ac:dyDescent="0.2">
      <c r="B12" s="23"/>
      <c r="C12" s="23"/>
      <c r="D12" s="23"/>
      <c r="E12" s="23"/>
      <c r="F12" s="23"/>
      <c r="G12" s="23"/>
      <c r="H12" s="23"/>
      <c r="I12" s="23"/>
    </row>
    <row r="13" spans="2:9" x14ac:dyDescent="0.2">
      <c r="B13" s="23"/>
      <c r="C13" s="23"/>
      <c r="D13" s="23"/>
      <c r="E13" s="23"/>
      <c r="F13" s="23"/>
      <c r="G13" s="23"/>
      <c r="H13" s="23"/>
      <c r="I13" s="23"/>
    </row>
    <row r="14" spans="2:9" x14ac:dyDescent="0.2">
      <c r="B14" s="23"/>
      <c r="C14" s="23"/>
      <c r="D14" s="23"/>
      <c r="E14" s="23"/>
      <c r="F14" s="23"/>
      <c r="G14" s="23"/>
      <c r="H14" s="23"/>
      <c r="I14" s="23"/>
    </row>
    <row r="15" spans="2:9" x14ac:dyDescent="0.2">
      <c r="B15" s="23"/>
      <c r="C15" s="23"/>
      <c r="D15" s="23"/>
      <c r="E15" s="23"/>
      <c r="F15" s="23"/>
      <c r="G15" s="23"/>
      <c r="H15" s="23"/>
      <c r="I15" s="23"/>
    </row>
    <row r="16" spans="2:9" x14ac:dyDescent="0.2">
      <c r="B16" s="23"/>
      <c r="C16" s="23"/>
      <c r="D16" s="23"/>
      <c r="E16" s="23"/>
      <c r="F16" s="23"/>
      <c r="G16" s="23"/>
      <c r="H16" s="23"/>
      <c r="I16" s="23"/>
    </row>
    <row r="17" spans="2:9" x14ac:dyDescent="0.2">
      <c r="B17" s="23"/>
      <c r="C17" s="23"/>
      <c r="D17" s="23"/>
      <c r="E17" s="23"/>
      <c r="F17" s="23"/>
      <c r="G17" s="23"/>
      <c r="H17" s="23"/>
      <c r="I17" s="23"/>
    </row>
  </sheetData>
  <sheetProtection sheet="1" objects="1" scenarios="1"/>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4EA42-60C8-C149-B8D6-35F308AA8EEB}">
  <dimension ref="A3:B75"/>
  <sheetViews>
    <sheetView workbookViewId="0">
      <selection activeCell="A12" sqref="A12"/>
    </sheetView>
  </sheetViews>
  <sheetFormatPr baseColWidth="10" defaultRowHeight="16" x14ac:dyDescent="0.2"/>
  <cols>
    <col min="1" max="1" width="20.5" bestFit="1" customWidth="1"/>
    <col min="2" max="2" width="31.33203125" bestFit="1" customWidth="1"/>
  </cols>
  <sheetData>
    <row r="3" spans="1:2" x14ac:dyDescent="0.2">
      <c r="A3" s="4" t="s">
        <v>4893</v>
      </c>
      <c r="B3" t="s">
        <v>4919</v>
      </c>
    </row>
    <row r="4" spans="1:2" x14ac:dyDescent="0.2">
      <c r="A4" s="5"/>
      <c r="B4" s="6">
        <v>0</v>
      </c>
    </row>
    <row r="5" spans="1:2" x14ac:dyDescent="0.2">
      <c r="A5" s="5" t="s">
        <v>22</v>
      </c>
      <c r="B5" s="6">
        <v>6864</v>
      </c>
    </row>
    <row r="6" spans="1:2" x14ac:dyDescent="0.2">
      <c r="A6" s="5" t="s">
        <v>78</v>
      </c>
      <c r="B6" s="6">
        <v>6483</v>
      </c>
    </row>
    <row r="7" spans="1:2" x14ac:dyDescent="0.2">
      <c r="A7" s="5" t="s">
        <v>79</v>
      </c>
      <c r="B7" s="6">
        <v>4175</v>
      </c>
    </row>
    <row r="8" spans="1:2" x14ac:dyDescent="0.2">
      <c r="A8" s="5" t="s">
        <v>33</v>
      </c>
      <c r="B8" s="6">
        <v>10933</v>
      </c>
    </row>
    <row r="9" spans="1:2" x14ac:dyDescent="0.2">
      <c r="A9" s="5" t="s">
        <v>53</v>
      </c>
      <c r="B9" s="6">
        <v>1522</v>
      </c>
    </row>
    <row r="10" spans="1:2" x14ac:dyDescent="0.2">
      <c r="A10" s="5" t="s">
        <v>29</v>
      </c>
      <c r="B10" s="6">
        <v>3640</v>
      </c>
    </row>
    <row r="11" spans="1:2" x14ac:dyDescent="0.2">
      <c r="A11" s="5" t="s">
        <v>27</v>
      </c>
      <c r="B11" s="6">
        <v>14386</v>
      </c>
    </row>
    <row r="12" spans="1:2" x14ac:dyDescent="0.2">
      <c r="A12" s="5" t="s">
        <v>80</v>
      </c>
      <c r="B12" s="6">
        <v>1636</v>
      </c>
    </row>
    <row r="13" spans="1:2" x14ac:dyDescent="0.2">
      <c r="A13" s="5" t="s">
        <v>68</v>
      </c>
      <c r="B13" s="6">
        <v>3167</v>
      </c>
    </row>
    <row r="14" spans="1:2" x14ac:dyDescent="0.2">
      <c r="A14" s="5" t="s">
        <v>66</v>
      </c>
      <c r="B14" s="6">
        <v>9647</v>
      </c>
    </row>
    <row r="15" spans="1:2" x14ac:dyDescent="0.2">
      <c r="A15" s="5" t="s">
        <v>55</v>
      </c>
      <c r="B15" s="6">
        <v>549</v>
      </c>
    </row>
    <row r="16" spans="1:2" x14ac:dyDescent="0.2">
      <c r="A16" s="5" t="s">
        <v>56</v>
      </c>
      <c r="B16" s="6">
        <v>1568</v>
      </c>
    </row>
    <row r="17" spans="1:2" x14ac:dyDescent="0.2">
      <c r="A17" s="5" t="s">
        <v>52</v>
      </c>
      <c r="B17" s="6">
        <v>5042</v>
      </c>
    </row>
    <row r="18" spans="1:2" x14ac:dyDescent="0.2">
      <c r="A18" s="5" t="s">
        <v>74</v>
      </c>
      <c r="B18" s="6">
        <v>7086</v>
      </c>
    </row>
    <row r="19" spans="1:2" x14ac:dyDescent="0.2">
      <c r="A19" s="5" t="s">
        <v>72</v>
      </c>
      <c r="B19" s="6">
        <v>2085</v>
      </c>
    </row>
    <row r="20" spans="1:2" x14ac:dyDescent="0.2">
      <c r="A20" s="5" t="s">
        <v>43</v>
      </c>
      <c r="B20" s="6">
        <v>4670</v>
      </c>
    </row>
    <row r="21" spans="1:2" x14ac:dyDescent="0.2">
      <c r="A21" s="5" t="s">
        <v>25</v>
      </c>
      <c r="B21" s="6">
        <v>4568</v>
      </c>
    </row>
    <row r="22" spans="1:2" x14ac:dyDescent="0.2">
      <c r="A22" s="5" t="s">
        <v>35</v>
      </c>
      <c r="B22" s="6">
        <v>5337</v>
      </c>
    </row>
    <row r="23" spans="1:2" x14ac:dyDescent="0.2">
      <c r="A23" s="5" t="s">
        <v>60</v>
      </c>
      <c r="B23" s="6">
        <v>5305</v>
      </c>
    </row>
    <row r="24" spans="1:2" x14ac:dyDescent="0.2">
      <c r="A24" s="5" t="s">
        <v>85</v>
      </c>
      <c r="B24" s="6">
        <v>4600</v>
      </c>
    </row>
    <row r="25" spans="1:2" x14ac:dyDescent="0.2">
      <c r="A25" s="5" t="s">
        <v>76</v>
      </c>
      <c r="B25" s="6">
        <v>6832</v>
      </c>
    </row>
    <row r="26" spans="1:2" x14ac:dyDescent="0.2">
      <c r="A26" s="5" t="s">
        <v>20</v>
      </c>
      <c r="B26" s="6">
        <v>1431</v>
      </c>
    </row>
    <row r="27" spans="1:2" x14ac:dyDescent="0.2">
      <c r="A27" s="5" t="s">
        <v>45</v>
      </c>
      <c r="B27" s="6">
        <v>531</v>
      </c>
    </row>
    <row r="28" spans="1:2" x14ac:dyDescent="0.2">
      <c r="A28" s="5" t="s">
        <v>71</v>
      </c>
      <c r="B28" s="6">
        <v>9915</v>
      </c>
    </row>
    <row r="29" spans="1:2" x14ac:dyDescent="0.2">
      <c r="A29" s="5" t="s">
        <v>64</v>
      </c>
      <c r="B29" s="6">
        <v>4552</v>
      </c>
    </row>
    <row r="30" spans="1:2" x14ac:dyDescent="0.2">
      <c r="A30" s="5" t="s">
        <v>46</v>
      </c>
      <c r="B30" s="6">
        <v>2809</v>
      </c>
    </row>
    <row r="31" spans="1:2" x14ac:dyDescent="0.2">
      <c r="A31" s="5" t="s">
        <v>77</v>
      </c>
      <c r="B31" s="6">
        <v>4051</v>
      </c>
    </row>
    <row r="32" spans="1:2" x14ac:dyDescent="0.2">
      <c r="A32" s="5" t="s">
        <v>63</v>
      </c>
      <c r="B32" s="6">
        <v>963</v>
      </c>
    </row>
    <row r="33" spans="1:2" x14ac:dyDescent="0.2">
      <c r="A33" s="5" t="s">
        <v>28</v>
      </c>
      <c r="B33" s="6">
        <v>3975</v>
      </c>
    </row>
    <row r="34" spans="1:2" x14ac:dyDescent="0.2">
      <c r="A34" s="5" t="s">
        <v>31</v>
      </c>
      <c r="B34" s="6">
        <v>8620</v>
      </c>
    </row>
    <row r="35" spans="1:2" x14ac:dyDescent="0.2">
      <c r="A35" s="5" t="s">
        <v>49</v>
      </c>
      <c r="B35" s="6">
        <v>1930</v>
      </c>
    </row>
    <row r="36" spans="1:2" x14ac:dyDescent="0.2">
      <c r="A36" s="5" t="s">
        <v>24</v>
      </c>
      <c r="B36" s="6">
        <v>7764</v>
      </c>
    </row>
    <row r="37" spans="1:2" x14ac:dyDescent="0.2">
      <c r="A37" s="5" t="s">
        <v>19</v>
      </c>
      <c r="B37" s="6">
        <v>1755</v>
      </c>
    </row>
    <row r="38" spans="1:2" x14ac:dyDescent="0.2">
      <c r="A38" s="5" t="s">
        <v>47</v>
      </c>
      <c r="B38" s="6">
        <v>4287</v>
      </c>
    </row>
    <row r="39" spans="1:2" x14ac:dyDescent="0.2">
      <c r="A39" s="5" t="s">
        <v>14</v>
      </c>
      <c r="B39" s="6">
        <v>7055</v>
      </c>
    </row>
    <row r="40" spans="1:2" x14ac:dyDescent="0.2">
      <c r="A40" s="5" t="s">
        <v>15</v>
      </c>
      <c r="B40" s="6">
        <v>5615</v>
      </c>
    </row>
    <row r="41" spans="1:2" x14ac:dyDescent="0.2">
      <c r="A41" s="5" t="s">
        <v>12</v>
      </c>
      <c r="B41" s="6">
        <v>4132</v>
      </c>
    </row>
    <row r="42" spans="1:2" x14ac:dyDescent="0.2">
      <c r="A42" s="5" t="s">
        <v>30</v>
      </c>
      <c r="B42" s="6">
        <v>7351</v>
      </c>
    </row>
    <row r="43" spans="1:2" x14ac:dyDescent="0.2">
      <c r="A43" s="5" t="s">
        <v>40</v>
      </c>
      <c r="B43" s="6">
        <v>871</v>
      </c>
    </row>
    <row r="44" spans="1:2" x14ac:dyDescent="0.2">
      <c r="A44" s="5" t="s">
        <v>39</v>
      </c>
      <c r="B44" s="6">
        <v>7257</v>
      </c>
    </row>
    <row r="45" spans="1:2" x14ac:dyDescent="0.2">
      <c r="A45" s="5" t="s">
        <v>67</v>
      </c>
      <c r="B45" s="6">
        <v>1552</v>
      </c>
    </row>
    <row r="46" spans="1:2" x14ac:dyDescent="0.2">
      <c r="A46" s="5" t="s">
        <v>26</v>
      </c>
      <c r="B46" s="6">
        <v>1317</v>
      </c>
    </row>
    <row r="47" spans="1:2" x14ac:dyDescent="0.2">
      <c r="A47" s="5" t="s">
        <v>83</v>
      </c>
      <c r="B47" s="6">
        <v>3271</v>
      </c>
    </row>
    <row r="48" spans="1:2" x14ac:dyDescent="0.2">
      <c r="A48" s="5" t="s">
        <v>16</v>
      </c>
      <c r="B48" s="6">
        <v>3362</v>
      </c>
    </row>
    <row r="49" spans="1:2" x14ac:dyDescent="0.2">
      <c r="A49" s="5" t="s">
        <v>41</v>
      </c>
      <c r="B49" s="6">
        <v>1378</v>
      </c>
    </row>
    <row r="50" spans="1:2" x14ac:dyDescent="0.2">
      <c r="A50" s="5" t="s">
        <v>36</v>
      </c>
      <c r="B50" s="6">
        <v>7975</v>
      </c>
    </row>
    <row r="51" spans="1:2" x14ac:dyDescent="0.2">
      <c r="A51" s="5" t="s">
        <v>69</v>
      </c>
      <c r="B51" s="6">
        <v>7922</v>
      </c>
    </row>
    <row r="52" spans="1:2" x14ac:dyDescent="0.2">
      <c r="A52" s="5" t="s">
        <v>13</v>
      </c>
      <c r="B52" s="6">
        <v>7541</v>
      </c>
    </row>
    <row r="53" spans="1:2" x14ac:dyDescent="0.2">
      <c r="A53" s="5" t="s">
        <v>37</v>
      </c>
      <c r="B53" s="6">
        <v>5146</v>
      </c>
    </row>
    <row r="54" spans="1:2" x14ac:dyDescent="0.2">
      <c r="A54" s="5" t="s">
        <v>18</v>
      </c>
      <c r="B54" s="6">
        <v>6469</v>
      </c>
    </row>
    <row r="55" spans="1:2" x14ac:dyDescent="0.2">
      <c r="A55" s="5" t="s">
        <v>84</v>
      </c>
      <c r="B55" s="6">
        <v>786</v>
      </c>
    </row>
    <row r="56" spans="1:2" x14ac:dyDescent="0.2">
      <c r="A56" s="5" t="s">
        <v>23</v>
      </c>
      <c r="B56" s="6">
        <v>6954</v>
      </c>
    </row>
    <row r="57" spans="1:2" x14ac:dyDescent="0.2">
      <c r="A57" s="5" t="s">
        <v>58</v>
      </c>
      <c r="B57" s="6">
        <v>1620</v>
      </c>
    </row>
    <row r="58" spans="1:2" x14ac:dyDescent="0.2">
      <c r="A58" s="5" t="s">
        <v>62</v>
      </c>
      <c r="B58" s="6">
        <v>1547</v>
      </c>
    </row>
    <row r="59" spans="1:2" x14ac:dyDescent="0.2">
      <c r="A59" s="5" t="s">
        <v>9</v>
      </c>
      <c r="B59" s="6">
        <v>4068</v>
      </c>
    </row>
    <row r="60" spans="1:2" x14ac:dyDescent="0.2">
      <c r="A60" s="5" t="s">
        <v>57</v>
      </c>
      <c r="B60" s="6">
        <v>7020</v>
      </c>
    </row>
    <row r="61" spans="1:2" x14ac:dyDescent="0.2">
      <c r="A61" s="5" t="s">
        <v>54</v>
      </c>
      <c r="B61" s="6">
        <v>4043</v>
      </c>
    </row>
    <row r="62" spans="1:2" x14ac:dyDescent="0.2">
      <c r="A62" s="5" t="s">
        <v>59</v>
      </c>
      <c r="B62" s="6">
        <v>1859</v>
      </c>
    </row>
    <row r="63" spans="1:2" x14ac:dyDescent="0.2">
      <c r="A63" s="5" t="s">
        <v>38</v>
      </c>
      <c r="B63" s="6">
        <v>14793</v>
      </c>
    </row>
    <row r="64" spans="1:2" x14ac:dyDescent="0.2">
      <c r="A64" s="5" t="s">
        <v>51</v>
      </c>
      <c r="B64" s="6">
        <v>4543</v>
      </c>
    </row>
    <row r="65" spans="1:2" x14ac:dyDescent="0.2">
      <c r="A65" s="5" t="s">
        <v>11</v>
      </c>
      <c r="B65" s="6">
        <v>4388</v>
      </c>
    </row>
    <row r="66" spans="1:2" x14ac:dyDescent="0.2">
      <c r="A66" s="5" t="s">
        <v>81</v>
      </c>
      <c r="B66" s="6">
        <v>4006</v>
      </c>
    </row>
    <row r="67" spans="1:2" x14ac:dyDescent="0.2">
      <c r="A67" s="5" t="s">
        <v>70</v>
      </c>
      <c r="B67" s="6">
        <v>3700</v>
      </c>
    </row>
    <row r="68" spans="1:2" x14ac:dyDescent="0.2">
      <c r="A68" s="5" t="s">
        <v>75</v>
      </c>
      <c r="B68" s="6">
        <v>5946</v>
      </c>
    </row>
    <row r="69" spans="1:2" x14ac:dyDescent="0.2">
      <c r="A69" s="5" t="s">
        <v>34</v>
      </c>
      <c r="B69" s="6">
        <v>2622</v>
      </c>
    </row>
    <row r="70" spans="1:2" x14ac:dyDescent="0.2">
      <c r="A70" s="5" t="s">
        <v>73</v>
      </c>
      <c r="B70" s="6">
        <v>4207</v>
      </c>
    </row>
    <row r="71" spans="1:2" x14ac:dyDescent="0.2">
      <c r="A71" s="5" t="s">
        <v>61</v>
      </c>
      <c r="B71" s="6">
        <v>3240</v>
      </c>
    </row>
    <row r="72" spans="1:2" x14ac:dyDescent="0.2">
      <c r="A72" s="5" t="s">
        <v>10</v>
      </c>
      <c r="B72" s="6">
        <v>8197</v>
      </c>
    </row>
    <row r="73" spans="1:2" x14ac:dyDescent="0.2">
      <c r="A73" s="5" t="s">
        <v>32</v>
      </c>
      <c r="B73" s="6">
        <v>9429</v>
      </c>
    </row>
    <row r="74" spans="1:2" x14ac:dyDescent="0.2">
      <c r="A74" s="5" t="s">
        <v>50</v>
      </c>
      <c r="B74" s="6">
        <v>4206</v>
      </c>
    </row>
    <row r="75" spans="1:2" x14ac:dyDescent="0.2">
      <c r="A75" s="5" t="s">
        <v>4894</v>
      </c>
      <c r="B75" s="6">
        <v>5770.0712945590994</v>
      </c>
    </row>
  </sheetData>
  <pageMargins left="0.7" right="0.7" top="0.75" bottom="0.75" header="0.3" footer="0.3"/>
  <pageSetup paperSize="9" orientation="portrait" horizontalDpi="0" verticalDpi="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L82"/>
  <sheetViews>
    <sheetView showGridLines="0" showRowColHeaders="0" topLeftCell="B1" zoomScale="75" workbookViewId="0">
      <selection activeCell="N35" sqref="N35"/>
    </sheetView>
  </sheetViews>
  <sheetFormatPr baseColWidth="10" defaultRowHeight="16" x14ac:dyDescent="0.2"/>
  <cols>
    <col min="1" max="1" width="10.83203125" style="13"/>
    <col min="2" max="2" width="29.1640625" customWidth="1"/>
    <col min="3" max="3" width="26.5" bestFit="1" customWidth="1"/>
    <col min="4" max="4" width="34.33203125" bestFit="1" customWidth="1"/>
    <col min="5" max="5" width="40.6640625" bestFit="1" customWidth="1"/>
    <col min="6" max="6" width="34.5" bestFit="1" customWidth="1"/>
    <col min="7" max="7" width="53.6640625" bestFit="1" customWidth="1"/>
    <col min="8" max="8" width="40.1640625" bestFit="1" customWidth="1"/>
    <col min="9" max="9" width="21.6640625" bestFit="1" customWidth="1"/>
    <col min="10" max="10" width="19" bestFit="1" customWidth="1"/>
    <col min="12" max="12" width="20.5" bestFit="1" customWidth="1"/>
    <col min="13" max="13" width="26.1640625" bestFit="1" customWidth="1"/>
    <col min="14" max="14" width="13.33203125" bestFit="1" customWidth="1"/>
    <col min="15" max="15" width="13.6640625" bestFit="1" customWidth="1"/>
    <col min="16" max="16" width="26" customWidth="1"/>
    <col min="17" max="17" width="15" bestFit="1" customWidth="1"/>
    <col min="18" max="18" width="6.33203125" bestFit="1" customWidth="1"/>
    <col min="19" max="19" width="11" bestFit="1" customWidth="1"/>
    <col min="20" max="20" width="8.83203125" bestFit="1" customWidth="1"/>
    <col min="21" max="21" width="13.83203125" bestFit="1" customWidth="1"/>
    <col min="22" max="22" width="7.5" bestFit="1" customWidth="1"/>
    <col min="23" max="23" width="9.83203125" bestFit="1" customWidth="1"/>
    <col min="24" max="24" width="12.33203125" bestFit="1" customWidth="1"/>
    <col min="25" max="25" width="8.33203125" bestFit="1" customWidth="1"/>
    <col min="26" max="26" width="14.83203125" bestFit="1" customWidth="1"/>
    <col min="27" max="27" width="8.5" bestFit="1" customWidth="1"/>
    <col min="28" max="28" width="8.83203125" bestFit="1" customWidth="1"/>
    <col min="29" max="29" width="12.33203125" bestFit="1" customWidth="1"/>
    <col min="30" max="31" width="7.83203125" bestFit="1" customWidth="1"/>
    <col min="32" max="32" width="8" bestFit="1" customWidth="1"/>
    <col min="33" max="33" width="16.1640625" bestFit="1" customWidth="1"/>
    <col min="34" max="34" width="8.6640625" bestFit="1" customWidth="1"/>
    <col min="35" max="35" width="10" bestFit="1" customWidth="1"/>
    <col min="36" max="36" width="10.6640625" bestFit="1" customWidth="1"/>
    <col min="37" max="37" width="10.1640625" bestFit="1" customWidth="1"/>
    <col min="38" max="38" width="10.6640625" bestFit="1" customWidth="1"/>
    <col min="39" max="39" width="10" bestFit="1" customWidth="1"/>
    <col min="40" max="40" width="9.6640625" bestFit="1" customWidth="1"/>
    <col min="41" max="41" width="13" bestFit="1" customWidth="1"/>
    <col min="42" max="42" width="15" bestFit="1" customWidth="1"/>
    <col min="43" max="43" width="20.5" bestFit="1" customWidth="1"/>
    <col min="44" max="44" width="10.1640625" bestFit="1" customWidth="1"/>
    <col min="45" max="45" width="8.6640625" bestFit="1" customWidth="1"/>
    <col min="46" max="46" width="13.5" bestFit="1" customWidth="1"/>
    <col min="47" max="47" width="9.6640625" bestFit="1" customWidth="1"/>
    <col min="48" max="48" width="10" bestFit="1" customWidth="1"/>
    <col min="49" max="49" width="12.83203125" bestFit="1" customWidth="1"/>
    <col min="50" max="50" width="8.83203125" bestFit="1" customWidth="1"/>
    <col min="51" max="51" width="9.6640625" bestFit="1" customWidth="1"/>
    <col min="52" max="52" width="11" bestFit="1" customWidth="1"/>
    <col min="53" max="53" width="13" bestFit="1" customWidth="1"/>
    <col min="54" max="54" width="12.1640625" bestFit="1" customWidth="1"/>
    <col min="55" max="55" width="5" bestFit="1" customWidth="1"/>
    <col min="56" max="56" width="15" bestFit="1" customWidth="1"/>
    <col min="57" max="57" width="13" bestFit="1" customWidth="1"/>
    <col min="58" max="58" width="10" bestFit="1" customWidth="1"/>
    <col min="59" max="59" width="11.6640625" bestFit="1" customWidth="1"/>
    <col min="60" max="60" width="16.6640625" bestFit="1" customWidth="1"/>
    <col min="61" max="62" width="14.33203125" bestFit="1" customWidth="1"/>
    <col min="63" max="63" width="14" bestFit="1" customWidth="1"/>
    <col min="64" max="64" width="8.6640625" bestFit="1" customWidth="1"/>
    <col min="65" max="65" width="11.6640625" bestFit="1" customWidth="1"/>
    <col min="66" max="66" width="14.1640625" bestFit="1" customWidth="1"/>
    <col min="67" max="67" width="10" bestFit="1" customWidth="1"/>
    <col min="68" max="68" width="12.83203125" bestFit="1" customWidth="1"/>
    <col min="69" max="69" width="7" bestFit="1" customWidth="1"/>
    <col min="70" max="70" width="8" bestFit="1" customWidth="1"/>
    <col min="71" max="71" width="11.6640625" bestFit="1" customWidth="1"/>
    <col min="72" max="72" width="7.83203125" bestFit="1" customWidth="1"/>
    <col min="73" max="73" width="9" bestFit="1" customWidth="1"/>
    <col min="74" max="74" width="11" bestFit="1" customWidth="1"/>
    <col min="75" max="75" width="8.6640625" bestFit="1" customWidth="1"/>
    <col min="76" max="76" width="12.6640625" bestFit="1" customWidth="1"/>
    <col min="77" max="77" width="12.83203125" bestFit="1" customWidth="1"/>
    <col min="78" max="78" width="14.1640625" bestFit="1" customWidth="1"/>
    <col min="79" max="79" width="11" bestFit="1" customWidth="1"/>
    <col min="80" max="80" width="7.6640625" bestFit="1" customWidth="1"/>
    <col min="81" max="81" width="17.1640625" bestFit="1" customWidth="1"/>
    <col min="82" max="82" width="15.1640625" bestFit="1" customWidth="1"/>
    <col min="83" max="83" width="11.33203125" bestFit="1" customWidth="1"/>
    <col min="84" max="84" width="15" bestFit="1" customWidth="1"/>
    <col min="85" max="85" width="17" bestFit="1" customWidth="1"/>
    <col min="86" max="86" width="10.33203125" bestFit="1" customWidth="1"/>
    <col min="87" max="87" width="12.6640625" bestFit="1" customWidth="1"/>
    <col min="88" max="88" width="10.6640625" bestFit="1" customWidth="1"/>
    <col min="89" max="89" width="10.5" bestFit="1" customWidth="1"/>
    <col min="90" max="90" width="10" bestFit="1" customWidth="1"/>
    <col min="91" max="91" width="10.83203125" bestFit="1" customWidth="1"/>
    <col min="92" max="92" width="8.6640625" bestFit="1" customWidth="1"/>
    <col min="93" max="93" width="7.83203125" bestFit="1" customWidth="1"/>
    <col min="94" max="94" width="11" bestFit="1" customWidth="1"/>
    <col min="95" max="95" width="7.83203125" bestFit="1" customWidth="1"/>
    <col min="96" max="96" width="11" bestFit="1" customWidth="1"/>
    <col min="97" max="97" width="7.83203125" bestFit="1" customWidth="1"/>
    <col min="98" max="98" width="10.33203125" bestFit="1" customWidth="1"/>
    <col min="99" max="99" width="7.83203125" bestFit="1" customWidth="1"/>
    <col min="100" max="100" width="15" bestFit="1" customWidth="1"/>
    <col min="101" max="101" width="7.83203125" bestFit="1" customWidth="1"/>
    <col min="102" max="102" width="10" bestFit="1" customWidth="1"/>
    <col min="103" max="103" width="7.83203125" bestFit="1" customWidth="1"/>
    <col min="104" max="104" width="8.5" bestFit="1" customWidth="1"/>
    <col min="105" max="105" width="7.83203125" bestFit="1" customWidth="1"/>
    <col min="106" max="106" width="13" bestFit="1" customWidth="1"/>
    <col min="107" max="107" width="7.83203125" bestFit="1" customWidth="1"/>
    <col min="108" max="108" width="12.6640625" bestFit="1" customWidth="1"/>
    <col min="109" max="109" width="7.83203125" bestFit="1" customWidth="1"/>
    <col min="110" max="110" width="8.6640625" bestFit="1" customWidth="1"/>
    <col min="111" max="111" width="7.83203125" bestFit="1" customWidth="1"/>
    <col min="112" max="112" width="12.83203125" bestFit="1" customWidth="1"/>
    <col min="113" max="113" width="7.83203125" bestFit="1" customWidth="1"/>
    <col min="114" max="114" width="20.5" bestFit="1" customWidth="1"/>
    <col min="115" max="115" width="7.83203125" bestFit="1" customWidth="1"/>
    <col min="116" max="116" width="13.33203125" bestFit="1" customWidth="1"/>
    <col min="117" max="117" width="7.83203125" bestFit="1" customWidth="1"/>
    <col min="118" max="118" width="11.33203125" bestFit="1" customWidth="1"/>
    <col min="119" max="119" width="7.83203125" bestFit="1" customWidth="1"/>
    <col min="120" max="120" width="13.83203125" bestFit="1" customWidth="1"/>
    <col min="121" max="121" width="7.83203125" bestFit="1" customWidth="1"/>
    <col min="122" max="122" width="8.6640625" bestFit="1" customWidth="1"/>
    <col min="123" max="123" width="7.83203125" bestFit="1" customWidth="1"/>
    <col min="124" max="124" width="6.33203125" bestFit="1" customWidth="1"/>
    <col min="125" max="125" width="7.83203125" bestFit="1" customWidth="1"/>
    <col min="126" max="126" width="15" bestFit="1" customWidth="1"/>
    <col min="127" max="127" width="7.83203125" bestFit="1" customWidth="1"/>
    <col min="128" max="128" width="12.6640625" bestFit="1" customWidth="1"/>
    <col min="129" max="129" width="7.83203125" bestFit="1" customWidth="1"/>
    <col min="130" max="130" width="15" bestFit="1" customWidth="1"/>
    <col min="131" max="131" width="7.83203125" bestFit="1" customWidth="1"/>
    <col min="132" max="132" width="8" bestFit="1" customWidth="1"/>
    <col min="133" max="133" width="7.83203125" bestFit="1" customWidth="1"/>
    <col min="134" max="134" width="8.33203125" bestFit="1" customWidth="1"/>
    <col min="135" max="135" width="7.83203125" bestFit="1" customWidth="1"/>
    <col min="136" max="136" width="12.33203125" bestFit="1" customWidth="1"/>
    <col min="137" max="137" width="7.83203125" bestFit="1" customWidth="1"/>
    <col min="138" max="138" width="13.6640625" bestFit="1" customWidth="1"/>
    <col min="139" max="139" width="7.83203125" bestFit="1" customWidth="1"/>
    <col min="140" max="140" width="16.1640625" bestFit="1" customWidth="1"/>
    <col min="141" max="141" width="7.83203125" bestFit="1" customWidth="1"/>
    <col min="142" max="142" width="12.33203125" bestFit="1" customWidth="1"/>
    <col min="143" max="143" width="7.83203125" bestFit="1" customWidth="1"/>
    <col min="144" max="144" width="13.5" bestFit="1" customWidth="1"/>
    <col min="145" max="145" width="7.83203125" bestFit="1" customWidth="1"/>
    <col min="146" max="146" width="14.1640625" bestFit="1" customWidth="1"/>
    <col min="147" max="147" width="7.83203125" bestFit="1" customWidth="1"/>
    <col min="148" max="148" width="15.1640625" bestFit="1" customWidth="1"/>
    <col min="149" max="149" width="7.83203125" bestFit="1" customWidth="1"/>
    <col min="150" max="150" width="15" bestFit="1" customWidth="1"/>
    <col min="151" max="151" width="7.83203125" bestFit="1" customWidth="1"/>
    <col min="152" max="152" width="8.6640625" bestFit="1" customWidth="1"/>
    <col min="153" max="153" width="7.83203125" bestFit="1" customWidth="1"/>
    <col min="154" max="154" width="17" bestFit="1" customWidth="1"/>
    <col min="155" max="155" width="7.83203125" bestFit="1" customWidth="1"/>
    <col min="156" max="156" width="9.6640625" bestFit="1" customWidth="1"/>
    <col min="157" max="157" width="7.83203125" bestFit="1" customWidth="1"/>
    <col min="158" max="158" width="10.1640625" bestFit="1" customWidth="1"/>
    <col min="159" max="159" width="7.83203125" bestFit="1" customWidth="1"/>
    <col min="160" max="160" width="14.1640625" bestFit="1" customWidth="1"/>
    <col min="161" max="161" width="7.83203125" bestFit="1" customWidth="1"/>
    <col min="162" max="162" width="10" bestFit="1" customWidth="1"/>
    <col min="163" max="163" width="7.83203125" bestFit="1" customWidth="1"/>
    <col min="164" max="164" width="9" bestFit="1" customWidth="1"/>
    <col min="165" max="165" width="7.83203125" bestFit="1" customWidth="1"/>
    <col min="166" max="166" width="9.1640625" bestFit="1" customWidth="1"/>
    <col min="167" max="167" width="11.6640625" bestFit="1" customWidth="1"/>
  </cols>
  <sheetData>
    <row r="1" spans="1:168" s="1" customFormat="1" ht="17" x14ac:dyDescent="0.2">
      <c r="A1" s="46"/>
      <c r="B1" s="1" t="s">
        <v>0</v>
      </c>
      <c r="C1" s="1" t="s">
        <v>1</v>
      </c>
      <c r="D1" s="1" t="s">
        <v>2</v>
      </c>
      <c r="E1" s="1" t="s">
        <v>3</v>
      </c>
      <c r="F1" s="1" t="s">
        <v>4</v>
      </c>
      <c r="G1" s="1" t="s">
        <v>5</v>
      </c>
      <c r="H1" s="1" t="s">
        <v>6</v>
      </c>
      <c r="I1" s="1" t="s">
        <v>7</v>
      </c>
      <c r="J1" s="1" t="s">
        <v>8</v>
      </c>
      <c r="M1" t="s">
        <v>4899</v>
      </c>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row>
    <row r="2" spans="1:168" x14ac:dyDescent="0.2">
      <c r="B2">
        <v>14</v>
      </c>
      <c r="C2" t="s">
        <v>22</v>
      </c>
      <c r="D2">
        <v>11.3</v>
      </c>
      <c r="E2">
        <v>19.2</v>
      </c>
      <c r="F2">
        <v>10</v>
      </c>
      <c r="G2">
        <v>32.9</v>
      </c>
      <c r="H2">
        <v>32</v>
      </c>
      <c r="I2">
        <v>21323</v>
      </c>
      <c r="J2">
        <v>53</v>
      </c>
      <c r="L2" t="s">
        <v>65</v>
      </c>
      <c r="M2">
        <f>IFERROR(_xlfn.XLOOKUP(L2,tbl_census[COMMUNITY_AREA_NAME], tbl_census[HARDSHIP_INDEX]),0)</f>
        <v>67</v>
      </c>
    </row>
    <row r="3" spans="1:168" x14ac:dyDescent="0.2">
      <c r="B3">
        <v>57</v>
      </c>
      <c r="C3" t="s">
        <v>65</v>
      </c>
      <c r="D3">
        <v>8.5</v>
      </c>
      <c r="E3">
        <v>14.1</v>
      </c>
      <c r="F3">
        <v>16.5</v>
      </c>
      <c r="G3">
        <v>35.9</v>
      </c>
      <c r="H3">
        <v>39.200000000000003</v>
      </c>
      <c r="I3">
        <v>16134</v>
      </c>
      <c r="J3">
        <v>67</v>
      </c>
      <c r="M3">
        <f>100-M2</f>
        <v>33</v>
      </c>
    </row>
    <row r="4" spans="1:168" x14ac:dyDescent="0.2">
      <c r="B4">
        <v>34</v>
      </c>
      <c r="C4" t="s">
        <v>42</v>
      </c>
      <c r="D4">
        <v>5.7</v>
      </c>
      <c r="E4">
        <v>40.1</v>
      </c>
      <c r="F4">
        <v>16.7</v>
      </c>
      <c r="G4">
        <v>34.5</v>
      </c>
      <c r="H4">
        <v>38.299999999999997</v>
      </c>
      <c r="I4">
        <v>16148</v>
      </c>
      <c r="J4">
        <v>82</v>
      </c>
      <c r="M4">
        <v>100</v>
      </c>
    </row>
    <row r="5" spans="1:168" x14ac:dyDescent="0.2">
      <c r="B5">
        <v>70</v>
      </c>
      <c r="C5" t="s">
        <v>78</v>
      </c>
      <c r="D5">
        <v>4</v>
      </c>
      <c r="E5">
        <v>10.4</v>
      </c>
      <c r="F5">
        <v>11.7</v>
      </c>
      <c r="G5">
        <v>17.7</v>
      </c>
      <c r="H5">
        <v>36.9</v>
      </c>
      <c r="I5">
        <v>23482</v>
      </c>
      <c r="J5">
        <v>37</v>
      </c>
    </row>
    <row r="6" spans="1:168" x14ac:dyDescent="0.2">
      <c r="B6">
        <v>71</v>
      </c>
      <c r="C6" t="s">
        <v>79</v>
      </c>
      <c r="D6">
        <v>4</v>
      </c>
      <c r="E6">
        <v>27.6</v>
      </c>
      <c r="F6">
        <v>28.3</v>
      </c>
      <c r="G6">
        <v>18.5</v>
      </c>
      <c r="H6">
        <v>41.9</v>
      </c>
      <c r="I6">
        <v>15528</v>
      </c>
      <c r="J6">
        <v>74</v>
      </c>
    </row>
    <row r="7" spans="1:168" x14ac:dyDescent="0.2">
      <c r="B7">
        <v>25</v>
      </c>
      <c r="C7" t="s">
        <v>33</v>
      </c>
      <c r="D7">
        <v>6.3</v>
      </c>
      <c r="E7">
        <v>28.6</v>
      </c>
      <c r="F7">
        <v>22.6</v>
      </c>
      <c r="G7">
        <v>24.4</v>
      </c>
      <c r="H7">
        <v>37.9</v>
      </c>
      <c r="I7">
        <v>15957</v>
      </c>
      <c r="J7">
        <v>73</v>
      </c>
    </row>
    <row r="8" spans="1:168" x14ac:dyDescent="0.2">
      <c r="B8">
        <v>45</v>
      </c>
      <c r="C8" t="s">
        <v>53</v>
      </c>
      <c r="D8">
        <v>1.4</v>
      </c>
      <c r="E8">
        <v>17.2</v>
      </c>
      <c r="F8">
        <v>21.1</v>
      </c>
      <c r="G8">
        <v>10.6</v>
      </c>
      <c r="H8">
        <v>39.299999999999997</v>
      </c>
      <c r="I8">
        <v>24454</v>
      </c>
      <c r="J8">
        <v>41</v>
      </c>
    </row>
    <row r="9" spans="1:168" x14ac:dyDescent="0.2">
      <c r="B9">
        <v>21</v>
      </c>
      <c r="C9" t="s">
        <v>29</v>
      </c>
      <c r="D9">
        <v>6</v>
      </c>
      <c r="E9">
        <v>15.3</v>
      </c>
      <c r="F9">
        <v>9.1999999999999993</v>
      </c>
      <c r="G9">
        <v>24.7</v>
      </c>
      <c r="H9">
        <v>31</v>
      </c>
      <c r="I9">
        <v>20039</v>
      </c>
      <c r="J9">
        <v>42</v>
      </c>
    </row>
    <row r="10" spans="1:168" x14ac:dyDescent="0.2">
      <c r="B10">
        <v>19</v>
      </c>
      <c r="C10" t="s">
        <v>27</v>
      </c>
      <c r="D10">
        <v>10.8</v>
      </c>
      <c r="E10">
        <v>18.7</v>
      </c>
      <c r="F10">
        <v>14.6</v>
      </c>
      <c r="G10">
        <v>37.299999999999997</v>
      </c>
      <c r="H10">
        <v>37.299999999999997</v>
      </c>
      <c r="I10">
        <v>15461</v>
      </c>
      <c r="J10">
        <v>70</v>
      </c>
    </row>
    <row r="11" spans="1:168" x14ac:dyDescent="0.2">
      <c r="B11">
        <v>72</v>
      </c>
      <c r="C11" t="s">
        <v>80</v>
      </c>
      <c r="D11">
        <v>0.9</v>
      </c>
      <c r="E11">
        <v>5.0999999999999996</v>
      </c>
      <c r="F11">
        <v>8</v>
      </c>
      <c r="G11">
        <v>3.7</v>
      </c>
      <c r="H11">
        <v>40.5</v>
      </c>
      <c r="I11">
        <v>39523</v>
      </c>
      <c r="J11">
        <v>12</v>
      </c>
    </row>
    <row r="12" spans="1:168" x14ac:dyDescent="0.2">
      <c r="B12">
        <v>60</v>
      </c>
      <c r="C12" t="s">
        <v>68</v>
      </c>
      <c r="D12">
        <v>4.5</v>
      </c>
      <c r="E12">
        <v>18.899999999999999</v>
      </c>
      <c r="F12">
        <v>13.7</v>
      </c>
      <c r="G12">
        <v>22.2</v>
      </c>
      <c r="H12">
        <v>31.3</v>
      </c>
      <c r="I12">
        <v>22694</v>
      </c>
      <c r="J12">
        <v>43</v>
      </c>
    </row>
    <row r="13" spans="1:168" x14ac:dyDescent="0.2">
      <c r="B13">
        <v>58</v>
      </c>
      <c r="C13" t="s">
        <v>66</v>
      </c>
      <c r="D13">
        <v>14.4</v>
      </c>
      <c r="E13">
        <v>23.6</v>
      </c>
      <c r="F13">
        <v>13.9</v>
      </c>
      <c r="G13">
        <v>45.1</v>
      </c>
      <c r="H13">
        <v>39.299999999999997</v>
      </c>
      <c r="I13">
        <v>13089</v>
      </c>
      <c r="J13">
        <v>84</v>
      </c>
    </row>
    <row r="14" spans="1:168" x14ac:dyDescent="0.2">
      <c r="B14">
        <v>47</v>
      </c>
      <c r="C14" t="s">
        <v>55</v>
      </c>
      <c r="D14">
        <v>6.8</v>
      </c>
      <c r="E14">
        <v>33</v>
      </c>
      <c r="F14">
        <v>18.600000000000001</v>
      </c>
      <c r="G14">
        <v>19.3</v>
      </c>
      <c r="H14">
        <v>42.7</v>
      </c>
      <c r="I14">
        <v>12515</v>
      </c>
      <c r="J14">
        <v>79</v>
      </c>
    </row>
    <row r="15" spans="1:168" x14ac:dyDescent="0.2">
      <c r="B15">
        <v>48</v>
      </c>
      <c r="C15" t="s">
        <v>56</v>
      </c>
      <c r="D15">
        <v>2.1</v>
      </c>
      <c r="E15">
        <v>11.5</v>
      </c>
      <c r="F15">
        <v>20</v>
      </c>
      <c r="G15">
        <v>11</v>
      </c>
      <c r="H15">
        <v>44</v>
      </c>
      <c r="I15">
        <v>28887</v>
      </c>
      <c r="J15">
        <v>38</v>
      </c>
    </row>
    <row r="16" spans="1:168" x14ac:dyDescent="0.2">
      <c r="B16">
        <v>44</v>
      </c>
      <c r="C16" t="s">
        <v>52</v>
      </c>
      <c r="D16">
        <v>3.3</v>
      </c>
      <c r="E16">
        <v>27.8</v>
      </c>
      <c r="F16">
        <v>24</v>
      </c>
      <c r="G16">
        <v>14.5</v>
      </c>
      <c r="H16">
        <v>40.299999999999997</v>
      </c>
      <c r="I16">
        <v>18881</v>
      </c>
      <c r="J16">
        <v>60</v>
      </c>
    </row>
    <row r="17" spans="2:13" x14ac:dyDescent="0.2">
      <c r="C17" t="s">
        <v>86</v>
      </c>
      <c r="D17">
        <v>4.7</v>
      </c>
      <c r="E17">
        <v>19.7</v>
      </c>
      <c r="F17">
        <v>12.9</v>
      </c>
      <c r="G17">
        <v>19.5</v>
      </c>
      <c r="H17">
        <v>33.5</v>
      </c>
      <c r="I17">
        <v>28202</v>
      </c>
      <c r="L17" s="1"/>
      <c r="M17" t="s">
        <v>4899</v>
      </c>
    </row>
    <row r="18" spans="2:13" x14ac:dyDescent="0.2">
      <c r="B18">
        <v>66</v>
      </c>
      <c r="C18" t="s">
        <v>74</v>
      </c>
      <c r="D18">
        <v>7.6</v>
      </c>
      <c r="E18">
        <v>27.9</v>
      </c>
      <c r="F18">
        <v>17.100000000000001</v>
      </c>
      <c r="G18">
        <v>31.2</v>
      </c>
      <c r="H18">
        <v>40.6</v>
      </c>
      <c r="I18">
        <v>13231</v>
      </c>
      <c r="J18">
        <v>80</v>
      </c>
      <c r="L18" t="s">
        <v>65</v>
      </c>
      <c r="M18">
        <f>IFERROR(_xlfn.XLOOKUP(L18,tbl_census[COMMUNITY_AREA_NAME], tbl_census[HARDSHIP_INDEX]),0)</f>
        <v>67</v>
      </c>
    </row>
    <row r="19" spans="2:13" x14ac:dyDescent="0.2">
      <c r="B19">
        <v>64</v>
      </c>
      <c r="C19" t="s">
        <v>72</v>
      </c>
      <c r="D19">
        <v>2.7</v>
      </c>
      <c r="E19">
        <v>8.9</v>
      </c>
      <c r="F19">
        <v>9.5</v>
      </c>
      <c r="G19">
        <v>18.8</v>
      </c>
      <c r="H19">
        <v>37.6</v>
      </c>
      <c r="I19">
        <v>25113</v>
      </c>
      <c r="J19">
        <v>29</v>
      </c>
      <c r="M19">
        <f>100-M18</f>
        <v>33</v>
      </c>
    </row>
    <row r="20" spans="2:13" x14ac:dyDescent="0.2">
      <c r="B20">
        <v>35</v>
      </c>
      <c r="C20" t="s">
        <v>43</v>
      </c>
      <c r="D20">
        <v>1.8</v>
      </c>
      <c r="E20">
        <v>29.6</v>
      </c>
      <c r="F20">
        <v>18.2</v>
      </c>
      <c r="G20">
        <v>14.3</v>
      </c>
      <c r="H20">
        <v>30.7</v>
      </c>
      <c r="I20">
        <v>23791</v>
      </c>
      <c r="J20">
        <v>47</v>
      </c>
      <c r="M20">
        <v>100</v>
      </c>
    </row>
    <row r="21" spans="2:13" x14ac:dyDescent="0.2">
      <c r="B21">
        <v>17</v>
      </c>
      <c r="C21" t="s">
        <v>25</v>
      </c>
      <c r="D21">
        <v>5.2</v>
      </c>
      <c r="E21">
        <v>10.6</v>
      </c>
      <c r="F21">
        <v>10</v>
      </c>
      <c r="G21">
        <v>16.2</v>
      </c>
      <c r="H21">
        <v>33.6</v>
      </c>
      <c r="I21">
        <v>26282</v>
      </c>
      <c r="J21">
        <v>28</v>
      </c>
    </row>
    <row r="22" spans="2:13" x14ac:dyDescent="0.2">
      <c r="B22">
        <v>27</v>
      </c>
      <c r="C22" t="s">
        <v>35</v>
      </c>
      <c r="D22">
        <v>8.1999999999999993</v>
      </c>
      <c r="E22">
        <v>42.4</v>
      </c>
      <c r="F22">
        <v>19.600000000000001</v>
      </c>
      <c r="G22">
        <v>21.3</v>
      </c>
      <c r="H22">
        <v>43.2</v>
      </c>
      <c r="I22">
        <v>12961</v>
      </c>
      <c r="J22">
        <v>83</v>
      </c>
    </row>
    <row r="23" spans="2:13" x14ac:dyDescent="0.2">
      <c r="B23">
        <v>52</v>
      </c>
      <c r="C23" t="s">
        <v>60</v>
      </c>
      <c r="D23">
        <v>6.8</v>
      </c>
      <c r="E23">
        <v>19.2</v>
      </c>
      <c r="F23">
        <v>12.1</v>
      </c>
      <c r="G23">
        <v>31.9</v>
      </c>
      <c r="H23">
        <v>42.8</v>
      </c>
      <c r="I23">
        <v>17104</v>
      </c>
      <c r="J23">
        <v>64</v>
      </c>
    </row>
    <row r="24" spans="2:13" x14ac:dyDescent="0.2">
      <c r="B24">
        <v>77</v>
      </c>
      <c r="C24" t="s">
        <v>85</v>
      </c>
      <c r="D24">
        <v>4.0999999999999996</v>
      </c>
      <c r="E24">
        <v>18.2</v>
      </c>
      <c r="F24">
        <v>9.1999999999999993</v>
      </c>
      <c r="G24">
        <v>9.6999999999999993</v>
      </c>
      <c r="H24">
        <v>23.8</v>
      </c>
      <c r="I24">
        <v>33385</v>
      </c>
      <c r="J24">
        <v>19</v>
      </c>
    </row>
    <row r="25" spans="2:13" x14ac:dyDescent="0.2">
      <c r="B25">
        <v>9</v>
      </c>
      <c r="C25" t="s">
        <v>17</v>
      </c>
      <c r="D25">
        <v>1.1000000000000001</v>
      </c>
      <c r="E25">
        <v>3.3</v>
      </c>
      <c r="F25">
        <v>6.5</v>
      </c>
      <c r="G25">
        <v>7.4</v>
      </c>
      <c r="H25">
        <v>35.299999999999997</v>
      </c>
      <c r="I25">
        <v>40959</v>
      </c>
      <c r="J25">
        <v>8</v>
      </c>
    </row>
    <row r="26" spans="2:13" x14ac:dyDescent="0.2">
      <c r="B26">
        <v>68</v>
      </c>
      <c r="C26" t="s">
        <v>76</v>
      </c>
      <c r="D26">
        <v>3.8</v>
      </c>
      <c r="E26">
        <v>46.6</v>
      </c>
      <c r="F26">
        <v>28</v>
      </c>
      <c r="G26">
        <v>28.5</v>
      </c>
      <c r="H26">
        <v>42.5</v>
      </c>
      <c r="I26">
        <v>11888</v>
      </c>
      <c r="J26">
        <v>94</v>
      </c>
    </row>
    <row r="27" spans="2:13" x14ac:dyDescent="0.2">
      <c r="B27">
        <v>12</v>
      </c>
      <c r="C27" t="s">
        <v>20</v>
      </c>
      <c r="D27">
        <v>1.1000000000000001</v>
      </c>
      <c r="E27">
        <v>7.5</v>
      </c>
      <c r="F27">
        <v>6.8</v>
      </c>
      <c r="G27">
        <v>4.9000000000000004</v>
      </c>
      <c r="H27">
        <v>40.5</v>
      </c>
      <c r="I27">
        <v>44164</v>
      </c>
      <c r="J27">
        <v>11</v>
      </c>
    </row>
    <row r="28" spans="2:13" x14ac:dyDescent="0.2">
      <c r="B28">
        <v>37</v>
      </c>
      <c r="C28" t="s">
        <v>45</v>
      </c>
      <c r="D28">
        <v>3.2</v>
      </c>
      <c r="E28">
        <v>51.2</v>
      </c>
      <c r="F28">
        <v>33.9</v>
      </c>
      <c r="G28">
        <v>26.6</v>
      </c>
      <c r="H28">
        <v>44.9</v>
      </c>
      <c r="I28">
        <v>10432</v>
      </c>
      <c r="J28">
        <v>97</v>
      </c>
    </row>
    <row r="29" spans="2:13" x14ac:dyDescent="0.2">
      <c r="B29">
        <v>63</v>
      </c>
      <c r="C29" t="s">
        <v>71</v>
      </c>
      <c r="D29">
        <v>15.8</v>
      </c>
      <c r="E29">
        <v>23.4</v>
      </c>
      <c r="F29">
        <v>18.2</v>
      </c>
      <c r="G29">
        <v>51.5</v>
      </c>
      <c r="H29">
        <v>38.799999999999997</v>
      </c>
      <c r="I29">
        <v>12171</v>
      </c>
      <c r="J29">
        <v>93</v>
      </c>
    </row>
    <row r="30" spans="2:13" x14ac:dyDescent="0.2">
      <c r="B30">
        <v>56</v>
      </c>
      <c r="C30" t="s">
        <v>64</v>
      </c>
      <c r="D30">
        <v>2.6</v>
      </c>
      <c r="E30">
        <v>8.8000000000000007</v>
      </c>
      <c r="F30">
        <v>11.3</v>
      </c>
      <c r="G30">
        <v>19.3</v>
      </c>
      <c r="H30">
        <v>38.1</v>
      </c>
      <c r="I30">
        <v>26353</v>
      </c>
      <c r="J30">
        <v>32</v>
      </c>
    </row>
    <row r="31" spans="2:13" x14ac:dyDescent="0.2">
      <c r="B31">
        <v>38</v>
      </c>
      <c r="C31" t="s">
        <v>46</v>
      </c>
      <c r="D31">
        <v>3.3</v>
      </c>
      <c r="E31">
        <v>29.3</v>
      </c>
      <c r="F31">
        <v>24.3</v>
      </c>
      <c r="G31">
        <v>15.9</v>
      </c>
      <c r="H31">
        <v>39.5</v>
      </c>
      <c r="I31">
        <v>23472</v>
      </c>
      <c r="J31">
        <v>57</v>
      </c>
    </row>
    <row r="32" spans="2:13" x14ac:dyDescent="0.2">
      <c r="B32">
        <v>69</v>
      </c>
      <c r="C32" t="s">
        <v>77</v>
      </c>
      <c r="D32">
        <v>3.6</v>
      </c>
      <c r="E32">
        <v>29.6</v>
      </c>
      <c r="F32">
        <v>23</v>
      </c>
      <c r="G32">
        <v>16.5</v>
      </c>
      <c r="H32">
        <v>41</v>
      </c>
      <c r="I32">
        <v>17285</v>
      </c>
      <c r="J32">
        <v>66</v>
      </c>
    </row>
    <row r="33" spans="2:10" x14ac:dyDescent="0.2">
      <c r="B33">
        <v>55</v>
      </c>
      <c r="C33" t="s">
        <v>63</v>
      </c>
      <c r="D33">
        <v>3.3</v>
      </c>
      <c r="E33">
        <v>17.100000000000001</v>
      </c>
      <c r="F33">
        <v>9.6</v>
      </c>
      <c r="G33">
        <v>19.2</v>
      </c>
      <c r="H33">
        <v>42.9</v>
      </c>
      <c r="I33">
        <v>22677</v>
      </c>
      <c r="J33">
        <v>44</v>
      </c>
    </row>
    <row r="34" spans="2:10" x14ac:dyDescent="0.2">
      <c r="B34">
        <v>20</v>
      </c>
      <c r="C34" t="s">
        <v>28</v>
      </c>
      <c r="D34">
        <v>6.9</v>
      </c>
      <c r="E34">
        <v>20.5</v>
      </c>
      <c r="F34">
        <v>13.1</v>
      </c>
      <c r="G34">
        <v>41.6</v>
      </c>
      <c r="H34">
        <v>36.4</v>
      </c>
      <c r="I34">
        <v>15089</v>
      </c>
      <c r="J34">
        <v>71</v>
      </c>
    </row>
    <row r="35" spans="2:10" x14ac:dyDescent="0.2">
      <c r="B35">
        <v>23</v>
      </c>
      <c r="C35" t="s">
        <v>31</v>
      </c>
      <c r="D35">
        <v>14.8</v>
      </c>
      <c r="E35">
        <v>33.9</v>
      </c>
      <c r="F35">
        <v>17.3</v>
      </c>
      <c r="G35">
        <v>35.4</v>
      </c>
      <c r="H35">
        <v>38</v>
      </c>
      <c r="I35">
        <v>13781</v>
      </c>
      <c r="J35">
        <v>85</v>
      </c>
    </row>
    <row r="36" spans="2:10" x14ac:dyDescent="0.2">
      <c r="B36">
        <v>41</v>
      </c>
      <c r="C36" t="s">
        <v>49</v>
      </c>
      <c r="D36">
        <v>1.5</v>
      </c>
      <c r="E36">
        <v>18.399999999999999</v>
      </c>
      <c r="F36">
        <v>8.4</v>
      </c>
      <c r="G36">
        <v>4.3</v>
      </c>
      <c r="H36">
        <v>26.2</v>
      </c>
      <c r="I36">
        <v>39056</v>
      </c>
      <c r="J36">
        <v>14</v>
      </c>
    </row>
    <row r="37" spans="2:10" x14ac:dyDescent="0.2">
      <c r="B37">
        <v>16</v>
      </c>
      <c r="C37" t="s">
        <v>24</v>
      </c>
      <c r="D37">
        <v>6.3</v>
      </c>
      <c r="E37">
        <v>13.1</v>
      </c>
      <c r="F37">
        <v>10</v>
      </c>
      <c r="G37">
        <v>22.4</v>
      </c>
      <c r="H37">
        <v>31.6</v>
      </c>
      <c r="I37">
        <v>27249</v>
      </c>
      <c r="J37">
        <v>34</v>
      </c>
    </row>
    <row r="38" spans="2:10" x14ac:dyDescent="0.2">
      <c r="B38">
        <v>11</v>
      </c>
      <c r="C38" t="s">
        <v>19</v>
      </c>
      <c r="D38">
        <v>2.7</v>
      </c>
      <c r="E38">
        <v>8.6</v>
      </c>
      <c r="F38">
        <v>12.4</v>
      </c>
      <c r="G38">
        <v>13.4</v>
      </c>
      <c r="H38">
        <v>35.5</v>
      </c>
      <c r="I38">
        <v>27751</v>
      </c>
      <c r="J38">
        <v>25</v>
      </c>
    </row>
    <row r="39" spans="2:10" x14ac:dyDescent="0.2">
      <c r="B39">
        <v>39</v>
      </c>
      <c r="C39" t="s">
        <v>47</v>
      </c>
      <c r="D39">
        <v>2.4</v>
      </c>
      <c r="E39">
        <v>21.7</v>
      </c>
      <c r="F39">
        <v>15.7</v>
      </c>
      <c r="G39">
        <v>11.3</v>
      </c>
      <c r="H39">
        <v>35.4</v>
      </c>
      <c r="I39">
        <v>35911</v>
      </c>
      <c r="J39">
        <v>26</v>
      </c>
    </row>
    <row r="40" spans="2:10" x14ac:dyDescent="0.2">
      <c r="B40">
        <v>6</v>
      </c>
      <c r="C40" t="s">
        <v>14</v>
      </c>
      <c r="D40">
        <v>1.1000000000000001</v>
      </c>
      <c r="E40">
        <v>11.4</v>
      </c>
      <c r="F40">
        <v>4.7</v>
      </c>
      <c r="G40">
        <v>2.6</v>
      </c>
      <c r="H40">
        <v>17</v>
      </c>
      <c r="I40">
        <v>60058</v>
      </c>
      <c r="J40">
        <v>5</v>
      </c>
    </row>
    <row r="41" spans="2:10" x14ac:dyDescent="0.2">
      <c r="B41">
        <v>7</v>
      </c>
      <c r="C41" t="s">
        <v>15</v>
      </c>
      <c r="D41">
        <v>0.8</v>
      </c>
      <c r="E41">
        <v>12.3</v>
      </c>
      <c r="F41">
        <v>5.0999999999999996</v>
      </c>
      <c r="G41">
        <v>3.6</v>
      </c>
      <c r="H41">
        <v>21.5</v>
      </c>
      <c r="I41">
        <v>71551</v>
      </c>
      <c r="J41">
        <v>2</v>
      </c>
    </row>
    <row r="42" spans="2:10" x14ac:dyDescent="0.2">
      <c r="B42">
        <v>4</v>
      </c>
      <c r="C42" t="s">
        <v>12</v>
      </c>
      <c r="D42">
        <v>3.4</v>
      </c>
      <c r="E42">
        <v>10.9</v>
      </c>
      <c r="F42">
        <v>8.1999999999999993</v>
      </c>
      <c r="G42">
        <v>13.4</v>
      </c>
      <c r="H42">
        <v>25.5</v>
      </c>
      <c r="I42">
        <v>37524</v>
      </c>
      <c r="J42">
        <v>17</v>
      </c>
    </row>
    <row r="43" spans="2:10" x14ac:dyDescent="0.2">
      <c r="B43">
        <v>22</v>
      </c>
      <c r="C43" t="s">
        <v>30</v>
      </c>
      <c r="D43">
        <v>3.2</v>
      </c>
      <c r="E43">
        <v>16.8</v>
      </c>
      <c r="F43">
        <v>8.1999999999999993</v>
      </c>
      <c r="G43">
        <v>14.8</v>
      </c>
      <c r="H43">
        <v>26.2</v>
      </c>
      <c r="I43">
        <v>31908</v>
      </c>
      <c r="J43">
        <v>23</v>
      </c>
    </row>
    <row r="44" spans="2:10" x14ac:dyDescent="0.2">
      <c r="B44">
        <v>32</v>
      </c>
      <c r="C44" t="s">
        <v>40</v>
      </c>
      <c r="D44">
        <v>1.5</v>
      </c>
      <c r="E44">
        <v>14.7</v>
      </c>
      <c r="F44">
        <v>5.7</v>
      </c>
      <c r="G44">
        <v>3.1</v>
      </c>
      <c r="H44">
        <v>13.5</v>
      </c>
      <c r="I44">
        <v>65526</v>
      </c>
      <c r="J44">
        <v>3</v>
      </c>
    </row>
    <row r="45" spans="2:10" x14ac:dyDescent="0.2">
      <c r="B45">
        <v>31</v>
      </c>
      <c r="C45" t="s">
        <v>39</v>
      </c>
      <c r="D45">
        <v>9.6</v>
      </c>
      <c r="E45">
        <v>25.8</v>
      </c>
      <c r="F45">
        <v>15.8</v>
      </c>
      <c r="G45">
        <v>40.700000000000003</v>
      </c>
      <c r="H45">
        <v>32.6</v>
      </c>
      <c r="I45">
        <v>16444</v>
      </c>
      <c r="J45">
        <v>76</v>
      </c>
    </row>
    <row r="46" spans="2:10" x14ac:dyDescent="0.2">
      <c r="B46">
        <v>59</v>
      </c>
      <c r="C46" t="s">
        <v>67</v>
      </c>
      <c r="D46">
        <v>7.2</v>
      </c>
      <c r="E46">
        <v>18.7</v>
      </c>
      <c r="F46">
        <v>13.4</v>
      </c>
      <c r="G46">
        <v>32.9</v>
      </c>
      <c r="H46">
        <v>35.6</v>
      </c>
      <c r="I46">
        <v>16954</v>
      </c>
      <c r="J46">
        <v>61</v>
      </c>
    </row>
    <row r="47" spans="2:10" x14ac:dyDescent="0.2">
      <c r="B47">
        <v>18</v>
      </c>
      <c r="C47" t="s">
        <v>26</v>
      </c>
      <c r="D47">
        <v>8.1</v>
      </c>
      <c r="E47">
        <v>15.3</v>
      </c>
      <c r="F47">
        <v>13.8</v>
      </c>
      <c r="G47">
        <v>23.5</v>
      </c>
      <c r="H47">
        <v>38.6</v>
      </c>
      <c r="I47">
        <v>22014</v>
      </c>
      <c r="J47">
        <v>50</v>
      </c>
    </row>
    <row r="48" spans="2:10" x14ac:dyDescent="0.2">
      <c r="B48">
        <v>75</v>
      </c>
      <c r="C48" t="s">
        <v>83</v>
      </c>
      <c r="D48">
        <v>0.8</v>
      </c>
      <c r="E48">
        <v>13.2</v>
      </c>
      <c r="F48">
        <v>15</v>
      </c>
      <c r="G48">
        <v>10.8</v>
      </c>
      <c r="H48">
        <v>40.299999999999997</v>
      </c>
      <c r="I48">
        <v>27149</v>
      </c>
      <c r="J48">
        <v>30</v>
      </c>
    </row>
    <row r="49" spans="2:10" x14ac:dyDescent="0.2">
      <c r="B49">
        <v>74</v>
      </c>
      <c r="C49" t="s">
        <v>82</v>
      </c>
      <c r="D49">
        <v>1</v>
      </c>
      <c r="E49">
        <v>3.4</v>
      </c>
      <c r="F49">
        <v>8.6999999999999993</v>
      </c>
      <c r="G49">
        <v>4.3</v>
      </c>
      <c r="H49">
        <v>36.799999999999997</v>
      </c>
      <c r="I49">
        <v>34381</v>
      </c>
      <c r="J49">
        <v>16</v>
      </c>
    </row>
    <row r="50" spans="2:10" x14ac:dyDescent="0.2">
      <c r="B50">
        <v>8</v>
      </c>
      <c r="C50" t="s">
        <v>16</v>
      </c>
      <c r="D50">
        <v>1.9</v>
      </c>
      <c r="E50">
        <v>12.9</v>
      </c>
      <c r="F50">
        <v>7</v>
      </c>
      <c r="G50">
        <v>2.5</v>
      </c>
      <c r="H50">
        <v>22.6</v>
      </c>
      <c r="I50">
        <v>88669</v>
      </c>
      <c r="J50">
        <v>1</v>
      </c>
    </row>
    <row r="51" spans="2:10" x14ac:dyDescent="0.2">
      <c r="B51">
        <v>33</v>
      </c>
      <c r="C51" t="s">
        <v>41</v>
      </c>
      <c r="D51">
        <v>1.3</v>
      </c>
      <c r="E51">
        <v>13.8</v>
      </c>
      <c r="F51">
        <v>4.9000000000000004</v>
      </c>
      <c r="G51">
        <v>7.4</v>
      </c>
      <c r="H51">
        <v>21.8</v>
      </c>
      <c r="I51">
        <v>59077</v>
      </c>
      <c r="J51">
        <v>7</v>
      </c>
    </row>
    <row r="52" spans="2:10" x14ac:dyDescent="0.2">
      <c r="B52">
        <v>28</v>
      </c>
      <c r="C52" t="s">
        <v>36</v>
      </c>
      <c r="D52">
        <v>3.8</v>
      </c>
      <c r="E52">
        <v>20.6</v>
      </c>
      <c r="F52">
        <v>10.7</v>
      </c>
      <c r="G52">
        <v>9.6</v>
      </c>
      <c r="H52">
        <v>22.2</v>
      </c>
      <c r="I52">
        <v>44689</v>
      </c>
      <c r="J52">
        <v>15</v>
      </c>
    </row>
    <row r="53" spans="2:10" x14ac:dyDescent="0.2">
      <c r="B53">
        <v>61</v>
      </c>
      <c r="C53" t="s">
        <v>69</v>
      </c>
      <c r="D53">
        <v>11.9</v>
      </c>
      <c r="E53">
        <v>29</v>
      </c>
      <c r="F53">
        <v>23</v>
      </c>
      <c r="G53">
        <v>41.5</v>
      </c>
      <c r="H53">
        <v>38.9</v>
      </c>
      <c r="I53">
        <v>12765</v>
      </c>
      <c r="J53">
        <v>91</v>
      </c>
    </row>
    <row r="54" spans="2:10" x14ac:dyDescent="0.2">
      <c r="B54">
        <v>5</v>
      </c>
      <c r="C54" t="s">
        <v>13</v>
      </c>
      <c r="D54">
        <v>0.3</v>
      </c>
      <c r="E54">
        <v>7.5</v>
      </c>
      <c r="F54">
        <v>5.2</v>
      </c>
      <c r="G54">
        <v>4.5</v>
      </c>
      <c r="H54">
        <v>26.2</v>
      </c>
      <c r="I54">
        <v>57123</v>
      </c>
      <c r="J54">
        <v>6</v>
      </c>
    </row>
    <row r="55" spans="2:10" x14ac:dyDescent="0.2">
      <c r="B55">
        <v>29</v>
      </c>
      <c r="C55" t="s">
        <v>37</v>
      </c>
      <c r="D55">
        <v>7.4</v>
      </c>
      <c r="E55">
        <v>43.1</v>
      </c>
      <c r="F55">
        <v>21.2</v>
      </c>
      <c r="G55">
        <v>27.6</v>
      </c>
      <c r="H55">
        <v>42.7</v>
      </c>
      <c r="I55">
        <v>12034</v>
      </c>
      <c r="J55">
        <v>87</v>
      </c>
    </row>
    <row r="56" spans="2:10" x14ac:dyDescent="0.2">
      <c r="B56">
        <v>13</v>
      </c>
      <c r="C56" t="s">
        <v>21</v>
      </c>
      <c r="D56">
        <v>3.9</v>
      </c>
      <c r="E56">
        <v>13.2</v>
      </c>
      <c r="F56">
        <v>9.9</v>
      </c>
      <c r="G56">
        <v>14.4</v>
      </c>
      <c r="H56">
        <v>39</v>
      </c>
      <c r="I56">
        <v>26576</v>
      </c>
      <c r="J56">
        <v>33</v>
      </c>
    </row>
    <row r="57" spans="2:10" x14ac:dyDescent="0.2">
      <c r="B57">
        <v>10</v>
      </c>
      <c r="C57" t="s">
        <v>18</v>
      </c>
      <c r="D57">
        <v>2</v>
      </c>
      <c r="E57">
        <v>5.4</v>
      </c>
      <c r="F57">
        <v>9</v>
      </c>
      <c r="G57">
        <v>11.5</v>
      </c>
      <c r="H57">
        <v>39.5</v>
      </c>
      <c r="I57">
        <v>32875</v>
      </c>
      <c r="J57">
        <v>21</v>
      </c>
    </row>
    <row r="58" spans="2:10" x14ac:dyDescent="0.2">
      <c r="B58">
        <v>76</v>
      </c>
      <c r="C58" t="s">
        <v>84</v>
      </c>
      <c r="D58">
        <v>3.6</v>
      </c>
      <c r="E58">
        <v>15.4</v>
      </c>
      <c r="F58">
        <v>7.1</v>
      </c>
      <c r="G58">
        <v>10.9</v>
      </c>
      <c r="H58">
        <v>30.3</v>
      </c>
      <c r="I58">
        <v>25828</v>
      </c>
      <c r="J58">
        <v>24</v>
      </c>
    </row>
    <row r="59" spans="2:10" x14ac:dyDescent="0.2">
      <c r="B59">
        <v>36</v>
      </c>
      <c r="C59" t="s">
        <v>44</v>
      </c>
      <c r="D59">
        <v>1.3</v>
      </c>
      <c r="E59">
        <v>39.700000000000003</v>
      </c>
      <c r="F59">
        <v>28.7</v>
      </c>
      <c r="G59">
        <v>18.399999999999999</v>
      </c>
      <c r="H59">
        <v>40.4</v>
      </c>
      <c r="I59">
        <v>19252</v>
      </c>
      <c r="J59">
        <v>78</v>
      </c>
    </row>
    <row r="60" spans="2:10" x14ac:dyDescent="0.2">
      <c r="B60">
        <v>15</v>
      </c>
      <c r="C60" t="s">
        <v>23</v>
      </c>
      <c r="D60">
        <v>4.0999999999999996</v>
      </c>
      <c r="E60">
        <v>11.6</v>
      </c>
      <c r="F60">
        <v>12.6</v>
      </c>
      <c r="G60">
        <v>19.3</v>
      </c>
      <c r="H60">
        <v>34</v>
      </c>
      <c r="I60">
        <v>24336</v>
      </c>
      <c r="J60">
        <v>35</v>
      </c>
    </row>
    <row r="61" spans="2:10" x14ac:dyDescent="0.2">
      <c r="B61">
        <v>50</v>
      </c>
      <c r="C61" t="s">
        <v>58</v>
      </c>
      <c r="D61">
        <v>1.5</v>
      </c>
      <c r="E61">
        <v>21.6</v>
      </c>
      <c r="F61">
        <v>22.8</v>
      </c>
      <c r="G61">
        <v>13.1</v>
      </c>
      <c r="H61">
        <v>38.6</v>
      </c>
      <c r="I61">
        <v>20588</v>
      </c>
      <c r="J61">
        <v>51</v>
      </c>
    </row>
    <row r="62" spans="2:10" x14ac:dyDescent="0.2">
      <c r="B62">
        <v>54</v>
      </c>
      <c r="C62" t="s">
        <v>62</v>
      </c>
      <c r="D62">
        <v>5.8</v>
      </c>
      <c r="E62">
        <v>56.5</v>
      </c>
      <c r="F62">
        <v>34.6</v>
      </c>
      <c r="G62">
        <v>27.5</v>
      </c>
      <c r="H62">
        <v>51.5</v>
      </c>
      <c r="I62">
        <v>8201</v>
      </c>
      <c r="J62">
        <v>98</v>
      </c>
    </row>
    <row r="63" spans="2:10" x14ac:dyDescent="0.2">
      <c r="B63">
        <v>1</v>
      </c>
      <c r="C63" t="s">
        <v>9</v>
      </c>
      <c r="D63">
        <v>7.7</v>
      </c>
      <c r="E63">
        <v>23.6</v>
      </c>
      <c r="F63">
        <v>8.6999999999999993</v>
      </c>
      <c r="G63">
        <v>18.2</v>
      </c>
      <c r="H63">
        <v>27.5</v>
      </c>
      <c r="I63">
        <v>23939</v>
      </c>
      <c r="J63">
        <v>39</v>
      </c>
    </row>
    <row r="64" spans="2:10" x14ac:dyDescent="0.2">
      <c r="B64">
        <v>49</v>
      </c>
      <c r="C64" t="s">
        <v>57</v>
      </c>
      <c r="D64">
        <v>2.5</v>
      </c>
      <c r="E64">
        <v>19.8</v>
      </c>
      <c r="F64">
        <v>20.3</v>
      </c>
      <c r="G64">
        <v>16.899999999999999</v>
      </c>
      <c r="H64">
        <v>41.2</v>
      </c>
      <c r="I64">
        <v>17949</v>
      </c>
      <c r="J64">
        <v>52</v>
      </c>
    </row>
    <row r="65" spans="2:10" x14ac:dyDescent="0.2">
      <c r="B65">
        <v>46</v>
      </c>
      <c r="C65" t="s">
        <v>54</v>
      </c>
      <c r="D65">
        <v>4.7</v>
      </c>
      <c r="E65">
        <v>29.8</v>
      </c>
      <c r="F65">
        <v>19.7</v>
      </c>
      <c r="G65">
        <v>26.6</v>
      </c>
      <c r="H65">
        <v>41.1</v>
      </c>
      <c r="I65">
        <v>16579</v>
      </c>
      <c r="J65">
        <v>75</v>
      </c>
    </row>
    <row r="66" spans="2:10" x14ac:dyDescent="0.2">
      <c r="B66">
        <v>51</v>
      </c>
      <c r="C66" t="s">
        <v>59</v>
      </c>
      <c r="D66">
        <v>4</v>
      </c>
      <c r="E66">
        <v>29.2</v>
      </c>
      <c r="F66">
        <v>16.3</v>
      </c>
      <c r="G66">
        <v>21</v>
      </c>
      <c r="H66">
        <v>39.5</v>
      </c>
      <c r="I66">
        <v>14685</v>
      </c>
      <c r="J66">
        <v>65</v>
      </c>
    </row>
    <row r="67" spans="2:10" x14ac:dyDescent="0.2">
      <c r="B67">
        <v>30</v>
      </c>
      <c r="C67" t="s">
        <v>38</v>
      </c>
      <c r="D67">
        <v>15.2</v>
      </c>
      <c r="E67">
        <v>30.7</v>
      </c>
      <c r="F67">
        <v>15.8</v>
      </c>
      <c r="G67">
        <v>54.8</v>
      </c>
      <c r="H67">
        <v>33.799999999999997</v>
      </c>
      <c r="I67">
        <v>10402</v>
      </c>
      <c r="J67">
        <v>96</v>
      </c>
    </row>
    <row r="68" spans="2:10" x14ac:dyDescent="0.2">
      <c r="B68">
        <v>43</v>
      </c>
      <c r="C68" t="s">
        <v>51</v>
      </c>
      <c r="D68">
        <v>2.8</v>
      </c>
      <c r="E68">
        <v>31.1</v>
      </c>
      <c r="F68">
        <v>20</v>
      </c>
      <c r="G68">
        <v>14</v>
      </c>
      <c r="H68">
        <v>35.700000000000003</v>
      </c>
      <c r="I68">
        <v>19398</v>
      </c>
      <c r="J68">
        <v>55</v>
      </c>
    </row>
    <row r="69" spans="2:10" x14ac:dyDescent="0.2">
      <c r="B69">
        <v>3</v>
      </c>
      <c r="C69" t="s">
        <v>11</v>
      </c>
      <c r="D69">
        <v>3.8</v>
      </c>
      <c r="E69">
        <v>24</v>
      </c>
      <c r="F69">
        <v>8.9</v>
      </c>
      <c r="G69">
        <v>11.8</v>
      </c>
      <c r="H69">
        <v>22.2</v>
      </c>
      <c r="I69">
        <v>35787</v>
      </c>
      <c r="J69">
        <v>20</v>
      </c>
    </row>
    <row r="70" spans="2:10" x14ac:dyDescent="0.2">
      <c r="B70">
        <v>73</v>
      </c>
      <c r="C70" t="s">
        <v>81</v>
      </c>
      <c r="D70">
        <v>1.1000000000000001</v>
      </c>
      <c r="E70">
        <v>16.899999999999999</v>
      </c>
      <c r="F70">
        <v>20.8</v>
      </c>
      <c r="G70">
        <v>13.7</v>
      </c>
      <c r="H70">
        <v>42.6</v>
      </c>
      <c r="I70">
        <v>19713</v>
      </c>
      <c r="J70">
        <v>48</v>
      </c>
    </row>
    <row r="71" spans="2:10" x14ac:dyDescent="0.2">
      <c r="B71">
        <v>40</v>
      </c>
      <c r="C71" t="s">
        <v>48</v>
      </c>
      <c r="D71">
        <v>5.6</v>
      </c>
      <c r="E71">
        <v>42.1</v>
      </c>
      <c r="F71">
        <v>28.6</v>
      </c>
      <c r="G71">
        <v>25.4</v>
      </c>
      <c r="H71">
        <v>42.8</v>
      </c>
      <c r="I71">
        <v>13785</v>
      </c>
      <c r="J71">
        <v>88</v>
      </c>
    </row>
    <row r="72" spans="2:10" x14ac:dyDescent="0.2">
      <c r="B72">
        <v>62</v>
      </c>
      <c r="C72" t="s">
        <v>70</v>
      </c>
      <c r="D72">
        <v>11.1</v>
      </c>
      <c r="E72">
        <v>15.6</v>
      </c>
      <c r="F72">
        <v>16.7</v>
      </c>
      <c r="G72">
        <v>37</v>
      </c>
      <c r="H72">
        <v>37.700000000000003</v>
      </c>
      <c r="I72">
        <v>15754</v>
      </c>
      <c r="J72">
        <v>69</v>
      </c>
    </row>
    <row r="73" spans="2:10" x14ac:dyDescent="0.2">
      <c r="B73">
        <v>67</v>
      </c>
      <c r="C73" t="s">
        <v>75</v>
      </c>
      <c r="D73">
        <v>4.8</v>
      </c>
      <c r="E73">
        <v>34.4</v>
      </c>
      <c r="F73">
        <v>35.9</v>
      </c>
      <c r="G73">
        <v>26.3</v>
      </c>
      <c r="H73">
        <v>40.700000000000003</v>
      </c>
      <c r="I73">
        <v>11317</v>
      </c>
      <c r="J73">
        <v>89</v>
      </c>
    </row>
    <row r="74" spans="2:10" x14ac:dyDescent="0.2">
      <c r="B74">
        <v>26</v>
      </c>
      <c r="C74" t="s">
        <v>34</v>
      </c>
      <c r="D74">
        <v>9.4</v>
      </c>
      <c r="E74">
        <v>41.7</v>
      </c>
      <c r="F74">
        <v>25.8</v>
      </c>
      <c r="G74">
        <v>24.5</v>
      </c>
      <c r="H74">
        <v>43.6</v>
      </c>
      <c r="I74">
        <v>10934</v>
      </c>
      <c r="J74">
        <v>92</v>
      </c>
    </row>
    <row r="75" spans="2:10" x14ac:dyDescent="0.2">
      <c r="B75">
        <v>65</v>
      </c>
      <c r="C75" t="s">
        <v>73</v>
      </c>
      <c r="D75">
        <v>5.8</v>
      </c>
      <c r="E75">
        <v>14.9</v>
      </c>
      <c r="F75">
        <v>9.6</v>
      </c>
      <c r="G75">
        <v>33.6</v>
      </c>
      <c r="H75">
        <v>39.6</v>
      </c>
      <c r="I75">
        <v>16907</v>
      </c>
      <c r="J75">
        <v>56</v>
      </c>
    </row>
    <row r="76" spans="2:10" x14ac:dyDescent="0.2">
      <c r="B76">
        <v>53</v>
      </c>
      <c r="C76" t="s">
        <v>61</v>
      </c>
      <c r="D76">
        <v>3.3</v>
      </c>
      <c r="E76">
        <v>25.9</v>
      </c>
      <c r="F76">
        <v>19.399999999999999</v>
      </c>
      <c r="G76">
        <v>20.5</v>
      </c>
      <c r="H76">
        <v>42.1</v>
      </c>
      <c r="I76">
        <v>16563</v>
      </c>
      <c r="J76">
        <v>62</v>
      </c>
    </row>
    <row r="77" spans="2:10" x14ac:dyDescent="0.2">
      <c r="B77">
        <v>2</v>
      </c>
      <c r="C77" t="s">
        <v>10</v>
      </c>
      <c r="D77">
        <v>7.8</v>
      </c>
      <c r="E77">
        <v>17.2</v>
      </c>
      <c r="F77">
        <v>8.8000000000000007</v>
      </c>
      <c r="G77">
        <v>20.8</v>
      </c>
      <c r="H77">
        <v>38.5</v>
      </c>
      <c r="I77">
        <v>23040</v>
      </c>
      <c r="J77">
        <v>46</v>
      </c>
    </row>
    <row r="78" spans="2:10" x14ac:dyDescent="0.2">
      <c r="B78">
        <v>24</v>
      </c>
      <c r="C78" t="s">
        <v>32</v>
      </c>
      <c r="D78">
        <v>2.2999999999999998</v>
      </c>
      <c r="E78">
        <v>14.7</v>
      </c>
      <c r="F78">
        <v>6.6</v>
      </c>
      <c r="G78">
        <v>12.9</v>
      </c>
      <c r="H78">
        <v>21.7</v>
      </c>
      <c r="I78">
        <v>43198</v>
      </c>
      <c r="J78">
        <v>10</v>
      </c>
    </row>
    <row r="79" spans="2:10" x14ac:dyDescent="0.2">
      <c r="B79">
        <v>42</v>
      </c>
      <c r="C79" t="s">
        <v>50</v>
      </c>
      <c r="D79">
        <v>2.9</v>
      </c>
      <c r="E79">
        <v>30.7</v>
      </c>
      <c r="F79">
        <v>23.4</v>
      </c>
      <c r="G79">
        <v>16.5</v>
      </c>
      <c r="H79">
        <v>36.1</v>
      </c>
      <c r="I79">
        <v>18672</v>
      </c>
      <c r="J79">
        <v>58</v>
      </c>
    </row>
    <row r="82" spans="12:12" x14ac:dyDescent="0.2">
      <c r="L82" s="5"/>
    </row>
  </sheetData>
  <sheetProtection sheet="1" objects="1" scenarios="1"/>
  <dataConsolidate link="1">
    <dataRefs count="1">
      <dataRef ref="B2:B79" sheet="census"/>
    </dataRefs>
  </dataConsolidate>
  <dataValidations count="2">
    <dataValidation type="list" allowBlank="1" showInputMessage="1" showErrorMessage="1" sqref="L82 L18 L2" xr:uid="{34C02E5A-1EE9-044D-82C2-F168B42A20D3}">
      <formula1>$C$2:$C$79</formula1>
    </dataValidation>
    <dataValidation type="custom" allowBlank="1" showInputMessage="1" showErrorMessage="1" sqref="C1" xr:uid="{653E19BC-DD13-2947-AFB5-2BCE4B3DCD04}">
      <formula1>L2</formula1>
    </dataValidation>
  </dataValidations>
  <pageMargins left="0.75" right="0.75" top="1" bottom="1" header="0.5" footer="0.5"/>
  <pageSetup paperSize="9" orientation="portrait" horizontalDpi="0" verticalDpi="0"/>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9629F-A6A0-A044-AFFE-34F8384EDA52}">
  <dimension ref="B1:CA568"/>
  <sheetViews>
    <sheetView showGridLines="0" showRowColHeaders="0" topLeftCell="B1" zoomScale="67" workbookViewId="0">
      <selection activeCell="B10" sqref="B10"/>
    </sheetView>
  </sheetViews>
  <sheetFormatPr baseColWidth="10" defaultRowHeight="16" x14ac:dyDescent="0.2"/>
  <cols>
    <col min="2" max="2" width="11.6640625" customWidth="1"/>
    <col min="3" max="3" width="32.5" customWidth="1"/>
    <col min="4" max="4" width="7.83203125" customWidth="1"/>
    <col min="5" max="5" width="24.83203125" hidden="1" customWidth="1"/>
    <col min="6" max="7" width="0" hidden="1" customWidth="1"/>
    <col min="8" max="8" width="11" hidden="1" customWidth="1"/>
    <col min="9" max="9" width="16.1640625" hidden="1" customWidth="1"/>
    <col min="10" max="10" width="0" hidden="1" customWidth="1"/>
    <col min="11" max="11" width="19" hidden="1" customWidth="1"/>
    <col min="12" max="12" width="20.33203125" hidden="1" customWidth="1"/>
    <col min="13" max="13" width="32.1640625" hidden="1" customWidth="1"/>
    <col min="14" max="14" width="16.33203125" hidden="1" customWidth="1"/>
    <col min="15" max="15" width="30" hidden="1" customWidth="1"/>
    <col min="16" max="16" width="29.1640625" hidden="1" customWidth="1"/>
    <col min="17" max="17" width="21.33203125" customWidth="1"/>
    <col min="18" max="18" width="13.1640625" customWidth="1"/>
    <col min="19" max="19" width="17" bestFit="1" customWidth="1"/>
    <col min="20" max="20" width="25.5" bestFit="1" customWidth="1"/>
    <col min="21" max="21" width="26" customWidth="1"/>
    <col min="22" max="22" width="18.33203125" customWidth="1"/>
    <col min="23" max="23" width="19.5" customWidth="1"/>
    <col min="24" max="24" width="16.5" customWidth="1"/>
    <col min="25" max="25" width="17.6640625" customWidth="1"/>
    <col min="26" max="26" width="14.1640625" customWidth="1"/>
    <col min="27" max="27" width="15.33203125" customWidth="1"/>
    <col min="28" max="28" width="15.1640625" customWidth="1"/>
    <col min="29" max="29" width="16.33203125" customWidth="1"/>
    <col min="30" max="30" width="24.5" customWidth="1"/>
    <col min="31" max="31" width="25.6640625" customWidth="1"/>
    <col min="32" max="32" width="24.6640625" customWidth="1"/>
    <col min="33" max="33" width="25.83203125" customWidth="1"/>
    <col min="34" max="34" width="32.83203125" customWidth="1"/>
    <col min="35" max="35" width="38.83203125" customWidth="1"/>
    <col min="36" max="36" width="28.1640625" customWidth="1"/>
    <col min="37" max="37" width="47.1640625" customWidth="1"/>
    <col min="38" max="38" width="17" customWidth="1"/>
    <col min="39" max="39" width="14.83203125" customWidth="1"/>
    <col min="40" max="40" width="27.1640625" customWidth="1"/>
    <col min="41" max="41" width="27" customWidth="1"/>
    <col min="42" max="42" width="25.6640625" customWidth="1"/>
    <col min="43" max="43" width="25.83203125" customWidth="1"/>
    <col min="44" max="44" width="27.1640625" customWidth="1"/>
    <col min="45" max="45" width="27" customWidth="1"/>
    <col min="46" max="46" width="24.83203125" customWidth="1"/>
    <col min="47" max="47" width="25.6640625" customWidth="1"/>
    <col min="48" max="48" width="22" customWidth="1"/>
    <col min="49" max="49" width="21.83203125" customWidth="1"/>
    <col min="50" max="50" width="23.83203125" customWidth="1"/>
    <col min="51" max="51" width="26.1640625" customWidth="1"/>
    <col min="52" max="52" width="22.33203125" customWidth="1"/>
    <col min="53" max="53" width="22.1640625" customWidth="1"/>
    <col min="54" max="54" width="27.5" customWidth="1"/>
    <col min="55" max="55" width="27.33203125" customWidth="1"/>
    <col min="56" max="56" width="27.5" customWidth="1"/>
    <col min="57" max="57" width="28.1640625" customWidth="1"/>
    <col min="58" max="59" width="25.5" customWidth="1"/>
    <col min="60" max="61" width="23.33203125" customWidth="1"/>
    <col min="62" max="62" width="31.33203125" customWidth="1"/>
    <col min="63" max="63" width="29.5" customWidth="1"/>
    <col min="64" max="64" width="27.5" bestFit="1" customWidth="1"/>
    <col min="65" max="65" width="20.1640625" customWidth="1"/>
    <col min="66" max="66" width="19.5" customWidth="1"/>
    <col min="67" max="67" width="26.33203125" customWidth="1"/>
    <col min="68" max="68" width="23.33203125" customWidth="1"/>
    <col min="69" max="69" width="23.6640625" customWidth="1"/>
    <col min="70" max="70" width="27" customWidth="1"/>
    <col min="71" max="71" width="16.83203125" customWidth="1"/>
    <col min="72" max="72" width="16.6640625" customWidth="1"/>
    <col min="73" max="73" width="10.83203125" customWidth="1"/>
    <col min="74" max="74" width="11.5" customWidth="1"/>
    <col min="75" max="75" width="28.5" customWidth="1"/>
    <col min="76" max="76" width="26" customWidth="1"/>
    <col min="77" max="77" width="10.83203125" customWidth="1"/>
    <col min="78" max="78" width="15.33203125" customWidth="1"/>
    <col min="79" max="79" width="10.83203125" customWidth="1"/>
  </cols>
  <sheetData>
    <row r="1" spans="2:79" x14ac:dyDescent="0.2">
      <c r="B1" t="s">
        <v>3010</v>
      </c>
      <c r="C1" t="s">
        <v>3011</v>
      </c>
      <c r="D1" t="s">
        <v>3012</v>
      </c>
      <c r="E1" t="s">
        <v>3013</v>
      </c>
      <c r="F1" t="s">
        <v>3014</v>
      </c>
      <c r="G1" t="s">
        <v>3015</v>
      </c>
      <c r="H1" t="s">
        <v>3016</v>
      </c>
      <c r="I1" t="s">
        <v>3017</v>
      </c>
      <c r="J1" t="s">
        <v>3018</v>
      </c>
      <c r="K1" t="s">
        <v>3019</v>
      </c>
      <c r="L1" t="s">
        <v>3020</v>
      </c>
      <c r="M1" t="s">
        <v>3021</v>
      </c>
      <c r="N1" t="s">
        <v>3022</v>
      </c>
      <c r="O1" t="s">
        <v>3023</v>
      </c>
      <c r="P1" t="s">
        <v>3024</v>
      </c>
      <c r="Q1" t="s">
        <v>3025</v>
      </c>
      <c r="R1" t="s">
        <v>3026</v>
      </c>
      <c r="S1" t="s">
        <v>3027</v>
      </c>
      <c r="T1" t="s">
        <v>3028</v>
      </c>
      <c r="U1" t="s">
        <v>3029</v>
      </c>
      <c r="V1" t="s">
        <v>3030</v>
      </c>
      <c r="W1" t="s">
        <v>3031</v>
      </c>
      <c r="X1" t="s">
        <v>3032</v>
      </c>
      <c r="Y1" t="s">
        <v>3033</v>
      </c>
      <c r="Z1" t="s">
        <v>3034</v>
      </c>
      <c r="AA1" t="s">
        <v>3035</v>
      </c>
      <c r="AB1" t="s">
        <v>3036</v>
      </c>
      <c r="AC1" t="s">
        <v>3037</v>
      </c>
      <c r="AD1" t="s">
        <v>3038</v>
      </c>
      <c r="AE1" t="s">
        <v>3039</v>
      </c>
      <c r="AF1" t="s">
        <v>3040</v>
      </c>
      <c r="AG1" t="s">
        <v>3041</v>
      </c>
      <c r="AH1" t="s">
        <v>3042</v>
      </c>
      <c r="AI1" t="s">
        <v>3043</v>
      </c>
      <c r="AJ1" t="s">
        <v>3044</v>
      </c>
      <c r="AK1" t="s">
        <v>3045</v>
      </c>
      <c r="AL1" t="s">
        <v>3046</v>
      </c>
      <c r="AM1" t="s">
        <v>3047</v>
      </c>
      <c r="AN1" t="s">
        <v>3048</v>
      </c>
      <c r="AO1" t="s">
        <v>3049</v>
      </c>
      <c r="AP1" t="s">
        <v>3050</v>
      </c>
      <c r="AQ1" t="s">
        <v>3051</v>
      </c>
      <c r="AR1" t="s">
        <v>3052</v>
      </c>
      <c r="AS1" t="s">
        <v>3053</v>
      </c>
      <c r="AT1" t="s">
        <v>3054</v>
      </c>
      <c r="AU1" t="s">
        <v>3055</v>
      </c>
      <c r="AV1" t="s">
        <v>3056</v>
      </c>
      <c r="AW1" t="s">
        <v>3057</v>
      </c>
      <c r="AX1" t="s">
        <v>3058</v>
      </c>
      <c r="AY1" t="s">
        <v>3059</v>
      </c>
      <c r="AZ1" t="s">
        <v>3060</v>
      </c>
      <c r="BA1" t="s">
        <v>3061</v>
      </c>
      <c r="BB1" t="s">
        <v>3062</v>
      </c>
      <c r="BC1" t="s">
        <v>3063</v>
      </c>
      <c r="BD1" t="s">
        <v>3064</v>
      </c>
      <c r="BE1" t="s">
        <v>3065</v>
      </c>
      <c r="BF1" t="s">
        <v>3066</v>
      </c>
      <c r="BG1" t="s">
        <v>3067</v>
      </c>
      <c r="BH1" t="s">
        <v>3068</v>
      </c>
      <c r="BI1" t="s">
        <v>3069</v>
      </c>
      <c r="BJ1" t="s">
        <v>3070</v>
      </c>
      <c r="BK1" t="s">
        <v>3071</v>
      </c>
      <c r="BL1" t="s">
        <v>3072</v>
      </c>
      <c r="BM1" t="s">
        <v>3073</v>
      </c>
      <c r="BN1" t="s">
        <v>3074</v>
      </c>
      <c r="BO1" t="s">
        <v>3075</v>
      </c>
      <c r="BP1" t="s">
        <v>3076</v>
      </c>
      <c r="BQ1" t="s">
        <v>3077</v>
      </c>
      <c r="BR1" t="s">
        <v>3078</v>
      </c>
      <c r="BS1" t="s">
        <v>3079</v>
      </c>
      <c r="BT1" t="s">
        <v>3080</v>
      </c>
      <c r="BU1" t="s">
        <v>3081</v>
      </c>
      <c r="BV1" t="s">
        <v>3082</v>
      </c>
      <c r="BW1" t="s">
        <v>0</v>
      </c>
      <c r="BX1" t="s">
        <v>1</v>
      </c>
      <c r="BY1" t="s">
        <v>3083</v>
      </c>
      <c r="BZ1" t="s">
        <v>3084</v>
      </c>
      <c r="CA1" t="s">
        <v>3085</v>
      </c>
    </row>
    <row r="2" spans="2:79" x14ac:dyDescent="0.2">
      <c r="B2">
        <v>610075</v>
      </c>
      <c r="C2" t="s">
        <v>477</v>
      </c>
      <c r="D2" t="s">
        <v>88</v>
      </c>
      <c r="E2" t="s">
        <v>478</v>
      </c>
      <c r="F2" t="s">
        <v>90</v>
      </c>
      <c r="G2" t="s">
        <v>91</v>
      </c>
      <c r="H2">
        <v>60608</v>
      </c>
      <c r="I2" t="s">
        <v>479</v>
      </c>
      <c r="J2" t="s">
        <v>480</v>
      </c>
      <c r="K2" t="s">
        <v>481</v>
      </c>
      <c r="L2" t="s">
        <v>121</v>
      </c>
      <c r="M2" t="s">
        <v>101</v>
      </c>
      <c r="N2" t="s">
        <v>97</v>
      </c>
      <c r="O2" t="s">
        <v>482</v>
      </c>
      <c r="P2" t="s">
        <v>99</v>
      </c>
      <c r="Q2" t="s">
        <v>96</v>
      </c>
      <c r="R2" t="s">
        <v>102</v>
      </c>
      <c r="S2">
        <v>28</v>
      </c>
      <c r="T2" t="s">
        <v>101</v>
      </c>
      <c r="U2" t="s">
        <v>101</v>
      </c>
      <c r="V2" t="s">
        <v>103</v>
      </c>
      <c r="W2">
        <v>42</v>
      </c>
      <c r="X2" t="s">
        <v>100</v>
      </c>
      <c r="Y2">
        <v>14</v>
      </c>
      <c r="Z2" t="s">
        <v>4875</v>
      </c>
      <c r="AA2" t="s">
        <v>101</v>
      </c>
      <c r="AB2" t="s">
        <v>101</v>
      </c>
      <c r="AC2" t="s">
        <v>101</v>
      </c>
      <c r="AD2" t="s">
        <v>102</v>
      </c>
      <c r="AE2">
        <v>46</v>
      </c>
      <c r="AF2" t="s">
        <v>149</v>
      </c>
      <c r="AG2">
        <v>54</v>
      </c>
      <c r="AH2" s="2">
        <v>0.80400000000000005</v>
      </c>
      <c r="AI2">
        <v>251.6</v>
      </c>
      <c r="AJ2" s="2">
        <v>0.93500000000000005</v>
      </c>
      <c r="AK2" s="2">
        <v>1</v>
      </c>
      <c r="AL2" t="s">
        <v>101</v>
      </c>
      <c r="AM2" t="s">
        <v>101</v>
      </c>
      <c r="AN2" t="s">
        <v>101</v>
      </c>
      <c r="AO2" t="s">
        <v>101</v>
      </c>
      <c r="AP2" t="s">
        <v>101</v>
      </c>
      <c r="AQ2" t="s">
        <v>101</v>
      </c>
      <c r="AR2">
        <v>0</v>
      </c>
      <c r="AS2">
        <v>2.9</v>
      </c>
      <c r="AT2">
        <v>35.5</v>
      </c>
      <c r="AU2">
        <v>32.299999999999997</v>
      </c>
      <c r="AV2">
        <v>0</v>
      </c>
      <c r="AW2">
        <v>0</v>
      </c>
      <c r="AX2">
        <v>0</v>
      </c>
      <c r="AY2">
        <v>0</v>
      </c>
      <c r="AZ2">
        <v>-0.6</v>
      </c>
      <c r="BA2">
        <v>-0.1</v>
      </c>
      <c r="BB2" t="s">
        <v>113</v>
      </c>
      <c r="BC2" t="s">
        <v>113</v>
      </c>
      <c r="BD2" t="s">
        <v>101</v>
      </c>
      <c r="BE2" t="s">
        <v>101</v>
      </c>
      <c r="BF2" t="s">
        <v>101</v>
      </c>
      <c r="BG2" t="s">
        <v>101</v>
      </c>
      <c r="BH2" t="s">
        <v>101</v>
      </c>
      <c r="BI2" t="s">
        <v>101</v>
      </c>
      <c r="BJ2" t="s">
        <v>101</v>
      </c>
      <c r="BK2" t="s">
        <v>101</v>
      </c>
      <c r="BL2" t="s">
        <v>101</v>
      </c>
      <c r="BM2" t="s">
        <v>101</v>
      </c>
      <c r="BN2" t="s">
        <v>101</v>
      </c>
      <c r="BO2" t="s">
        <v>101</v>
      </c>
      <c r="BP2">
        <v>21</v>
      </c>
      <c r="BQ2">
        <v>38</v>
      </c>
      <c r="BR2" t="s">
        <v>101</v>
      </c>
      <c r="BS2">
        <v>1165892.8689999999</v>
      </c>
      <c r="BT2">
        <v>1893999.307</v>
      </c>
      <c r="BU2">
        <v>41.864719540000003</v>
      </c>
      <c r="BV2">
        <v>-87.666480840000006</v>
      </c>
      <c r="BW2">
        <v>28</v>
      </c>
      <c r="BX2" t="s">
        <v>483</v>
      </c>
      <c r="BY2">
        <v>2</v>
      </c>
      <c r="BZ2">
        <v>12</v>
      </c>
      <c r="CA2" t="s">
        <v>484</v>
      </c>
    </row>
    <row r="3" spans="2:79" x14ac:dyDescent="0.2">
      <c r="B3">
        <v>610172</v>
      </c>
      <c r="C3" t="s">
        <v>715</v>
      </c>
      <c r="D3" t="s">
        <v>88</v>
      </c>
      <c r="E3" t="s">
        <v>716</v>
      </c>
      <c r="F3" t="s">
        <v>90</v>
      </c>
      <c r="G3" t="s">
        <v>91</v>
      </c>
      <c r="H3">
        <v>60609</v>
      </c>
      <c r="I3" t="s">
        <v>717</v>
      </c>
      <c r="J3" t="s">
        <v>718</v>
      </c>
      <c r="K3" t="s">
        <v>324</v>
      </c>
      <c r="L3" t="s">
        <v>112</v>
      </c>
      <c r="M3" t="s">
        <v>96</v>
      </c>
      <c r="N3" t="s">
        <v>97</v>
      </c>
      <c r="O3" t="s">
        <v>98</v>
      </c>
      <c r="P3" t="s">
        <v>99</v>
      </c>
      <c r="Q3" t="s">
        <v>96</v>
      </c>
      <c r="R3" t="s">
        <v>102</v>
      </c>
      <c r="S3">
        <v>32</v>
      </c>
      <c r="T3" t="s">
        <v>101</v>
      </c>
      <c r="U3" t="s">
        <v>101</v>
      </c>
      <c r="V3" t="s">
        <v>103</v>
      </c>
      <c r="W3">
        <v>46</v>
      </c>
      <c r="X3" t="s">
        <v>103</v>
      </c>
      <c r="Y3">
        <v>55</v>
      </c>
      <c r="Z3" t="s">
        <v>4875</v>
      </c>
      <c r="AA3" t="s">
        <v>101</v>
      </c>
      <c r="AB3" t="s">
        <v>101</v>
      </c>
      <c r="AC3" t="s">
        <v>101</v>
      </c>
      <c r="AD3" t="s">
        <v>103</v>
      </c>
      <c r="AE3">
        <v>49</v>
      </c>
      <c r="AF3" t="s">
        <v>103</v>
      </c>
      <c r="AG3">
        <v>52</v>
      </c>
      <c r="AH3" s="2">
        <v>0.92300000000000004</v>
      </c>
      <c r="AI3">
        <v>230.6</v>
      </c>
      <c r="AJ3" s="2">
        <v>0.95</v>
      </c>
      <c r="AK3" s="2">
        <v>1</v>
      </c>
      <c r="AL3" t="s">
        <v>101</v>
      </c>
      <c r="AM3" t="s">
        <v>101</v>
      </c>
      <c r="AN3">
        <v>21.8</v>
      </c>
      <c r="AO3">
        <v>26.8</v>
      </c>
      <c r="AP3">
        <v>41.1</v>
      </c>
      <c r="AQ3">
        <v>42</v>
      </c>
      <c r="AR3">
        <v>30.1</v>
      </c>
      <c r="AS3">
        <v>19.7</v>
      </c>
      <c r="AT3">
        <v>46.3</v>
      </c>
      <c r="AU3">
        <v>35.200000000000003</v>
      </c>
      <c r="AV3">
        <v>7.5</v>
      </c>
      <c r="AW3">
        <v>15.1</v>
      </c>
      <c r="AX3">
        <v>8.1</v>
      </c>
      <c r="AY3">
        <v>1.7</v>
      </c>
      <c r="AZ3">
        <v>0.7</v>
      </c>
      <c r="BA3">
        <v>-1.3</v>
      </c>
      <c r="BB3" t="s">
        <v>220</v>
      </c>
      <c r="BC3" t="s">
        <v>104</v>
      </c>
      <c r="BD3" t="s">
        <v>101</v>
      </c>
      <c r="BE3" t="s">
        <v>101</v>
      </c>
      <c r="BF3" t="s">
        <v>101</v>
      </c>
      <c r="BG3" t="s">
        <v>101</v>
      </c>
      <c r="BH3" t="s">
        <v>101</v>
      </c>
      <c r="BI3" t="s">
        <v>101</v>
      </c>
      <c r="BJ3" t="s">
        <v>101</v>
      </c>
      <c r="BK3" t="s">
        <v>101</v>
      </c>
      <c r="BL3" t="s">
        <v>101</v>
      </c>
      <c r="BM3" t="s">
        <v>101</v>
      </c>
      <c r="BN3" t="s">
        <v>101</v>
      </c>
      <c r="BO3" t="s">
        <v>101</v>
      </c>
      <c r="BP3">
        <v>462</v>
      </c>
      <c r="BQ3">
        <v>45</v>
      </c>
      <c r="BR3" t="s">
        <v>101</v>
      </c>
      <c r="BS3">
        <v>1170500.817</v>
      </c>
      <c r="BT3">
        <v>1870373.159</v>
      </c>
      <c r="BU3">
        <v>41.799787719999998</v>
      </c>
      <c r="BV3">
        <v>-87.650254829999994</v>
      </c>
      <c r="BW3">
        <v>61</v>
      </c>
      <c r="BX3" t="s">
        <v>286</v>
      </c>
      <c r="BY3">
        <v>16</v>
      </c>
      <c r="BZ3">
        <v>9</v>
      </c>
      <c r="CA3" t="s">
        <v>719</v>
      </c>
    </row>
    <row r="4" spans="2:79" x14ac:dyDescent="0.2">
      <c r="B4">
        <v>610210</v>
      </c>
      <c r="C4" t="s">
        <v>598</v>
      </c>
      <c r="D4" t="s">
        <v>88</v>
      </c>
      <c r="E4" t="s">
        <v>599</v>
      </c>
      <c r="F4" t="s">
        <v>90</v>
      </c>
      <c r="G4" t="s">
        <v>91</v>
      </c>
      <c r="H4">
        <v>60622</v>
      </c>
      <c r="I4" t="s">
        <v>600</v>
      </c>
      <c r="J4" t="s">
        <v>601</v>
      </c>
      <c r="K4" t="s">
        <v>481</v>
      </c>
      <c r="L4" t="s">
        <v>121</v>
      </c>
      <c r="M4" t="s">
        <v>96</v>
      </c>
      <c r="N4" t="s">
        <v>128</v>
      </c>
      <c r="O4" t="s">
        <v>98</v>
      </c>
      <c r="P4" t="s">
        <v>99</v>
      </c>
      <c r="Q4" t="s">
        <v>96</v>
      </c>
      <c r="R4" t="s">
        <v>102</v>
      </c>
      <c r="S4">
        <v>31</v>
      </c>
      <c r="T4" t="s">
        <v>101</v>
      </c>
      <c r="U4" t="s">
        <v>101</v>
      </c>
      <c r="V4" t="s">
        <v>102</v>
      </c>
      <c r="W4">
        <v>32</v>
      </c>
      <c r="X4" t="s">
        <v>103</v>
      </c>
      <c r="Y4">
        <v>45</v>
      </c>
      <c r="Z4" t="s">
        <v>4875</v>
      </c>
      <c r="AA4" t="s">
        <v>101</v>
      </c>
      <c r="AB4" t="s">
        <v>101</v>
      </c>
      <c r="AC4" t="s">
        <v>101</v>
      </c>
      <c r="AD4" t="s">
        <v>102</v>
      </c>
      <c r="AE4">
        <v>43</v>
      </c>
      <c r="AF4" t="s">
        <v>102</v>
      </c>
      <c r="AG4">
        <v>44</v>
      </c>
      <c r="AH4" s="2">
        <v>0.92500000000000004</v>
      </c>
      <c r="AI4">
        <v>185.5</v>
      </c>
      <c r="AJ4" s="2">
        <v>0.96</v>
      </c>
      <c r="AK4" s="2">
        <v>1</v>
      </c>
      <c r="AL4" t="s">
        <v>101</v>
      </c>
      <c r="AM4">
        <v>32.6</v>
      </c>
      <c r="AN4">
        <v>23.6</v>
      </c>
      <c r="AO4">
        <v>24</v>
      </c>
      <c r="AP4">
        <v>56.3</v>
      </c>
      <c r="AQ4">
        <v>54</v>
      </c>
      <c r="AR4">
        <v>31.8</v>
      </c>
      <c r="AS4">
        <v>19.7</v>
      </c>
      <c r="AT4">
        <v>60.7</v>
      </c>
      <c r="AU4">
        <v>39.700000000000003</v>
      </c>
      <c r="AV4">
        <v>9.1</v>
      </c>
      <c r="AW4">
        <v>20.5</v>
      </c>
      <c r="AX4">
        <v>8.6</v>
      </c>
      <c r="AY4">
        <v>5.7</v>
      </c>
      <c r="AZ4">
        <v>-0.4</v>
      </c>
      <c r="BA4">
        <v>-1.2</v>
      </c>
      <c r="BB4" t="s">
        <v>113</v>
      </c>
      <c r="BC4" t="s">
        <v>104</v>
      </c>
      <c r="BD4">
        <v>14.6</v>
      </c>
      <c r="BE4" t="s">
        <v>101</v>
      </c>
      <c r="BF4" t="s">
        <v>101</v>
      </c>
      <c r="BG4" t="s">
        <v>101</v>
      </c>
      <c r="BH4" t="s">
        <v>101</v>
      </c>
      <c r="BI4" t="s">
        <v>101</v>
      </c>
      <c r="BJ4" t="s">
        <v>101</v>
      </c>
      <c r="BK4" t="s">
        <v>101</v>
      </c>
      <c r="BL4" t="s">
        <v>101</v>
      </c>
      <c r="BM4" t="s">
        <v>101</v>
      </c>
      <c r="BN4" t="s">
        <v>101</v>
      </c>
      <c r="BO4" t="s">
        <v>101</v>
      </c>
      <c r="BP4">
        <v>398</v>
      </c>
      <c r="BQ4">
        <v>34</v>
      </c>
      <c r="BR4" t="s">
        <v>101</v>
      </c>
      <c r="BS4">
        <v>1158554.2320000001</v>
      </c>
      <c r="BT4">
        <v>1909250.0209999999</v>
      </c>
      <c r="BU4">
        <v>41.906722160000001</v>
      </c>
      <c r="BV4">
        <v>-87.693003250000004</v>
      </c>
      <c r="BW4">
        <v>24</v>
      </c>
      <c r="BX4" t="s">
        <v>602</v>
      </c>
      <c r="BY4">
        <v>26</v>
      </c>
      <c r="BZ4">
        <v>14</v>
      </c>
      <c r="CA4" t="s">
        <v>603</v>
      </c>
    </row>
    <row r="5" spans="2:79" x14ac:dyDescent="0.2">
      <c r="B5">
        <v>610258</v>
      </c>
      <c r="C5" t="s">
        <v>252</v>
      </c>
      <c r="D5" t="s">
        <v>88</v>
      </c>
      <c r="E5" t="s">
        <v>253</v>
      </c>
      <c r="F5" t="s">
        <v>90</v>
      </c>
      <c r="G5" t="s">
        <v>91</v>
      </c>
      <c r="H5">
        <v>60653</v>
      </c>
      <c r="I5" t="s">
        <v>254</v>
      </c>
      <c r="J5" t="s">
        <v>255</v>
      </c>
      <c r="K5" t="s">
        <v>94</v>
      </c>
      <c r="L5" t="s">
        <v>95</v>
      </c>
      <c r="M5" t="s">
        <v>96</v>
      </c>
      <c r="N5" t="s">
        <v>128</v>
      </c>
      <c r="O5" t="s">
        <v>98</v>
      </c>
      <c r="P5" t="s">
        <v>99</v>
      </c>
      <c r="Q5" t="s">
        <v>96</v>
      </c>
      <c r="R5" t="s">
        <v>102</v>
      </c>
      <c r="S5">
        <v>20</v>
      </c>
      <c r="T5" t="s">
        <v>101</v>
      </c>
      <c r="U5" t="s">
        <v>101</v>
      </c>
      <c r="V5" t="s">
        <v>102</v>
      </c>
      <c r="W5">
        <v>37</v>
      </c>
      <c r="X5" t="s">
        <v>103</v>
      </c>
      <c r="Y5">
        <v>46</v>
      </c>
      <c r="Z5" t="s">
        <v>4875</v>
      </c>
      <c r="AA5" t="s">
        <v>101</v>
      </c>
      <c r="AB5" t="s">
        <v>101</v>
      </c>
      <c r="AC5" t="s">
        <v>101</v>
      </c>
      <c r="AD5" t="s">
        <v>102</v>
      </c>
      <c r="AE5">
        <v>46</v>
      </c>
      <c r="AF5" t="s">
        <v>103</v>
      </c>
      <c r="AG5">
        <v>47</v>
      </c>
      <c r="AH5" s="2">
        <v>0.9</v>
      </c>
      <c r="AI5">
        <v>156.6</v>
      </c>
      <c r="AJ5" s="2">
        <v>0.95199999999999996</v>
      </c>
      <c r="AK5" s="2">
        <v>1</v>
      </c>
      <c r="AL5" t="s">
        <v>101</v>
      </c>
      <c r="AM5" t="s">
        <v>101</v>
      </c>
      <c r="AN5">
        <v>10</v>
      </c>
      <c r="AO5">
        <v>13.5</v>
      </c>
      <c r="AP5">
        <v>46.9</v>
      </c>
      <c r="AQ5">
        <v>41.7</v>
      </c>
      <c r="AR5">
        <v>7.8</v>
      </c>
      <c r="AS5">
        <v>27.3</v>
      </c>
      <c r="AT5">
        <v>44.6</v>
      </c>
      <c r="AU5">
        <v>50.7</v>
      </c>
      <c r="AV5">
        <v>0</v>
      </c>
      <c r="AW5">
        <v>6.9</v>
      </c>
      <c r="AX5">
        <v>0</v>
      </c>
      <c r="AY5">
        <v>0.7</v>
      </c>
      <c r="AZ5">
        <v>-1.6</v>
      </c>
      <c r="BA5">
        <v>-0.2</v>
      </c>
      <c r="BB5" t="s">
        <v>104</v>
      </c>
      <c r="BC5" t="s">
        <v>113</v>
      </c>
      <c r="BD5" t="s">
        <v>101</v>
      </c>
      <c r="BE5" t="s">
        <v>101</v>
      </c>
      <c r="BF5" t="s">
        <v>101</v>
      </c>
      <c r="BG5" t="s">
        <v>101</v>
      </c>
      <c r="BH5" t="s">
        <v>101</v>
      </c>
      <c r="BI5" t="s">
        <v>101</v>
      </c>
      <c r="BJ5" t="s">
        <v>101</v>
      </c>
      <c r="BK5" t="s">
        <v>101</v>
      </c>
      <c r="BL5" t="s">
        <v>101</v>
      </c>
      <c r="BM5" t="s">
        <v>101</v>
      </c>
      <c r="BN5" t="s">
        <v>101</v>
      </c>
      <c r="BO5" t="s">
        <v>101</v>
      </c>
      <c r="BP5">
        <v>112</v>
      </c>
      <c r="BQ5">
        <v>40</v>
      </c>
      <c r="BR5" t="s">
        <v>101</v>
      </c>
      <c r="BS5">
        <v>1183099.2930000001</v>
      </c>
      <c r="BT5">
        <v>1876145.1969999999</v>
      </c>
      <c r="BU5">
        <v>41.815342620000003</v>
      </c>
      <c r="BV5">
        <v>-87.603873500000006</v>
      </c>
      <c r="BW5">
        <v>39</v>
      </c>
      <c r="BX5" t="s">
        <v>256</v>
      </c>
      <c r="BY5">
        <v>4</v>
      </c>
      <c r="BZ5">
        <v>2</v>
      </c>
      <c r="CA5" t="s">
        <v>257</v>
      </c>
    </row>
    <row r="6" spans="2:79" x14ac:dyDescent="0.2">
      <c r="B6">
        <v>609835</v>
      </c>
      <c r="C6" t="s">
        <v>1139</v>
      </c>
      <c r="D6" t="s">
        <v>88</v>
      </c>
      <c r="E6" t="s">
        <v>1140</v>
      </c>
      <c r="F6" t="s">
        <v>90</v>
      </c>
      <c r="G6" t="s">
        <v>91</v>
      </c>
      <c r="H6">
        <v>60651</v>
      </c>
      <c r="I6" t="s">
        <v>1141</v>
      </c>
      <c r="J6" t="s">
        <v>1142</v>
      </c>
      <c r="K6" t="s">
        <v>120</v>
      </c>
      <c r="L6" t="s">
        <v>121</v>
      </c>
      <c r="M6" t="s">
        <v>96</v>
      </c>
      <c r="N6" t="s">
        <v>97</v>
      </c>
      <c r="O6" t="s">
        <v>98</v>
      </c>
      <c r="P6" t="s">
        <v>99</v>
      </c>
      <c r="Q6" t="s">
        <v>96</v>
      </c>
      <c r="R6" t="s">
        <v>103</v>
      </c>
      <c r="S6">
        <v>42</v>
      </c>
      <c r="T6" t="s">
        <v>101</v>
      </c>
      <c r="U6" t="s">
        <v>101</v>
      </c>
      <c r="V6" t="s">
        <v>103</v>
      </c>
      <c r="W6">
        <v>49</v>
      </c>
      <c r="X6" t="s">
        <v>103</v>
      </c>
      <c r="Y6">
        <v>50</v>
      </c>
      <c r="Z6" t="s">
        <v>4875</v>
      </c>
      <c r="AA6" t="s">
        <v>101</v>
      </c>
      <c r="AB6" t="s">
        <v>101</v>
      </c>
      <c r="AC6" t="s">
        <v>101</v>
      </c>
      <c r="AD6" t="s">
        <v>102</v>
      </c>
      <c r="AE6">
        <v>46</v>
      </c>
      <c r="AF6" t="s">
        <v>102</v>
      </c>
      <c r="AG6">
        <v>46</v>
      </c>
      <c r="AH6" s="2">
        <v>0.92600000000000005</v>
      </c>
      <c r="AI6">
        <v>153.9</v>
      </c>
      <c r="AJ6" s="2">
        <v>0.96199999999999997</v>
      </c>
      <c r="AK6" s="2">
        <v>0.98399999999999999</v>
      </c>
      <c r="AL6">
        <v>47.8</v>
      </c>
      <c r="AM6">
        <v>21.1</v>
      </c>
      <c r="AN6">
        <v>16.399999999999999</v>
      </c>
      <c r="AO6">
        <v>16.100000000000001</v>
      </c>
      <c r="AP6">
        <v>31.3</v>
      </c>
      <c r="AQ6">
        <v>34.700000000000003</v>
      </c>
      <c r="AR6">
        <v>19.2</v>
      </c>
      <c r="AS6">
        <v>15.6</v>
      </c>
      <c r="AT6">
        <v>33.5</v>
      </c>
      <c r="AU6">
        <v>35</v>
      </c>
      <c r="AV6">
        <v>9.1999999999999993</v>
      </c>
      <c r="AW6">
        <v>7.1</v>
      </c>
      <c r="AX6">
        <v>10.3</v>
      </c>
      <c r="AY6">
        <v>5.9</v>
      </c>
      <c r="AZ6">
        <v>-1</v>
      </c>
      <c r="BA6">
        <v>-1.4</v>
      </c>
      <c r="BB6" t="s">
        <v>104</v>
      </c>
      <c r="BC6" t="s">
        <v>104</v>
      </c>
      <c r="BD6" t="s">
        <v>101</v>
      </c>
      <c r="BE6" t="s">
        <v>101</v>
      </c>
      <c r="BF6" t="s">
        <v>101</v>
      </c>
      <c r="BG6" t="s">
        <v>101</v>
      </c>
      <c r="BH6" t="s">
        <v>101</v>
      </c>
      <c r="BI6" t="s">
        <v>101</v>
      </c>
      <c r="BJ6" t="s">
        <v>101</v>
      </c>
      <c r="BK6" t="s">
        <v>101</v>
      </c>
      <c r="BL6" t="s">
        <v>101</v>
      </c>
      <c r="BM6" t="s">
        <v>101</v>
      </c>
      <c r="BN6" t="s">
        <v>101</v>
      </c>
      <c r="BO6" t="s">
        <v>101</v>
      </c>
      <c r="BP6">
        <v>828</v>
      </c>
      <c r="BQ6">
        <v>34</v>
      </c>
      <c r="BR6" t="s">
        <v>101</v>
      </c>
      <c r="BS6">
        <v>1151767.5460000001</v>
      </c>
      <c r="BT6">
        <v>1908130.068</v>
      </c>
      <c r="BU6">
        <v>41.903785210000002</v>
      </c>
      <c r="BV6">
        <v>-87.717963150000003</v>
      </c>
      <c r="BW6">
        <v>23</v>
      </c>
      <c r="BX6" t="s">
        <v>401</v>
      </c>
      <c r="BY6">
        <v>26</v>
      </c>
      <c r="BZ6">
        <v>25</v>
      </c>
      <c r="CA6" t="s">
        <v>1143</v>
      </c>
    </row>
    <row r="7" spans="2:79" x14ac:dyDescent="0.2">
      <c r="B7">
        <v>609997</v>
      </c>
      <c r="C7" t="s">
        <v>271</v>
      </c>
      <c r="D7" t="s">
        <v>88</v>
      </c>
      <c r="E7" t="s">
        <v>272</v>
      </c>
      <c r="F7" t="s">
        <v>90</v>
      </c>
      <c r="G7" t="s">
        <v>91</v>
      </c>
      <c r="H7">
        <v>60621</v>
      </c>
      <c r="I7" t="s">
        <v>273</v>
      </c>
      <c r="J7" t="s">
        <v>274</v>
      </c>
      <c r="K7" t="s">
        <v>111</v>
      </c>
      <c r="L7" t="s">
        <v>112</v>
      </c>
      <c r="M7" t="s">
        <v>96</v>
      </c>
      <c r="N7" t="s">
        <v>97</v>
      </c>
      <c r="O7" t="s">
        <v>98</v>
      </c>
      <c r="P7" t="s">
        <v>99</v>
      </c>
      <c r="Q7" t="s">
        <v>96</v>
      </c>
      <c r="R7" t="s">
        <v>102</v>
      </c>
      <c r="S7">
        <v>21</v>
      </c>
      <c r="T7" t="s">
        <v>101</v>
      </c>
      <c r="U7" t="s">
        <v>101</v>
      </c>
      <c r="V7" t="s">
        <v>102</v>
      </c>
      <c r="W7">
        <v>23</v>
      </c>
      <c r="X7" t="s">
        <v>103</v>
      </c>
      <c r="Y7">
        <v>41</v>
      </c>
      <c r="Z7" t="s">
        <v>4875</v>
      </c>
      <c r="AA7" t="s">
        <v>101</v>
      </c>
      <c r="AB7" t="s">
        <v>101</v>
      </c>
      <c r="AC7" t="s">
        <v>101</v>
      </c>
      <c r="AD7" t="s">
        <v>103</v>
      </c>
      <c r="AE7">
        <v>48</v>
      </c>
      <c r="AF7" t="s">
        <v>103</v>
      </c>
      <c r="AG7">
        <v>48</v>
      </c>
      <c r="AH7" s="2">
        <v>0.87</v>
      </c>
      <c r="AI7">
        <v>139.80000000000001</v>
      </c>
      <c r="AJ7" s="2">
        <v>0.92400000000000004</v>
      </c>
      <c r="AK7" s="2">
        <v>0.97899999999999998</v>
      </c>
      <c r="AL7">
        <v>40</v>
      </c>
      <c r="AM7">
        <v>30.5</v>
      </c>
      <c r="AN7">
        <v>17.7</v>
      </c>
      <c r="AO7">
        <v>8</v>
      </c>
      <c r="AP7">
        <v>28.8</v>
      </c>
      <c r="AQ7">
        <v>33.1</v>
      </c>
      <c r="AR7">
        <v>20.8</v>
      </c>
      <c r="AS7">
        <v>8.8000000000000007</v>
      </c>
      <c r="AT7">
        <v>41.8</v>
      </c>
      <c r="AU7">
        <v>20.2</v>
      </c>
      <c r="AV7">
        <v>3.1</v>
      </c>
      <c r="AW7">
        <v>9.4</v>
      </c>
      <c r="AX7">
        <v>5</v>
      </c>
      <c r="AY7">
        <v>3</v>
      </c>
      <c r="AZ7">
        <v>-0.8</v>
      </c>
      <c r="BA7">
        <v>-2.2999999999999998</v>
      </c>
      <c r="BB7" t="s">
        <v>104</v>
      </c>
      <c r="BC7" t="s">
        <v>104</v>
      </c>
      <c r="BD7">
        <v>9.1</v>
      </c>
      <c r="BE7" t="s">
        <v>101</v>
      </c>
      <c r="BF7" t="s">
        <v>101</v>
      </c>
      <c r="BG7" t="s">
        <v>101</v>
      </c>
      <c r="BH7" t="s">
        <v>101</v>
      </c>
      <c r="BI7" t="s">
        <v>101</v>
      </c>
      <c r="BJ7" t="s">
        <v>101</v>
      </c>
      <c r="BK7" t="s">
        <v>101</v>
      </c>
      <c r="BL7" t="s">
        <v>101</v>
      </c>
      <c r="BM7" t="s">
        <v>101</v>
      </c>
      <c r="BN7" t="s">
        <v>101</v>
      </c>
      <c r="BO7" t="s">
        <v>101</v>
      </c>
      <c r="BP7">
        <v>334</v>
      </c>
      <c r="BQ7">
        <v>45</v>
      </c>
      <c r="BR7" t="s">
        <v>101</v>
      </c>
      <c r="BS7">
        <v>1170648.3359999999</v>
      </c>
      <c r="BT7">
        <v>1868177.8910000001</v>
      </c>
      <c r="BU7">
        <v>41.79376044</v>
      </c>
      <c r="BV7">
        <v>-87.649777850000007</v>
      </c>
      <c r="BW7">
        <v>68</v>
      </c>
      <c r="BX7" t="s">
        <v>227</v>
      </c>
      <c r="BY7">
        <v>16</v>
      </c>
      <c r="BZ7">
        <v>7</v>
      </c>
      <c r="CA7" t="s">
        <v>275</v>
      </c>
    </row>
    <row r="8" spans="2:79" x14ac:dyDescent="0.2">
      <c r="B8">
        <v>609891</v>
      </c>
      <c r="C8" t="s">
        <v>572</v>
      </c>
      <c r="D8" t="s">
        <v>88</v>
      </c>
      <c r="E8" t="s">
        <v>573</v>
      </c>
      <c r="F8" t="s">
        <v>90</v>
      </c>
      <c r="G8" t="s">
        <v>91</v>
      </c>
      <c r="H8">
        <v>60616</v>
      </c>
      <c r="I8" t="s">
        <v>574</v>
      </c>
      <c r="J8" t="s">
        <v>575</v>
      </c>
      <c r="K8" t="s">
        <v>94</v>
      </c>
      <c r="L8" t="s">
        <v>95</v>
      </c>
      <c r="M8" t="s">
        <v>96</v>
      </c>
      <c r="N8" t="s">
        <v>97</v>
      </c>
      <c r="O8" t="s">
        <v>98</v>
      </c>
      <c r="P8" t="s">
        <v>99</v>
      </c>
      <c r="Q8" t="s">
        <v>96</v>
      </c>
      <c r="R8" t="s">
        <v>102</v>
      </c>
      <c r="S8">
        <v>30</v>
      </c>
      <c r="T8" t="s">
        <v>101</v>
      </c>
      <c r="U8" t="s">
        <v>101</v>
      </c>
      <c r="V8" t="s">
        <v>102</v>
      </c>
      <c r="W8">
        <v>25</v>
      </c>
      <c r="X8" t="s">
        <v>103</v>
      </c>
      <c r="Y8">
        <v>46</v>
      </c>
      <c r="Z8" t="s">
        <v>4875</v>
      </c>
      <c r="AA8" t="s">
        <v>101</v>
      </c>
      <c r="AB8" t="s">
        <v>101</v>
      </c>
      <c r="AC8" t="s">
        <v>101</v>
      </c>
      <c r="AD8" t="s">
        <v>102</v>
      </c>
      <c r="AE8">
        <v>44</v>
      </c>
      <c r="AF8" t="s">
        <v>103</v>
      </c>
      <c r="AG8">
        <v>47</v>
      </c>
      <c r="AH8" s="2">
        <v>0.91400000000000003</v>
      </c>
      <c r="AI8">
        <v>134.80000000000001</v>
      </c>
      <c r="AJ8" s="2">
        <v>0.94699999999999995</v>
      </c>
      <c r="AK8" s="2">
        <v>0.97699999999999998</v>
      </c>
      <c r="AL8">
        <v>55.6</v>
      </c>
      <c r="AM8">
        <v>50</v>
      </c>
      <c r="AN8">
        <v>15.9</v>
      </c>
      <c r="AO8">
        <v>3.7</v>
      </c>
      <c r="AP8">
        <v>40.6</v>
      </c>
      <c r="AQ8">
        <v>32.4</v>
      </c>
      <c r="AR8">
        <v>7.4</v>
      </c>
      <c r="AS8">
        <v>24.5</v>
      </c>
      <c r="AT8">
        <v>39.799999999999997</v>
      </c>
      <c r="AU8">
        <v>54.9</v>
      </c>
      <c r="AV8">
        <v>11.8</v>
      </c>
      <c r="AW8">
        <v>35.299999999999997</v>
      </c>
      <c r="AX8">
        <v>2.2000000000000002</v>
      </c>
      <c r="AY8">
        <v>1.1000000000000001</v>
      </c>
      <c r="AZ8">
        <v>-1.4</v>
      </c>
      <c r="BA8">
        <v>-0.2</v>
      </c>
      <c r="BB8" t="s">
        <v>104</v>
      </c>
      <c r="BC8" t="s">
        <v>113</v>
      </c>
      <c r="BD8" t="s">
        <v>101</v>
      </c>
      <c r="BE8" t="s">
        <v>101</v>
      </c>
      <c r="BF8" t="s">
        <v>101</v>
      </c>
      <c r="BG8" t="s">
        <v>101</v>
      </c>
      <c r="BH8" t="s">
        <v>101</v>
      </c>
      <c r="BI8" t="s">
        <v>101</v>
      </c>
      <c r="BJ8" t="s">
        <v>101</v>
      </c>
      <c r="BK8" t="s">
        <v>101</v>
      </c>
      <c r="BL8" t="s">
        <v>101</v>
      </c>
      <c r="BM8" t="s">
        <v>101</v>
      </c>
      <c r="BN8" t="s">
        <v>101</v>
      </c>
      <c r="BO8" t="s">
        <v>101</v>
      </c>
      <c r="BP8">
        <v>306</v>
      </c>
      <c r="BQ8">
        <v>40</v>
      </c>
      <c r="BR8" t="s">
        <v>101</v>
      </c>
      <c r="BS8">
        <v>1180586.1100000001</v>
      </c>
      <c r="BT8">
        <v>1881863.446</v>
      </c>
      <c r="BU8">
        <v>41.831092099999999</v>
      </c>
      <c r="BV8">
        <v>-87.612916290000001</v>
      </c>
      <c r="BW8">
        <v>35</v>
      </c>
      <c r="BX8" t="s">
        <v>525</v>
      </c>
      <c r="BY8">
        <v>4</v>
      </c>
      <c r="BZ8">
        <v>2</v>
      </c>
      <c r="CA8" t="s">
        <v>576</v>
      </c>
    </row>
    <row r="9" spans="2:79" x14ac:dyDescent="0.2">
      <c r="B9">
        <v>610280</v>
      </c>
      <c r="C9" t="s">
        <v>636</v>
      </c>
      <c r="D9" t="s">
        <v>88</v>
      </c>
      <c r="E9" t="s">
        <v>637</v>
      </c>
      <c r="F9" t="s">
        <v>90</v>
      </c>
      <c r="G9" t="s">
        <v>91</v>
      </c>
      <c r="H9">
        <v>60617</v>
      </c>
      <c r="I9" t="s">
        <v>638</v>
      </c>
      <c r="J9" t="s">
        <v>639</v>
      </c>
      <c r="K9" t="s">
        <v>200</v>
      </c>
      <c r="L9" t="s">
        <v>95</v>
      </c>
      <c r="M9" t="s">
        <v>101</v>
      </c>
      <c r="N9" t="s">
        <v>128</v>
      </c>
      <c r="O9" t="s">
        <v>482</v>
      </c>
      <c r="P9" t="s">
        <v>99</v>
      </c>
      <c r="Q9" t="s">
        <v>96</v>
      </c>
      <c r="R9" t="s">
        <v>102</v>
      </c>
      <c r="S9">
        <v>31</v>
      </c>
      <c r="T9" t="s">
        <v>101</v>
      </c>
      <c r="U9" t="s">
        <v>101</v>
      </c>
      <c r="V9" t="s">
        <v>102</v>
      </c>
      <c r="W9">
        <v>24</v>
      </c>
      <c r="X9" t="s">
        <v>102</v>
      </c>
      <c r="Y9">
        <v>20</v>
      </c>
      <c r="Z9" t="s">
        <v>4875</v>
      </c>
      <c r="AA9" t="s">
        <v>101</v>
      </c>
      <c r="AB9" t="s">
        <v>101</v>
      </c>
      <c r="AC9" t="s">
        <v>101</v>
      </c>
      <c r="AD9" t="s">
        <v>101</v>
      </c>
      <c r="AE9" t="s">
        <v>101</v>
      </c>
      <c r="AF9" t="s">
        <v>101</v>
      </c>
      <c r="AG9" t="s">
        <v>101</v>
      </c>
      <c r="AH9" s="2">
        <v>0.83399999999999996</v>
      </c>
      <c r="AI9">
        <v>116.9</v>
      </c>
      <c r="AJ9" s="2">
        <v>0.94399999999999995</v>
      </c>
      <c r="AK9" s="2">
        <v>1</v>
      </c>
      <c r="AL9" t="s">
        <v>101</v>
      </c>
      <c r="AM9" t="s">
        <v>101</v>
      </c>
      <c r="AN9">
        <v>20</v>
      </c>
      <c r="AO9">
        <v>20</v>
      </c>
      <c r="AP9">
        <v>80</v>
      </c>
      <c r="AQ9">
        <v>70</v>
      </c>
      <c r="AR9">
        <v>0</v>
      </c>
      <c r="AS9">
        <v>4.3</v>
      </c>
      <c r="AT9">
        <v>45</v>
      </c>
      <c r="AU9">
        <v>59.1</v>
      </c>
      <c r="AV9" t="s">
        <v>101</v>
      </c>
      <c r="AW9" t="s">
        <v>101</v>
      </c>
      <c r="AX9">
        <v>0</v>
      </c>
      <c r="AY9">
        <v>0</v>
      </c>
      <c r="AZ9">
        <v>-0.4</v>
      </c>
      <c r="BA9">
        <v>-0.8</v>
      </c>
      <c r="BB9" t="s">
        <v>113</v>
      </c>
      <c r="BC9" t="s">
        <v>113</v>
      </c>
      <c r="BD9" t="s">
        <v>101</v>
      </c>
      <c r="BE9" t="s">
        <v>101</v>
      </c>
      <c r="BF9" t="s">
        <v>101</v>
      </c>
      <c r="BG9" t="s">
        <v>101</v>
      </c>
      <c r="BH9" t="s">
        <v>101</v>
      </c>
      <c r="BI9" t="s">
        <v>101</v>
      </c>
      <c r="BJ9" t="s">
        <v>101</v>
      </c>
      <c r="BK9" t="s">
        <v>101</v>
      </c>
      <c r="BL9" t="s">
        <v>101</v>
      </c>
      <c r="BM9" t="s">
        <v>101</v>
      </c>
      <c r="BN9" t="s">
        <v>101</v>
      </c>
      <c r="BO9" t="s">
        <v>101</v>
      </c>
      <c r="BP9">
        <v>26</v>
      </c>
      <c r="BQ9">
        <v>47</v>
      </c>
      <c r="BR9" t="s">
        <v>101</v>
      </c>
      <c r="BS9">
        <v>1194146.7409999999</v>
      </c>
      <c r="BT9">
        <v>1844346.8689999999</v>
      </c>
      <c r="BU9">
        <v>41.727821290000001</v>
      </c>
      <c r="BV9">
        <v>-87.564393260000003</v>
      </c>
      <c r="BW9">
        <v>48</v>
      </c>
      <c r="BX9" t="s">
        <v>640</v>
      </c>
      <c r="BY9">
        <v>7</v>
      </c>
      <c r="BZ9">
        <v>4</v>
      </c>
      <c r="CA9" t="s">
        <v>641</v>
      </c>
    </row>
    <row r="10" spans="2:79" x14ac:dyDescent="0.2">
      <c r="B10">
        <v>610253</v>
      </c>
      <c r="C10" t="s">
        <v>2288</v>
      </c>
      <c r="D10" t="s">
        <v>88</v>
      </c>
      <c r="E10" t="s">
        <v>2289</v>
      </c>
      <c r="F10" t="s">
        <v>90</v>
      </c>
      <c r="G10" t="s">
        <v>91</v>
      </c>
      <c r="H10">
        <v>60623</v>
      </c>
      <c r="I10" t="s">
        <v>2290</v>
      </c>
      <c r="J10" t="s">
        <v>2291</v>
      </c>
      <c r="K10" t="s">
        <v>268</v>
      </c>
      <c r="L10" t="s">
        <v>121</v>
      </c>
      <c r="M10" t="s">
        <v>96</v>
      </c>
      <c r="N10" t="s">
        <v>128</v>
      </c>
      <c r="O10" t="s">
        <v>98</v>
      </c>
      <c r="P10" t="s">
        <v>99</v>
      </c>
      <c r="Q10" t="s">
        <v>96</v>
      </c>
      <c r="R10" t="s">
        <v>149</v>
      </c>
      <c r="S10">
        <v>67</v>
      </c>
      <c r="T10" t="s">
        <v>101</v>
      </c>
      <c r="U10" t="s">
        <v>101</v>
      </c>
      <c r="V10" t="s">
        <v>103</v>
      </c>
      <c r="W10">
        <v>58</v>
      </c>
      <c r="X10" t="s">
        <v>102</v>
      </c>
      <c r="Y10">
        <v>26</v>
      </c>
      <c r="Z10" t="s">
        <v>4875</v>
      </c>
      <c r="AA10" t="s">
        <v>101</v>
      </c>
      <c r="AB10" t="s">
        <v>101</v>
      </c>
      <c r="AC10" t="s">
        <v>101</v>
      </c>
      <c r="AD10" t="s">
        <v>102</v>
      </c>
      <c r="AE10">
        <v>40</v>
      </c>
      <c r="AF10" t="s">
        <v>103</v>
      </c>
      <c r="AG10">
        <v>50</v>
      </c>
      <c r="AH10" s="2">
        <v>0.90500000000000003</v>
      </c>
      <c r="AI10">
        <v>113.5</v>
      </c>
      <c r="AJ10" s="2">
        <v>0.95499999999999996</v>
      </c>
      <c r="AK10" s="2">
        <v>1</v>
      </c>
      <c r="AL10">
        <v>38.5</v>
      </c>
      <c r="AM10" t="s">
        <v>101</v>
      </c>
      <c r="AN10">
        <v>19.5</v>
      </c>
      <c r="AO10">
        <v>13.2</v>
      </c>
      <c r="AP10">
        <v>45.5</v>
      </c>
      <c r="AQ10">
        <v>34.1</v>
      </c>
      <c r="AR10">
        <v>18.399999999999999</v>
      </c>
      <c r="AS10">
        <v>34.700000000000003</v>
      </c>
      <c r="AT10">
        <v>35</v>
      </c>
      <c r="AU10">
        <v>61.1</v>
      </c>
      <c r="AV10">
        <v>7.7</v>
      </c>
      <c r="AW10">
        <v>3.8</v>
      </c>
      <c r="AX10">
        <v>5.9</v>
      </c>
      <c r="AY10">
        <v>4</v>
      </c>
      <c r="AZ10">
        <v>-1.7</v>
      </c>
      <c r="BA10">
        <v>-0.6</v>
      </c>
      <c r="BB10" t="s">
        <v>104</v>
      </c>
      <c r="BC10" t="s">
        <v>113</v>
      </c>
      <c r="BD10" t="s">
        <v>101</v>
      </c>
      <c r="BE10" t="s">
        <v>101</v>
      </c>
      <c r="BF10" t="s">
        <v>101</v>
      </c>
      <c r="BG10" t="s">
        <v>101</v>
      </c>
      <c r="BH10" t="s">
        <v>101</v>
      </c>
      <c r="BI10" t="s">
        <v>101</v>
      </c>
      <c r="BJ10" t="s">
        <v>101</v>
      </c>
      <c r="BK10" t="s">
        <v>101</v>
      </c>
      <c r="BL10" t="s">
        <v>101</v>
      </c>
      <c r="BM10" t="s">
        <v>101</v>
      </c>
      <c r="BN10" t="s">
        <v>101</v>
      </c>
      <c r="BO10" t="s">
        <v>101</v>
      </c>
      <c r="BP10">
        <v>83</v>
      </c>
      <c r="BQ10">
        <v>37</v>
      </c>
      <c r="BR10" t="s">
        <v>101</v>
      </c>
      <c r="BS10">
        <v>1154232.1470000001</v>
      </c>
      <c r="BT10">
        <v>1892627.172</v>
      </c>
      <c r="BU10">
        <v>41.861194820000001</v>
      </c>
      <c r="BV10">
        <v>-87.709324100000003</v>
      </c>
      <c r="BW10">
        <v>29</v>
      </c>
      <c r="BX10" t="s">
        <v>412</v>
      </c>
      <c r="BY10">
        <v>24</v>
      </c>
      <c r="BZ10">
        <v>10</v>
      </c>
      <c r="CA10" t="s">
        <v>2292</v>
      </c>
    </row>
    <row r="11" spans="2:79" x14ac:dyDescent="0.2">
      <c r="B11">
        <v>609916</v>
      </c>
      <c r="C11" t="s">
        <v>562</v>
      </c>
      <c r="D11" t="s">
        <v>88</v>
      </c>
      <c r="E11" t="s">
        <v>563</v>
      </c>
      <c r="F11" t="s">
        <v>90</v>
      </c>
      <c r="G11" t="s">
        <v>91</v>
      </c>
      <c r="H11">
        <v>60637</v>
      </c>
      <c r="I11" t="s">
        <v>564</v>
      </c>
      <c r="J11" t="s">
        <v>565</v>
      </c>
      <c r="K11" t="s">
        <v>200</v>
      </c>
      <c r="L11" t="s">
        <v>95</v>
      </c>
      <c r="M11" t="s">
        <v>96</v>
      </c>
      <c r="N11" t="s">
        <v>128</v>
      </c>
      <c r="O11" t="s">
        <v>98</v>
      </c>
      <c r="P11" t="s">
        <v>99</v>
      </c>
      <c r="Q11" t="s">
        <v>96</v>
      </c>
      <c r="R11" t="s">
        <v>102</v>
      </c>
      <c r="S11">
        <v>30</v>
      </c>
      <c r="T11" t="s">
        <v>103</v>
      </c>
      <c r="U11">
        <v>42</v>
      </c>
      <c r="V11" t="s">
        <v>149</v>
      </c>
      <c r="W11">
        <v>65</v>
      </c>
      <c r="X11" t="s">
        <v>149</v>
      </c>
      <c r="Y11">
        <v>63</v>
      </c>
      <c r="Z11" t="s">
        <v>4876</v>
      </c>
      <c r="AA11">
        <v>42</v>
      </c>
      <c r="AB11" t="s">
        <v>103</v>
      </c>
      <c r="AC11">
        <v>47</v>
      </c>
      <c r="AD11" t="s">
        <v>101</v>
      </c>
      <c r="AE11" t="s">
        <v>101</v>
      </c>
      <c r="AF11" t="s">
        <v>101</v>
      </c>
      <c r="AG11" t="s">
        <v>101</v>
      </c>
      <c r="AH11" s="2">
        <v>0.89900000000000002</v>
      </c>
      <c r="AI11">
        <v>101.2</v>
      </c>
      <c r="AJ11" s="2">
        <v>0.95399999999999996</v>
      </c>
      <c r="AK11" s="2">
        <v>1</v>
      </c>
      <c r="AL11">
        <v>43.8</v>
      </c>
      <c r="AM11">
        <v>8.3000000000000007</v>
      </c>
      <c r="AN11">
        <v>10.7</v>
      </c>
      <c r="AO11">
        <v>18.100000000000001</v>
      </c>
      <c r="AP11">
        <v>35.9</v>
      </c>
      <c r="AQ11">
        <v>26.6</v>
      </c>
      <c r="AR11">
        <v>6.3</v>
      </c>
      <c r="AS11">
        <v>7.9</v>
      </c>
      <c r="AT11">
        <v>32.700000000000003</v>
      </c>
      <c r="AU11">
        <v>32.700000000000003</v>
      </c>
      <c r="AV11">
        <v>0</v>
      </c>
      <c r="AW11">
        <v>11.5</v>
      </c>
      <c r="AX11">
        <v>0.6</v>
      </c>
      <c r="AY11">
        <v>2.6</v>
      </c>
      <c r="AZ11">
        <v>-1</v>
      </c>
      <c r="BA11">
        <v>-1</v>
      </c>
      <c r="BB11" t="s">
        <v>104</v>
      </c>
      <c r="BC11" t="s">
        <v>113</v>
      </c>
      <c r="BD11" t="s">
        <v>101</v>
      </c>
      <c r="BE11" t="s">
        <v>101</v>
      </c>
      <c r="BF11" t="s">
        <v>101</v>
      </c>
      <c r="BG11" t="s">
        <v>101</v>
      </c>
      <c r="BH11" t="s">
        <v>101</v>
      </c>
      <c r="BI11" t="s">
        <v>101</v>
      </c>
      <c r="BJ11" t="s">
        <v>101</v>
      </c>
      <c r="BK11" t="s">
        <v>101</v>
      </c>
      <c r="BL11" t="s">
        <v>101</v>
      </c>
      <c r="BM11" t="s">
        <v>101</v>
      </c>
      <c r="BN11" t="s">
        <v>101</v>
      </c>
      <c r="BO11" t="s">
        <v>101</v>
      </c>
      <c r="BP11">
        <v>238</v>
      </c>
      <c r="BQ11">
        <v>46</v>
      </c>
      <c r="BR11" t="s">
        <v>101</v>
      </c>
      <c r="BS11">
        <v>1186924.7860000001</v>
      </c>
      <c r="BT11">
        <v>1858826.102</v>
      </c>
      <c r="BU11">
        <v>41.767727720000003</v>
      </c>
      <c r="BV11">
        <v>-87.590390170000006</v>
      </c>
      <c r="BW11">
        <v>43</v>
      </c>
      <c r="BX11" t="s">
        <v>201</v>
      </c>
      <c r="BY11">
        <v>5</v>
      </c>
      <c r="BZ11">
        <v>3</v>
      </c>
      <c r="CA11" t="s">
        <v>566</v>
      </c>
    </row>
    <row r="12" spans="2:79" x14ac:dyDescent="0.2">
      <c r="B12">
        <v>609873</v>
      </c>
      <c r="C12" t="s">
        <v>408</v>
      </c>
      <c r="D12" t="s">
        <v>88</v>
      </c>
      <c r="E12" t="s">
        <v>409</v>
      </c>
      <c r="F12" t="s">
        <v>90</v>
      </c>
      <c r="G12" t="s">
        <v>91</v>
      </c>
      <c r="H12">
        <v>60623</v>
      </c>
      <c r="I12" t="s">
        <v>410</v>
      </c>
      <c r="J12" t="s">
        <v>411</v>
      </c>
      <c r="K12" t="s">
        <v>268</v>
      </c>
      <c r="L12" t="s">
        <v>121</v>
      </c>
      <c r="M12" t="s">
        <v>96</v>
      </c>
      <c r="N12" t="s">
        <v>97</v>
      </c>
      <c r="O12" t="s">
        <v>98</v>
      </c>
      <c r="P12" t="s">
        <v>249</v>
      </c>
      <c r="Q12" t="s">
        <v>96</v>
      </c>
      <c r="R12" t="s">
        <v>102</v>
      </c>
      <c r="S12">
        <v>27</v>
      </c>
      <c r="T12" t="s">
        <v>102</v>
      </c>
      <c r="U12">
        <v>39</v>
      </c>
      <c r="V12" t="s">
        <v>103</v>
      </c>
      <c r="W12">
        <v>51</v>
      </c>
      <c r="X12" t="s">
        <v>103</v>
      </c>
      <c r="Y12">
        <v>52</v>
      </c>
      <c r="Z12" t="s">
        <v>4876</v>
      </c>
      <c r="AA12">
        <v>45</v>
      </c>
      <c r="AB12" t="s">
        <v>102</v>
      </c>
      <c r="AC12">
        <v>31</v>
      </c>
      <c r="AD12" t="s">
        <v>103</v>
      </c>
      <c r="AE12">
        <v>49</v>
      </c>
      <c r="AF12" t="s">
        <v>103</v>
      </c>
      <c r="AG12">
        <v>51</v>
      </c>
      <c r="AH12" s="2">
        <v>0.92500000000000004</v>
      </c>
      <c r="AI12">
        <v>100.5</v>
      </c>
      <c r="AJ12" s="2">
        <v>0.96699999999999997</v>
      </c>
      <c r="AK12" s="2">
        <v>1</v>
      </c>
      <c r="AL12">
        <v>51.6</v>
      </c>
      <c r="AM12">
        <v>38</v>
      </c>
      <c r="AN12">
        <v>12.5</v>
      </c>
      <c r="AO12">
        <v>16.100000000000001</v>
      </c>
      <c r="AP12">
        <v>35.200000000000003</v>
      </c>
      <c r="AQ12">
        <v>38.700000000000003</v>
      </c>
      <c r="AR12">
        <v>36.700000000000003</v>
      </c>
      <c r="AS12">
        <v>28.1</v>
      </c>
      <c r="AT12">
        <v>64.3</v>
      </c>
      <c r="AU12">
        <v>56.6</v>
      </c>
      <c r="AV12">
        <v>3.4</v>
      </c>
      <c r="AW12">
        <v>6.9</v>
      </c>
      <c r="AX12">
        <v>3.9</v>
      </c>
      <c r="AY12">
        <v>8.8000000000000007</v>
      </c>
      <c r="AZ12">
        <v>-0.3</v>
      </c>
      <c r="BA12">
        <v>1</v>
      </c>
      <c r="BB12" t="s">
        <v>113</v>
      </c>
      <c r="BC12" t="s">
        <v>113</v>
      </c>
      <c r="BD12">
        <v>13.3</v>
      </c>
      <c r="BE12" t="s">
        <v>101</v>
      </c>
      <c r="BF12" t="s">
        <v>101</v>
      </c>
      <c r="BG12" t="s">
        <v>101</v>
      </c>
      <c r="BH12" t="s">
        <v>101</v>
      </c>
      <c r="BI12" t="s">
        <v>101</v>
      </c>
      <c r="BJ12" t="s">
        <v>101</v>
      </c>
      <c r="BK12" t="s">
        <v>101</v>
      </c>
      <c r="BL12" t="s">
        <v>101</v>
      </c>
      <c r="BM12" t="s">
        <v>101</v>
      </c>
      <c r="BN12" t="s">
        <v>101</v>
      </c>
      <c r="BO12" t="s">
        <v>101</v>
      </c>
      <c r="BP12">
        <v>298</v>
      </c>
      <c r="BQ12">
        <v>37</v>
      </c>
      <c r="BR12" t="s">
        <v>101</v>
      </c>
      <c r="BS12">
        <v>1153387.649</v>
      </c>
      <c r="BT12">
        <v>1889511.3870000001</v>
      </c>
      <c r="BU12">
        <v>41.852661550000001</v>
      </c>
      <c r="BV12">
        <v>-87.7125068</v>
      </c>
      <c r="BW12">
        <v>29</v>
      </c>
      <c r="BX12" t="s">
        <v>412</v>
      </c>
      <c r="BY12">
        <v>24</v>
      </c>
      <c r="BZ12">
        <v>10</v>
      </c>
      <c r="CA12" t="s">
        <v>413</v>
      </c>
    </row>
    <row r="13" spans="2:79" x14ac:dyDescent="0.2">
      <c r="B13">
        <v>610065</v>
      </c>
      <c r="C13" t="s">
        <v>614</v>
      </c>
      <c r="D13" t="s">
        <v>88</v>
      </c>
      <c r="E13" t="s">
        <v>615</v>
      </c>
      <c r="F13" t="s">
        <v>90</v>
      </c>
      <c r="G13" t="s">
        <v>91</v>
      </c>
      <c r="H13">
        <v>60637</v>
      </c>
      <c r="I13" t="s">
        <v>616</v>
      </c>
      <c r="J13" t="s">
        <v>617</v>
      </c>
      <c r="K13" t="s">
        <v>94</v>
      </c>
      <c r="L13" t="s">
        <v>95</v>
      </c>
      <c r="M13" t="s">
        <v>96</v>
      </c>
      <c r="N13" t="s">
        <v>97</v>
      </c>
      <c r="O13" t="s">
        <v>98</v>
      </c>
      <c r="P13" t="s">
        <v>99</v>
      </c>
      <c r="Q13" t="s">
        <v>96</v>
      </c>
      <c r="R13" t="s">
        <v>102</v>
      </c>
      <c r="S13">
        <v>31</v>
      </c>
      <c r="T13" t="s">
        <v>102</v>
      </c>
      <c r="U13">
        <v>31</v>
      </c>
      <c r="V13" t="s">
        <v>103</v>
      </c>
      <c r="W13">
        <v>47</v>
      </c>
      <c r="X13" t="s">
        <v>103</v>
      </c>
      <c r="Y13">
        <v>40</v>
      </c>
      <c r="Z13" t="s">
        <v>4876</v>
      </c>
      <c r="AA13">
        <v>49</v>
      </c>
      <c r="AB13" t="s">
        <v>103</v>
      </c>
      <c r="AC13">
        <v>42</v>
      </c>
      <c r="AD13" t="s">
        <v>103</v>
      </c>
      <c r="AE13">
        <v>47</v>
      </c>
      <c r="AF13" t="s">
        <v>103</v>
      </c>
      <c r="AG13">
        <v>48</v>
      </c>
      <c r="AH13" s="2">
        <v>0.88</v>
      </c>
      <c r="AI13">
        <v>95.7</v>
      </c>
      <c r="AJ13" s="2">
        <v>0.93300000000000005</v>
      </c>
      <c r="AK13" s="2">
        <v>0.90500000000000003</v>
      </c>
      <c r="AL13">
        <v>34.299999999999997</v>
      </c>
      <c r="AM13" t="s">
        <v>101</v>
      </c>
      <c r="AN13">
        <v>15.8</v>
      </c>
      <c r="AO13">
        <v>7.9</v>
      </c>
      <c r="AP13">
        <v>39.4</v>
      </c>
      <c r="AQ13">
        <v>43.1</v>
      </c>
      <c r="AR13">
        <v>15.1</v>
      </c>
      <c r="AS13">
        <v>15.5</v>
      </c>
      <c r="AT13">
        <v>43.6</v>
      </c>
      <c r="AU13">
        <v>52.5</v>
      </c>
      <c r="AV13">
        <v>4.5</v>
      </c>
      <c r="AW13">
        <v>23.3</v>
      </c>
      <c r="AX13">
        <v>3.2</v>
      </c>
      <c r="AY13">
        <v>3.5</v>
      </c>
      <c r="AZ13">
        <v>-0.4</v>
      </c>
      <c r="BA13">
        <v>-1.6</v>
      </c>
      <c r="BB13" t="s">
        <v>113</v>
      </c>
      <c r="BC13" t="s">
        <v>104</v>
      </c>
      <c r="BD13" t="s">
        <v>101</v>
      </c>
      <c r="BE13" t="s">
        <v>101</v>
      </c>
      <c r="BF13" t="s">
        <v>101</v>
      </c>
      <c r="BG13" t="s">
        <v>101</v>
      </c>
      <c r="BH13" t="s">
        <v>101</v>
      </c>
      <c r="BI13" t="s">
        <v>101</v>
      </c>
      <c r="BJ13" t="s">
        <v>101</v>
      </c>
      <c r="BK13" t="s">
        <v>101</v>
      </c>
      <c r="BL13" t="s">
        <v>101</v>
      </c>
      <c r="BM13" t="s">
        <v>101</v>
      </c>
      <c r="BN13" t="s">
        <v>101</v>
      </c>
      <c r="BO13" t="s">
        <v>101</v>
      </c>
      <c r="BP13">
        <v>471</v>
      </c>
      <c r="BQ13">
        <v>46</v>
      </c>
      <c r="BR13" t="s">
        <v>101</v>
      </c>
      <c r="BS13">
        <v>1181736.7819999999</v>
      </c>
      <c r="BT13">
        <v>1861592.5859999999</v>
      </c>
      <c r="BU13">
        <v>41.775440619999998</v>
      </c>
      <c r="BV13">
        <v>-87.609320949999997</v>
      </c>
      <c r="BW13">
        <v>42</v>
      </c>
      <c r="BX13" t="s">
        <v>143</v>
      </c>
      <c r="BY13">
        <v>20</v>
      </c>
      <c r="BZ13">
        <v>3</v>
      </c>
      <c r="CA13" t="s">
        <v>618</v>
      </c>
    </row>
    <row r="14" spans="2:79" x14ac:dyDescent="0.2">
      <c r="B14">
        <v>610154</v>
      </c>
      <c r="C14" t="s">
        <v>1079</v>
      </c>
      <c r="D14" t="s">
        <v>88</v>
      </c>
      <c r="E14" t="s">
        <v>1080</v>
      </c>
      <c r="F14" t="s">
        <v>90</v>
      </c>
      <c r="G14" t="s">
        <v>91</v>
      </c>
      <c r="H14">
        <v>60624</v>
      </c>
      <c r="I14" t="s">
        <v>1081</v>
      </c>
      <c r="J14" t="s">
        <v>1082</v>
      </c>
      <c r="K14" t="s">
        <v>120</v>
      </c>
      <c r="L14" t="s">
        <v>121</v>
      </c>
      <c r="M14" t="s">
        <v>96</v>
      </c>
      <c r="N14" t="s">
        <v>97</v>
      </c>
      <c r="O14" t="s">
        <v>248</v>
      </c>
      <c r="P14" t="s">
        <v>433</v>
      </c>
      <c r="Q14" t="s">
        <v>96</v>
      </c>
      <c r="R14" t="s">
        <v>103</v>
      </c>
      <c r="S14">
        <v>40</v>
      </c>
      <c r="T14" t="s">
        <v>102</v>
      </c>
      <c r="U14">
        <v>32</v>
      </c>
      <c r="V14" t="s">
        <v>103</v>
      </c>
      <c r="W14">
        <v>48</v>
      </c>
      <c r="X14" t="s">
        <v>103</v>
      </c>
      <c r="Y14">
        <v>43</v>
      </c>
      <c r="Z14" t="s">
        <v>4876</v>
      </c>
      <c r="AA14">
        <v>41</v>
      </c>
      <c r="AB14" t="s">
        <v>102</v>
      </c>
      <c r="AC14">
        <v>37</v>
      </c>
      <c r="AD14" t="s">
        <v>102</v>
      </c>
      <c r="AE14">
        <v>45</v>
      </c>
      <c r="AF14" t="s">
        <v>103</v>
      </c>
      <c r="AG14">
        <v>48</v>
      </c>
      <c r="AH14" s="2">
        <v>0.95499999999999996</v>
      </c>
      <c r="AI14">
        <v>95.1</v>
      </c>
      <c r="AJ14" s="2">
        <v>0.96799999999999997</v>
      </c>
      <c r="AK14" s="2">
        <v>1</v>
      </c>
      <c r="AL14">
        <v>63.6</v>
      </c>
      <c r="AM14">
        <v>48.6</v>
      </c>
      <c r="AN14">
        <v>33.299999999999997</v>
      </c>
      <c r="AO14">
        <v>19.2</v>
      </c>
      <c r="AP14">
        <v>48.9</v>
      </c>
      <c r="AQ14">
        <v>72.900000000000006</v>
      </c>
      <c r="AR14">
        <v>59.2</v>
      </c>
      <c r="AS14">
        <v>26.4</v>
      </c>
      <c r="AT14">
        <v>93.3</v>
      </c>
      <c r="AU14">
        <v>67.5</v>
      </c>
      <c r="AV14">
        <v>13.6</v>
      </c>
      <c r="AW14">
        <v>11.4</v>
      </c>
      <c r="AX14">
        <v>23.1</v>
      </c>
      <c r="AY14">
        <v>17.100000000000001</v>
      </c>
      <c r="AZ14">
        <v>2.8</v>
      </c>
      <c r="BA14">
        <v>0.2</v>
      </c>
      <c r="BB14" t="s">
        <v>220</v>
      </c>
      <c r="BC14" t="s">
        <v>113</v>
      </c>
      <c r="BD14" t="s">
        <v>101</v>
      </c>
      <c r="BE14" t="s">
        <v>101</v>
      </c>
      <c r="BF14" t="s">
        <v>101</v>
      </c>
      <c r="BG14" t="s">
        <v>101</v>
      </c>
      <c r="BH14" t="s">
        <v>101</v>
      </c>
      <c r="BI14" t="s">
        <v>101</v>
      </c>
      <c r="BJ14" t="s">
        <v>101</v>
      </c>
      <c r="BK14" t="s">
        <v>101</v>
      </c>
      <c r="BL14" t="s">
        <v>101</v>
      </c>
      <c r="BM14" t="s">
        <v>101</v>
      </c>
      <c r="BN14" t="s">
        <v>101</v>
      </c>
      <c r="BO14" t="s">
        <v>101</v>
      </c>
      <c r="BP14">
        <v>445</v>
      </c>
      <c r="BQ14">
        <v>34</v>
      </c>
      <c r="BR14" t="s">
        <v>101</v>
      </c>
      <c r="BS14">
        <v>1151558.2590000001</v>
      </c>
      <c r="BT14">
        <v>1904275.2830000001</v>
      </c>
      <c r="BU14">
        <v>41.89321142</v>
      </c>
      <c r="BV14">
        <v>-87.718833340000003</v>
      </c>
      <c r="BW14">
        <v>23</v>
      </c>
      <c r="BX14" t="s">
        <v>401</v>
      </c>
      <c r="BY14">
        <v>27</v>
      </c>
      <c r="BZ14">
        <v>11</v>
      </c>
      <c r="CA14" t="s">
        <v>1083</v>
      </c>
    </row>
    <row r="15" spans="2:79" x14ac:dyDescent="0.2">
      <c r="B15">
        <v>609807</v>
      </c>
      <c r="C15" t="s">
        <v>1175</v>
      </c>
      <c r="D15" t="s">
        <v>88</v>
      </c>
      <c r="E15" t="s">
        <v>1176</v>
      </c>
      <c r="F15" t="s">
        <v>90</v>
      </c>
      <c r="G15" t="s">
        <v>91</v>
      </c>
      <c r="H15">
        <v>60652</v>
      </c>
      <c r="I15" t="s">
        <v>1177</v>
      </c>
      <c r="J15" t="s">
        <v>1178</v>
      </c>
      <c r="K15" t="s">
        <v>175</v>
      </c>
      <c r="L15" t="s">
        <v>112</v>
      </c>
      <c r="M15" t="s">
        <v>96</v>
      </c>
      <c r="N15" t="s">
        <v>97</v>
      </c>
      <c r="O15" t="s">
        <v>98</v>
      </c>
      <c r="P15" t="s">
        <v>249</v>
      </c>
      <c r="Q15" t="s">
        <v>96</v>
      </c>
      <c r="R15" t="s">
        <v>103</v>
      </c>
      <c r="S15">
        <v>42</v>
      </c>
      <c r="T15" t="s">
        <v>101</v>
      </c>
      <c r="U15" t="s">
        <v>101</v>
      </c>
      <c r="V15" t="s">
        <v>102</v>
      </c>
      <c r="W15">
        <v>34</v>
      </c>
      <c r="X15" t="s">
        <v>102</v>
      </c>
      <c r="Y15">
        <v>28</v>
      </c>
      <c r="Z15" t="s">
        <v>4875</v>
      </c>
      <c r="AA15" t="s">
        <v>101</v>
      </c>
      <c r="AB15" t="s">
        <v>101</v>
      </c>
      <c r="AC15" t="s">
        <v>101</v>
      </c>
      <c r="AD15" t="s">
        <v>102</v>
      </c>
      <c r="AE15">
        <v>46</v>
      </c>
      <c r="AF15" t="s">
        <v>103</v>
      </c>
      <c r="AG15">
        <v>51</v>
      </c>
      <c r="AH15" s="2">
        <v>0.95</v>
      </c>
      <c r="AI15">
        <v>94.9</v>
      </c>
      <c r="AJ15" s="2">
        <v>0.96599999999999997</v>
      </c>
      <c r="AK15" s="2">
        <v>1</v>
      </c>
      <c r="AL15">
        <v>59.6</v>
      </c>
      <c r="AM15">
        <v>40</v>
      </c>
      <c r="AN15">
        <v>35.299999999999997</v>
      </c>
      <c r="AO15">
        <v>28.6</v>
      </c>
      <c r="AP15">
        <v>57.1</v>
      </c>
      <c r="AQ15">
        <v>56.1</v>
      </c>
      <c r="AR15">
        <v>37.6</v>
      </c>
      <c r="AS15">
        <v>33.799999999999997</v>
      </c>
      <c r="AT15">
        <v>52.8</v>
      </c>
      <c r="AU15">
        <v>54.6</v>
      </c>
      <c r="AV15">
        <v>9</v>
      </c>
      <c r="AW15">
        <v>37.200000000000003</v>
      </c>
      <c r="AX15">
        <v>9.4</v>
      </c>
      <c r="AY15">
        <v>9.4</v>
      </c>
      <c r="AZ15">
        <v>-1</v>
      </c>
      <c r="BA15">
        <v>0</v>
      </c>
      <c r="BB15" t="s">
        <v>104</v>
      </c>
      <c r="BC15" t="s">
        <v>113</v>
      </c>
      <c r="BD15" t="s">
        <v>101</v>
      </c>
      <c r="BE15" t="s">
        <v>101</v>
      </c>
      <c r="BF15" t="s">
        <v>101</v>
      </c>
      <c r="BG15" t="s">
        <v>101</v>
      </c>
      <c r="BH15" t="s">
        <v>101</v>
      </c>
      <c r="BI15" t="s">
        <v>101</v>
      </c>
      <c r="BJ15" t="s">
        <v>101</v>
      </c>
      <c r="BK15" t="s">
        <v>101</v>
      </c>
      <c r="BL15" t="s">
        <v>101</v>
      </c>
      <c r="BM15" t="s">
        <v>101</v>
      </c>
      <c r="BN15" t="s">
        <v>101</v>
      </c>
      <c r="BO15" t="s">
        <v>101</v>
      </c>
      <c r="BP15">
        <v>658</v>
      </c>
      <c r="BQ15">
        <v>44</v>
      </c>
      <c r="BR15" t="s">
        <v>101</v>
      </c>
      <c r="BS15">
        <v>1154672.983</v>
      </c>
      <c r="BT15">
        <v>1853379.243</v>
      </c>
      <c r="BU15">
        <v>41.753484319999998</v>
      </c>
      <c r="BV15">
        <v>-87.708752869999998</v>
      </c>
      <c r="BW15">
        <v>70</v>
      </c>
      <c r="BX15" t="s">
        <v>262</v>
      </c>
      <c r="BY15">
        <v>18</v>
      </c>
      <c r="BZ15">
        <v>8</v>
      </c>
      <c r="CA15" t="s">
        <v>1179</v>
      </c>
    </row>
    <row r="16" spans="2:79" x14ac:dyDescent="0.2">
      <c r="B16">
        <v>610116</v>
      </c>
      <c r="C16" t="s">
        <v>2931</v>
      </c>
      <c r="D16" t="s">
        <v>88</v>
      </c>
      <c r="E16" t="s">
        <v>2932</v>
      </c>
      <c r="F16" t="s">
        <v>90</v>
      </c>
      <c r="G16" t="s">
        <v>91</v>
      </c>
      <c r="H16">
        <v>60649</v>
      </c>
      <c r="I16" t="s">
        <v>2933</v>
      </c>
      <c r="J16" t="s">
        <v>2934</v>
      </c>
      <c r="K16" t="s">
        <v>200</v>
      </c>
      <c r="L16" t="s">
        <v>95</v>
      </c>
      <c r="M16" t="s">
        <v>96</v>
      </c>
      <c r="N16" t="s">
        <v>97</v>
      </c>
      <c r="O16" t="s">
        <v>98</v>
      </c>
      <c r="P16" t="s">
        <v>99</v>
      </c>
      <c r="Q16" t="s">
        <v>96</v>
      </c>
      <c r="R16" t="s">
        <v>101</v>
      </c>
      <c r="T16" t="s">
        <v>101</v>
      </c>
      <c r="U16" t="s">
        <v>101</v>
      </c>
      <c r="V16" t="s">
        <v>101</v>
      </c>
      <c r="X16" t="s">
        <v>101</v>
      </c>
      <c r="Z16" t="s">
        <v>4875</v>
      </c>
      <c r="AA16" t="s">
        <v>101</v>
      </c>
      <c r="AB16" t="s">
        <v>101</v>
      </c>
      <c r="AC16" t="s">
        <v>101</v>
      </c>
      <c r="AD16" t="s">
        <v>102</v>
      </c>
      <c r="AE16">
        <v>42</v>
      </c>
      <c r="AF16" t="s">
        <v>102</v>
      </c>
      <c r="AG16">
        <v>43</v>
      </c>
      <c r="AH16" s="2">
        <v>0.89800000000000002</v>
      </c>
      <c r="AI16">
        <v>90.7</v>
      </c>
      <c r="AJ16" s="2">
        <v>0.94899999999999995</v>
      </c>
      <c r="AK16" s="2">
        <v>1</v>
      </c>
      <c r="AL16">
        <v>57.3</v>
      </c>
      <c r="AM16">
        <v>33.6</v>
      </c>
      <c r="AN16">
        <v>17.3</v>
      </c>
      <c r="AO16">
        <v>7.8</v>
      </c>
      <c r="AP16">
        <v>45.2</v>
      </c>
      <c r="AQ16">
        <v>44</v>
      </c>
      <c r="AR16">
        <v>19</v>
      </c>
      <c r="AS16">
        <v>22.6</v>
      </c>
      <c r="AT16">
        <v>41.7</v>
      </c>
      <c r="AU16">
        <v>53.3</v>
      </c>
      <c r="AV16">
        <v>9.5</v>
      </c>
      <c r="AW16">
        <v>4.8</v>
      </c>
      <c r="AX16">
        <v>5.6</v>
      </c>
      <c r="AY16">
        <v>3.5</v>
      </c>
      <c r="AZ16">
        <v>-0.2</v>
      </c>
      <c r="BA16">
        <v>-0.1</v>
      </c>
      <c r="BB16" t="s">
        <v>113</v>
      </c>
      <c r="BC16" t="s">
        <v>113</v>
      </c>
      <c r="BD16" t="s">
        <v>101</v>
      </c>
      <c r="BE16" t="s">
        <v>101</v>
      </c>
      <c r="BF16">
        <v>11.5</v>
      </c>
      <c r="BG16" t="s">
        <v>101</v>
      </c>
      <c r="BH16" t="s">
        <v>101</v>
      </c>
      <c r="BI16" t="s">
        <v>101</v>
      </c>
      <c r="BJ16" t="s">
        <v>101</v>
      </c>
      <c r="BK16" t="s">
        <v>101</v>
      </c>
      <c r="BL16" t="s">
        <v>101</v>
      </c>
      <c r="BM16" t="s">
        <v>101</v>
      </c>
      <c r="BN16" t="s">
        <v>101</v>
      </c>
      <c r="BO16" t="s">
        <v>101</v>
      </c>
      <c r="BP16">
        <v>348</v>
      </c>
      <c r="BQ16">
        <v>46</v>
      </c>
      <c r="BR16" t="s">
        <v>101</v>
      </c>
      <c r="BS16">
        <v>1188940.5419999999</v>
      </c>
      <c r="BT16">
        <v>1859149.081</v>
      </c>
      <c r="BU16">
        <v>41.768565989999999</v>
      </c>
      <c r="BV16">
        <v>-87.582991309999997</v>
      </c>
      <c r="BW16">
        <v>43</v>
      </c>
      <c r="BX16" t="s">
        <v>201</v>
      </c>
      <c r="BY16">
        <v>5</v>
      </c>
      <c r="BZ16">
        <v>3</v>
      </c>
      <c r="CA16" t="s">
        <v>2935</v>
      </c>
    </row>
    <row r="17" spans="2:79" x14ac:dyDescent="0.2">
      <c r="B17">
        <v>609978</v>
      </c>
      <c r="C17" t="s">
        <v>294</v>
      </c>
      <c r="D17" t="s">
        <v>88</v>
      </c>
      <c r="E17" t="s">
        <v>295</v>
      </c>
      <c r="F17" t="s">
        <v>90</v>
      </c>
      <c r="G17" t="s">
        <v>91</v>
      </c>
      <c r="H17">
        <v>60628</v>
      </c>
      <c r="I17" t="s">
        <v>296</v>
      </c>
      <c r="J17" t="s">
        <v>297</v>
      </c>
      <c r="K17" t="s">
        <v>213</v>
      </c>
      <c r="L17" t="s">
        <v>156</v>
      </c>
      <c r="M17" t="s">
        <v>96</v>
      </c>
      <c r="N17" t="s">
        <v>97</v>
      </c>
      <c r="O17" t="s">
        <v>98</v>
      </c>
      <c r="P17" t="s">
        <v>99</v>
      </c>
      <c r="Q17" t="s">
        <v>96</v>
      </c>
      <c r="R17" t="s">
        <v>102</v>
      </c>
      <c r="S17">
        <v>22</v>
      </c>
      <c r="T17" t="s">
        <v>102</v>
      </c>
      <c r="U17">
        <v>24</v>
      </c>
      <c r="V17" t="s">
        <v>100</v>
      </c>
      <c r="W17">
        <v>1</v>
      </c>
      <c r="X17" t="s">
        <v>100</v>
      </c>
      <c r="Y17">
        <v>1</v>
      </c>
      <c r="Z17" t="s">
        <v>4877</v>
      </c>
      <c r="AA17">
        <v>31</v>
      </c>
      <c r="AB17" t="s">
        <v>102</v>
      </c>
      <c r="AC17">
        <v>29</v>
      </c>
      <c r="AD17" t="s">
        <v>102</v>
      </c>
      <c r="AE17">
        <v>42</v>
      </c>
      <c r="AF17" t="s">
        <v>102</v>
      </c>
      <c r="AG17">
        <v>46</v>
      </c>
      <c r="AH17" s="2">
        <v>0.92100000000000004</v>
      </c>
      <c r="AI17">
        <v>90</v>
      </c>
      <c r="AJ17" s="2">
        <v>0.94099999999999995</v>
      </c>
      <c r="AK17" s="2">
        <v>0.95199999999999996</v>
      </c>
      <c r="AL17">
        <v>64.8</v>
      </c>
      <c r="AM17">
        <v>42.6</v>
      </c>
      <c r="AN17">
        <v>25</v>
      </c>
      <c r="AO17">
        <v>20.2</v>
      </c>
      <c r="AP17">
        <v>53.1</v>
      </c>
      <c r="AQ17">
        <v>49</v>
      </c>
      <c r="AR17">
        <v>34.6</v>
      </c>
      <c r="AS17">
        <v>22.3</v>
      </c>
      <c r="AT17">
        <v>30.7</v>
      </c>
      <c r="AU17">
        <v>45.9</v>
      </c>
      <c r="AV17">
        <v>8.6</v>
      </c>
      <c r="AW17">
        <v>22.9</v>
      </c>
      <c r="AX17">
        <v>9.4</v>
      </c>
      <c r="AY17">
        <v>4.2</v>
      </c>
      <c r="AZ17">
        <v>-0.5</v>
      </c>
      <c r="BA17">
        <v>-1</v>
      </c>
      <c r="BB17" t="s">
        <v>113</v>
      </c>
      <c r="BC17" t="s">
        <v>104</v>
      </c>
      <c r="BD17" t="s">
        <v>101</v>
      </c>
      <c r="BE17" t="s">
        <v>101</v>
      </c>
      <c r="BF17" t="s">
        <v>101</v>
      </c>
      <c r="BG17" t="s">
        <v>101</v>
      </c>
      <c r="BH17" t="s">
        <v>101</v>
      </c>
      <c r="BI17" t="s">
        <v>101</v>
      </c>
      <c r="BJ17" t="s">
        <v>101</v>
      </c>
      <c r="BK17" t="s">
        <v>101</v>
      </c>
      <c r="BL17" t="s">
        <v>101</v>
      </c>
      <c r="BM17" t="s">
        <v>101</v>
      </c>
      <c r="BN17" t="s">
        <v>101</v>
      </c>
      <c r="BO17" t="s">
        <v>101</v>
      </c>
      <c r="BP17">
        <v>363</v>
      </c>
      <c r="BQ17">
        <v>48</v>
      </c>
      <c r="BR17" t="s">
        <v>101</v>
      </c>
      <c r="BS17">
        <v>1183210.1100000001</v>
      </c>
      <c r="BT17">
        <v>1836877.16</v>
      </c>
      <c r="BU17">
        <v>41.707584619999999</v>
      </c>
      <c r="BV17">
        <v>-87.60468711</v>
      </c>
      <c r="BW17">
        <v>50</v>
      </c>
      <c r="BX17" t="s">
        <v>298</v>
      </c>
      <c r="BY17">
        <v>8</v>
      </c>
      <c r="BZ17">
        <v>5</v>
      </c>
      <c r="CA17" t="s">
        <v>299</v>
      </c>
    </row>
    <row r="18" spans="2:79" x14ac:dyDescent="0.2">
      <c r="B18">
        <v>609958</v>
      </c>
      <c r="C18" t="s">
        <v>1414</v>
      </c>
      <c r="D18" t="s">
        <v>88</v>
      </c>
      <c r="E18" t="s">
        <v>1415</v>
      </c>
      <c r="F18" t="s">
        <v>90</v>
      </c>
      <c r="G18" t="s">
        <v>91</v>
      </c>
      <c r="H18">
        <v>60632</v>
      </c>
      <c r="I18" t="s">
        <v>1416</v>
      </c>
      <c r="J18" t="s">
        <v>1417</v>
      </c>
      <c r="K18" t="s">
        <v>285</v>
      </c>
      <c r="L18" t="s">
        <v>112</v>
      </c>
      <c r="M18" t="s">
        <v>96</v>
      </c>
      <c r="N18" t="s">
        <v>128</v>
      </c>
      <c r="O18" t="s">
        <v>248</v>
      </c>
      <c r="P18" t="s">
        <v>433</v>
      </c>
      <c r="Q18" t="s">
        <v>96</v>
      </c>
      <c r="R18" t="s">
        <v>103</v>
      </c>
      <c r="S18">
        <v>46</v>
      </c>
      <c r="T18" t="s">
        <v>102</v>
      </c>
      <c r="U18">
        <v>38</v>
      </c>
      <c r="V18" t="s">
        <v>102</v>
      </c>
      <c r="W18">
        <v>30</v>
      </c>
      <c r="X18" t="s">
        <v>103</v>
      </c>
      <c r="Y18">
        <v>45</v>
      </c>
      <c r="Z18" t="s">
        <v>4877</v>
      </c>
      <c r="AA18">
        <v>34</v>
      </c>
      <c r="AB18" t="s">
        <v>100</v>
      </c>
      <c r="AC18">
        <v>14</v>
      </c>
      <c r="AD18" t="s">
        <v>103</v>
      </c>
      <c r="AE18">
        <v>49</v>
      </c>
      <c r="AF18" t="s">
        <v>103</v>
      </c>
      <c r="AG18">
        <v>48</v>
      </c>
      <c r="AH18" s="2">
        <v>0.96599999999999997</v>
      </c>
      <c r="AI18">
        <v>87.3</v>
      </c>
      <c r="AJ18" s="2">
        <v>0.96</v>
      </c>
      <c r="AK18" s="2">
        <v>1</v>
      </c>
      <c r="AL18">
        <v>72.8</v>
      </c>
      <c r="AM18">
        <v>61.1</v>
      </c>
      <c r="AN18">
        <v>44</v>
      </c>
      <c r="AO18">
        <v>32.700000000000003</v>
      </c>
      <c r="AP18">
        <v>48.2</v>
      </c>
      <c r="AQ18">
        <v>59.2</v>
      </c>
      <c r="AR18">
        <v>56.3</v>
      </c>
      <c r="AS18">
        <v>51.1</v>
      </c>
      <c r="AT18">
        <v>56.5</v>
      </c>
      <c r="AU18">
        <v>59.6</v>
      </c>
      <c r="AV18">
        <v>27.4</v>
      </c>
      <c r="AW18">
        <v>42.4</v>
      </c>
      <c r="AX18">
        <v>24</v>
      </c>
      <c r="AY18">
        <v>18.100000000000001</v>
      </c>
      <c r="AZ18">
        <v>0.6</v>
      </c>
      <c r="BA18">
        <v>1.7</v>
      </c>
      <c r="BB18" t="s">
        <v>220</v>
      </c>
      <c r="BC18" t="s">
        <v>220</v>
      </c>
      <c r="BD18">
        <v>22.4</v>
      </c>
      <c r="BE18">
        <v>100</v>
      </c>
      <c r="BF18" t="s">
        <v>101</v>
      </c>
      <c r="BG18" t="s">
        <v>101</v>
      </c>
      <c r="BH18" t="s">
        <v>101</v>
      </c>
      <c r="BI18" t="s">
        <v>101</v>
      </c>
      <c r="BJ18" t="s">
        <v>101</v>
      </c>
      <c r="BK18" t="s">
        <v>101</v>
      </c>
      <c r="BL18" t="s">
        <v>101</v>
      </c>
      <c r="BM18" t="s">
        <v>101</v>
      </c>
      <c r="BN18" t="s">
        <v>101</v>
      </c>
      <c r="BO18" t="s">
        <v>101</v>
      </c>
      <c r="BP18">
        <v>867</v>
      </c>
      <c r="BQ18">
        <v>39</v>
      </c>
      <c r="BR18" t="s">
        <v>101</v>
      </c>
      <c r="BS18">
        <v>1157065.0260000001</v>
      </c>
      <c r="BT18">
        <v>1875083.27</v>
      </c>
      <c r="BU18">
        <v>41.812995309999998</v>
      </c>
      <c r="BV18">
        <v>-87.699400420000003</v>
      </c>
      <c r="BW18">
        <v>58</v>
      </c>
      <c r="BX18" t="s">
        <v>928</v>
      </c>
      <c r="BY18">
        <v>14</v>
      </c>
      <c r="BZ18">
        <v>9</v>
      </c>
      <c r="CA18" t="s">
        <v>1418</v>
      </c>
    </row>
    <row r="19" spans="2:79" x14ac:dyDescent="0.2">
      <c r="B19">
        <v>610160</v>
      </c>
      <c r="C19" t="s">
        <v>209</v>
      </c>
      <c r="D19" t="s">
        <v>88</v>
      </c>
      <c r="E19" t="s">
        <v>210</v>
      </c>
      <c r="F19" t="s">
        <v>90</v>
      </c>
      <c r="G19" t="s">
        <v>91</v>
      </c>
      <c r="H19">
        <v>60628</v>
      </c>
      <c r="I19" t="s">
        <v>211</v>
      </c>
      <c r="J19" t="s">
        <v>212</v>
      </c>
      <c r="K19" t="s">
        <v>213</v>
      </c>
      <c r="L19" t="s">
        <v>156</v>
      </c>
      <c r="M19" t="s">
        <v>96</v>
      </c>
      <c r="N19" t="s">
        <v>97</v>
      </c>
      <c r="O19" t="s">
        <v>98</v>
      </c>
      <c r="P19" t="s">
        <v>99</v>
      </c>
      <c r="Q19" t="s">
        <v>96</v>
      </c>
      <c r="R19" t="s">
        <v>100</v>
      </c>
      <c r="S19">
        <v>17</v>
      </c>
      <c r="T19" t="s">
        <v>101</v>
      </c>
      <c r="U19" t="s">
        <v>101</v>
      </c>
      <c r="V19" t="s">
        <v>103</v>
      </c>
      <c r="W19">
        <v>47</v>
      </c>
      <c r="X19" t="s">
        <v>103</v>
      </c>
      <c r="Y19">
        <v>54</v>
      </c>
      <c r="Z19" t="s">
        <v>4875</v>
      </c>
      <c r="AA19" t="s">
        <v>101</v>
      </c>
      <c r="AB19" t="s">
        <v>101</v>
      </c>
      <c r="AC19" t="s">
        <v>101</v>
      </c>
      <c r="AD19" t="s">
        <v>102</v>
      </c>
      <c r="AE19">
        <v>46</v>
      </c>
      <c r="AF19" t="s">
        <v>102</v>
      </c>
      <c r="AG19">
        <v>46</v>
      </c>
      <c r="AH19" s="2">
        <v>0.89500000000000002</v>
      </c>
      <c r="AI19">
        <v>84.7</v>
      </c>
      <c r="AJ19" s="2">
        <v>0.95399999999999996</v>
      </c>
      <c r="AK19" s="2">
        <v>1</v>
      </c>
      <c r="AL19">
        <v>24.8</v>
      </c>
      <c r="AM19" t="s">
        <v>101</v>
      </c>
      <c r="AN19">
        <v>13.8</v>
      </c>
      <c r="AO19">
        <v>16.3</v>
      </c>
      <c r="AP19">
        <v>35.799999999999997</v>
      </c>
      <c r="AQ19">
        <v>36.799999999999997</v>
      </c>
      <c r="AR19">
        <v>25.6</v>
      </c>
      <c r="AS19">
        <v>22.5</v>
      </c>
      <c r="AT19">
        <v>70</v>
      </c>
      <c r="AU19">
        <v>67.2</v>
      </c>
      <c r="AV19">
        <v>7.4</v>
      </c>
      <c r="AW19">
        <v>25.9</v>
      </c>
      <c r="AX19">
        <v>3.6</v>
      </c>
      <c r="AY19">
        <v>3.6</v>
      </c>
      <c r="AZ19">
        <v>0.1</v>
      </c>
      <c r="BA19">
        <v>-1.4</v>
      </c>
      <c r="BB19" t="s">
        <v>113</v>
      </c>
      <c r="BC19" t="s">
        <v>104</v>
      </c>
      <c r="BD19" t="s">
        <v>101</v>
      </c>
      <c r="BE19" t="s">
        <v>101</v>
      </c>
      <c r="BF19" t="s">
        <v>101</v>
      </c>
      <c r="BG19" t="s">
        <v>101</v>
      </c>
      <c r="BH19" t="s">
        <v>101</v>
      </c>
      <c r="BI19" t="s">
        <v>101</v>
      </c>
      <c r="BJ19" t="s">
        <v>101</v>
      </c>
      <c r="BK19" t="s">
        <v>101</v>
      </c>
      <c r="BL19" t="s">
        <v>101</v>
      </c>
      <c r="BM19" t="s">
        <v>101</v>
      </c>
      <c r="BN19" t="s">
        <v>101</v>
      </c>
      <c r="BO19" t="s">
        <v>101</v>
      </c>
      <c r="BP19">
        <v>352</v>
      </c>
      <c r="BQ19">
        <v>48</v>
      </c>
      <c r="BR19" t="s">
        <v>101</v>
      </c>
      <c r="BS19">
        <v>1177727.8689999999</v>
      </c>
      <c r="BT19">
        <v>1827095.66</v>
      </c>
      <c r="BU19">
        <v>41.680868310000001</v>
      </c>
      <c r="BV19">
        <v>-87.625057620000007</v>
      </c>
      <c r="BW19">
        <v>53</v>
      </c>
      <c r="BX19" t="s">
        <v>214</v>
      </c>
      <c r="BY19">
        <v>34</v>
      </c>
      <c r="BZ19">
        <v>5</v>
      </c>
      <c r="CA19" t="s">
        <v>215</v>
      </c>
    </row>
    <row r="20" spans="2:79" x14ac:dyDescent="0.2">
      <c r="B20">
        <v>610156</v>
      </c>
      <c r="C20" t="s">
        <v>1180</v>
      </c>
      <c r="D20" t="s">
        <v>88</v>
      </c>
      <c r="E20" t="s">
        <v>1181</v>
      </c>
      <c r="F20" t="s">
        <v>90</v>
      </c>
      <c r="G20" t="s">
        <v>91</v>
      </c>
      <c r="H20">
        <v>60644</v>
      </c>
      <c r="I20" t="s">
        <v>1182</v>
      </c>
      <c r="J20" t="s">
        <v>1183</v>
      </c>
      <c r="K20" t="s">
        <v>268</v>
      </c>
      <c r="L20" t="s">
        <v>121</v>
      </c>
      <c r="M20" t="s">
        <v>96</v>
      </c>
      <c r="N20" t="s">
        <v>97</v>
      </c>
      <c r="O20" t="s">
        <v>98</v>
      </c>
      <c r="P20" t="s">
        <v>99</v>
      </c>
      <c r="Q20" t="s">
        <v>96</v>
      </c>
      <c r="R20" t="s">
        <v>103</v>
      </c>
      <c r="S20">
        <v>42</v>
      </c>
      <c r="T20" t="s">
        <v>101</v>
      </c>
      <c r="U20" t="s">
        <v>101</v>
      </c>
      <c r="V20" t="s">
        <v>103</v>
      </c>
      <c r="W20">
        <v>49</v>
      </c>
      <c r="X20" t="s">
        <v>149</v>
      </c>
      <c r="Y20">
        <v>62</v>
      </c>
      <c r="Z20" t="s">
        <v>4875</v>
      </c>
      <c r="AA20" t="s">
        <v>101</v>
      </c>
      <c r="AB20" t="s">
        <v>101</v>
      </c>
      <c r="AC20" t="s">
        <v>101</v>
      </c>
      <c r="AD20" t="s">
        <v>149</v>
      </c>
      <c r="AE20">
        <v>59</v>
      </c>
      <c r="AF20" t="s">
        <v>103</v>
      </c>
      <c r="AG20">
        <v>53</v>
      </c>
      <c r="AH20" s="2">
        <v>0.92600000000000005</v>
      </c>
      <c r="AI20">
        <v>83.4</v>
      </c>
      <c r="AJ20" s="2">
        <v>0.97899999999999998</v>
      </c>
      <c r="AK20" s="2">
        <v>1</v>
      </c>
      <c r="AL20" t="s">
        <v>101</v>
      </c>
      <c r="AM20" t="s">
        <v>101</v>
      </c>
      <c r="AN20">
        <v>20</v>
      </c>
      <c r="AO20">
        <v>16.5</v>
      </c>
      <c r="AP20">
        <v>36.4</v>
      </c>
      <c r="AQ20">
        <v>31.6</v>
      </c>
      <c r="AR20">
        <v>41.4</v>
      </c>
      <c r="AS20">
        <v>34.5</v>
      </c>
      <c r="AT20">
        <v>57.1</v>
      </c>
      <c r="AU20">
        <v>60.7</v>
      </c>
      <c r="AV20" t="s">
        <v>101</v>
      </c>
      <c r="AW20" t="s">
        <v>101</v>
      </c>
      <c r="AX20">
        <v>1.7</v>
      </c>
      <c r="AY20">
        <v>7.8</v>
      </c>
      <c r="AZ20">
        <v>-0.8</v>
      </c>
      <c r="BA20">
        <v>0.1</v>
      </c>
      <c r="BB20" t="s">
        <v>113</v>
      </c>
      <c r="BC20" t="s">
        <v>113</v>
      </c>
      <c r="BD20" t="s">
        <v>101</v>
      </c>
      <c r="BE20" t="s">
        <v>101</v>
      </c>
      <c r="BF20" t="s">
        <v>101</v>
      </c>
      <c r="BG20" t="s">
        <v>101</v>
      </c>
      <c r="BH20" t="s">
        <v>101</v>
      </c>
      <c r="BI20" t="s">
        <v>101</v>
      </c>
      <c r="BJ20" t="s">
        <v>101</v>
      </c>
      <c r="BK20" t="s">
        <v>101</v>
      </c>
      <c r="BL20" t="s">
        <v>101</v>
      </c>
      <c r="BM20" t="s">
        <v>101</v>
      </c>
      <c r="BN20" t="s">
        <v>101</v>
      </c>
      <c r="BO20" t="s">
        <v>101</v>
      </c>
      <c r="BP20">
        <v>93</v>
      </c>
      <c r="BQ20">
        <v>36</v>
      </c>
      <c r="BR20" t="s">
        <v>101</v>
      </c>
      <c r="BS20">
        <v>1140614.2509999999</v>
      </c>
      <c r="BT20">
        <v>1897119.257</v>
      </c>
      <c r="BU20">
        <v>41.873782429999999</v>
      </c>
      <c r="BV20">
        <v>-87.759202970000004</v>
      </c>
      <c r="BW20">
        <v>25</v>
      </c>
      <c r="BX20" t="s">
        <v>269</v>
      </c>
      <c r="BY20">
        <v>29</v>
      </c>
      <c r="BZ20">
        <v>15</v>
      </c>
      <c r="CA20" t="s">
        <v>1184</v>
      </c>
    </row>
    <row r="21" spans="2:79" x14ac:dyDescent="0.2">
      <c r="B21">
        <v>609819</v>
      </c>
      <c r="C21" t="s">
        <v>87</v>
      </c>
      <c r="D21" t="s">
        <v>88</v>
      </c>
      <c r="E21" t="s">
        <v>89</v>
      </c>
      <c r="F21" t="s">
        <v>90</v>
      </c>
      <c r="G21" t="s">
        <v>91</v>
      </c>
      <c r="H21">
        <v>60615</v>
      </c>
      <c r="I21" t="s">
        <v>92</v>
      </c>
      <c r="J21" t="s">
        <v>93</v>
      </c>
      <c r="K21" t="s">
        <v>94</v>
      </c>
      <c r="L21" t="s">
        <v>95</v>
      </c>
      <c r="M21" t="s">
        <v>96</v>
      </c>
      <c r="N21" t="s">
        <v>97</v>
      </c>
      <c r="O21" t="s">
        <v>98</v>
      </c>
      <c r="P21" t="s">
        <v>99</v>
      </c>
      <c r="Q21" t="s">
        <v>96</v>
      </c>
      <c r="R21" t="s">
        <v>100</v>
      </c>
      <c r="S21">
        <v>1</v>
      </c>
      <c r="T21" t="s">
        <v>101</v>
      </c>
      <c r="U21" t="s">
        <v>101</v>
      </c>
      <c r="V21" t="s">
        <v>100</v>
      </c>
      <c r="W21">
        <v>13</v>
      </c>
      <c r="X21" t="s">
        <v>102</v>
      </c>
      <c r="Y21">
        <v>22</v>
      </c>
      <c r="Z21" t="s">
        <v>4875</v>
      </c>
      <c r="AA21" t="s">
        <v>101</v>
      </c>
      <c r="AB21" t="s">
        <v>101</v>
      </c>
      <c r="AC21" t="s">
        <v>101</v>
      </c>
      <c r="AD21" t="s">
        <v>103</v>
      </c>
      <c r="AE21">
        <v>48</v>
      </c>
      <c r="AF21" t="s">
        <v>103</v>
      </c>
      <c r="AG21">
        <v>48</v>
      </c>
      <c r="AH21" s="2">
        <v>0.89300000000000002</v>
      </c>
      <c r="AI21">
        <v>82</v>
      </c>
      <c r="AJ21" s="2">
        <v>0.95499999999999996</v>
      </c>
      <c r="AK21" s="2">
        <v>0.96699999999999997</v>
      </c>
      <c r="AL21">
        <v>44.4</v>
      </c>
      <c r="AM21">
        <v>57.4</v>
      </c>
      <c r="AN21">
        <v>30.3</v>
      </c>
      <c r="AO21">
        <v>16.2</v>
      </c>
      <c r="AP21">
        <v>40.700000000000003</v>
      </c>
      <c r="AQ21">
        <v>40.4</v>
      </c>
      <c r="AR21">
        <v>37.6</v>
      </c>
      <c r="AS21">
        <v>24.7</v>
      </c>
      <c r="AT21">
        <v>63.3</v>
      </c>
      <c r="AU21">
        <v>45.5</v>
      </c>
      <c r="AV21">
        <v>3.6</v>
      </c>
      <c r="AW21">
        <v>14.3</v>
      </c>
      <c r="AX21">
        <v>7.9</v>
      </c>
      <c r="AY21">
        <v>4.3</v>
      </c>
      <c r="AZ21">
        <v>-1.4</v>
      </c>
      <c r="BA21">
        <v>-1.9</v>
      </c>
      <c r="BB21" t="s">
        <v>104</v>
      </c>
      <c r="BC21" t="s">
        <v>104</v>
      </c>
      <c r="BD21" t="s">
        <v>101</v>
      </c>
      <c r="BE21" t="s">
        <v>101</v>
      </c>
      <c r="BF21" t="s">
        <v>101</v>
      </c>
      <c r="BG21" t="s">
        <v>101</v>
      </c>
      <c r="BH21" t="s">
        <v>101</v>
      </c>
      <c r="BI21" t="s">
        <v>101</v>
      </c>
      <c r="BJ21" t="s">
        <v>101</v>
      </c>
      <c r="BK21" t="s">
        <v>101</v>
      </c>
      <c r="BL21" t="s">
        <v>101</v>
      </c>
      <c r="BM21" t="s">
        <v>101</v>
      </c>
      <c r="BN21" t="s">
        <v>101</v>
      </c>
      <c r="BO21" t="s">
        <v>101</v>
      </c>
      <c r="BP21">
        <v>244</v>
      </c>
      <c r="BQ21">
        <v>42</v>
      </c>
      <c r="BR21" t="s">
        <v>101</v>
      </c>
      <c r="BS21">
        <v>1179801.469</v>
      </c>
      <c r="BT21">
        <v>1869357.523</v>
      </c>
      <c r="BU21">
        <v>41.796792850000003</v>
      </c>
      <c r="BV21">
        <v>-87.616178090000005</v>
      </c>
      <c r="BW21">
        <v>40</v>
      </c>
      <c r="BX21" t="s">
        <v>105</v>
      </c>
      <c r="BY21">
        <v>3</v>
      </c>
      <c r="BZ21">
        <v>2</v>
      </c>
      <c r="CA21" t="s">
        <v>106</v>
      </c>
    </row>
    <row r="22" spans="2:79" x14ac:dyDescent="0.2">
      <c r="B22">
        <v>609986</v>
      </c>
      <c r="C22" t="s">
        <v>183</v>
      </c>
      <c r="D22" t="s">
        <v>88</v>
      </c>
      <c r="E22" t="s">
        <v>184</v>
      </c>
      <c r="F22" t="s">
        <v>90</v>
      </c>
      <c r="G22" t="s">
        <v>91</v>
      </c>
      <c r="H22">
        <v>60636</v>
      </c>
      <c r="I22" t="s">
        <v>185</v>
      </c>
      <c r="J22" t="s">
        <v>186</v>
      </c>
      <c r="K22" t="s">
        <v>111</v>
      </c>
      <c r="L22" t="s">
        <v>112</v>
      </c>
      <c r="M22" t="s">
        <v>96</v>
      </c>
      <c r="N22" t="s">
        <v>97</v>
      </c>
      <c r="O22" t="s">
        <v>98</v>
      </c>
      <c r="P22" t="s">
        <v>99</v>
      </c>
      <c r="Q22" t="s">
        <v>96</v>
      </c>
      <c r="R22" t="s">
        <v>100</v>
      </c>
      <c r="S22">
        <v>16</v>
      </c>
      <c r="T22" t="s">
        <v>101</v>
      </c>
      <c r="U22" t="s">
        <v>101</v>
      </c>
      <c r="V22" t="s">
        <v>102</v>
      </c>
      <c r="W22">
        <v>32</v>
      </c>
      <c r="X22" t="s">
        <v>102</v>
      </c>
      <c r="Y22">
        <v>38</v>
      </c>
      <c r="Z22" t="s">
        <v>4875</v>
      </c>
      <c r="AA22" t="s">
        <v>101</v>
      </c>
      <c r="AB22" t="s">
        <v>101</v>
      </c>
      <c r="AC22" t="s">
        <v>101</v>
      </c>
      <c r="AD22" t="s">
        <v>102</v>
      </c>
      <c r="AE22">
        <v>46</v>
      </c>
      <c r="AF22" t="s">
        <v>102</v>
      </c>
      <c r="AG22">
        <v>44</v>
      </c>
      <c r="AH22" s="2">
        <v>0.89200000000000002</v>
      </c>
      <c r="AI22">
        <v>80.599999999999994</v>
      </c>
      <c r="AJ22" s="2">
        <v>0.93600000000000005</v>
      </c>
      <c r="AK22" s="2">
        <v>1</v>
      </c>
      <c r="AL22">
        <v>38.799999999999997</v>
      </c>
      <c r="AM22">
        <v>23.1</v>
      </c>
      <c r="AN22">
        <v>21.6</v>
      </c>
      <c r="AO22">
        <v>18</v>
      </c>
      <c r="AP22">
        <v>52.8</v>
      </c>
      <c r="AQ22">
        <v>55.9</v>
      </c>
      <c r="AR22">
        <v>18.8</v>
      </c>
      <c r="AS22">
        <v>14.4</v>
      </c>
      <c r="AT22">
        <v>60.6</v>
      </c>
      <c r="AU22">
        <v>45.3</v>
      </c>
      <c r="AV22">
        <v>4.4000000000000004</v>
      </c>
      <c r="AW22">
        <v>17.8</v>
      </c>
      <c r="AX22">
        <v>4.8</v>
      </c>
      <c r="AY22">
        <v>2.6</v>
      </c>
      <c r="AZ22">
        <v>-0.1</v>
      </c>
      <c r="BA22">
        <v>-0.6</v>
      </c>
      <c r="BB22" t="s">
        <v>113</v>
      </c>
      <c r="BC22" t="s">
        <v>113</v>
      </c>
      <c r="BD22">
        <v>8.1999999999999993</v>
      </c>
      <c r="BE22" t="s">
        <v>101</v>
      </c>
      <c r="BF22" t="s">
        <v>101</v>
      </c>
      <c r="BG22" t="s">
        <v>101</v>
      </c>
      <c r="BH22" t="s">
        <v>101</v>
      </c>
      <c r="BI22" t="s">
        <v>101</v>
      </c>
      <c r="BJ22" t="s">
        <v>101</v>
      </c>
      <c r="BK22" t="s">
        <v>101</v>
      </c>
      <c r="BL22" t="s">
        <v>101</v>
      </c>
      <c r="BM22" t="s">
        <v>101</v>
      </c>
      <c r="BN22" t="s">
        <v>101</v>
      </c>
      <c r="BO22" t="s">
        <v>101</v>
      </c>
      <c r="BP22">
        <v>407</v>
      </c>
      <c r="BQ22">
        <v>43</v>
      </c>
      <c r="BR22" t="s">
        <v>101</v>
      </c>
      <c r="BS22">
        <v>1164617.9180000001</v>
      </c>
      <c r="BT22">
        <v>1866985.2579999999</v>
      </c>
      <c r="BU22">
        <v>41.790617159999996</v>
      </c>
      <c r="BV22">
        <v>-87.671924660000002</v>
      </c>
      <c r="BW22">
        <v>67</v>
      </c>
      <c r="BX22" t="s">
        <v>114</v>
      </c>
      <c r="BY22">
        <v>15</v>
      </c>
      <c r="BZ22">
        <v>7</v>
      </c>
      <c r="CA22" t="s">
        <v>187</v>
      </c>
    </row>
    <row r="23" spans="2:79" x14ac:dyDescent="0.2">
      <c r="B23">
        <v>610320</v>
      </c>
      <c r="C23" t="s">
        <v>1896</v>
      </c>
      <c r="D23" t="s">
        <v>88</v>
      </c>
      <c r="E23" t="s">
        <v>599</v>
      </c>
      <c r="F23" t="s">
        <v>90</v>
      </c>
      <c r="G23" t="s">
        <v>91</v>
      </c>
      <c r="H23">
        <v>60622</v>
      </c>
      <c r="I23" t="s">
        <v>1897</v>
      </c>
      <c r="J23" t="s">
        <v>1898</v>
      </c>
      <c r="K23" t="s">
        <v>481</v>
      </c>
      <c r="L23" t="s">
        <v>121</v>
      </c>
      <c r="M23" t="s">
        <v>96</v>
      </c>
      <c r="N23" t="s">
        <v>128</v>
      </c>
      <c r="O23" t="s">
        <v>98</v>
      </c>
      <c r="P23" t="s">
        <v>249</v>
      </c>
      <c r="Q23" t="s">
        <v>1285</v>
      </c>
      <c r="R23" t="s">
        <v>103</v>
      </c>
      <c r="S23">
        <v>57</v>
      </c>
      <c r="T23" t="s">
        <v>101</v>
      </c>
      <c r="U23" t="s">
        <v>101</v>
      </c>
      <c r="V23" t="s">
        <v>100</v>
      </c>
      <c r="W23">
        <v>12</v>
      </c>
      <c r="X23" t="s">
        <v>100</v>
      </c>
      <c r="Y23">
        <v>14</v>
      </c>
      <c r="Z23" t="s">
        <v>4875</v>
      </c>
      <c r="AA23" t="s">
        <v>101</v>
      </c>
      <c r="AB23" t="s">
        <v>101</v>
      </c>
      <c r="AC23" t="s">
        <v>101</v>
      </c>
      <c r="AD23" t="s">
        <v>103</v>
      </c>
      <c r="AE23">
        <v>53</v>
      </c>
      <c r="AF23" t="s">
        <v>149</v>
      </c>
      <c r="AG23">
        <v>57</v>
      </c>
      <c r="AH23" s="2">
        <v>0.95399999999999996</v>
      </c>
      <c r="AI23">
        <v>77.5</v>
      </c>
      <c r="AJ23" s="2">
        <v>0.95599999999999996</v>
      </c>
      <c r="AK23" s="2">
        <v>1</v>
      </c>
      <c r="AL23">
        <v>32.1</v>
      </c>
      <c r="AM23">
        <v>23.3</v>
      </c>
      <c r="AN23">
        <v>56.8</v>
      </c>
      <c r="AO23">
        <v>32.4</v>
      </c>
      <c r="AP23">
        <v>75.8</v>
      </c>
      <c r="AQ23">
        <v>75.8</v>
      </c>
      <c r="AR23">
        <v>34.9</v>
      </c>
      <c r="AS23">
        <v>34.1</v>
      </c>
      <c r="AT23">
        <v>53.8</v>
      </c>
      <c r="AU23">
        <v>52.5</v>
      </c>
      <c r="AV23">
        <v>7.1</v>
      </c>
      <c r="AW23">
        <v>28.6</v>
      </c>
      <c r="AX23">
        <v>11.1</v>
      </c>
      <c r="AY23">
        <v>6.2</v>
      </c>
      <c r="AZ23">
        <v>0.7</v>
      </c>
      <c r="BA23">
        <v>0.1</v>
      </c>
      <c r="BB23" t="s">
        <v>113</v>
      </c>
      <c r="BC23" t="s">
        <v>113</v>
      </c>
      <c r="BD23" t="s">
        <v>101</v>
      </c>
      <c r="BE23" t="s">
        <v>101</v>
      </c>
      <c r="BF23" t="s">
        <v>101</v>
      </c>
      <c r="BG23" t="s">
        <v>101</v>
      </c>
      <c r="BH23" t="s">
        <v>101</v>
      </c>
      <c r="BI23" t="s">
        <v>101</v>
      </c>
      <c r="BJ23" t="s">
        <v>101</v>
      </c>
      <c r="BK23" t="s">
        <v>101</v>
      </c>
      <c r="BL23" t="s">
        <v>101</v>
      </c>
      <c r="BM23" t="s">
        <v>101</v>
      </c>
      <c r="BN23" t="s">
        <v>101</v>
      </c>
      <c r="BO23" t="s">
        <v>101</v>
      </c>
      <c r="BP23">
        <v>114</v>
      </c>
      <c r="BQ23">
        <v>34</v>
      </c>
      <c r="BR23" t="s">
        <v>101</v>
      </c>
      <c r="BS23">
        <v>1158554.2320000001</v>
      </c>
      <c r="BT23">
        <v>1909250.0209999999</v>
      </c>
      <c r="BU23">
        <v>41.906722160000001</v>
      </c>
      <c r="BV23">
        <v>-87.693003250000004</v>
      </c>
      <c r="BW23">
        <v>24</v>
      </c>
      <c r="BX23" t="s">
        <v>602</v>
      </c>
      <c r="BY23">
        <v>26</v>
      </c>
      <c r="BZ23">
        <v>14</v>
      </c>
      <c r="CA23" t="s">
        <v>603</v>
      </c>
    </row>
    <row r="24" spans="2:79" x14ac:dyDescent="0.2">
      <c r="B24">
        <v>610187</v>
      </c>
      <c r="C24" t="s">
        <v>1561</v>
      </c>
      <c r="D24" t="s">
        <v>88</v>
      </c>
      <c r="E24" t="s">
        <v>1562</v>
      </c>
      <c r="F24" t="s">
        <v>90</v>
      </c>
      <c r="G24" t="s">
        <v>91</v>
      </c>
      <c r="H24">
        <v>60640</v>
      </c>
      <c r="I24" t="s">
        <v>1563</v>
      </c>
      <c r="J24" t="s">
        <v>1564</v>
      </c>
      <c r="K24" t="s">
        <v>954</v>
      </c>
      <c r="L24" t="s">
        <v>193</v>
      </c>
      <c r="M24" t="s">
        <v>96</v>
      </c>
      <c r="N24" t="s">
        <v>128</v>
      </c>
      <c r="O24" t="s">
        <v>98</v>
      </c>
      <c r="P24" t="s">
        <v>249</v>
      </c>
      <c r="Q24" t="s">
        <v>96</v>
      </c>
      <c r="R24" t="s">
        <v>103</v>
      </c>
      <c r="S24">
        <v>49</v>
      </c>
      <c r="T24" t="s">
        <v>101</v>
      </c>
      <c r="U24" t="s">
        <v>101</v>
      </c>
      <c r="V24" t="s">
        <v>103</v>
      </c>
      <c r="W24">
        <v>46</v>
      </c>
      <c r="X24" t="s">
        <v>103</v>
      </c>
      <c r="Y24">
        <v>57</v>
      </c>
      <c r="Z24" t="s">
        <v>4875</v>
      </c>
      <c r="AA24" t="s">
        <v>101</v>
      </c>
      <c r="AB24" t="s">
        <v>101</v>
      </c>
      <c r="AC24" t="s">
        <v>101</v>
      </c>
      <c r="AD24" t="s">
        <v>103</v>
      </c>
      <c r="AE24">
        <v>47</v>
      </c>
      <c r="AF24" t="s">
        <v>103</v>
      </c>
      <c r="AG24">
        <v>52</v>
      </c>
      <c r="AH24" s="2">
        <v>0.95199999999999996</v>
      </c>
      <c r="AI24">
        <v>77</v>
      </c>
      <c r="AJ24" s="2">
        <v>0.96099999999999997</v>
      </c>
      <c r="AK24" s="2">
        <v>1</v>
      </c>
      <c r="AL24">
        <v>47.4</v>
      </c>
      <c r="AM24">
        <v>44.2</v>
      </c>
      <c r="AN24">
        <v>23.6</v>
      </c>
      <c r="AO24">
        <v>25.8</v>
      </c>
      <c r="AP24">
        <v>66.3</v>
      </c>
      <c r="AQ24">
        <v>52.9</v>
      </c>
      <c r="AR24">
        <v>31.7</v>
      </c>
      <c r="AS24">
        <v>46</v>
      </c>
      <c r="AT24">
        <v>59.3</v>
      </c>
      <c r="AU24">
        <v>55.9</v>
      </c>
      <c r="AV24">
        <v>9.1</v>
      </c>
      <c r="AW24">
        <v>40.9</v>
      </c>
      <c r="AX24">
        <v>11.9</v>
      </c>
      <c r="AY24">
        <v>9.6999999999999993</v>
      </c>
      <c r="AZ24">
        <v>0.5</v>
      </c>
      <c r="BA24">
        <v>1.1000000000000001</v>
      </c>
      <c r="BB24" t="s">
        <v>113</v>
      </c>
      <c r="BC24" t="s">
        <v>113</v>
      </c>
      <c r="BD24">
        <v>30.4</v>
      </c>
      <c r="BE24" t="s">
        <v>101</v>
      </c>
      <c r="BF24" t="s">
        <v>101</v>
      </c>
      <c r="BG24" t="s">
        <v>101</v>
      </c>
      <c r="BH24" t="s">
        <v>101</v>
      </c>
      <c r="BI24" t="s">
        <v>101</v>
      </c>
      <c r="BJ24" t="s">
        <v>101</v>
      </c>
      <c r="BK24" t="s">
        <v>101</v>
      </c>
      <c r="BL24" t="s">
        <v>101</v>
      </c>
      <c r="BM24" t="s">
        <v>101</v>
      </c>
      <c r="BN24" t="s">
        <v>101</v>
      </c>
      <c r="BO24" t="s">
        <v>101</v>
      </c>
      <c r="BP24">
        <v>280</v>
      </c>
      <c r="BQ24">
        <v>32</v>
      </c>
      <c r="BR24" t="s">
        <v>101</v>
      </c>
      <c r="BS24">
        <v>1168446.7479999999</v>
      </c>
      <c r="BT24">
        <v>1930325.571</v>
      </c>
      <c r="BU24">
        <v>41.964346079999999</v>
      </c>
      <c r="BV24">
        <v>-87.656052520000003</v>
      </c>
      <c r="BW24">
        <v>3</v>
      </c>
      <c r="BX24" t="s">
        <v>955</v>
      </c>
      <c r="BY24">
        <v>46</v>
      </c>
      <c r="BZ24">
        <v>19</v>
      </c>
      <c r="CA24" t="s">
        <v>1565</v>
      </c>
    </row>
    <row r="25" spans="2:79" x14ac:dyDescent="0.2">
      <c r="B25">
        <v>610086</v>
      </c>
      <c r="C25" t="s">
        <v>642</v>
      </c>
      <c r="D25" t="s">
        <v>88</v>
      </c>
      <c r="E25" t="s">
        <v>643</v>
      </c>
      <c r="F25" t="s">
        <v>90</v>
      </c>
      <c r="G25" t="s">
        <v>91</v>
      </c>
      <c r="H25">
        <v>60643</v>
      </c>
      <c r="I25" t="s">
        <v>644</v>
      </c>
      <c r="J25" t="s">
        <v>645</v>
      </c>
      <c r="K25" t="s">
        <v>155</v>
      </c>
      <c r="L25" t="s">
        <v>156</v>
      </c>
      <c r="M25" t="s">
        <v>96</v>
      </c>
      <c r="N25" t="s">
        <v>97</v>
      </c>
      <c r="O25" t="s">
        <v>248</v>
      </c>
      <c r="P25" t="s">
        <v>249</v>
      </c>
      <c r="Q25" t="s">
        <v>96</v>
      </c>
      <c r="R25" t="s">
        <v>102</v>
      </c>
      <c r="S25">
        <v>31</v>
      </c>
      <c r="T25" t="s">
        <v>102</v>
      </c>
      <c r="U25">
        <v>26</v>
      </c>
      <c r="V25" t="s">
        <v>103</v>
      </c>
      <c r="W25">
        <v>42</v>
      </c>
      <c r="X25" t="s">
        <v>103</v>
      </c>
      <c r="Y25">
        <v>44</v>
      </c>
      <c r="Z25" t="s">
        <v>4879</v>
      </c>
      <c r="AA25">
        <v>14</v>
      </c>
      <c r="AB25" t="s">
        <v>100</v>
      </c>
      <c r="AC25">
        <v>19</v>
      </c>
      <c r="AD25" t="s">
        <v>103</v>
      </c>
      <c r="AE25">
        <v>47</v>
      </c>
      <c r="AF25" t="s">
        <v>103</v>
      </c>
      <c r="AG25">
        <v>52</v>
      </c>
      <c r="AH25" s="2">
        <v>0.93300000000000005</v>
      </c>
      <c r="AI25">
        <v>76.599999999999994</v>
      </c>
      <c r="AJ25" s="2">
        <v>0.94099999999999995</v>
      </c>
      <c r="AK25" s="2">
        <v>1</v>
      </c>
      <c r="AL25">
        <v>41.2</v>
      </c>
      <c r="AM25">
        <v>36.5</v>
      </c>
      <c r="AN25">
        <v>18.8</v>
      </c>
      <c r="AO25">
        <v>17.100000000000001</v>
      </c>
      <c r="AP25">
        <v>37.5</v>
      </c>
      <c r="AQ25">
        <v>52.5</v>
      </c>
      <c r="AR25">
        <v>29.3</v>
      </c>
      <c r="AS25">
        <v>40.5</v>
      </c>
      <c r="AT25">
        <v>74.5</v>
      </c>
      <c r="AU25">
        <v>75</v>
      </c>
      <c r="AV25">
        <v>0</v>
      </c>
      <c r="AW25">
        <v>4.3</v>
      </c>
      <c r="AX25">
        <v>14.6</v>
      </c>
      <c r="AY25">
        <v>9.8000000000000007</v>
      </c>
      <c r="AZ25">
        <v>1</v>
      </c>
      <c r="BA25">
        <v>0.7</v>
      </c>
      <c r="BB25" t="s">
        <v>220</v>
      </c>
      <c r="BC25" t="s">
        <v>113</v>
      </c>
      <c r="BD25" t="s">
        <v>101</v>
      </c>
      <c r="BE25" t="s">
        <v>101</v>
      </c>
      <c r="BF25" t="s">
        <v>101</v>
      </c>
      <c r="BG25" t="s">
        <v>101</v>
      </c>
      <c r="BH25" t="s">
        <v>101</v>
      </c>
      <c r="BI25" t="s">
        <v>101</v>
      </c>
      <c r="BJ25" t="s">
        <v>101</v>
      </c>
      <c r="BK25" t="s">
        <v>101</v>
      </c>
      <c r="BL25" t="s">
        <v>101</v>
      </c>
      <c r="BM25" t="s">
        <v>101</v>
      </c>
      <c r="BN25" t="s">
        <v>101</v>
      </c>
      <c r="BO25" t="s">
        <v>101</v>
      </c>
      <c r="BP25">
        <v>290</v>
      </c>
      <c r="BQ25">
        <v>49</v>
      </c>
      <c r="BR25" t="s">
        <v>101</v>
      </c>
      <c r="BS25">
        <v>1171484.32</v>
      </c>
      <c r="BT25">
        <v>1834733.7560000001</v>
      </c>
      <c r="BU25">
        <v>41.70196704</v>
      </c>
      <c r="BV25">
        <v>-87.647689589999999</v>
      </c>
      <c r="BW25">
        <v>73</v>
      </c>
      <c r="BX25" t="s">
        <v>434</v>
      </c>
      <c r="BY25">
        <v>34</v>
      </c>
      <c r="BZ25">
        <v>22</v>
      </c>
      <c r="CA25" t="s">
        <v>646</v>
      </c>
    </row>
    <row r="26" spans="2:79" x14ac:dyDescent="0.2">
      <c r="B26">
        <v>609806</v>
      </c>
      <c r="C26" t="s">
        <v>647</v>
      </c>
      <c r="D26" t="s">
        <v>88</v>
      </c>
      <c r="E26" t="s">
        <v>648</v>
      </c>
      <c r="F26" t="s">
        <v>90</v>
      </c>
      <c r="G26" t="s">
        <v>91</v>
      </c>
      <c r="H26">
        <v>60649</v>
      </c>
      <c r="I26" t="s">
        <v>649</v>
      </c>
      <c r="J26" t="s">
        <v>650</v>
      </c>
      <c r="K26" t="s">
        <v>324</v>
      </c>
      <c r="L26" t="s">
        <v>95</v>
      </c>
      <c r="M26" t="s">
        <v>96</v>
      </c>
      <c r="N26" t="s">
        <v>128</v>
      </c>
      <c r="O26" t="s">
        <v>98</v>
      </c>
      <c r="P26" t="s">
        <v>99</v>
      </c>
      <c r="Q26" t="s">
        <v>96</v>
      </c>
      <c r="R26" t="s">
        <v>102</v>
      </c>
      <c r="S26">
        <v>31</v>
      </c>
      <c r="T26" t="s">
        <v>102</v>
      </c>
      <c r="U26">
        <v>35</v>
      </c>
      <c r="V26" t="s">
        <v>103</v>
      </c>
      <c r="W26">
        <v>41</v>
      </c>
      <c r="X26" t="s">
        <v>103</v>
      </c>
      <c r="Y26">
        <v>50</v>
      </c>
      <c r="Z26" t="s">
        <v>4876</v>
      </c>
      <c r="AA26">
        <v>52</v>
      </c>
      <c r="AB26" t="s">
        <v>103</v>
      </c>
      <c r="AC26">
        <v>54</v>
      </c>
      <c r="AD26" t="s">
        <v>103</v>
      </c>
      <c r="AE26">
        <v>49</v>
      </c>
      <c r="AF26" t="s">
        <v>149</v>
      </c>
      <c r="AG26">
        <v>54</v>
      </c>
      <c r="AH26" s="2">
        <v>0.92100000000000004</v>
      </c>
      <c r="AI26">
        <v>75.900000000000006</v>
      </c>
      <c r="AJ26" s="2">
        <v>0.96399999999999997</v>
      </c>
      <c r="AK26" s="2">
        <v>1</v>
      </c>
      <c r="AL26" t="s">
        <v>101</v>
      </c>
      <c r="AM26" t="s">
        <v>101</v>
      </c>
      <c r="AN26" t="s">
        <v>101</v>
      </c>
      <c r="AO26" t="s">
        <v>101</v>
      </c>
      <c r="AP26" t="s">
        <v>101</v>
      </c>
      <c r="AQ26" t="s">
        <v>101</v>
      </c>
      <c r="AR26" t="s">
        <v>101</v>
      </c>
      <c r="AS26" t="s">
        <v>101</v>
      </c>
      <c r="AT26" t="s">
        <v>101</v>
      </c>
      <c r="AU26" t="s">
        <v>101</v>
      </c>
      <c r="AV26">
        <v>1.4</v>
      </c>
      <c r="AW26">
        <v>10.8</v>
      </c>
      <c r="AX26">
        <v>6.3</v>
      </c>
      <c r="AY26">
        <v>4.3</v>
      </c>
      <c r="AZ26">
        <v>1.2</v>
      </c>
      <c r="BA26">
        <v>-1.2</v>
      </c>
      <c r="BB26" t="s">
        <v>220</v>
      </c>
      <c r="BC26" t="s">
        <v>104</v>
      </c>
      <c r="BD26" t="s">
        <v>101</v>
      </c>
      <c r="BE26" t="s">
        <v>101</v>
      </c>
      <c r="BF26">
        <v>11.5</v>
      </c>
      <c r="BG26" t="s">
        <v>101</v>
      </c>
      <c r="BH26" t="s">
        <v>101</v>
      </c>
      <c r="BI26" t="s">
        <v>101</v>
      </c>
      <c r="BJ26" t="s">
        <v>101</v>
      </c>
      <c r="BK26" t="s">
        <v>101</v>
      </c>
      <c r="BL26" t="s">
        <v>101</v>
      </c>
      <c r="BM26" t="s">
        <v>101</v>
      </c>
      <c r="BN26" t="s">
        <v>101</v>
      </c>
      <c r="BO26" t="s">
        <v>101</v>
      </c>
      <c r="BP26">
        <v>775</v>
      </c>
      <c r="BQ26">
        <v>46</v>
      </c>
      <c r="BR26" t="s">
        <v>101</v>
      </c>
      <c r="BS26">
        <v>1196028.811</v>
      </c>
      <c r="BT26">
        <v>1854039.898</v>
      </c>
      <c r="BU26">
        <v>41.754373399999999</v>
      </c>
      <c r="BV26">
        <v>-87.557178809999996</v>
      </c>
      <c r="BW26">
        <v>43</v>
      </c>
      <c r="BX26" t="s">
        <v>201</v>
      </c>
      <c r="BY26">
        <v>7</v>
      </c>
      <c r="BZ26">
        <v>4</v>
      </c>
      <c r="CA26" t="s">
        <v>651</v>
      </c>
    </row>
    <row r="27" spans="2:79" x14ac:dyDescent="0.2">
      <c r="B27">
        <v>610264</v>
      </c>
      <c r="C27" t="s">
        <v>537</v>
      </c>
      <c r="D27" t="s">
        <v>88</v>
      </c>
      <c r="E27" t="s">
        <v>538</v>
      </c>
      <c r="F27" t="s">
        <v>90</v>
      </c>
      <c r="G27" t="s">
        <v>91</v>
      </c>
      <c r="H27">
        <v>60621</v>
      </c>
      <c r="I27" t="s">
        <v>539</v>
      </c>
      <c r="J27" t="s">
        <v>540</v>
      </c>
      <c r="K27" t="s">
        <v>111</v>
      </c>
      <c r="L27" t="s">
        <v>112</v>
      </c>
      <c r="M27" t="s">
        <v>96</v>
      </c>
      <c r="N27" t="s">
        <v>128</v>
      </c>
      <c r="O27" t="s">
        <v>98</v>
      </c>
      <c r="P27" t="s">
        <v>249</v>
      </c>
      <c r="Q27" t="s">
        <v>96</v>
      </c>
      <c r="R27" t="s">
        <v>102</v>
      </c>
      <c r="S27">
        <v>29</v>
      </c>
      <c r="T27" t="s">
        <v>101</v>
      </c>
      <c r="U27" t="s">
        <v>101</v>
      </c>
      <c r="V27" t="s">
        <v>149</v>
      </c>
      <c r="W27">
        <v>62</v>
      </c>
      <c r="X27" t="s">
        <v>149</v>
      </c>
      <c r="Y27">
        <v>68</v>
      </c>
      <c r="Z27" t="s">
        <v>4875</v>
      </c>
      <c r="AA27" t="s">
        <v>101</v>
      </c>
      <c r="AB27" t="s">
        <v>101</v>
      </c>
      <c r="AC27" t="s">
        <v>101</v>
      </c>
      <c r="AD27" t="s">
        <v>103</v>
      </c>
      <c r="AE27">
        <v>47</v>
      </c>
      <c r="AF27" t="s">
        <v>103</v>
      </c>
      <c r="AG27">
        <v>51</v>
      </c>
      <c r="AH27" s="2">
        <v>0.92400000000000004</v>
      </c>
      <c r="AI27">
        <v>75.5</v>
      </c>
      <c r="AJ27" s="2">
        <v>0.93200000000000005</v>
      </c>
      <c r="AK27" s="2">
        <v>1</v>
      </c>
      <c r="AL27" t="s">
        <v>101</v>
      </c>
      <c r="AM27" t="s">
        <v>101</v>
      </c>
      <c r="AN27">
        <v>43.2</v>
      </c>
      <c r="AO27">
        <v>34.1</v>
      </c>
      <c r="AP27">
        <v>65.900000000000006</v>
      </c>
      <c r="AQ27">
        <v>65.900000000000006</v>
      </c>
      <c r="AR27">
        <v>66</v>
      </c>
      <c r="AS27">
        <v>20</v>
      </c>
      <c r="AT27">
        <v>93.6</v>
      </c>
      <c r="AU27">
        <v>75.599999999999994</v>
      </c>
      <c r="AV27">
        <v>0</v>
      </c>
      <c r="AW27">
        <v>5.3</v>
      </c>
      <c r="AX27">
        <v>28.6</v>
      </c>
      <c r="AY27">
        <v>9.9</v>
      </c>
      <c r="AZ27">
        <v>2</v>
      </c>
      <c r="BA27">
        <v>-0.3</v>
      </c>
      <c r="BB27" t="s">
        <v>220</v>
      </c>
      <c r="BC27" t="s">
        <v>113</v>
      </c>
      <c r="BD27" t="s">
        <v>101</v>
      </c>
      <c r="BE27" t="s">
        <v>101</v>
      </c>
      <c r="BF27" t="s">
        <v>101</v>
      </c>
      <c r="BG27" t="s">
        <v>101</v>
      </c>
      <c r="BH27" t="s">
        <v>101</v>
      </c>
      <c r="BI27" t="s">
        <v>101</v>
      </c>
      <c r="BJ27" t="s">
        <v>101</v>
      </c>
      <c r="BK27" t="s">
        <v>101</v>
      </c>
      <c r="BL27" t="s">
        <v>101</v>
      </c>
      <c r="BM27" t="s">
        <v>101</v>
      </c>
      <c r="BN27" t="s">
        <v>101</v>
      </c>
      <c r="BO27" t="s">
        <v>101</v>
      </c>
      <c r="BP27">
        <v>44</v>
      </c>
      <c r="BQ27">
        <v>45</v>
      </c>
      <c r="BR27" t="s">
        <v>101</v>
      </c>
      <c r="BS27">
        <v>1174681.574</v>
      </c>
      <c r="BT27">
        <v>1862611.0360000001</v>
      </c>
      <c r="BU27">
        <v>41.778395449999998</v>
      </c>
      <c r="BV27">
        <v>-87.635154060000005</v>
      </c>
      <c r="BW27">
        <v>68</v>
      </c>
      <c r="BX27" t="s">
        <v>227</v>
      </c>
      <c r="BY27">
        <v>20</v>
      </c>
      <c r="BZ27">
        <v>7</v>
      </c>
      <c r="CA27" t="s">
        <v>541</v>
      </c>
    </row>
    <row r="28" spans="2:79" x14ac:dyDescent="0.2">
      <c r="B28">
        <v>610136</v>
      </c>
      <c r="C28" t="s">
        <v>2615</v>
      </c>
      <c r="D28" t="s">
        <v>88</v>
      </c>
      <c r="E28" t="s">
        <v>2616</v>
      </c>
      <c r="F28" t="s">
        <v>90</v>
      </c>
      <c r="G28" t="s">
        <v>91</v>
      </c>
      <c r="H28">
        <v>60614</v>
      </c>
      <c r="I28" t="s">
        <v>2617</v>
      </c>
      <c r="J28" t="s">
        <v>2618</v>
      </c>
      <c r="K28" t="s">
        <v>192</v>
      </c>
      <c r="L28" t="s">
        <v>193</v>
      </c>
      <c r="M28" t="s">
        <v>96</v>
      </c>
      <c r="N28" t="s">
        <v>97</v>
      </c>
      <c r="O28" t="s">
        <v>248</v>
      </c>
      <c r="P28" t="s">
        <v>249</v>
      </c>
      <c r="Q28" t="s">
        <v>96</v>
      </c>
      <c r="R28" t="s">
        <v>250</v>
      </c>
      <c r="S28">
        <v>90</v>
      </c>
      <c r="T28" t="s">
        <v>101</v>
      </c>
      <c r="U28" t="s">
        <v>101</v>
      </c>
      <c r="V28" t="s">
        <v>103</v>
      </c>
      <c r="W28">
        <v>51</v>
      </c>
      <c r="X28" t="s">
        <v>102</v>
      </c>
      <c r="Y28">
        <v>24</v>
      </c>
      <c r="Z28" t="s">
        <v>4875</v>
      </c>
      <c r="AA28" t="s">
        <v>101</v>
      </c>
      <c r="AB28" t="s">
        <v>101</v>
      </c>
      <c r="AC28" t="s">
        <v>101</v>
      </c>
      <c r="AD28" t="s">
        <v>103</v>
      </c>
      <c r="AE28">
        <v>50</v>
      </c>
      <c r="AF28" t="s">
        <v>103</v>
      </c>
      <c r="AG28">
        <v>48</v>
      </c>
      <c r="AH28" s="2">
        <v>0.93500000000000005</v>
      </c>
      <c r="AI28">
        <v>73.900000000000006</v>
      </c>
      <c r="AJ28" s="2">
        <v>0.97599999999999998</v>
      </c>
      <c r="AK28" s="2">
        <v>0.95</v>
      </c>
      <c r="AL28" t="s">
        <v>101</v>
      </c>
      <c r="AM28" t="s">
        <v>101</v>
      </c>
      <c r="AN28">
        <v>24.4</v>
      </c>
      <c r="AO28">
        <v>31.7</v>
      </c>
      <c r="AP28">
        <v>63.2</v>
      </c>
      <c r="AQ28">
        <v>46.3</v>
      </c>
      <c r="AR28">
        <v>42.6</v>
      </c>
      <c r="AS28">
        <v>43.5</v>
      </c>
      <c r="AT28">
        <v>61.7</v>
      </c>
      <c r="AU28">
        <v>65.900000000000006</v>
      </c>
      <c r="AV28" t="s">
        <v>101</v>
      </c>
      <c r="AW28" t="s">
        <v>101</v>
      </c>
      <c r="AX28">
        <v>16</v>
      </c>
      <c r="AY28">
        <v>8.9</v>
      </c>
      <c r="AZ28">
        <v>0.4</v>
      </c>
      <c r="BA28">
        <v>0.5</v>
      </c>
      <c r="BB28" t="s">
        <v>113</v>
      </c>
      <c r="BC28" t="s">
        <v>113</v>
      </c>
      <c r="BD28" t="s">
        <v>101</v>
      </c>
      <c r="BE28" t="s">
        <v>101</v>
      </c>
      <c r="BF28" t="s">
        <v>101</v>
      </c>
      <c r="BG28" t="s">
        <v>101</v>
      </c>
      <c r="BH28" t="s">
        <v>101</v>
      </c>
      <c r="BI28" t="s">
        <v>101</v>
      </c>
      <c r="BJ28" t="s">
        <v>101</v>
      </c>
      <c r="BK28" t="s">
        <v>101</v>
      </c>
      <c r="BL28" t="s">
        <v>101</v>
      </c>
      <c r="BM28" t="s">
        <v>101</v>
      </c>
      <c r="BN28" t="s">
        <v>101</v>
      </c>
      <c r="BO28" t="s">
        <v>101</v>
      </c>
      <c r="BP28">
        <v>240</v>
      </c>
      <c r="BQ28">
        <v>33</v>
      </c>
      <c r="BR28" t="s">
        <v>101</v>
      </c>
      <c r="BS28">
        <v>1164875.3419999999</v>
      </c>
      <c r="BT28">
        <v>1917368.608</v>
      </c>
      <c r="BU28">
        <v>41.92886824</v>
      </c>
      <c r="BV28">
        <v>-87.669552449999998</v>
      </c>
      <c r="BW28">
        <v>7</v>
      </c>
      <c r="BX28" t="s">
        <v>2234</v>
      </c>
      <c r="BY28">
        <v>32</v>
      </c>
      <c r="BZ28">
        <v>19</v>
      </c>
      <c r="CA28" t="s">
        <v>2619</v>
      </c>
    </row>
    <row r="29" spans="2:79" x14ac:dyDescent="0.2">
      <c r="B29">
        <v>610257</v>
      </c>
      <c r="C29" t="s">
        <v>1766</v>
      </c>
      <c r="D29" t="s">
        <v>88</v>
      </c>
      <c r="E29" t="s">
        <v>1767</v>
      </c>
      <c r="F29" t="s">
        <v>90</v>
      </c>
      <c r="G29" t="s">
        <v>91</v>
      </c>
      <c r="H29">
        <v>60612</v>
      </c>
      <c r="I29" t="s">
        <v>1768</v>
      </c>
      <c r="J29" t="s">
        <v>1769</v>
      </c>
      <c r="K29" t="s">
        <v>324</v>
      </c>
      <c r="L29" t="s">
        <v>121</v>
      </c>
      <c r="M29" t="s">
        <v>96</v>
      </c>
      <c r="N29" t="s">
        <v>97</v>
      </c>
      <c r="O29" t="s">
        <v>98</v>
      </c>
      <c r="P29" t="s">
        <v>433</v>
      </c>
      <c r="Q29" t="s">
        <v>96</v>
      </c>
      <c r="R29" t="s">
        <v>103</v>
      </c>
      <c r="S29">
        <v>53</v>
      </c>
      <c r="T29" t="s">
        <v>103</v>
      </c>
      <c r="U29">
        <v>49</v>
      </c>
      <c r="V29" t="s">
        <v>149</v>
      </c>
      <c r="W29">
        <v>66</v>
      </c>
      <c r="X29" t="s">
        <v>149</v>
      </c>
      <c r="Y29">
        <v>63</v>
      </c>
      <c r="Z29" t="s">
        <v>4878</v>
      </c>
      <c r="AA29">
        <v>86</v>
      </c>
      <c r="AB29" t="s">
        <v>250</v>
      </c>
      <c r="AC29">
        <v>95</v>
      </c>
      <c r="AD29" t="s">
        <v>103</v>
      </c>
      <c r="AE29">
        <v>52</v>
      </c>
      <c r="AF29" t="s">
        <v>149</v>
      </c>
      <c r="AG29">
        <v>59</v>
      </c>
      <c r="AH29" s="2">
        <v>0.93600000000000005</v>
      </c>
      <c r="AI29">
        <v>73.900000000000006</v>
      </c>
      <c r="AJ29" s="2">
        <v>0.97099999999999997</v>
      </c>
      <c r="AK29" s="2">
        <v>1</v>
      </c>
      <c r="AL29" t="s">
        <v>101</v>
      </c>
      <c r="AM29" t="s">
        <v>101</v>
      </c>
      <c r="AN29">
        <v>43.2</v>
      </c>
      <c r="AO29">
        <v>36.799999999999997</v>
      </c>
      <c r="AP29">
        <v>57.9</v>
      </c>
      <c r="AQ29">
        <v>62.2</v>
      </c>
      <c r="AR29">
        <v>38.6</v>
      </c>
      <c r="AS29">
        <v>36</v>
      </c>
      <c r="AT29">
        <v>65.3</v>
      </c>
      <c r="AU29">
        <v>49</v>
      </c>
      <c r="AV29">
        <v>7.1</v>
      </c>
      <c r="AW29">
        <v>7.1</v>
      </c>
      <c r="AX29">
        <v>16.3</v>
      </c>
      <c r="AY29">
        <v>8.4</v>
      </c>
      <c r="AZ29">
        <v>2.8</v>
      </c>
      <c r="BA29">
        <v>0.5</v>
      </c>
      <c r="BB29" t="s">
        <v>220</v>
      </c>
      <c r="BC29" t="s">
        <v>113</v>
      </c>
      <c r="BD29" t="s">
        <v>101</v>
      </c>
      <c r="BE29" t="s">
        <v>101</v>
      </c>
      <c r="BF29" t="s">
        <v>101</v>
      </c>
      <c r="BG29" t="s">
        <v>101</v>
      </c>
      <c r="BH29" t="s">
        <v>101</v>
      </c>
      <c r="BI29" t="s">
        <v>101</v>
      </c>
      <c r="BJ29" t="s">
        <v>101</v>
      </c>
      <c r="BK29" t="s">
        <v>101</v>
      </c>
      <c r="BL29" t="s">
        <v>101</v>
      </c>
      <c r="BM29" t="s">
        <v>101</v>
      </c>
      <c r="BN29" t="s">
        <v>101</v>
      </c>
      <c r="BO29" t="s">
        <v>101</v>
      </c>
      <c r="BP29">
        <v>349</v>
      </c>
      <c r="BQ29">
        <v>34</v>
      </c>
      <c r="BR29" t="s">
        <v>101</v>
      </c>
      <c r="BS29">
        <v>1155338.246</v>
      </c>
      <c r="BT29">
        <v>1902872.4029999999</v>
      </c>
      <c r="BU29">
        <v>41.889286660000003</v>
      </c>
      <c r="BV29">
        <v>-87.704988499999999</v>
      </c>
      <c r="BW29">
        <v>23</v>
      </c>
      <c r="BX29" t="s">
        <v>401</v>
      </c>
      <c r="BY29">
        <v>27</v>
      </c>
      <c r="BZ29">
        <v>13</v>
      </c>
      <c r="CA29" t="s">
        <v>1770</v>
      </c>
    </row>
    <row r="30" spans="2:79" x14ac:dyDescent="0.2">
      <c r="B30">
        <v>610223</v>
      </c>
      <c r="C30" t="s">
        <v>547</v>
      </c>
      <c r="D30" t="s">
        <v>88</v>
      </c>
      <c r="E30" t="s">
        <v>548</v>
      </c>
      <c r="F30" t="s">
        <v>90</v>
      </c>
      <c r="G30" t="s">
        <v>91</v>
      </c>
      <c r="H30">
        <v>60621</v>
      </c>
      <c r="I30" t="s">
        <v>549</v>
      </c>
      <c r="J30" t="s">
        <v>550</v>
      </c>
      <c r="K30" t="s">
        <v>111</v>
      </c>
      <c r="L30" t="s">
        <v>112</v>
      </c>
      <c r="M30" t="s">
        <v>96</v>
      </c>
      <c r="N30" t="s">
        <v>97</v>
      </c>
      <c r="O30" t="s">
        <v>98</v>
      </c>
      <c r="P30" t="s">
        <v>99</v>
      </c>
      <c r="Q30" t="s">
        <v>96</v>
      </c>
      <c r="R30" t="s">
        <v>102</v>
      </c>
      <c r="S30">
        <v>30</v>
      </c>
      <c r="T30" t="s">
        <v>102</v>
      </c>
      <c r="U30">
        <v>32</v>
      </c>
      <c r="V30" t="s">
        <v>102</v>
      </c>
      <c r="W30">
        <v>34</v>
      </c>
      <c r="X30" t="s">
        <v>102</v>
      </c>
      <c r="Y30">
        <v>36</v>
      </c>
      <c r="Z30" t="s">
        <v>4877</v>
      </c>
      <c r="AA30">
        <v>31</v>
      </c>
      <c r="AB30" t="s">
        <v>102</v>
      </c>
      <c r="AC30">
        <v>32</v>
      </c>
      <c r="AD30" t="s">
        <v>101</v>
      </c>
      <c r="AE30" t="s">
        <v>101</v>
      </c>
      <c r="AF30" t="s">
        <v>101</v>
      </c>
      <c r="AG30" t="s">
        <v>101</v>
      </c>
      <c r="AH30" s="2">
        <v>0.91600000000000004</v>
      </c>
      <c r="AI30">
        <v>73.8</v>
      </c>
      <c r="AJ30" s="2">
        <v>0.95899999999999996</v>
      </c>
      <c r="AK30" s="2">
        <v>0.96199999999999997</v>
      </c>
      <c r="AL30" t="s">
        <v>101</v>
      </c>
      <c r="AM30">
        <v>24.7</v>
      </c>
      <c r="AN30">
        <v>17.899999999999999</v>
      </c>
      <c r="AO30">
        <v>14.2</v>
      </c>
      <c r="AP30">
        <v>48.5</v>
      </c>
      <c r="AQ30">
        <v>51</v>
      </c>
      <c r="AR30">
        <v>40.200000000000003</v>
      </c>
      <c r="AS30">
        <v>18.8</v>
      </c>
      <c r="AT30">
        <v>74.400000000000006</v>
      </c>
      <c r="AU30">
        <v>38.799999999999997</v>
      </c>
      <c r="AV30">
        <v>10.5</v>
      </c>
      <c r="AW30">
        <v>10.5</v>
      </c>
      <c r="AX30">
        <v>5.5</v>
      </c>
      <c r="AY30">
        <v>1.5</v>
      </c>
      <c r="AZ30">
        <v>1</v>
      </c>
      <c r="BA30">
        <v>-0.6</v>
      </c>
      <c r="BB30" t="s">
        <v>220</v>
      </c>
      <c r="BC30" t="s">
        <v>113</v>
      </c>
      <c r="BD30" t="s">
        <v>101</v>
      </c>
      <c r="BE30" t="s">
        <v>101</v>
      </c>
      <c r="BF30" t="s">
        <v>101</v>
      </c>
      <c r="BG30" t="s">
        <v>101</v>
      </c>
      <c r="BH30" t="s">
        <v>101</v>
      </c>
      <c r="BI30" t="s">
        <v>101</v>
      </c>
      <c r="BJ30" t="s">
        <v>101</v>
      </c>
      <c r="BK30" t="s">
        <v>101</v>
      </c>
      <c r="BL30" t="s">
        <v>101</v>
      </c>
      <c r="BM30" t="s">
        <v>101</v>
      </c>
      <c r="BN30" t="s">
        <v>101</v>
      </c>
      <c r="BO30" t="s">
        <v>101</v>
      </c>
      <c r="BP30">
        <v>365</v>
      </c>
      <c r="BQ30">
        <v>45</v>
      </c>
      <c r="BR30" t="s">
        <v>101</v>
      </c>
      <c r="BS30">
        <v>1171140.355</v>
      </c>
      <c r="BT30">
        <v>1858532.558</v>
      </c>
      <c r="BU30">
        <v>41.767281769999997</v>
      </c>
      <c r="BV30">
        <v>-87.64825544</v>
      </c>
      <c r="BW30">
        <v>68</v>
      </c>
      <c r="BX30" t="s">
        <v>227</v>
      </c>
      <c r="BY30">
        <v>17</v>
      </c>
      <c r="BZ30">
        <v>7</v>
      </c>
      <c r="CA30" t="s">
        <v>551</v>
      </c>
    </row>
    <row r="31" spans="2:79" x14ac:dyDescent="0.2">
      <c r="B31">
        <v>610345</v>
      </c>
      <c r="C31" t="s">
        <v>358</v>
      </c>
      <c r="D31" t="s">
        <v>88</v>
      </c>
      <c r="E31" t="s">
        <v>359</v>
      </c>
      <c r="F31" t="s">
        <v>90</v>
      </c>
      <c r="G31" t="s">
        <v>91</v>
      </c>
      <c r="H31">
        <v>60653</v>
      </c>
      <c r="I31" t="s">
        <v>360</v>
      </c>
      <c r="J31" t="s">
        <v>361</v>
      </c>
      <c r="K31" t="s">
        <v>94</v>
      </c>
      <c r="L31" t="s">
        <v>95</v>
      </c>
      <c r="M31" t="s">
        <v>96</v>
      </c>
      <c r="N31" t="s">
        <v>97</v>
      </c>
      <c r="O31" t="s">
        <v>98</v>
      </c>
      <c r="P31" t="s">
        <v>99</v>
      </c>
      <c r="Q31" t="s">
        <v>96</v>
      </c>
      <c r="R31" t="s">
        <v>102</v>
      </c>
      <c r="S31">
        <v>26</v>
      </c>
      <c r="T31" t="s">
        <v>102</v>
      </c>
      <c r="U31">
        <v>27</v>
      </c>
      <c r="V31" t="s">
        <v>100</v>
      </c>
      <c r="W31">
        <v>2</v>
      </c>
      <c r="X31" t="s">
        <v>100</v>
      </c>
      <c r="Y31">
        <v>1</v>
      </c>
      <c r="Z31" t="s">
        <v>4877</v>
      </c>
      <c r="AA31">
        <v>30</v>
      </c>
      <c r="AB31" t="s">
        <v>103</v>
      </c>
      <c r="AC31">
        <v>41</v>
      </c>
      <c r="AD31" t="s">
        <v>102</v>
      </c>
      <c r="AE31">
        <v>44</v>
      </c>
      <c r="AF31" t="s">
        <v>103</v>
      </c>
      <c r="AG31">
        <v>47</v>
      </c>
      <c r="AH31" s="2">
        <v>0.91900000000000004</v>
      </c>
      <c r="AI31">
        <v>70.5</v>
      </c>
      <c r="AJ31" s="2">
        <v>0.94699999999999995</v>
      </c>
      <c r="AK31" s="2">
        <v>0.98399999999999999</v>
      </c>
      <c r="AL31">
        <v>65.3</v>
      </c>
      <c r="AM31">
        <v>50.8</v>
      </c>
      <c r="AN31">
        <v>9.8000000000000007</v>
      </c>
      <c r="AO31">
        <v>6.3</v>
      </c>
      <c r="AP31">
        <v>31.7</v>
      </c>
      <c r="AQ31">
        <v>33.299999999999997</v>
      </c>
      <c r="AR31">
        <v>9.1</v>
      </c>
      <c r="AS31">
        <v>18.2</v>
      </c>
      <c r="AT31">
        <v>33.700000000000003</v>
      </c>
      <c r="AU31">
        <v>40.4</v>
      </c>
      <c r="AV31">
        <v>8</v>
      </c>
      <c r="AW31">
        <v>16</v>
      </c>
      <c r="AX31">
        <v>4.3</v>
      </c>
      <c r="AY31">
        <v>2.4</v>
      </c>
      <c r="AZ31">
        <v>-0.7</v>
      </c>
      <c r="BA31">
        <v>-2.4</v>
      </c>
      <c r="BB31" t="s">
        <v>113</v>
      </c>
      <c r="BC31" t="s">
        <v>104</v>
      </c>
      <c r="BD31" t="s">
        <v>101</v>
      </c>
      <c r="BE31" t="s">
        <v>101</v>
      </c>
      <c r="BF31" t="s">
        <v>101</v>
      </c>
      <c r="BG31" t="s">
        <v>101</v>
      </c>
      <c r="BH31" t="s">
        <v>101</v>
      </c>
      <c r="BI31" t="s">
        <v>101</v>
      </c>
      <c r="BJ31" t="s">
        <v>101</v>
      </c>
      <c r="BK31" t="s">
        <v>101</v>
      </c>
      <c r="BL31" t="s">
        <v>101</v>
      </c>
      <c r="BM31" t="s">
        <v>101</v>
      </c>
      <c r="BN31" t="s">
        <v>101</v>
      </c>
      <c r="BO31" t="s">
        <v>101</v>
      </c>
      <c r="BP31">
        <v>329</v>
      </c>
      <c r="BQ31">
        <v>40</v>
      </c>
      <c r="BR31" t="s">
        <v>101</v>
      </c>
      <c r="BS31">
        <v>1181853.0179999999</v>
      </c>
      <c r="BT31">
        <v>1875820.129</v>
      </c>
      <c r="BU31">
        <v>41.814479550000001</v>
      </c>
      <c r="BV31">
        <v>-87.608455050000003</v>
      </c>
      <c r="BW31">
        <v>38</v>
      </c>
      <c r="BX31" t="s">
        <v>292</v>
      </c>
      <c r="BY31">
        <v>3</v>
      </c>
      <c r="BZ31">
        <v>2</v>
      </c>
      <c r="CA31" t="s">
        <v>362</v>
      </c>
    </row>
    <row r="32" spans="2:79" x14ac:dyDescent="0.2">
      <c r="B32">
        <v>610233</v>
      </c>
      <c r="C32" t="s">
        <v>501</v>
      </c>
      <c r="D32" t="s">
        <v>88</v>
      </c>
      <c r="E32" t="s">
        <v>502</v>
      </c>
      <c r="F32" t="s">
        <v>90</v>
      </c>
      <c r="G32" t="s">
        <v>91</v>
      </c>
      <c r="H32">
        <v>60621</v>
      </c>
      <c r="I32" t="s">
        <v>503</v>
      </c>
      <c r="J32" t="s">
        <v>504</v>
      </c>
      <c r="K32" t="s">
        <v>200</v>
      </c>
      <c r="L32" t="s">
        <v>95</v>
      </c>
      <c r="M32" t="s">
        <v>96</v>
      </c>
      <c r="N32" t="s">
        <v>97</v>
      </c>
      <c r="O32" t="s">
        <v>98</v>
      </c>
      <c r="P32" t="s">
        <v>99</v>
      </c>
      <c r="Q32" t="s">
        <v>96</v>
      </c>
      <c r="R32" t="s">
        <v>102</v>
      </c>
      <c r="S32">
        <v>29</v>
      </c>
      <c r="T32" t="s">
        <v>102</v>
      </c>
      <c r="U32">
        <v>35</v>
      </c>
      <c r="V32" t="s">
        <v>103</v>
      </c>
      <c r="W32">
        <v>43</v>
      </c>
      <c r="X32" t="s">
        <v>103</v>
      </c>
      <c r="Y32">
        <v>50</v>
      </c>
      <c r="Z32" t="s">
        <v>4875</v>
      </c>
      <c r="AA32" t="s">
        <v>101</v>
      </c>
      <c r="AB32" t="s">
        <v>101</v>
      </c>
      <c r="AC32" t="s">
        <v>101</v>
      </c>
      <c r="AD32" t="s">
        <v>103</v>
      </c>
      <c r="AE32">
        <v>49</v>
      </c>
      <c r="AF32" t="s">
        <v>103</v>
      </c>
      <c r="AG32">
        <v>47</v>
      </c>
      <c r="AH32" s="2">
        <v>0.89700000000000002</v>
      </c>
      <c r="AI32">
        <v>67.2</v>
      </c>
      <c r="AJ32" s="2">
        <v>0.97</v>
      </c>
      <c r="AK32" s="2">
        <v>1</v>
      </c>
      <c r="AL32">
        <v>16.399999999999999</v>
      </c>
      <c r="AM32">
        <v>6.9</v>
      </c>
      <c r="AN32">
        <v>23.3</v>
      </c>
      <c r="AO32">
        <v>19.100000000000001</v>
      </c>
      <c r="AP32">
        <v>39.1</v>
      </c>
      <c r="AQ32">
        <v>38.200000000000003</v>
      </c>
      <c r="AR32">
        <v>31.9</v>
      </c>
      <c r="AS32">
        <v>15.7</v>
      </c>
      <c r="AT32">
        <v>62.5</v>
      </c>
      <c r="AU32">
        <v>50</v>
      </c>
      <c r="AV32">
        <v>0</v>
      </c>
      <c r="AW32">
        <v>12.9</v>
      </c>
      <c r="AX32">
        <v>4.5</v>
      </c>
      <c r="AY32">
        <v>3.2</v>
      </c>
      <c r="AZ32">
        <v>-0.1</v>
      </c>
      <c r="BA32">
        <v>-1</v>
      </c>
      <c r="BB32" t="s">
        <v>113</v>
      </c>
      <c r="BC32" t="s">
        <v>113</v>
      </c>
      <c r="BD32" t="s">
        <v>101</v>
      </c>
      <c r="BE32" t="s">
        <v>101</v>
      </c>
      <c r="BF32" t="s">
        <v>101</v>
      </c>
      <c r="BG32" t="s">
        <v>101</v>
      </c>
      <c r="BH32" t="s">
        <v>101</v>
      </c>
      <c r="BI32" t="s">
        <v>101</v>
      </c>
      <c r="BJ32" t="s">
        <v>101</v>
      </c>
      <c r="BK32" t="s">
        <v>101</v>
      </c>
      <c r="BL32" t="s">
        <v>101</v>
      </c>
      <c r="BM32" t="s">
        <v>101</v>
      </c>
      <c r="BN32" t="s">
        <v>101</v>
      </c>
      <c r="BO32" t="s">
        <v>101</v>
      </c>
      <c r="BP32">
        <v>182</v>
      </c>
      <c r="BQ32">
        <v>45</v>
      </c>
      <c r="BR32" t="s">
        <v>101</v>
      </c>
      <c r="BS32">
        <v>1175551.2720000001</v>
      </c>
      <c r="BT32">
        <v>1858262.1939999999</v>
      </c>
      <c r="BU32">
        <v>41.766442320000003</v>
      </c>
      <c r="BV32">
        <v>-87.632095710000002</v>
      </c>
      <c r="BW32">
        <v>69</v>
      </c>
      <c r="BX32" t="s">
        <v>137</v>
      </c>
      <c r="BY32">
        <v>6</v>
      </c>
      <c r="BZ32">
        <v>7</v>
      </c>
      <c r="CA32" t="s">
        <v>505</v>
      </c>
    </row>
    <row r="33" spans="2:79" x14ac:dyDescent="0.2">
      <c r="B33">
        <v>610178</v>
      </c>
      <c r="C33" t="s">
        <v>1440</v>
      </c>
      <c r="D33" t="s">
        <v>88</v>
      </c>
      <c r="E33" t="s">
        <v>1441</v>
      </c>
      <c r="F33" t="s">
        <v>90</v>
      </c>
      <c r="G33" t="s">
        <v>91</v>
      </c>
      <c r="H33">
        <v>60628</v>
      </c>
      <c r="I33" t="s">
        <v>1442</v>
      </c>
      <c r="J33" t="s">
        <v>1443</v>
      </c>
      <c r="K33" t="s">
        <v>213</v>
      </c>
      <c r="L33" t="s">
        <v>156</v>
      </c>
      <c r="M33" t="s">
        <v>96</v>
      </c>
      <c r="N33" t="s">
        <v>128</v>
      </c>
      <c r="O33" t="s">
        <v>248</v>
      </c>
      <c r="P33" t="s">
        <v>249</v>
      </c>
      <c r="Q33" t="s">
        <v>96</v>
      </c>
      <c r="R33" t="s">
        <v>103</v>
      </c>
      <c r="S33">
        <v>46</v>
      </c>
      <c r="T33" t="s">
        <v>101</v>
      </c>
      <c r="U33" t="s">
        <v>101</v>
      </c>
      <c r="V33" t="s">
        <v>102</v>
      </c>
      <c r="W33">
        <v>31</v>
      </c>
      <c r="X33" t="s">
        <v>103</v>
      </c>
      <c r="Y33">
        <v>53</v>
      </c>
      <c r="Z33" t="s">
        <v>4875</v>
      </c>
      <c r="AA33" t="s">
        <v>101</v>
      </c>
      <c r="AB33" t="s">
        <v>101</v>
      </c>
      <c r="AC33" t="s">
        <v>101</v>
      </c>
      <c r="AD33" t="s">
        <v>102</v>
      </c>
      <c r="AE33">
        <v>41</v>
      </c>
      <c r="AF33" t="s">
        <v>103</v>
      </c>
      <c r="AG33">
        <v>52</v>
      </c>
      <c r="AH33" s="2">
        <v>0.92100000000000004</v>
      </c>
      <c r="AI33">
        <v>67.099999999999994</v>
      </c>
      <c r="AJ33" s="2">
        <v>0.96299999999999997</v>
      </c>
      <c r="AK33" s="2">
        <v>1</v>
      </c>
      <c r="AL33">
        <v>62.8</v>
      </c>
      <c r="AM33">
        <v>45.2</v>
      </c>
      <c r="AN33">
        <v>35.799999999999997</v>
      </c>
      <c r="AO33">
        <v>22.6</v>
      </c>
      <c r="AP33">
        <v>51.9</v>
      </c>
      <c r="AQ33">
        <v>58.5</v>
      </c>
      <c r="AR33">
        <v>47.1</v>
      </c>
      <c r="AS33">
        <v>43.1</v>
      </c>
      <c r="AT33">
        <v>56.3</v>
      </c>
      <c r="AU33">
        <v>54.2</v>
      </c>
      <c r="AV33">
        <v>13.3</v>
      </c>
      <c r="AW33">
        <v>20</v>
      </c>
      <c r="AX33">
        <v>17.100000000000001</v>
      </c>
      <c r="AY33">
        <v>6.7</v>
      </c>
      <c r="AZ33">
        <v>-0.4</v>
      </c>
      <c r="BA33">
        <v>-0.7</v>
      </c>
      <c r="BB33" t="s">
        <v>113</v>
      </c>
      <c r="BC33" t="s">
        <v>113</v>
      </c>
      <c r="BD33">
        <v>43.8</v>
      </c>
      <c r="BE33" t="s">
        <v>101</v>
      </c>
      <c r="BF33" t="s">
        <v>101</v>
      </c>
      <c r="BG33" t="s">
        <v>101</v>
      </c>
      <c r="BH33" t="s">
        <v>101</v>
      </c>
      <c r="BI33" t="s">
        <v>101</v>
      </c>
      <c r="BJ33" t="s">
        <v>101</v>
      </c>
      <c r="BK33" t="s">
        <v>101</v>
      </c>
      <c r="BL33" t="s">
        <v>101</v>
      </c>
      <c r="BM33" t="s">
        <v>101</v>
      </c>
      <c r="BN33" t="s">
        <v>101</v>
      </c>
      <c r="BO33" t="s">
        <v>101</v>
      </c>
      <c r="BP33">
        <v>185</v>
      </c>
      <c r="BQ33">
        <v>48</v>
      </c>
      <c r="BR33" t="s">
        <v>101</v>
      </c>
      <c r="BS33">
        <v>1185308.0630000001</v>
      </c>
      <c r="BT33">
        <v>1840332.575</v>
      </c>
      <c r="BU33">
        <v>41.717017720000001</v>
      </c>
      <c r="BV33">
        <v>-87.596896220000005</v>
      </c>
      <c r="BW33">
        <v>50</v>
      </c>
      <c r="BX33" t="s">
        <v>298</v>
      </c>
      <c r="BY33">
        <v>8</v>
      </c>
      <c r="BZ33">
        <v>5</v>
      </c>
      <c r="CA33" t="s">
        <v>1444</v>
      </c>
    </row>
    <row r="34" spans="2:79" x14ac:dyDescent="0.2">
      <c r="B34">
        <v>610106</v>
      </c>
      <c r="C34" t="s">
        <v>397</v>
      </c>
      <c r="D34" t="s">
        <v>88</v>
      </c>
      <c r="E34" t="s">
        <v>398</v>
      </c>
      <c r="F34" t="s">
        <v>90</v>
      </c>
      <c r="G34" t="s">
        <v>91</v>
      </c>
      <c r="H34">
        <v>60651</v>
      </c>
      <c r="I34" t="s">
        <v>399</v>
      </c>
      <c r="J34" t="s">
        <v>400</v>
      </c>
      <c r="K34" t="s">
        <v>120</v>
      </c>
      <c r="L34" t="s">
        <v>121</v>
      </c>
      <c r="M34" t="s">
        <v>96</v>
      </c>
      <c r="N34" t="s">
        <v>97</v>
      </c>
      <c r="O34" t="s">
        <v>98</v>
      </c>
      <c r="P34" t="s">
        <v>99</v>
      </c>
      <c r="Q34" t="s">
        <v>96</v>
      </c>
      <c r="R34" t="s">
        <v>102</v>
      </c>
      <c r="S34">
        <v>27</v>
      </c>
      <c r="T34" t="s">
        <v>101</v>
      </c>
      <c r="U34" t="s">
        <v>101</v>
      </c>
      <c r="V34" t="s">
        <v>102</v>
      </c>
      <c r="W34">
        <v>29</v>
      </c>
      <c r="X34" t="s">
        <v>102</v>
      </c>
      <c r="Y34">
        <v>31</v>
      </c>
      <c r="Z34" t="s">
        <v>4875</v>
      </c>
      <c r="AA34" t="s">
        <v>101</v>
      </c>
      <c r="AB34" t="s">
        <v>101</v>
      </c>
      <c r="AC34" t="s">
        <v>101</v>
      </c>
      <c r="AD34" t="s">
        <v>101</v>
      </c>
      <c r="AE34" t="s">
        <v>101</v>
      </c>
      <c r="AF34" t="s">
        <v>101</v>
      </c>
      <c r="AG34" t="s">
        <v>101</v>
      </c>
      <c r="AH34" s="2">
        <v>0.90600000000000003</v>
      </c>
      <c r="AI34">
        <v>65.8</v>
      </c>
      <c r="AJ34" s="2">
        <v>0.95</v>
      </c>
      <c r="AK34" s="2">
        <v>0.92900000000000005</v>
      </c>
      <c r="AL34">
        <v>29.2</v>
      </c>
      <c r="AM34">
        <v>19.600000000000001</v>
      </c>
      <c r="AN34">
        <v>9.6999999999999993</v>
      </c>
      <c r="AO34">
        <v>15.2</v>
      </c>
      <c r="AP34">
        <v>40.9</v>
      </c>
      <c r="AQ34">
        <v>43</v>
      </c>
      <c r="AR34">
        <v>20.6</v>
      </c>
      <c r="AS34">
        <v>16.5</v>
      </c>
      <c r="AT34">
        <v>51.3</v>
      </c>
      <c r="AU34">
        <v>48.1</v>
      </c>
      <c r="AV34">
        <v>6.8</v>
      </c>
      <c r="AW34">
        <v>5.0999999999999996</v>
      </c>
      <c r="AX34">
        <v>3.4</v>
      </c>
      <c r="AY34">
        <v>1.6</v>
      </c>
      <c r="AZ34">
        <v>-0.2</v>
      </c>
      <c r="BA34">
        <v>-1.4</v>
      </c>
      <c r="BB34" t="s">
        <v>113</v>
      </c>
      <c r="BC34" t="s">
        <v>104</v>
      </c>
      <c r="BD34" t="s">
        <v>101</v>
      </c>
      <c r="BE34" t="s">
        <v>101</v>
      </c>
      <c r="BF34" t="s">
        <v>101</v>
      </c>
      <c r="BG34" t="s">
        <v>101</v>
      </c>
      <c r="BH34" t="s">
        <v>101</v>
      </c>
      <c r="BI34" t="s">
        <v>101</v>
      </c>
      <c r="BJ34" t="s">
        <v>101</v>
      </c>
      <c r="BK34" t="s">
        <v>101</v>
      </c>
      <c r="BL34" t="s">
        <v>101</v>
      </c>
      <c r="BM34" t="s">
        <v>101</v>
      </c>
      <c r="BN34" t="s">
        <v>101</v>
      </c>
      <c r="BO34" t="s">
        <v>101</v>
      </c>
      <c r="BP34">
        <v>549</v>
      </c>
      <c r="BQ34">
        <v>34</v>
      </c>
      <c r="BR34" t="s">
        <v>101</v>
      </c>
      <c r="BS34">
        <v>1148146.922</v>
      </c>
      <c r="BT34">
        <v>1906778.22</v>
      </c>
      <c r="BU34">
        <v>41.900146100000001</v>
      </c>
      <c r="BV34">
        <v>-87.731297530000006</v>
      </c>
      <c r="BW34">
        <v>23</v>
      </c>
      <c r="BX34" t="s">
        <v>401</v>
      </c>
      <c r="BY34">
        <v>37</v>
      </c>
      <c r="BZ34">
        <v>11</v>
      </c>
      <c r="CA34" t="s">
        <v>402</v>
      </c>
    </row>
    <row r="35" spans="2:79" x14ac:dyDescent="0.2">
      <c r="B35">
        <v>610202</v>
      </c>
      <c r="C35" t="s">
        <v>116</v>
      </c>
      <c r="D35" t="s">
        <v>88</v>
      </c>
      <c r="E35" t="s">
        <v>117</v>
      </c>
      <c r="F35" t="s">
        <v>90</v>
      </c>
      <c r="G35" t="s">
        <v>91</v>
      </c>
      <c r="H35">
        <v>60624</v>
      </c>
      <c r="I35" t="s">
        <v>118</v>
      </c>
      <c r="J35" t="s">
        <v>119</v>
      </c>
      <c r="K35" t="s">
        <v>120</v>
      </c>
      <c r="L35" t="s">
        <v>121</v>
      </c>
      <c r="M35" t="s">
        <v>96</v>
      </c>
      <c r="N35" t="s">
        <v>97</v>
      </c>
      <c r="O35" t="s">
        <v>98</v>
      </c>
      <c r="P35" t="s">
        <v>99</v>
      </c>
      <c r="Q35" t="s">
        <v>96</v>
      </c>
      <c r="R35" t="s">
        <v>100</v>
      </c>
      <c r="S35">
        <v>6</v>
      </c>
      <c r="T35" t="s">
        <v>102</v>
      </c>
      <c r="U35">
        <v>25</v>
      </c>
      <c r="V35" t="s">
        <v>102</v>
      </c>
      <c r="W35">
        <v>30</v>
      </c>
      <c r="X35" t="s">
        <v>103</v>
      </c>
      <c r="Y35">
        <v>41</v>
      </c>
      <c r="Z35" t="s">
        <v>4877</v>
      </c>
      <c r="AA35">
        <v>25</v>
      </c>
      <c r="AB35" t="s">
        <v>103</v>
      </c>
      <c r="AC35">
        <v>44</v>
      </c>
      <c r="AD35" t="s">
        <v>103</v>
      </c>
      <c r="AE35">
        <v>51</v>
      </c>
      <c r="AF35" t="s">
        <v>103</v>
      </c>
      <c r="AG35">
        <v>49</v>
      </c>
      <c r="AH35" s="2">
        <v>0.91400000000000003</v>
      </c>
      <c r="AI35">
        <v>65.5</v>
      </c>
      <c r="AJ35" s="2">
        <v>0.95099999999999996</v>
      </c>
      <c r="AK35" s="2">
        <v>1</v>
      </c>
      <c r="AL35">
        <v>51.1</v>
      </c>
      <c r="AM35">
        <v>39.6</v>
      </c>
      <c r="AN35">
        <v>22.5</v>
      </c>
      <c r="AO35">
        <v>10.8</v>
      </c>
      <c r="AP35">
        <v>29</v>
      </c>
      <c r="AQ35">
        <v>36.799999999999997</v>
      </c>
      <c r="AR35">
        <v>29.1</v>
      </c>
      <c r="AS35">
        <v>12</v>
      </c>
      <c r="AT35">
        <v>46.2</v>
      </c>
      <c r="AU35">
        <v>21.4</v>
      </c>
      <c r="AV35">
        <v>14.3</v>
      </c>
      <c r="AW35">
        <v>8.8000000000000007</v>
      </c>
      <c r="AX35">
        <v>10</v>
      </c>
      <c r="AY35">
        <v>3.5</v>
      </c>
      <c r="AZ35">
        <v>-0.7</v>
      </c>
      <c r="BA35">
        <v>-2.6</v>
      </c>
      <c r="BB35" t="s">
        <v>104</v>
      </c>
      <c r="BC35" t="s">
        <v>104</v>
      </c>
      <c r="BD35" t="s">
        <v>101</v>
      </c>
      <c r="BE35" t="s">
        <v>101</v>
      </c>
      <c r="BF35" t="s">
        <v>101</v>
      </c>
      <c r="BG35" t="s">
        <v>101</v>
      </c>
      <c r="BH35" t="s">
        <v>101</v>
      </c>
      <c r="BI35" t="s">
        <v>101</v>
      </c>
      <c r="BJ35" t="s">
        <v>101</v>
      </c>
      <c r="BK35" t="s">
        <v>101</v>
      </c>
      <c r="BL35" t="s">
        <v>101</v>
      </c>
      <c r="BM35" t="s">
        <v>101</v>
      </c>
      <c r="BN35" t="s">
        <v>101</v>
      </c>
      <c r="BO35" t="s">
        <v>101</v>
      </c>
      <c r="BP35">
        <v>321</v>
      </c>
      <c r="BQ35">
        <v>36</v>
      </c>
      <c r="BR35" t="s">
        <v>101</v>
      </c>
      <c r="BS35">
        <v>1148397.0970000001</v>
      </c>
      <c r="BT35">
        <v>1900931.4169999999</v>
      </c>
      <c r="BU35">
        <v>41.88409703</v>
      </c>
      <c r="BV35">
        <v>-87.730529489999995</v>
      </c>
      <c r="BW35">
        <v>26</v>
      </c>
      <c r="BX35" t="s">
        <v>122</v>
      </c>
      <c r="BY35">
        <v>28</v>
      </c>
      <c r="BZ35">
        <v>11</v>
      </c>
      <c r="CA35" t="s">
        <v>123</v>
      </c>
    </row>
    <row r="36" spans="2:79" x14ac:dyDescent="0.2">
      <c r="B36">
        <v>610053</v>
      </c>
      <c r="C36" t="s">
        <v>171</v>
      </c>
      <c r="D36" t="s">
        <v>88</v>
      </c>
      <c r="E36" t="s">
        <v>172</v>
      </c>
      <c r="F36" t="s">
        <v>90</v>
      </c>
      <c r="G36" t="s">
        <v>91</v>
      </c>
      <c r="H36">
        <v>60629</v>
      </c>
      <c r="I36" t="s">
        <v>173</v>
      </c>
      <c r="J36" t="s">
        <v>174</v>
      </c>
      <c r="K36" t="s">
        <v>175</v>
      </c>
      <c r="L36" t="s">
        <v>112</v>
      </c>
      <c r="M36" t="s">
        <v>96</v>
      </c>
      <c r="N36" t="s">
        <v>97</v>
      </c>
      <c r="O36" t="s">
        <v>98</v>
      </c>
      <c r="P36" t="s">
        <v>99</v>
      </c>
      <c r="Q36" t="s">
        <v>96</v>
      </c>
      <c r="R36" t="s">
        <v>100</v>
      </c>
      <c r="S36">
        <v>15</v>
      </c>
      <c r="T36" t="s">
        <v>101</v>
      </c>
      <c r="U36" t="s">
        <v>101</v>
      </c>
      <c r="V36" t="s">
        <v>100</v>
      </c>
      <c r="W36">
        <v>17</v>
      </c>
      <c r="X36" t="s">
        <v>100</v>
      </c>
      <c r="Y36">
        <v>17</v>
      </c>
      <c r="Z36" t="s">
        <v>4875</v>
      </c>
      <c r="AA36" t="s">
        <v>101</v>
      </c>
      <c r="AB36" t="s">
        <v>101</v>
      </c>
      <c r="AC36" t="s">
        <v>101</v>
      </c>
      <c r="AD36" t="s">
        <v>102</v>
      </c>
      <c r="AE36">
        <v>43</v>
      </c>
      <c r="AF36" t="s">
        <v>102</v>
      </c>
      <c r="AG36">
        <v>46</v>
      </c>
      <c r="AH36" s="2">
        <v>0.93100000000000005</v>
      </c>
      <c r="AI36">
        <v>64.599999999999994</v>
      </c>
      <c r="AJ36" s="2">
        <v>0.95299999999999996</v>
      </c>
      <c r="AK36" s="2">
        <v>0.99299999999999999</v>
      </c>
      <c r="AL36">
        <v>54.4</v>
      </c>
      <c r="AM36">
        <v>21.8</v>
      </c>
      <c r="AN36">
        <v>22.6</v>
      </c>
      <c r="AO36">
        <v>16.2</v>
      </c>
      <c r="AP36">
        <v>42</v>
      </c>
      <c r="AQ36">
        <v>40</v>
      </c>
      <c r="AR36">
        <v>14.2</v>
      </c>
      <c r="AS36">
        <v>16.2</v>
      </c>
      <c r="AT36">
        <v>31.2</v>
      </c>
      <c r="AU36">
        <v>40.200000000000003</v>
      </c>
      <c r="AV36">
        <v>4.2</v>
      </c>
      <c r="AW36">
        <v>13.2</v>
      </c>
      <c r="AX36">
        <v>6.8</v>
      </c>
      <c r="AY36">
        <v>4.5999999999999996</v>
      </c>
      <c r="AZ36">
        <v>-1.4</v>
      </c>
      <c r="BA36">
        <v>-0.6</v>
      </c>
      <c r="BB36" t="s">
        <v>104</v>
      </c>
      <c r="BC36" t="s">
        <v>104</v>
      </c>
      <c r="BD36" t="s">
        <v>101</v>
      </c>
      <c r="BE36" t="s">
        <v>101</v>
      </c>
      <c r="BF36" t="s">
        <v>101</v>
      </c>
      <c r="BG36" t="s">
        <v>101</v>
      </c>
      <c r="BH36" t="s">
        <v>101</v>
      </c>
      <c r="BI36" t="s">
        <v>101</v>
      </c>
      <c r="BJ36" t="s">
        <v>101</v>
      </c>
      <c r="BK36" t="s">
        <v>101</v>
      </c>
      <c r="BL36" t="s">
        <v>101</v>
      </c>
      <c r="BM36" t="s">
        <v>101</v>
      </c>
      <c r="BN36" t="s">
        <v>101</v>
      </c>
      <c r="BO36" t="s">
        <v>101</v>
      </c>
      <c r="BP36">
        <v>1390</v>
      </c>
      <c r="BQ36">
        <v>44</v>
      </c>
      <c r="BR36" t="s">
        <v>101</v>
      </c>
      <c r="BS36">
        <v>1157806.476</v>
      </c>
      <c r="BT36">
        <v>1860844.388</v>
      </c>
      <c r="BU36">
        <v>41.773906820000001</v>
      </c>
      <c r="BV36">
        <v>-87.697067300000001</v>
      </c>
      <c r="BW36">
        <v>66</v>
      </c>
      <c r="BX36" t="s">
        <v>176</v>
      </c>
      <c r="BY36">
        <v>15</v>
      </c>
      <c r="BZ36">
        <v>8</v>
      </c>
      <c r="CA36" t="s">
        <v>177</v>
      </c>
    </row>
    <row r="37" spans="2:79" x14ac:dyDescent="0.2">
      <c r="B37">
        <v>610347</v>
      </c>
      <c r="C37" t="s">
        <v>887</v>
      </c>
      <c r="D37" t="s">
        <v>88</v>
      </c>
      <c r="E37" t="s">
        <v>888</v>
      </c>
      <c r="F37" t="s">
        <v>90</v>
      </c>
      <c r="G37" t="s">
        <v>91</v>
      </c>
      <c r="H37">
        <v>60636</v>
      </c>
      <c r="I37" t="s">
        <v>889</v>
      </c>
      <c r="J37" t="s">
        <v>890</v>
      </c>
      <c r="K37" t="s">
        <v>175</v>
      </c>
      <c r="L37" t="s">
        <v>112</v>
      </c>
      <c r="M37" t="s">
        <v>96</v>
      </c>
      <c r="N37" t="s">
        <v>97</v>
      </c>
      <c r="O37" t="s">
        <v>98</v>
      </c>
      <c r="P37" t="s">
        <v>249</v>
      </c>
      <c r="Q37" t="s">
        <v>96</v>
      </c>
      <c r="R37" t="s">
        <v>102</v>
      </c>
      <c r="S37">
        <v>36</v>
      </c>
      <c r="T37" t="s">
        <v>102</v>
      </c>
      <c r="U37">
        <v>33</v>
      </c>
      <c r="V37" t="s">
        <v>103</v>
      </c>
      <c r="W37">
        <v>50</v>
      </c>
      <c r="X37" t="s">
        <v>103</v>
      </c>
      <c r="Y37">
        <v>51</v>
      </c>
      <c r="Z37" t="s">
        <v>4874</v>
      </c>
      <c r="AA37">
        <v>62</v>
      </c>
      <c r="AB37" t="s">
        <v>103</v>
      </c>
      <c r="AC37">
        <v>59</v>
      </c>
      <c r="AD37" t="s">
        <v>102</v>
      </c>
      <c r="AE37">
        <v>46</v>
      </c>
      <c r="AF37" t="s">
        <v>103</v>
      </c>
      <c r="AG37">
        <v>52</v>
      </c>
      <c r="AH37" s="2">
        <v>0.92500000000000004</v>
      </c>
      <c r="AI37">
        <v>64.2</v>
      </c>
      <c r="AJ37" s="2">
        <v>0.96199999999999997</v>
      </c>
      <c r="AK37" s="2">
        <v>1</v>
      </c>
      <c r="AL37">
        <v>58.7</v>
      </c>
      <c r="AM37">
        <v>60.5</v>
      </c>
      <c r="AN37">
        <v>40.9</v>
      </c>
      <c r="AO37">
        <v>22.5</v>
      </c>
      <c r="AP37">
        <v>52.3</v>
      </c>
      <c r="AQ37">
        <v>66.900000000000006</v>
      </c>
      <c r="AR37">
        <v>46</v>
      </c>
      <c r="AS37">
        <v>31.7</v>
      </c>
      <c r="AT37">
        <v>72.5</v>
      </c>
      <c r="AU37">
        <v>61</v>
      </c>
      <c r="AV37">
        <v>14.9</v>
      </c>
      <c r="AW37">
        <v>14.9</v>
      </c>
      <c r="AX37">
        <v>12.1</v>
      </c>
      <c r="AY37">
        <v>8.1</v>
      </c>
      <c r="AZ37">
        <v>0.3</v>
      </c>
      <c r="BA37">
        <v>0.7</v>
      </c>
      <c r="BB37" t="s">
        <v>113</v>
      </c>
      <c r="BC37" t="s">
        <v>113</v>
      </c>
      <c r="BD37" t="s">
        <v>101</v>
      </c>
      <c r="BE37" t="s">
        <v>101</v>
      </c>
      <c r="BF37" t="s">
        <v>101</v>
      </c>
      <c r="BG37" t="s">
        <v>101</v>
      </c>
      <c r="BH37" t="s">
        <v>101</v>
      </c>
      <c r="BI37" t="s">
        <v>101</v>
      </c>
      <c r="BJ37" t="s">
        <v>101</v>
      </c>
      <c r="BK37" t="s">
        <v>101</v>
      </c>
      <c r="BL37" t="s">
        <v>101</v>
      </c>
      <c r="BM37" t="s">
        <v>101</v>
      </c>
      <c r="BN37" t="s">
        <v>101</v>
      </c>
      <c r="BO37" t="s">
        <v>101</v>
      </c>
      <c r="BP37">
        <v>531</v>
      </c>
      <c r="BQ37">
        <v>43</v>
      </c>
      <c r="BR37" t="s">
        <v>101</v>
      </c>
      <c r="BS37">
        <v>1162155.645</v>
      </c>
      <c r="BT37">
        <v>1862200.0519999999</v>
      </c>
      <c r="BU37">
        <v>41.777537539999997</v>
      </c>
      <c r="BV37">
        <v>-87.681086339999993</v>
      </c>
      <c r="BW37">
        <v>66</v>
      </c>
      <c r="BX37" t="s">
        <v>176</v>
      </c>
      <c r="BY37">
        <v>15</v>
      </c>
      <c r="BZ37">
        <v>8</v>
      </c>
      <c r="CA37" t="s">
        <v>891</v>
      </c>
    </row>
    <row r="38" spans="2:79" x14ac:dyDescent="0.2">
      <c r="B38">
        <v>610150</v>
      </c>
      <c r="C38" t="s">
        <v>1027</v>
      </c>
      <c r="D38" t="s">
        <v>88</v>
      </c>
      <c r="E38" t="s">
        <v>1028</v>
      </c>
      <c r="F38" t="s">
        <v>90</v>
      </c>
      <c r="G38" t="s">
        <v>91</v>
      </c>
      <c r="H38">
        <v>60637</v>
      </c>
      <c r="I38" t="s">
        <v>1029</v>
      </c>
      <c r="J38" t="s">
        <v>1030</v>
      </c>
      <c r="K38" t="s">
        <v>94</v>
      </c>
      <c r="L38" t="s">
        <v>95</v>
      </c>
      <c r="M38" t="s">
        <v>96</v>
      </c>
      <c r="N38" t="s">
        <v>128</v>
      </c>
      <c r="O38" t="s">
        <v>98</v>
      </c>
      <c r="P38" t="s">
        <v>99</v>
      </c>
      <c r="Q38" t="s">
        <v>96</v>
      </c>
      <c r="R38" t="s">
        <v>102</v>
      </c>
      <c r="S38">
        <v>39</v>
      </c>
      <c r="T38" t="s">
        <v>101</v>
      </c>
      <c r="U38" t="s">
        <v>101</v>
      </c>
      <c r="V38" t="s">
        <v>103</v>
      </c>
      <c r="W38">
        <v>51</v>
      </c>
      <c r="X38" t="s">
        <v>103</v>
      </c>
      <c r="Y38">
        <v>50</v>
      </c>
      <c r="Z38" t="s">
        <v>4875</v>
      </c>
      <c r="AA38" t="s">
        <v>101</v>
      </c>
      <c r="AB38" t="s">
        <v>101</v>
      </c>
      <c r="AC38" t="s">
        <v>101</v>
      </c>
      <c r="AD38" t="s">
        <v>102</v>
      </c>
      <c r="AE38">
        <v>37</v>
      </c>
      <c r="AF38" t="s">
        <v>102</v>
      </c>
      <c r="AG38">
        <v>44</v>
      </c>
      <c r="AH38" s="2">
        <v>0.88900000000000001</v>
      </c>
      <c r="AI38">
        <v>64.099999999999994</v>
      </c>
      <c r="AJ38" s="2">
        <v>0.93899999999999995</v>
      </c>
      <c r="AK38" s="2">
        <v>0.97899999999999998</v>
      </c>
      <c r="AL38">
        <v>25.3</v>
      </c>
      <c r="AM38">
        <v>31</v>
      </c>
      <c r="AN38">
        <v>10.3</v>
      </c>
      <c r="AO38">
        <v>8.1999999999999993</v>
      </c>
      <c r="AP38">
        <v>31.5</v>
      </c>
      <c r="AQ38">
        <v>22.8</v>
      </c>
      <c r="AR38">
        <v>24.4</v>
      </c>
      <c r="AS38">
        <v>20.2</v>
      </c>
      <c r="AT38">
        <v>56.3</v>
      </c>
      <c r="AU38">
        <v>38.1</v>
      </c>
      <c r="AV38">
        <v>0</v>
      </c>
      <c r="AW38">
        <v>5.3</v>
      </c>
      <c r="AX38">
        <v>2.5</v>
      </c>
      <c r="AY38">
        <v>2</v>
      </c>
      <c r="AZ38">
        <v>-0.1</v>
      </c>
      <c r="BA38">
        <v>-1.1000000000000001</v>
      </c>
      <c r="BB38" t="s">
        <v>113</v>
      </c>
      <c r="BC38" t="s">
        <v>104</v>
      </c>
      <c r="BD38" t="s">
        <v>101</v>
      </c>
      <c r="BE38" t="s">
        <v>101</v>
      </c>
      <c r="BF38" t="s">
        <v>101</v>
      </c>
      <c r="BG38" t="s">
        <v>101</v>
      </c>
      <c r="BH38" t="s">
        <v>101</v>
      </c>
      <c r="BI38" t="s">
        <v>101</v>
      </c>
      <c r="BJ38" t="s">
        <v>101</v>
      </c>
      <c r="BK38" t="s">
        <v>101</v>
      </c>
      <c r="BL38" t="s">
        <v>101</v>
      </c>
      <c r="BM38" t="s">
        <v>101</v>
      </c>
      <c r="BN38" t="s">
        <v>101</v>
      </c>
      <c r="BO38" t="s">
        <v>101</v>
      </c>
      <c r="BP38">
        <v>350</v>
      </c>
      <c r="BQ38">
        <v>42</v>
      </c>
      <c r="BR38" t="s">
        <v>101</v>
      </c>
      <c r="BS38">
        <v>1177801.9790000001</v>
      </c>
      <c r="BT38">
        <v>1864618.42</v>
      </c>
      <c r="BU38">
        <v>41.783833819999998</v>
      </c>
      <c r="BV38">
        <v>-87.623653829999995</v>
      </c>
      <c r="BW38">
        <v>40</v>
      </c>
      <c r="BX38" t="s">
        <v>105</v>
      </c>
      <c r="BY38">
        <v>20</v>
      </c>
      <c r="BZ38">
        <v>3</v>
      </c>
      <c r="CA38" t="s">
        <v>1031</v>
      </c>
    </row>
    <row r="39" spans="2:79" x14ac:dyDescent="0.2">
      <c r="B39">
        <v>609711</v>
      </c>
      <c r="C39" t="s">
        <v>300</v>
      </c>
      <c r="D39" t="s">
        <v>132</v>
      </c>
      <c r="E39" t="s">
        <v>301</v>
      </c>
      <c r="F39" t="s">
        <v>90</v>
      </c>
      <c r="G39" t="s">
        <v>91</v>
      </c>
      <c r="H39">
        <v>60636</v>
      </c>
      <c r="I39" t="s">
        <v>302</v>
      </c>
      <c r="J39" t="s">
        <v>303</v>
      </c>
      <c r="K39" t="s">
        <v>163</v>
      </c>
      <c r="L39" t="s">
        <v>112</v>
      </c>
      <c r="M39" t="s">
        <v>96</v>
      </c>
      <c r="N39" t="s">
        <v>97</v>
      </c>
      <c r="O39" t="s">
        <v>98</v>
      </c>
      <c r="P39" t="s">
        <v>249</v>
      </c>
      <c r="Q39" t="s">
        <v>96</v>
      </c>
      <c r="R39" t="s">
        <v>102</v>
      </c>
      <c r="S39">
        <v>22</v>
      </c>
      <c r="T39" t="s">
        <v>102</v>
      </c>
      <c r="U39">
        <v>32</v>
      </c>
      <c r="V39" t="s">
        <v>102</v>
      </c>
      <c r="W39">
        <v>39</v>
      </c>
      <c r="X39" t="s">
        <v>103</v>
      </c>
      <c r="Y39">
        <v>42</v>
      </c>
      <c r="Z39" t="s">
        <v>4877</v>
      </c>
      <c r="AA39">
        <v>31</v>
      </c>
      <c r="AB39" t="s">
        <v>102</v>
      </c>
      <c r="AC39">
        <v>31</v>
      </c>
      <c r="AD39" t="s">
        <v>103</v>
      </c>
      <c r="AE39">
        <v>49</v>
      </c>
      <c r="AF39" t="s">
        <v>103</v>
      </c>
      <c r="AG39">
        <v>53</v>
      </c>
      <c r="AH39" s="2">
        <v>0.73</v>
      </c>
      <c r="AI39">
        <v>63.6</v>
      </c>
      <c r="AJ39" s="2">
        <v>0.94699999999999995</v>
      </c>
      <c r="AK39" s="2">
        <v>1</v>
      </c>
      <c r="AL39" t="s">
        <v>101</v>
      </c>
      <c r="AM39" t="s">
        <v>101</v>
      </c>
      <c r="AN39" t="s">
        <v>101</v>
      </c>
      <c r="AO39" t="s">
        <v>101</v>
      </c>
      <c r="AP39" t="s">
        <v>101</v>
      </c>
      <c r="AQ39" t="s">
        <v>101</v>
      </c>
      <c r="AR39" t="s">
        <v>101</v>
      </c>
      <c r="AS39" t="s">
        <v>101</v>
      </c>
      <c r="AT39" t="s">
        <v>101</v>
      </c>
      <c r="AU39" t="s">
        <v>101</v>
      </c>
      <c r="AV39" t="s">
        <v>101</v>
      </c>
      <c r="AW39" t="s">
        <v>101</v>
      </c>
      <c r="BB39" t="s">
        <v>101</v>
      </c>
      <c r="BC39" t="s">
        <v>101</v>
      </c>
      <c r="BD39" t="s">
        <v>101</v>
      </c>
      <c r="BE39" t="s">
        <v>101</v>
      </c>
      <c r="BF39">
        <v>12.2</v>
      </c>
      <c r="BG39">
        <v>11.9</v>
      </c>
      <c r="BH39">
        <v>13.1</v>
      </c>
      <c r="BI39">
        <v>13.4</v>
      </c>
      <c r="BJ39">
        <v>1.2</v>
      </c>
      <c r="BK39">
        <v>14.4</v>
      </c>
      <c r="BL39">
        <v>1.3</v>
      </c>
      <c r="BM39">
        <v>5.9</v>
      </c>
      <c r="BN39">
        <v>37</v>
      </c>
      <c r="BO39">
        <v>40.299999999999997</v>
      </c>
      <c r="BP39">
        <v>621</v>
      </c>
      <c r="BQ39">
        <v>43</v>
      </c>
      <c r="BR39">
        <v>64.2</v>
      </c>
      <c r="BS39">
        <v>1165424.8670000001</v>
      </c>
      <c r="BT39">
        <v>1861341.2549999999</v>
      </c>
      <c r="BU39">
        <v>41.775112219999997</v>
      </c>
      <c r="BV39">
        <v>-87.669125629999996</v>
      </c>
      <c r="BW39">
        <v>67</v>
      </c>
      <c r="BX39" t="s">
        <v>114</v>
      </c>
      <c r="BY39">
        <v>15</v>
      </c>
      <c r="BZ39">
        <v>7</v>
      </c>
      <c r="CA39" t="s">
        <v>304</v>
      </c>
    </row>
    <row r="40" spans="2:79" x14ac:dyDescent="0.2">
      <c r="B40">
        <v>610323</v>
      </c>
      <c r="C40" t="s">
        <v>203</v>
      </c>
      <c r="D40" t="s">
        <v>132</v>
      </c>
      <c r="E40" t="s">
        <v>204</v>
      </c>
      <c r="F40" t="s">
        <v>90</v>
      </c>
      <c r="G40" t="s">
        <v>91</v>
      </c>
      <c r="H40">
        <v>60617</v>
      </c>
      <c r="I40" t="s">
        <v>205</v>
      </c>
      <c r="J40" t="s">
        <v>206</v>
      </c>
      <c r="K40" t="s">
        <v>136</v>
      </c>
      <c r="L40" t="s">
        <v>95</v>
      </c>
      <c r="M40" t="s">
        <v>96</v>
      </c>
      <c r="N40" t="s">
        <v>128</v>
      </c>
      <c r="O40" t="s">
        <v>98</v>
      </c>
      <c r="P40" t="s">
        <v>99</v>
      </c>
      <c r="Q40" t="s">
        <v>96</v>
      </c>
      <c r="R40" t="s">
        <v>100</v>
      </c>
      <c r="S40">
        <v>17</v>
      </c>
      <c r="T40" t="s">
        <v>102</v>
      </c>
      <c r="U40">
        <v>23</v>
      </c>
      <c r="V40" t="s">
        <v>102</v>
      </c>
      <c r="W40">
        <v>37</v>
      </c>
      <c r="X40" t="s">
        <v>102</v>
      </c>
      <c r="Y40">
        <v>25</v>
      </c>
      <c r="Z40" t="s">
        <v>4877</v>
      </c>
      <c r="AA40">
        <v>29</v>
      </c>
      <c r="AB40" t="s">
        <v>100</v>
      </c>
      <c r="AC40">
        <v>6</v>
      </c>
      <c r="AD40" t="s">
        <v>101</v>
      </c>
      <c r="AE40" t="s">
        <v>101</v>
      </c>
      <c r="AF40" t="s">
        <v>101</v>
      </c>
      <c r="AG40" t="s">
        <v>101</v>
      </c>
      <c r="AH40" s="2">
        <v>0.75600000000000001</v>
      </c>
      <c r="AI40">
        <v>61.8</v>
      </c>
      <c r="AJ40" s="2">
        <v>0.94699999999999995</v>
      </c>
      <c r="AK40" s="2">
        <v>1</v>
      </c>
      <c r="AL40" t="s">
        <v>101</v>
      </c>
      <c r="AM40" t="s">
        <v>101</v>
      </c>
      <c r="AN40" t="s">
        <v>101</v>
      </c>
      <c r="AO40" t="s">
        <v>101</v>
      </c>
      <c r="AP40" t="s">
        <v>101</v>
      </c>
      <c r="AQ40" t="s">
        <v>101</v>
      </c>
      <c r="AR40" t="s">
        <v>101</v>
      </c>
      <c r="AS40" t="s">
        <v>101</v>
      </c>
      <c r="AT40" t="s">
        <v>101</v>
      </c>
      <c r="AU40" t="s">
        <v>101</v>
      </c>
      <c r="AV40" t="s">
        <v>101</v>
      </c>
      <c r="AW40" t="s">
        <v>101</v>
      </c>
      <c r="BB40" t="s">
        <v>101</v>
      </c>
      <c r="BC40" t="s">
        <v>101</v>
      </c>
      <c r="BD40" t="s">
        <v>101</v>
      </c>
      <c r="BE40" t="s">
        <v>101</v>
      </c>
      <c r="BF40">
        <v>12.1</v>
      </c>
      <c r="BG40">
        <v>12.3</v>
      </c>
      <c r="BH40">
        <v>13.9</v>
      </c>
      <c r="BI40">
        <v>13.2</v>
      </c>
      <c r="BJ40">
        <v>1.1000000000000001</v>
      </c>
      <c r="BK40">
        <v>14.7</v>
      </c>
      <c r="BL40">
        <v>0.8</v>
      </c>
      <c r="BM40">
        <v>16.7</v>
      </c>
      <c r="BN40">
        <v>67.2</v>
      </c>
      <c r="BO40">
        <v>52.4</v>
      </c>
      <c r="BP40">
        <v>701</v>
      </c>
      <c r="BQ40">
        <v>47</v>
      </c>
      <c r="BR40">
        <v>62.1</v>
      </c>
      <c r="BS40">
        <v>1195939.9369999999</v>
      </c>
      <c r="BT40">
        <v>1846527.5279999999</v>
      </c>
      <c r="BU40">
        <v>41.73376107</v>
      </c>
      <c r="BV40">
        <v>-87.557752629999996</v>
      </c>
      <c r="BW40">
        <v>46</v>
      </c>
      <c r="BX40" t="s">
        <v>207</v>
      </c>
      <c r="BY40">
        <v>7</v>
      </c>
      <c r="BZ40">
        <v>4</v>
      </c>
      <c r="CA40" t="s">
        <v>208</v>
      </c>
    </row>
    <row r="41" spans="2:79" x14ac:dyDescent="0.2">
      <c r="B41">
        <v>609987</v>
      </c>
      <c r="C41" t="s">
        <v>762</v>
      </c>
      <c r="D41" t="s">
        <v>88</v>
      </c>
      <c r="E41" t="s">
        <v>763</v>
      </c>
      <c r="F41" t="s">
        <v>90</v>
      </c>
      <c r="G41" t="s">
        <v>91</v>
      </c>
      <c r="H41">
        <v>60609</v>
      </c>
      <c r="I41" t="s">
        <v>764</v>
      </c>
      <c r="J41" t="s">
        <v>765</v>
      </c>
      <c r="K41" t="s">
        <v>285</v>
      </c>
      <c r="L41" t="s">
        <v>112</v>
      </c>
      <c r="M41" t="s">
        <v>96</v>
      </c>
      <c r="N41" t="s">
        <v>128</v>
      </c>
      <c r="O41" t="s">
        <v>98</v>
      </c>
      <c r="P41" t="s">
        <v>99</v>
      </c>
      <c r="Q41" t="s">
        <v>96</v>
      </c>
      <c r="R41" t="s">
        <v>102</v>
      </c>
      <c r="S41">
        <v>33</v>
      </c>
      <c r="T41" t="s">
        <v>101</v>
      </c>
      <c r="U41" t="s">
        <v>101</v>
      </c>
      <c r="V41" t="s">
        <v>149</v>
      </c>
      <c r="W41">
        <v>67</v>
      </c>
      <c r="X41" t="s">
        <v>149</v>
      </c>
      <c r="Y41">
        <v>78</v>
      </c>
      <c r="Z41" t="s">
        <v>4875</v>
      </c>
      <c r="AA41" t="s">
        <v>101</v>
      </c>
      <c r="AB41" t="s">
        <v>101</v>
      </c>
      <c r="AC41" t="s">
        <v>101</v>
      </c>
      <c r="AD41" t="s">
        <v>103</v>
      </c>
      <c r="AE41">
        <v>51</v>
      </c>
      <c r="AF41" t="s">
        <v>103</v>
      </c>
      <c r="AG41">
        <v>52</v>
      </c>
      <c r="AH41" s="2">
        <v>0.91200000000000003</v>
      </c>
      <c r="AI41">
        <v>61.8</v>
      </c>
      <c r="AJ41" s="2">
        <v>0.95599999999999996</v>
      </c>
      <c r="AK41" s="2">
        <v>1</v>
      </c>
      <c r="AL41">
        <v>58.7</v>
      </c>
      <c r="AM41">
        <v>60</v>
      </c>
      <c r="AN41">
        <v>31.6</v>
      </c>
      <c r="AO41">
        <v>12.1</v>
      </c>
      <c r="AP41">
        <v>41.1</v>
      </c>
      <c r="AQ41">
        <v>50</v>
      </c>
      <c r="AR41">
        <v>48.5</v>
      </c>
      <c r="AS41">
        <v>16.7</v>
      </c>
      <c r="AT41">
        <v>71.900000000000006</v>
      </c>
      <c r="AU41">
        <v>54.9</v>
      </c>
      <c r="AV41">
        <v>7.5</v>
      </c>
      <c r="AW41">
        <v>32.5</v>
      </c>
      <c r="AX41">
        <v>8.5</v>
      </c>
      <c r="AY41">
        <v>1</v>
      </c>
      <c r="AZ41">
        <v>0.9</v>
      </c>
      <c r="BA41">
        <v>-2.2999999999999998</v>
      </c>
      <c r="BB41" t="s">
        <v>220</v>
      </c>
      <c r="BC41" t="s">
        <v>104</v>
      </c>
      <c r="BD41" t="s">
        <v>101</v>
      </c>
      <c r="BE41" t="s">
        <v>101</v>
      </c>
      <c r="BF41" t="s">
        <v>101</v>
      </c>
      <c r="BG41" t="s">
        <v>101</v>
      </c>
      <c r="BH41" t="s">
        <v>101</v>
      </c>
      <c r="BI41" t="s">
        <v>101</v>
      </c>
      <c r="BJ41" t="s">
        <v>101</v>
      </c>
      <c r="BK41" t="s">
        <v>101</v>
      </c>
      <c r="BL41" t="s">
        <v>101</v>
      </c>
      <c r="BM41" t="s">
        <v>101</v>
      </c>
      <c r="BN41" t="s">
        <v>101</v>
      </c>
      <c r="BO41" t="s">
        <v>101</v>
      </c>
      <c r="BP41">
        <v>307</v>
      </c>
      <c r="BQ41">
        <v>42</v>
      </c>
      <c r="BR41" t="s">
        <v>101</v>
      </c>
      <c r="BS41">
        <v>1174966.9029999999</v>
      </c>
      <c r="BT41">
        <v>1876241.753</v>
      </c>
      <c r="BU41">
        <v>41.815793139999997</v>
      </c>
      <c r="BV41">
        <v>-87.633701329999994</v>
      </c>
      <c r="BW41">
        <v>37</v>
      </c>
      <c r="BX41" t="s">
        <v>766</v>
      </c>
      <c r="BY41">
        <v>3</v>
      </c>
      <c r="BZ41">
        <v>9</v>
      </c>
      <c r="CA41" t="s">
        <v>767</v>
      </c>
    </row>
    <row r="42" spans="2:79" x14ac:dyDescent="0.2">
      <c r="B42">
        <v>609812</v>
      </c>
      <c r="C42" t="s">
        <v>930</v>
      </c>
      <c r="D42" t="s">
        <v>88</v>
      </c>
      <c r="E42" t="s">
        <v>931</v>
      </c>
      <c r="F42" t="s">
        <v>90</v>
      </c>
      <c r="G42" t="s">
        <v>91</v>
      </c>
      <c r="H42">
        <v>60612</v>
      </c>
      <c r="I42" t="s">
        <v>932</v>
      </c>
      <c r="J42" t="s">
        <v>933</v>
      </c>
      <c r="K42" t="s">
        <v>481</v>
      </c>
      <c r="L42" t="s">
        <v>121</v>
      </c>
      <c r="M42" t="s">
        <v>96</v>
      </c>
      <c r="N42" t="s">
        <v>128</v>
      </c>
      <c r="O42" t="s">
        <v>98</v>
      </c>
      <c r="P42" t="s">
        <v>249</v>
      </c>
      <c r="Q42" t="s">
        <v>96</v>
      </c>
      <c r="R42" t="s">
        <v>102</v>
      </c>
      <c r="S42">
        <v>36</v>
      </c>
      <c r="T42" t="s">
        <v>149</v>
      </c>
      <c r="U42">
        <v>73</v>
      </c>
      <c r="V42" t="s">
        <v>103</v>
      </c>
      <c r="W42">
        <v>58</v>
      </c>
      <c r="X42" t="s">
        <v>149</v>
      </c>
      <c r="Y42">
        <v>78</v>
      </c>
      <c r="Z42" t="s">
        <v>4874</v>
      </c>
      <c r="AA42">
        <v>74</v>
      </c>
      <c r="AB42" t="s">
        <v>149</v>
      </c>
      <c r="AC42">
        <v>73</v>
      </c>
      <c r="AD42" t="s">
        <v>102</v>
      </c>
      <c r="AE42">
        <v>46</v>
      </c>
      <c r="AF42" t="s">
        <v>103</v>
      </c>
      <c r="AG42">
        <v>49</v>
      </c>
      <c r="AH42" s="2">
        <v>0.92800000000000005</v>
      </c>
      <c r="AI42">
        <v>59</v>
      </c>
      <c r="AJ42" s="2">
        <v>0.94699999999999995</v>
      </c>
      <c r="AK42" s="2">
        <v>1</v>
      </c>
      <c r="AL42">
        <v>67.599999999999994</v>
      </c>
      <c r="AM42">
        <v>51.4</v>
      </c>
      <c r="AN42">
        <v>28.3</v>
      </c>
      <c r="AO42">
        <v>15.1</v>
      </c>
      <c r="AP42">
        <v>32</v>
      </c>
      <c r="AQ42">
        <v>60</v>
      </c>
      <c r="AR42">
        <v>41.9</v>
      </c>
      <c r="AS42">
        <v>20.5</v>
      </c>
      <c r="AT42">
        <v>58</v>
      </c>
      <c r="AU42">
        <v>36.200000000000003</v>
      </c>
      <c r="AV42">
        <v>4.2</v>
      </c>
      <c r="AW42">
        <v>4.2</v>
      </c>
      <c r="AX42">
        <v>10.199999999999999</v>
      </c>
      <c r="AY42">
        <v>3.2</v>
      </c>
      <c r="AZ42">
        <v>1.1000000000000001</v>
      </c>
      <c r="BA42">
        <v>-0.9</v>
      </c>
      <c r="BB42" t="s">
        <v>220</v>
      </c>
      <c r="BC42" t="s">
        <v>113</v>
      </c>
      <c r="BD42" t="s">
        <v>101</v>
      </c>
      <c r="BE42" t="s">
        <v>101</v>
      </c>
      <c r="BF42" t="s">
        <v>101</v>
      </c>
      <c r="BG42" t="s">
        <v>101</v>
      </c>
      <c r="BH42" t="s">
        <v>101</v>
      </c>
      <c r="BI42" t="s">
        <v>101</v>
      </c>
      <c r="BJ42" t="s">
        <v>101</v>
      </c>
      <c r="BK42" t="s">
        <v>101</v>
      </c>
      <c r="BL42" t="s">
        <v>101</v>
      </c>
      <c r="BM42" t="s">
        <v>101</v>
      </c>
      <c r="BN42" t="s">
        <v>101</v>
      </c>
      <c r="BO42" t="s">
        <v>101</v>
      </c>
      <c r="BP42">
        <v>217</v>
      </c>
      <c r="BQ42">
        <v>38</v>
      </c>
      <c r="BR42" t="s">
        <v>101</v>
      </c>
      <c r="BS42">
        <v>1164687.1089999999</v>
      </c>
      <c r="BT42">
        <v>1900646.996</v>
      </c>
      <c r="BU42">
        <v>41.882986979999998</v>
      </c>
      <c r="BV42">
        <v>-87.670718789999995</v>
      </c>
      <c r="BW42">
        <v>28</v>
      </c>
      <c r="BX42" t="s">
        <v>483</v>
      </c>
      <c r="BY42">
        <v>27</v>
      </c>
      <c r="BZ42">
        <v>13</v>
      </c>
      <c r="CA42" t="s">
        <v>934</v>
      </c>
    </row>
    <row r="43" spans="2:79" x14ac:dyDescent="0.2">
      <c r="B43">
        <v>610241</v>
      </c>
      <c r="C43" t="s">
        <v>376</v>
      </c>
      <c r="D43" t="s">
        <v>88</v>
      </c>
      <c r="E43" t="s">
        <v>377</v>
      </c>
      <c r="F43" t="s">
        <v>90</v>
      </c>
      <c r="G43" t="s">
        <v>91</v>
      </c>
      <c r="H43">
        <v>60624</v>
      </c>
      <c r="I43" t="s">
        <v>378</v>
      </c>
      <c r="J43" t="s">
        <v>379</v>
      </c>
      <c r="K43" t="s">
        <v>120</v>
      </c>
      <c r="L43" t="s">
        <v>121</v>
      </c>
      <c r="M43" t="s">
        <v>96</v>
      </c>
      <c r="N43" t="s">
        <v>128</v>
      </c>
      <c r="O43" t="s">
        <v>98</v>
      </c>
      <c r="P43" t="s">
        <v>99</v>
      </c>
      <c r="Q43" t="s">
        <v>96</v>
      </c>
      <c r="R43" t="s">
        <v>102</v>
      </c>
      <c r="S43">
        <v>26</v>
      </c>
      <c r="T43" t="s">
        <v>101</v>
      </c>
      <c r="U43" t="s">
        <v>101</v>
      </c>
      <c r="V43" t="s">
        <v>149</v>
      </c>
      <c r="W43">
        <v>65</v>
      </c>
      <c r="X43" t="s">
        <v>149</v>
      </c>
      <c r="Y43">
        <v>76</v>
      </c>
      <c r="Z43" t="s">
        <v>4875</v>
      </c>
      <c r="AA43" t="s">
        <v>101</v>
      </c>
      <c r="AB43" t="s">
        <v>101</v>
      </c>
      <c r="AC43" t="s">
        <v>101</v>
      </c>
      <c r="AD43" t="s">
        <v>103</v>
      </c>
      <c r="AE43">
        <v>52</v>
      </c>
      <c r="AF43" t="s">
        <v>103</v>
      </c>
      <c r="AG43">
        <v>52</v>
      </c>
      <c r="AH43" s="2">
        <v>0.91500000000000004</v>
      </c>
      <c r="AI43">
        <v>58.8</v>
      </c>
      <c r="AJ43" s="2">
        <v>0.96499999999999997</v>
      </c>
      <c r="AK43" s="2">
        <v>1</v>
      </c>
      <c r="AL43">
        <v>64.7</v>
      </c>
      <c r="AM43">
        <v>65.3</v>
      </c>
      <c r="AN43">
        <v>28.8</v>
      </c>
      <c r="AO43">
        <v>23.4</v>
      </c>
      <c r="AP43">
        <v>51.7</v>
      </c>
      <c r="AQ43">
        <v>70</v>
      </c>
      <c r="AR43">
        <v>37.700000000000003</v>
      </c>
      <c r="AS43">
        <v>31.5</v>
      </c>
      <c r="AT43">
        <v>64.599999999999994</v>
      </c>
      <c r="AU43">
        <v>65.7</v>
      </c>
      <c r="AV43">
        <v>0</v>
      </c>
      <c r="AW43">
        <v>21.1</v>
      </c>
      <c r="AX43">
        <v>4</v>
      </c>
      <c r="AY43">
        <v>7.3</v>
      </c>
      <c r="AZ43">
        <v>-1.6</v>
      </c>
      <c r="BA43">
        <v>-1.3</v>
      </c>
      <c r="BB43" t="s">
        <v>104</v>
      </c>
      <c r="BC43" t="s">
        <v>104</v>
      </c>
      <c r="BD43" t="s">
        <v>101</v>
      </c>
      <c r="BE43" t="s">
        <v>101</v>
      </c>
      <c r="BF43" t="s">
        <v>101</v>
      </c>
      <c r="BG43" t="s">
        <v>101</v>
      </c>
      <c r="BH43" t="s">
        <v>101</v>
      </c>
      <c r="BI43" t="s">
        <v>101</v>
      </c>
      <c r="BJ43" t="s">
        <v>101</v>
      </c>
      <c r="BK43" t="s">
        <v>101</v>
      </c>
      <c r="BL43" t="s">
        <v>101</v>
      </c>
      <c r="BM43" t="s">
        <v>101</v>
      </c>
      <c r="BN43" t="s">
        <v>101</v>
      </c>
      <c r="BO43" t="s">
        <v>101</v>
      </c>
      <c r="BP43">
        <v>245</v>
      </c>
      <c r="BQ43">
        <v>36</v>
      </c>
      <c r="BR43" t="s">
        <v>101</v>
      </c>
      <c r="BS43">
        <v>1145991.517</v>
      </c>
      <c r="BT43">
        <v>1900994.6569999999</v>
      </c>
      <c r="BU43">
        <v>41.884316589999997</v>
      </c>
      <c r="BV43">
        <v>-87.739361529999996</v>
      </c>
      <c r="BW43">
        <v>26</v>
      </c>
      <c r="BX43" t="s">
        <v>122</v>
      </c>
      <c r="BY43">
        <v>28</v>
      </c>
      <c r="BZ43">
        <v>11</v>
      </c>
      <c r="CA43" t="s">
        <v>380</v>
      </c>
    </row>
    <row r="44" spans="2:79" x14ac:dyDescent="0.2">
      <c r="B44">
        <v>610085</v>
      </c>
      <c r="C44" t="s">
        <v>1637</v>
      </c>
      <c r="D44" t="s">
        <v>88</v>
      </c>
      <c r="E44" t="s">
        <v>1638</v>
      </c>
      <c r="F44" t="s">
        <v>90</v>
      </c>
      <c r="G44" t="s">
        <v>91</v>
      </c>
      <c r="H44">
        <v>60642</v>
      </c>
      <c r="I44" t="s">
        <v>1639</v>
      </c>
      <c r="J44" t="s">
        <v>1640</v>
      </c>
      <c r="K44" t="s">
        <v>481</v>
      </c>
      <c r="L44" t="s">
        <v>121</v>
      </c>
      <c r="M44" t="s">
        <v>101</v>
      </c>
      <c r="N44" t="s">
        <v>128</v>
      </c>
      <c r="O44" t="s">
        <v>482</v>
      </c>
      <c r="P44" t="s">
        <v>99</v>
      </c>
      <c r="Q44" t="s">
        <v>96</v>
      </c>
      <c r="R44" t="s">
        <v>103</v>
      </c>
      <c r="S44">
        <v>50</v>
      </c>
      <c r="T44" t="s">
        <v>101</v>
      </c>
      <c r="U44" t="s">
        <v>101</v>
      </c>
      <c r="V44" t="s">
        <v>102</v>
      </c>
      <c r="W44">
        <v>27</v>
      </c>
      <c r="X44" t="s">
        <v>102</v>
      </c>
      <c r="Y44">
        <v>23</v>
      </c>
      <c r="Z44" t="s">
        <v>4875</v>
      </c>
      <c r="AA44" t="s">
        <v>101</v>
      </c>
      <c r="AB44" t="s">
        <v>101</v>
      </c>
      <c r="AC44" t="s">
        <v>101</v>
      </c>
      <c r="AD44" t="s">
        <v>101</v>
      </c>
      <c r="AE44" t="s">
        <v>101</v>
      </c>
      <c r="AF44" t="s">
        <v>101</v>
      </c>
      <c r="AG44" t="s">
        <v>101</v>
      </c>
      <c r="AH44" s="2">
        <v>0.80200000000000005</v>
      </c>
      <c r="AI44">
        <v>58.3</v>
      </c>
      <c r="AJ44" s="2">
        <v>0.94799999999999995</v>
      </c>
      <c r="AK44" s="2">
        <v>0.98099999999999998</v>
      </c>
      <c r="AL44" t="s">
        <v>101</v>
      </c>
      <c r="AM44" t="s">
        <v>101</v>
      </c>
      <c r="AN44">
        <v>0</v>
      </c>
      <c r="AO44">
        <v>0</v>
      </c>
      <c r="AP44">
        <v>41.2</v>
      </c>
      <c r="AQ44">
        <v>21.7</v>
      </c>
      <c r="AR44">
        <v>0</v>
      </c>
      <c r="AS44">
        <v>3.8</v>
      </c>
      <c r="AT44">
        <v>39.6</v>
      </c>
      <c r="AU44">
        <v>31.3</v>
      </c>
      <c r="AV44">
        <v>0</v>
      </c>
      <c r="AW44">
        <v>0</v>
      </c>
      <c r="AX44">
        <v>1.3</v>
      </c>
      <c r="AY44">
        <v>0</v>
      </c>
      <c r="AZ44">
        <v>-1.8</v>
      </c>
      <c r="BA44">
        <v>-1.6</v>
      </c>
      <c r="BB44" t="s">
        <v>104</v>
      </c>
      <c r="BC44" t="s">
        <v>104</v>
      </c>
      <c r="BD44" t="s">
        <v>101</v>
      </c>
      <c r="BE44" t="s">
        <v>101</v>
      </c>
      <c r="BF44" t="s">
        <v>101</v>
      </c>
      <c r="BG44" t="s">
        <v>101</v>
      </c>
      <c r="BH44" t="s">
        <v>101</v>
      </c>
      <c r="BI44" t="s">
        <v>101</v>
      </c>
      <c r="BJ44" t="s">
        <v>101</v>
      </c>
      <c r="BK44" t="s">
        <v>101</v>
      </c>
      <c r="BL44" t="s">
        <v>101</v>
      </c>
      <c r="BM44" t="s">
        <v>101</v>
      </c>
      <c r="BN44" t="s">
        <v>101</v>
      </c>
      <c r="BO44" t="s">
        <v>101</v>
      </c>
      <c r="BP44">
        <v>91</v>
      </c>
      <c r="BQ44">
        <v>35</v>
      </c>
      <c r="BR44" t="s">
        <v>101</v>
      </c>
      <c r="BS44">
        <v>1167232.6029999999</v>
      </c>
      <c r="BT44">
        <v>1905230.933</v>
      </c>
      <c r="BU44">
        <v>41.895511319999997</v>
      </c>
      <c r="BV44">
        <v>-87.661239809999998</v>
      </c>
      <c r="BW44">
        <v>24</v>
      </c>
      <c r="BX44" t="s">
        <v>602</v>
      </c>
      <c r="BY44">
        <v>27</v>
      </c>
      <c r="BZ44">
        <v>13</v>
      </c>
      <c r="CA44" t="s">
        <v>1641</v>
      </c>
    </row>
    <row r="45" spans="2:79" x14ac:dyDescent="0.2">
      <c r="B45">
        <v>610521</v>
      </c>
      <c r="C45" t="s">
        <v>856</v>
      </c>
      <c r="D45" t="s">
        <v>88</v>
      </c>
      <c r="E45" t="s">
        <v>857</v>
      </c>
      <c r="F45" t="s">
        <v>90</v>
      </c>
      <c r="G45" t="s">
        <v>91</v>
      </c>
      <c r="H45">
        <v>60636</v>
      </c>
      <c r="I45" t="s">
        <v>858</v>
      </c>
      <c r="J45" t="s">
        <v>859</v>
      </c>
      <c r="K45" t="s">
        <v>111</v>
      </c>
      <c r="L45" t="s">
        <v>112</v>
      </c>
      <c r="M45" t="s">
        <v>96</v>
      </c>
      <c r="N45" t="s">
        <v>97</v>
      </c>
      <c r="O45" t="s">
        <v>98</v>
      </c>
      <c r="P45" t="s">
        <v>99</v>
      </c>
      <c r="Q45" t="s">
        <v>96</v>
      </c>
      <c r="R45" t="s">
        <v>102</v>
      </c>
      <c r="S45">
        <v>35</v>
      </c>
      <c r="T45" t="s">
        <v>101</v>
      </c>
      <c r="U45" t="s">
        <v>101</v>
      </c>
      <c r="V45" t="s">
        <v>103</v>
      </c>
      <c r="W45">
        <v>51</v>
      </c>
      <c r="X45" t="s">
        <v>103</v>
      </c>
      <c r="Y45">
        <v>54</v>
      </c>
      <c r="Z45" t="s">
        <v>4875</v>
      </c>
      <c r="AA45" t="s">
        <v>101</v>
      </c>
      <c r="AB45" t="s">
        <v>101</v>
      </c>
      <c r="AC45" t="s">
        <v>101</v>
      </c>
      <c r="AD45" t="s">
        <v>101</v>
      </c>
      <c r="AE45" t="s">
        <v>101</v>
      </c>
      <c r="AF45" t="s">
        <v>101</v>
      </c>
      <c r="AG45" t="s">
        <v>101</v>
      </c>
      <c r="AH45" s="2">
        <v>0.93</v>
      </c>
      <c r="AI45">
        <v>57.8</v>
      </c>
      <c r="AJ45" s="2">
        <v>0.94499999999999995</v>
      </c>
      <c r="AK45" s="2">
        <v>1</v>
      </c>
      <c r="AL45">
        <v>63.9</v>
      </c>
      <c r="AM45">
        <v>62.3</v>
      </c>
      <c r="AN45">
        <v>24.8</v>
      </c>
      <c r="AO45">
        <v>14.1</v>
      </c>
      <c r="AP45">
        <v>43.1</v>
      </c>
      <c r="AQ45">
        <v>52</v>
      </c>
      <c r="AR45">
        <v>22.6</v>
      </c>
      <c r="AS45">
        <v>17.100000000000001</v>
      </c>
      <c r="AT45">
        <v>49.1</v>
      </c>
      <c r="AU45">
        <v>45.5</v>
      </c>
      <c r="AV45">
        <v>4.4000000000000004</v>
      </c>
      <c r="AW45">
        <v>13.3</v>
      </c>
      <c r="AX45">
        <v>5.9</v>
      </c>
      <c r="AY45">
        <v>3.2</v>
      </c>
      <c r="AZ45">
        <v>0</v>
      </c>
      <c r="BA45">
        <v>-0.9</v>
      </c>
      <c r="BB45" t="s">
        <v>113</v>
      </c>
      <c r="BC45" t="s">
        <v>104</v>
      </c>
      <c r="BD45">
        <v>25.5</v>
      </c>
      <c r="BE45" t="s">
        <v>101</v>
      </c>
      <c r="BF45" t="s">
        <v>101</v>
      </c>
      <c r="BG45" t="s">
        <v>101</v>
      </c>
      <c r="BH45" t="s">
        <v>101</v>
      </c>
      <c r="BI45" t="s">
        <v>101</v>
      </c>
      <c r="BJ45" t="s">
        <v>101</v>
      </c>
      <c r="BK45" t="s">
        <v>101</v>
      </c>
      <c r="BL45" t="s">
        <v>101</v>
      </c>
      <c r="BM45" t="s">
        <v>101</v>
      </c>
      <c r="BN45" t="s">
        <v>101</v>
      </c>
      <c r="BO45" t="s">
        <v>101</v>
      </c>
      <c r="BP45">
        <v>354</v>
      </c>
      <c r="BQ45">
        <v>43</v>
      </c>
      <c r="BR45" t="s">
        <v>101</v>
      </c>
      <c r="BS45">
        <v>1166133.8929999999</v>
      </c>
      <c r="BT45">
        <v>1859929.0179999999</v>
      </c>
      <c r="BU45">
        <v>41.77122181</v>
      </c>
      <c r="BV45">
        <v>-87.666566570000001</v>
      </c>
      <c r="BW45">
        <v>67</v>
      </c>
      <c r="BX45" t="s">
        <v>114</v>
      </c>
      <c r="BY45">
        <v>15</v>
      </c>
      <c r="BZ45">
        <v>7</v>
      </c>
      <c r="CA45" t="s">
        <v>860</v>
      </c>
    </row>
    <row r="46" spans="2:79" x14ac:dyDescent="0.2">
      <c r="B46">
        <v>610348</v>
      </c>
      <c r="C46" t="s">
        <v>1581</v>
      </c>
      <c r="D46" t="s">
        <v>88</v>
      </c>
      <c r="E46" t="s">
        <v>1582</v>
      </c>
      <c r="F46" t="s">
        <v>90</v>
      </c>
      <c r="G46" t="s">
        <v>91</v>
      </c>
      <c r="H46">
        <v>60624</v>
      </c>
      <c r="I46" t="s">
        <v>1583</v>
      </c>
      <c r="J46" t="s">
        <v>1584</v>
      </c>
      <c r="K46" t="s">
        <v>120</v>
      </c>
      <c r="L46" t="s">
        <v>121</v>
      </c>
      <c r="M46" t="s">
        <v>96</v>
      </c>
      <c r="N46" t="s">
        <v>97</v>
      </c>
      <c r="O46" t="s">
        <v>98</v>
      </c>
      <c r="P46" t="s">
        <v>99</v>
      </c>
      <c r="Q46" t="s">
        <v>96</v>
      </c>
      <c r="R46" t="s">
        <v>103</v>
      </c>
      <c r="S46">
        <v>49</v>
      </c>
      <c r="T46" t="s">
        <v>101</v>
      </c>
      <c r="U46" t="s">
        <v>101</v>
      </c>
      <c r="V46" t="s">
        <v>250</v>
      </c>
      <c r="W46">
        <v>80</v>
      </c>
      <c r="X46" t="s">
        <v>250</v>
      </c>
      <c r="Y46">
        <v>99</v>
      </c>
      <c r="Z46" t="s">
        <v>4875</v>
      </c>
      <c r="AA46" t="s">
        <v>101</v>
      </c>
      <c r="AB46" t="s">
        <v>101</v>
      </c>
      <c r="AC46" t="s">
        <v>101</v>
      </c>
      <c r="AD46" t="s">
        <v>103</v>
      </c>
      <c r="AE46">
        <v>53</v>
      </c>
      <c r="AF46" t="s">
        <v>149</v>
      </c>
      <c r="AG46">
        <v>58</v>
      </c>
      <c r="AH46" s="2">
        <v>0.92900000000000005</v>
      </c>
      <c r="AI46">
        <v>57.7</v>
      </c>
      <c r="AJ46" s="2">
        <v>0.95599999999999996</v>
      </c>
      <c r="AK46" s="2">
        <v>1</v>
      </c>
      <c r="AL46">
        <v>66.7</v>
      </c>
      <c r="AM46">
        <v>56</v>
      </c>
      <c r="AN46">
        <v>44.7</v>
      </c>
      <c r="AO46">
        <v>17.2</v>
      </c>
      <c r="AP46">
        <v>56.8</v>
      </c>
      <c r="AQ46">
        <v>69.3</v>
      </c>
      <c r="AR46">
        <v>55.1</v>
      </c>
      <c r="AS46">
        <v>23.5</v>
      </c>
      <c r="AT46">
        <v>67.7</v>
      </c>
      <c r="AU46">
        <v>31.3</v>
      </c>
      <c r="AV46" t="s">
        <v>101</v>
      </c>
      <c r="AW46" t="s">
        <v>101</v>
      </c>
      <c r="AX46">
        <v>11.7</v>
      </c>
      <c r="AY46">
        <v>7.5</v>
      </c>
      <c r="AZ46">
        <v>0.7</v>
      </c>
      <c r="BA46">
        <v>-1.1000000000000001</v>
      </c>
      <c r="BB46" t="s">
        <v>220</v>
      </c>
      <c r="BC46" t="s">
        <v>104</v>
      </c>
      <c r="BD46" t="s">
        <v>101</v>
      </c>
      <c r="BE46" t="s">
        <v>101</v>
      </c>
      <c r="BF46" t="s">
        <v>101</v>
      </c>
      <c r="BG46" t="s">
        <v>101</v>
      </c>
      <c r="BH46" t="s">
        <v>101</v>
      </c>
      <c r="BI46" t="s">
        <v>101</v>
      </c>
      <c r="BJ46" t="s">
        <v>101</v>
      </c>
      <c r="BK46" t="s">
        <v>101</v>
      </c>
      <c r="BL46" t="s">
        <v>101</v>
      </c>
      <c r="BM46" t="s">
        <v>101</v>
      </c>
      <c r="BN46" t="s">
        <v>101</v>
      </c>
      <c r="BO46" t="s">
        <v>101</v>
      </c>
      <c r="BP46">
        <v>268</v>
      </c>
      <c r="BQ46">
        <v>36</v>
      </c>
      <c r="BR46" t="s">
        <v>101</v>
      </c>
      <c r="BS46">
        <v>1147813.932</v>
      </c>
      <c r="BT46">
        <v>1898625.5970000001</v>
      </c>
      <c r="BU46">
        <v>41.877780809999997</v>
      </c>
      <c r="BV46">
        <v>-87.73273021</v>
      </c>
      <c r="BW46">
        <v>26</v>
      </c>
      <c r="BX46" t="s">
        <v>122</v>
      </c>
      <c r="BY46">
        <v>28</v>
      </c>
      <c r="BZ46">
        <v>11</v>
      </c>
      <c r="CA46" t="s">
        <v>1585</v>
      </c>
    </row>
    <row r="47" spans="2:79" x14ac:dyDescent="0.2">
      <c r="B47">
        <v>609811</v>
      </c>
      <c r="C47" t="s">
        <v>216</v>
      </c>
      <c r="D47" t="s">
        <v>88</v>
      </c>
      <c r="E47" t="s">
        <v>217</v>
      </c>
      <c r="F47" t="s">
        <v>90</v>
      </c>
      <c r="G47" t="s">
        <v>91</v>
      </c>
      <c r="H47">
        <v>60617</v>
      </c>
      <c r="I47" t="s">
        <v>218</v>
      </c>
      <c r="J47" t="s">
        <v>219</v>
      </c>
      <c r="K47" t="s">
        <v>213</v>
      </c>
      <c r="L47" t="s">
        <v>156</v>
      </c>
      <c r="M47" t="s">
        <v>96</v>
      </c>
      <c r="N47" t="s">
        <v>128</v>
      </c>
      <c r="O47" t="s">
        <v>98</v>
      </c>
      <c r="P47" t="s">
        <v>99</v>
      </c>
      <c r="Q47" t="s">
        <v>96</v>
      </c>
      <c r="R47" t="s">
        <v>100</v>
      </c>
      <c r="S47">
        <v>18</v>
      </c>
      <c r="T47" t="s">
        <v>101</v>
      </c>
      <c r="U47" t="s">
        <v>101</v>
      </c>
      <c r="V47" t="s">
        <v>102</v>
      </c>
      <c r="W47">
        <v>28</v>
      </c>
      <c r="X47" t="s">
        <v>102</v>
      </c>
      <c r="Y47">
        <v>27</v>
      </c>
      <c r="Z47" t="s">
        <v>4875</v>
      </c>
      <c r="AA47" t="s">
        <v>101</v>
      </c>
      <c r="AB47" t="s">
        <v>101</v>
      </c>
      <c r="AC47" t="s">
        <v>101</v>
      </c>
      <c r="AD47" t="s">
        <v>102</v>
      </c>
      <c r="AE47">
        <v>41</v>
      </c>
      <c r="AF47" t="s">
        <v>102</v>
      </c>
      <c r="AG47">
        <v>42</v>
      </c>
      <c r="AH47" s="2">
        <v>0.92200000000000004</v>
      </c>
      <c r="AI47">
        <v>55.7</v>
      </c>
      <c r="AJ47" s="2">
        <v>0.95299999999999996</v>
      </c>
      <c r="AK47" s="2">
        <v>1</v>
      </c>
      <c r="AL47">
        <v>50.5</v>
      </c>
      <c r="AM47">
        <v>19</v>
      </c>
      <c r="AN47">
        <v>30.4</v>
      </c>
      <c r="AO47">
        <v>28.2</v>
      </c>
      <c r="AP47">
        <v>65.099999999999994</v>
      </c>
      <c r="AQ47">
        <v>64.8</v>
      </c>
      <c r="AR47">
        <v>35.799999999999997</v>
      </c>
      <c r="AS47">
        <v>32.299999999999997</v>
      </c>
      <c r="AT47">
        <v>74.099999999999994</v>
      </c>
      <c r="AU47">
        <v>61.3</v>
      </c>
      <c r="AV47">
        <v>0</v>
      </c>
      <c r="AW47">
        <v>17.899999999999999</v>
      </c>
      <c r="AX47">
        <v>8.1999999999999993</v>
      </c>
      <c r="AY47">
        <v>5.9</v>
      </c>
      <c r="AZ47">
        <v>2.4</v>
      </c>
      <c r="BA47">
        <v>0.6</v>
      </c>
      <c r="BB47" t="s">
        <v>220</v>
      </c>
      <c r="BC47" t="s">
        <v>113</v>
      </c>
      <c r="BD47" t="s">
        <v>101</v>
      </c>
      <c r="BE47" t="s">
        <v>101</v>
      </c>
      <c r="BF47" t="s">
        <v>101</v>
      </c>
      <c r="BG47" t="s">
        <v>101</v>
      </c>
      <c r="BH47" t="s">
        <v>101</v>
      </c>
      <c r="BI47" t="s">
        <v>101</v>
      </c>
      <c r="BJ47" t="s">
        <v>101</v>
      </c>
      <c r="BK47" t="s">
        <v>101</v>
      </c>
      <c r="BL47" t="s">
        <v>101</v>
      </c>
      <c r="BM47" t="s">
        <v>101</v>
      </c>
      <c r="BN47" t="s">
        <v>101</v>
      </c>
      <c r="BO47" t="s">
        <v>101</v>
      </c>
      <c r="BP47">
        <v>361</v>
      </c>
      <c r="BQ47">
        <v>47</v>
      </c>
      <c r="BR47" t="s">
        <v>101</v>
      </c>
      <c r="BS47">
        <v>1194858.6440000001</v>
      </c>
      <c r="BT47">
        <v>1834119.7779999999</v>
      </c>
      <c r="BU47">
        <v>41.699739690000001</v>
      </c>
      <c r="BV47">
        <v>-87.562121039999994</v>
      </c>
      <c r="BW47">
        <v>51</v>
      </c>
      <c r="BX47" t="s">
        <v>221</v>
      </c>
      <c r="BY47">
        <v>10</v>
      </c>
      <c r="BZ47">
        <v>4</v>
      </c>
      <c r="CA47" t="s">
        <v>222</v>
      </c>
    </row>
    <row r="48" spans="2:79" x14ac:dyDescent="0.2">
      <c r="B48">
        <v>609976</v>
      </c>
      <c r="C48" t="s">
        <v>2433</v>
      </c>
      <c r="D48" t="s">
        <v>88</v>
      </c>
      <c r="E48" t="s">
        <v>2434</v>
      </c>
      <c r="F48" t="s">
        <v>90</v>
      </c>
      <c r="G48" t="s">
        <v>91</v>
      </c>
      <c r="H48">
        <v>60660</v>
      </c>
      <c r="I48" t="s">
        <v>2435</v>
      </c>
      <c r="J48" t="s">
        <v>2436</v>
      </c>
      <c r="K48" t="s">
        <v>954</v>
      </c>
      <c r="L48" t="s">
        <v>193</v>
      </c>
      <c r="M48" t="s">
        <v>96</v>
      </c>
      <c r="N48" t="s">
        <v>128</v>
      </c>
      <c r="O48" t="s">
        <v>248</v>
      </c>
      <c r="P48" t="s">
        <v>433</v>
      </c>
      <c r="Q48" t="s">
        <v>96</v>
      </c>
      <c r="R48" t="s">
        <v>149</v>
      </c>
      <c r="S48">
        <v>72</v>
      </c>
      <c r="T48" t="s">
        <v>149</v>
      </c>
      <c r="U48">
        <v>61</v>
      </c>
      <c r="V48" t="s">
        <v>103</v>
      </c>
      <c r="W48">
        <v>52</v>
      </c>
      <c r="X48" t="s">
        <v>103</v>
      </c>
      <c r="Y48">
        <v>44</v>
      </c>
      <c r="Z48" t="s">
        <v>4876</v>
      </c>
      <c r="AA48">
        <v>48</v>
      </c>
      <c r="AB48" t="s">
        <v>149</v>
      </c>
      <c r="AC48">
        <v>66</v>
      </c>
      <c r="AD48" t="s">
        <v>101</v>
      </c>
      <c r="AE48" t="s">
        <v>101</v>
      </c>
      <c r="AF48" t="s">
        <v>101</v>
      </c>
      <c r="AG48" t="s">
        <v>101</v>
      </c>
      <c r="AH48" s="2">
        <v>0.95599999999999996</v>
      </c>
      <c r="AI48">
        <v>55.6</v>
      </c>
      <c r="AJ48" s="2">
        <v>0.96</v>
      </c>
      <c r="AK48" s="2">
        <v>0.99299999999999999</v>
      </c>
      <c r="AL48">
        <v>78.2</v>
      </c>
      <c r="AM48">
        <v>59.2</v>
      </c>
      <c r="AN48">
        <v>50.8</v>
      </c>
      <c r="AO48">
        <v>46.9</v>
      </c>
      <c r="AP48">
        <v>56.9</v>
      </c>
      <c r="AQ48">
        <v>66.5</v>
      </c>
      <c r="AR48">
        <v>55.5</v>
      </c>
      <c r="AS48">
        <v>46.3</v>
      </c>
      <c r="AT48">
        <v>61.5</v>
      </c>
      <c r="AU48">
        <v>57.5</v>
      </c>
      <c r="AV48">
        <v>26.7</v>
      </c>
      <c r="AW48">
        <v>39.5</v>
      </c>
      <c r="AX48">
        <v>28.6</v>
      </c>
      <c r="AY48">
        <v>23.2</v>
      </c>
      <c r="AZ48">
        <v>0.3</v>
      </c>
      <c r="BA48">
        <v>0.1</v>
      </c>
      <c r="BB48" t="s">
        <v>113</v>
      </c>
      <c r="BC48" t="s">
        <v>113</v>
      </c>
      <c r="BD48" t="s">
        <v>101</v>
      </c>
      <c r="BE48" t="s">
        <v>101</v>
      </c>
      <c r="BF48" t="s">
        <v>101</v>
      </c>
      <c r="BG48" t="s">
        <v>101</v>
      </c>
      <c r="BH48" t="s">
        <v>101</v>
      </c>
      <c r="BI48" t="s">
        <v>101</v>
      </c>
      <c r="BJ48" t="s">
        <v>101</v>
      </c>
      <c r="BK48" t="s">
        <v>101</v>
      </c>
      <c r="BL48" t="s">
        <v>101</v>
      </c>
      <c r="BM48" t="s">
        <v>101</v>
      </c>
      <c r="BN48" t="s">
        <v>101</v>
      </c>
      <c r="BO48" t="s">
        <v>101</v>
      </c>
      <c r="BP48">
        <v>1000</v>
      </c>
      <c r="BQ48">
        <v>32</v>
      </c>
      <c r="BR48" t="s">
        <v>101</v>
      </c>
      <c r="BS48">
        <v>1164969.8019999999</v>
      </c>
      <c r="BT48">
        <v>1941312.085</v>
      </c>
      <c r="BU48">
        <v>41.994568139999998</v>
      </c>
      <c r="BV48">
        <v>-87.668522699999997</v>
      </c>
      <c r="BW48">
        <v>77</v>
      </c>
      <c r="BX48" t="s">
        <v>1514</v>
      </c>
      <c r="BY48">
        <v>40</v>
      </c>
      <c r="BZ48">
        <v>24</v>
      </c>
      <c r="CA48" t="s">
        <v>2437</v>
      </c>
    </row>
    <row r="49" spans="2:79" x14ac:dyDescent="0.2">
      <c r="B49">
        <v>610030</v>
      </c>
      <c r="C49" t="s">
        <v>876</v>
      </c>
      <c r="D49" t="s">
        <v>88</v>
      </c>
      <c r="E49" t="s">
        <v>877</v>
      </c>
      <c r="F49" t="s">
        <v>90</v>
      </c>
      <c r="G49" t="s">
        <v>91</v>
      </c>
      <c r="H49">
        <v>60615</v>
      </c>
      <c r="I49" t="s">
        <v>878</v>
      </c>
      <c r="J49" t="s">
        <v>879</v>
      </c>
      <c r="K49" t="s">
        <v>94</v>
      </c>
      <c r="L49" t="s">
        <v>95</v>
      </c>
      <c r="M49" t="s">
        <v>96</v>
      </c>
      <c r="N49" t="s">
        <v>97</v>
      </c>
      <c r="O49" t="s">
        <v>98</v>
      </c>
      <c r="P49" t="s">
        <v>99</v>
      </c>
      <c r="Q49" t="s">
        <v>96</v>
      </c>
      <c r="R49" t="s">
        <v>102</v>
      </c>
      <c r="S49">
        <v>36</v>
      </c>
      <c r="T49" t="s">
        <v>101</v>
      </c>
      <c r="U49" t="s">
        <v>101</v>
      </c>
      <c r="V49" t="s">
        <v>102</v>
      </c>
      <c r="W49">
        <v>35</v>
      </c>
      <c r="X49" t="s">
        <v>103</v>
      </c>
      <c r="Y49">
        <v>40</v>
      </c>
      <c r="Z49" t="s">
        <v>4875</v>
      </c>
      <c r="AA49" t="s">
        <v>101</v>
      </c>
      <c r="AB49" t="s">
        <v>101</v>
      </c>
      <c r="AC49" t="s">
        <v>101</v>
      </c>
      <c r="AD49" t="s">
        <v>102</v>
      </c>
      <c r="AE49">
        <v>39</v>
      </c>
      <c r="AF49" t="s">
        <v>102</v>
      </c>
      <c r="AG49">
        <v>42</v>
      </c>
      <c r="AH49" s="2">
        <v>0.92</v>
      </c>
      <c r="AI49">
        <v>55.6</v>
      </c>
      <c r="AJ49" s="2">
        <v>0.94399999999999995</v>
      </c>
      <c r="AK49" s="2">
        <v>1</v>
      </c>
      <c r="AL49">
        <v>60</v>
      </c>
      <c r="AM49">
        <v>34.9</v>
      </c>
      <c r="AN49">
        <v>27.5</v>
      </c>
      <c r="AO49">
        <v>24.6</v>
      </c>
      <c r="AP49">
        <v>36.9</v>
      </c>
      <c r="AQ49">
        <v>33.9</v>
      </c>
      <c r="AR49">
        <v>14.7</v>
      </c>
      <c r="AS49">
        <v>23.8</v>
      </c>
      <c r="AT49">
        <v>37.9</v>
      </c>
      <c r="AU49">
        <v>43.4</v>
      </c>
      <c r="AV49">
        <v>6.5</v>
      </c>
      <c r="AW49">
        <v>18.8</v>
      </c>
      <c r="AX49">
        <v>5</v>
      </c>
      <c r="AY49">
        <v>6.1</v>
      </c>
      <c r="AZ49">
        <v>-1.2</v>
      </c>
      <c r="BA49">
        <v>-1.1000000000000001</v>
      </c>
      <c r="BB49" t="s">
        <v>104</v>
      </c>
      <c r="BC49" t="s">
        <v>104</v>
      </c>
      <c r="BD49" t="s">
        <v>101</v>
      </c>
      <c r="BE49" t="s">
        <v>101</v>
      </c>
      <c r="BF49" t="s">
        <v>101</v>
      </c>
      <c r="BG49" t="s">
        <v>101</v>
      </c>
      <c r="BH49" t="s">
        <v>101</v>
      </c>
      <c r="BI49" t="s">
        <v>101</v>
      </c>
      <c r="BJ49" t="s">
        <v>101</v>
      </c>
      <c r="BK49" t="s">
        <v>101</v>
      </c>
      <c r="BL49" t="s">
        <v>101</v>
      </c>
      <c r="BM49" t="s">
        <v>101</v>
      </c>
      <c r="BN49" t="s">
        <v>101</v>
      </c>
      <c r="BO49" t="s">
        <v>101</v>
      </c>
      <c r="BP49">
        <v>403</v>
      </c>
      <c r="BQ49">
        <v>46</v>
      </c>
      <c r="BR49" t="s">
        <v>101</v>
      </c>
      <c r="BS49">
        <v>1183537.4820000001</v>
      </c>
      <c r="BT49">
        <v>1869839.6510000001</v>
      </c>
      <c r="BU49">
        <v>41.798029499999998</v>
      </c>
      <c r="BV49">
        <v>-87.602462869999997</v>
      </c>
      <c r="BW49">
        <v>41</v>
      </c>
      <c r="BX49" t="s">
        <v>880</v>
      </c>
      <c r="BY49">
        <v>4</v>
      </c>
      <c r="BZ49">
        <v>2</v>
      </c>
      <c r="CA49" t="s">
        <v>881</v>
      </c>
    </row>
    <row r="50" spans="2:79" x14ac:dyDescent="0.2">
      <c r="B50">
        <v>610134</v>
      </c>
      <c r="C50" t="s">
        <v>1505</v>
      </c>
      <c r="D50" t="s">
        <v>88</v>
      </c>
      <c r="E50" t="s">
        <v>1506</v>
      </c>
      <c r="F50" t="s">
        <v>90</v>
      </c>
      <c r="G50" t="s">
        <v>91</v>
      </c>
      <c r="H50">
        <v>60623</v>
      </c>
      <c r="I50" t="s">
        <v>1507</v>
      </c>
      <c r="J50" t="s">
        <v>1508</v>
      </c>
      <c r="K50" t="s">
        <v>268</v>
      </c>
      <c r="L50" t="s">
        <v>121</v>
      </c>
      <c r="M50" t="s">
        <v>96</v>
      </c>
      <c r="N50" t="s">
        <v>97</v>
      </c>
      <c r="O50" t="s">
        <v>98</v>
      </c>
      <c r="P50" t="s">
        <v>99</v>
      </c>
      <c r="Q50" t="s">
        <v>96</v>
      </c>
      <c r="R50" t="s">
        <v>103</v>
      </c>
      <c r="S50">
        <v>48</v>
      </c>
      <c r="T50" t="s">
        <v>101</v>
      </c>
      <c r="U50" t="s">
        <v>101</v>
      </c>
      <c r="V50" t="s">
        <v>149</v>
      </c>
      <c r="W50">
        <v>73</v>
      </c>
      <c r="X50" t="s">
        <v>250</v>
      </c>
      <c r="Y50">
        <v>83</v>
      </c>
      <c r="Z50" t="s">
        <v>4875</v>
      </c>
      <c r="AA50" t="s">
        <v>101</v>
      </c>
      <c r="AB50" t="s">
        <v>101</v>
      </c>
      <c r="AC50" t="s">
        <v>101</v>
      </c>
      <c r="AD50" t="s">
        <v>101</v>
      </c>
      <c r="AE50" t="s">
        <v>101</v>
      </c>
      <c r="AF50" t="s">
        <v>101</v>
      </c>
      <c r="AG50" t="s">
        <v>101</v>
      </c>
      <c r="AH50" s="2">
        <v>0.91600000000000004</v>
      </c>
      <c r="AI50">
        <v>54.2</v>
      </c>
      <c r="AJ50" s="2">
        <v>0.95799999999999996</v>
      </c>
      <c r="AK50" s="2">
        <v>0.93500000000000005</v>
      </c>
      <c r="AL50">
        <v>50</v>
      </c>
      <c r="AM50" t="s">
        <v>101</v>
      </c>
      <c r="AN50">
        <v>19.3</v>
      </c>
      <c r="AO50">
        <v>17.600000000000001</v>
      </c>
      <c r="AP50">
        <v>40</v>
      </c>
      <c r="AQ50">
        <v>60.9</v>
      </c>
      <c r="AR50">
        <v>33.299999999999997</v>
      </c>
      <c r="AS50">
        <v>21.9</v>
      </c>
      <c r="AT50">
        <v>64.8</v>
      </c>
      <c r="AU50">
        <v>70.2</v>
      </c>
      <c r="AV50">
        <v>0</v>
      </c>
      <c r="AW50">
        <v>10.5</v>
      </c>
      <c r="AX50">
        <v>4.5</v>
      </c>
      <c r="AY50">
        <v>6.8</v>
      </c>
      <c r="AZ50">
        <v>0.2</v>
      </c>
      <c r="BA50">
        <v>-0.6</v>
      </c>
      <c r="BB50" t="s">
        <v>113</v>
      </c>
      <c r="BC50" t="s">
        <v>113</v>
      </c>
      <c r="BD50" t="s">
        <v>101</v>
      </c>
      <c r="BE50" t="s">
        <v>101</v>
      </c>
      <c r="BF50" t="s">
        <v>101</v>
      </c>
      <c r="BG50" t="s">
        <v>101</v>
      </c>
      <c r="BH50" t="s">
        <v>101</v>
      </c>
      <c r="BI50" t="s">
        <v>101</v>
      </c>
      <c r="BJ50" t="s">
        <v>101</v>
      </c>
      <c r="BK50" t="s">
        <v>101</v>
      </c>
      <c r="BL50" t="s">
        <v>101</v>
      </c>
      <c r="BM50" t="s">
        <v>101</v>
      </c>
      <c r="BN50" t="s">
        <v>101</v>
      </c>
      <c r="BO50" t="s">
        <v>101</v>
      </c>
      <c r="BP50">
        <v>200</v>
      </c>
      <c r="BQ50">
        <v>37</v>
      </c>
      <c r="BR50" t="s">
        <v>101</v>
      </c>
      <c r="BS50">
        <v>1155971.872</v>
      </c>
      <c r="BT50">
        <v>1890640.068</v>
      </c>
      <c r="BU50">
        <v>41.855707119999998</v>
      </c>
      <c r="BV50">
        <v>-87.702991440000005</v>
      </c>
      <c r="BW50">
        <v>29</v>
      </c>
      <c r="BX50" t="s">
        <v>412</v>
      </c>
      <c r="BY50">
        <v>24</v>
      </c>
      <c r="BZ50">
        <v>10</v>
      </c>
      <c r="CA50" t="s">
        <v>1509</v>
      </c>
    </row>
    <row r="51" spans="2:79" x14ac:dyDescent="0.2">
      <c r="B51">
        <v>609943</v>
      </c>
      <c r="C51" t="s">
        <v>796</v>
      </c>
      <c r="D51" t="s">
        <v>88</v>
      </c>
      <c r="E51" t="s">
        <v>797</v>
      </c>
      <c r="F51" t="s">
        <v>90</v>
      </c>
      <c r="G51" t="s">
        <v>91</v>
      </c>
      <c r="H51">
        <v>60628</v>
      </c>
      <c r="I51" t="s">
        <v>798</v>
      </c>
      <c r="J51" t="s">
        <v>799</v>
      </c>
      <c r="K51" t="s">
        <v>213</v>
      </c>
      <c r="L51" t="s">
        <v>156</v>
      </c>
      <c r="M51" t="s">
        <v>96</v>
      </c>
      <c r="N51" t="s">
        <v>128</v>
      </c>
      <c r="O51" t="s">
        <v>248</v>
      </c>
      <c r="P51" t="s">
        <v>249</v>
      </c>
      <c r="Q51" t="s">
        <v>96</v>
      </c>
      <c r="R51" t="s">
        <v>102</v>
      </c>
      <c r="S51">
        <v>34</v>
      </c>
      <c r="T51" t="s">
        <v>103</v>
      </c>
      <c r="U51">
        <v>42</v>
      </c>
      <c r="V51" t="s">
        <v>103</v>
      </c>
      <c r="W51">
        <v>48</v>
      </c>
      <c r="X51" t="s">
        <v>103</v>
      </c>
      <c r="Y51">
        <v>52</v>
      </c>
      <c r="Z51" t="s">
        <v>4876</v>
      </c>
      <c r="AA51">
        <v>57</v>
      </c>
      <c r="AB51" t="s">
        <v>103</v>
      </c>
      <c r="AC51">
        <v>59</v>
      </c>
      <c r="AD51" t="s">
        <v>103</v>
      </c>
      <c r="AE51">
        <v>49</v>
      </c>
      <c r="AF51" t="s">
        <v>103</v>
      </c>
      <c r="AG51">
        <v>47</v>
      </c>
      <c r="AH51" s="2">
        <v>0.93600000000000005</v>
      </c>
      <c r="AI51">
        <v>54.2</v>
      </c>
      <c r="AJ51" s="2">
        <v>0.96</v>
      </c>
      <c r="AK51" s="2">
        <v>1</v>
      </c>
      <c r="AL51" t="s">
        <v>101</v>
      </c>
      <c r="AM51" t="s">
        <v>101</v>
      </c>
      <c r="AN51">
        <v>36.9</v>
      </c>
      <c r="AO51">
        <v>30.1</v>
      </c>
      <c r="AP51">
        <v>57.9</v>
      </c>
      <c r="AQ51">
        <v>56.5</v>
      </c>
      <c r="AR51">
        <v>36.799999999999997</v>
      </c>
      <c r="AS51">
        <v>29.5</v>
      </c>
      <c r="AT51">
        <v>67.5</v>
      </c>
      <c r="AU51">
        <v>56.3</v>
      </c>
      <c r="AV51">
        <v>3.9</v>
      </c>
      <c r="AW51">
        <v>15.7</v>
      </c>
      <c r="AX51">
        <v>13.5</v>
      </c>
      <c r="AY51">
        <v>8.5</v>
      </c>
      <c r="AZ51">
        <v>0.4</v>
      </c>
      <c r="BA51">
        <v>-0.7</v>
      </c>
      <c r="BB51" t="s">
        <v>113</v>
      </c>
      <c r="BC51" t="s">
        <v>113</v>
      </c>
      <c r="BD51" t="s">
        <v>101</v>
      </c>
      <c r="BE51" t="s">
        <v>101</v>
      </c>
      <c r="BF51" t="s">
        <v>101</v>
      </c>
      <c r="BG51" t="s">
        <v>101</v>
      </c>
      <c r="BH51" t="s">
        <v>101</v>
      </c>
      <c r="BI51" t="s">
        <v>101</v>
      </c>
      <c r="BJ51" t="s">
        <v>101</v>
      </c>
      <c r="BK51" t="s">
        <v>101</v>
      </c>
      <c r="BL51" t="s">
        <v>101</v>
      </c>
      <c r="BM51" t="s">
        <v>101</v>
      </c>
      <c r="BN51" t="s">
        <v>101</v>
      </c>
      <c r="BO51" t="s">
        <v>101</v>
      </c>
      <c r="BP51">
        <v>285</v>
      </c>
      <c r="BQ51">
        <v>48</v>
      </c>
      <c r="BR51" t="s">
        <v>101</v>
      </c>
      <c r="BS51">
        <v>1178435.3259999999</v>
      </c>
      <c r="BT51">
        <v>1823353.395</v>
      </c>
      <c r="BU51">
        <v>41.670582979999999</v>
      </c>
      <c r="BV51">
        <v>-87.622580979999995</v>
      </c>
      <c r="BW51">
        <v>53</v>
      </c>
      <c r="BX51" t="s">
        <v>214</v>
      </c>
      <c r="BY51">
        <v>9</v>
      </c>
      <c r="BZ51">
        <v>5</v>
      </c>
      <c r="CA51" t="s">
        <v>800</v>
      </c>
    </row>
    <row r="52" spans="2:79" x14ac:dyDescent="0.2">
      <c r="B52">
        <v>610282</v>
      </c>
      <c r="C52" t="s">
        <v>657</v>
      </c>
      <c r="D52" t="s">
        <v>88</v>
      </c>
      <c r="E52" t="s">
        <v>658</v>
      </c>
      <c r="F52" t="s">
        <v>90</v>
      </c>
      <c r="G52" t="s">
        <v>91</v>
      </c>
      <c r="H52">
        <v>60651</v>
      </c>
      <c r="I52" t="s">
        <v>659</v>
      </c>
      <c r="J52" t="s">
        <v>660</v>
      </c>
      <c r="K52" t="s">
        <v>268</v>
      </c>
      <c r="L52" t="s">
        <v>121</v>
      </c>
      <c r="M52" t="s">
        <v>96</v>
      </c>
      <c r="N52" t="s">
        <v>97</v>
      </c>
      <c r="O52" t="s">
        <v>98</v>
      </c>
      <c r="P52" t="s">
        <v>99</v>
      </c>
      <c r="Q52" t="s">
        <v>96</v>
      </c>
      <c r="R52" t="s">
        <v>102</v>
      </c>
      <c r="S52">
        <v>31</v>
      </c>
      <c r="T52" t="s">
        <v>102</v>
      </c>
      <c r="U52">
        <v>30</v>
      </c>
      <c r="V52" t="s">
        <v>103</v>
      </c>
      <c r="W52">
        <v>56</v>
      </c>
      <c r="X52" t="s">
        <v>103</v>
      </c>
      <c r="Y52">
        <v>59</v>
      </c>
      <c r="Z52" t="s">
        <v>4877</v>
      </c>
      <c r="AA52">
        <v>32</v>
      </c>
      <c r="AB52" t="s">
        <v>102</v>
      </c>
      <c r="AC52">
        <v>20</v>
      </c>
      <c r="AD52" t="s">
        <v>103</v>
      </c>
      <c r="AE52">
        <v>47</v>
      </c>
      <c r="AF52" t="s">
        <v>103</v>
      </c>
      <c r="AG52">
        <v>53</v>
      </c>
      <c r="AH52" s="2">
        <v>0.90700000000000003</v>
      </c>
      <c r="AI52">
        <v>52.8</v>
      </c>
      <c r="AJ52" s="2">
        <v>0.96499999999999997</v>
      </c>
      <c r="AK52" s="2">
        <v>1</v>
      </c>
      <c r="AL52">
        <v>65.400000000000006</v>
      </c>
      <c r="AM52">
        <v>47.7</v>
      </c>
      <c r="AN52">
        <v>36.6</v>
      </c>
      <c r="AO52">
        <v>27</v>
      </c>
      <c r="AP52">
        <v>47</v>
      </c>
      <c r="AQ52">
        <v>55.1</v>
      </c>
      <c r="AR52">
        <v>36.1</v>
      </c>
      <c r="AS52">
        <v>26.8</v>
      </c>
      <c r="AT52">
        <v>45.7</v>
      </c>
      <c r="AU52">
        <v>54.9</v>
      </c>
      <c r="AV52">
        <v>4.5</v>
      </c>
      <c r="AW52">
        <v>9.1</v>
      </c>
      <c r="AX52">
        <v>9.8000000000000007</v>
      </c>
      <c r="AY52">
        <v>5.6</v>
      </c>
      <c r="AZ52">
        <v>-1.2</v>
      </c>
      <c r="BA52">
        <v>-1.7</v>
      </c>
      <c r="BB52" t="s">
        <v>104</v>
      </c>
      <c r="BC52" t="s">
        <v>104</v>
      </c>
      <c r="BD52" t="s">
        <v>101</v>
      </c>
      <c r="BE52" t="s">
        <v>101</v>
      </c>
      <c r="BF52" t="s">
        <v>101</v>
      </c>
      <c r="BG52" t="s">
        <v>101</v>
      </c>
      <c r="BH52" t="s">
        <v>101</v>
      </c>
      <c r="BI52" t="s">
        <v>101</v>
      </c>
      <c r="BJ52" t="s">
        <v>101</v>
      </c>
      <c r="BK52" t="s">
        <v>101</v>
      </c>
      <c r="BL52" t="s">
        <v>101</v>
      </c>
      <c r="BM52" t="s">
        <v>101</v>
      </c>
      <c r="BN52" t="s">
        <v>101</v>
      </c>
      <c r="BO52" t="s">
        <v>101</v>
      </c>
      <c r="BP52">
        <v>422</v>
      </c>
      <c r="BQ52">
        <v>36</v>
      </c>
      <c r="BR52" t="s">
        <v>101</v>
      </c>
      <c r="BS52">
        <v>1143946.8540000001</v>
      </c>
      <c r="BT52">
        <v>1905911.0719999999</v>
      </c>
      <c r="BU52">
        <v>41.897846399999999</v>
      </c>
      <c r="BV52">
        <v>-87.746746450000003</v>
      </c>
      <c r="BW52">
        <v>25</v>
      </c>
      <c r="BX52" t="s">
        <v>269</v>
      </c>
      <c r="BY52">
        <v>37</v>
      </c>
      <c r="BZ52">
        <v>15</v>
      </c>
      <c r="CA52" t="s">
        <v>661</v>
      </c>
    </row>
    <row r="53" spans="2:79" x14ac:dyDescent="0.2">
      <c r="B53">
        <v>609786</v>
      </c>
      <c r="C53" t="s">
        <v>667</v>
      </c>
      <c r="D53" t="s">
        <v>88</v>
      </c>
      <c r="E53" t="s">
        <v>668</v>
      </c>
      <c r="F53" t="s">
        <v>90</v>
      </c>
      <c r="G53" t="s">
        <v>91</v>
      </c>
      <c r="H53">
        <v>60619</v>
      </c>
      <c r="I53" t="s">
        <v>669</v>
      </c>
      <c r="J53" t="s">
        <v>670</v>
      </c>
      <c r="K53" t="s">
        <v>200</v>
      </c>
      <c r="L53" t="s">
        <v>95</v>
      </c>
      <c r="M53" t="s">
        <v>96</v>
      </c>
      <c r="N53" t="s">
        <v>97</v>
      </c>
      <c r="O53" t="s">
        <v>248</v>
      </c>
      <c r="P53" t="s">
        <v>249</v>
      </c>
      <c r="Q53" t="s">
        <v>96</v>
      </c>
      <c r="R53" t="s">
        <v>102</v>
      </c>
      <c r="S53">
        <v>32</v>
      </c>
      <c r="T53" t="s">
        <v>102</v>
      </c>
      <c r="U53">
        <v>24</v>
      </c>
      <c r="V53" t="s">
        <v>102</v>
      </c>
      <c r="W53">
        <v>38</v>
      </c>
      <c r="X53" t="s">
        <v>102</v>
      </c>
      <c r="Y53">
        <v>32</v>
      </c>
      <c r="Z53" t="s">
        <v>4877</v>
      </c>
      <c r="AA53">
        <v>32</v>
      </c>
      <c r="AB53" t="s">
        <v>100</v>
      </c>
      <c r="AC53">
        <v>16</v>
      </c>
      <c r="AD53" t="s">
        <v>102</v>
      </c>
      <c r="AE53">
        <v>46</v>
      </c>
      <c r="AF53" t="s">
        <v>102</v>
      </c>
      <c r="AG53">
        <v>45</v>
      </c>
      <c r="AH53" s="2">
        <v>0.92100000000000004</v>
      </c>
      <c r="AI53">
        <v>52.1</v>
      </c>
      <c r="AJ53" s="2">
        <v>0.96399999999999997</v>
      </c>
      <c r="AK53" s="2">
        <v>0.97699999999999998</v>
      </c>
      <c r="AL53">
        <v>47.8</v>
      </c>
      <c r="AM53">
        <v>15.4</v>
      </c>
      <c r="AN53">
        <v>11.9</v>
      </c>
      <c r="AO53">
        <v>22.3</v>
      </c>
      <c r="AP53">
        <v>41.7</v>
      </c>
      <c r="AQ53">
        <v>40.9</v>
      </c>
      <c r="AR53">
        <v>14.8</v>
      </c>
      <c r="AS53">
        <v>20.6</v>
      </c>
      <c r="AT53">
        <v>42.7</v>
      </c>
      <c r="AU53">
        <v>44.1</v>
      </c>
      <c r="AV53">
        <v>2.2000000000000002</v>
      </c>
      <c r="AW53">
        <v>24.4</v>
      </c>
      <c r="AX53">
        <v>7.9</v>
      </c>
      <c r="AY53">
        <v>5.0999999999999996</v>
      </c>
      <c r="AZ53">
        <v>1.1000000000000001</v>
      </c>
      <c r="BA53">
        <v>1.2</v>
      </c>
      <c r="BB53" t="s">
        <v>220</v>
      </c>
      <c r="BC53" t="s">
        <v>220</v>
      </c>
      <c r="BD53" t="s">
        <v>101</v>
      </c>
      <c r="BE53" t="s">
        <v>101</v>
      </c>
      <c r="BF53" t="s">
        <v>101</v>
      </c>
      <c r="BG53" t="s">
        <v>101</v>
      </c>
      <c r="BH53" t="s">
        <v>101</v>
      </c>
      <c r="BI53" t="s">
        <v>101</v>
      </c>
      <c r="BJ53" t="s">
        <v>101</v>
      </c>
      <c r="BK53" t="s">
        <v>101</v>
      </c>
      <c r="BL53" t="s">
        <v>101</v>
      </c>
      <c r="BM53" t="s">
        <v>101</v>
      </c>
      <c r="BN53" t="s">
        <v>101</v>
      </c>
      <c r="BO53" t="s">
        <v>101</v>
      </c>
      <c r="BP53">
        <v>398</v>
      </c>
      <c r="BQ53">
        <v>47</v>
      </c>
      <c r="BR53" t="s">
        <v>101</v>
      </c>
      <c r="BS53">
        <v>1186651.081</v>
      </c>
      <c r="BT53">
        <v>1851731.65</v>
      </c>
      <c r="BU53">
        <v>41.748266360000002</v>
      </c>
      <c r="BV53">
        <v>-87.59161761</v>
      </c>
      <c r="BW53">
        <v>45</v>
      </c>
      <c r="BX53" t="s">
        <v>340</v>
      </c>
      <c r="BY53">
        <v>8</v>
      </c>
      <c r="BZ53">
        <v>4</v>
      </c>
      <c r="CA53" t="s">
        <v>671</v>
      </c>
    </row>
    <row r="54" spans="2:79" x14ac:dyDescent="0.2">
      <c r="B54">
        <v>609832</v>
      </c>
      <c r="C54" t="s">
        <v>2157</v>
      </c>
      <c r="D54" t="s">
        <v>88</v>
      </c>
      <c r="E54" t="s">
        <v>2158</v>
      </c>
      <c r="F54" t="s">
        <v>90</v>
      </c>
      <c r="G54" t="s">
        <v>91</v>
      </c>
      <c r="H54">
        <v>60638</v>
      </c>
      <c r="I54" t="s">
        <v>2159</v>
      </c>
      <c r="J54" t="s">
        <v>2160</v>
      </c>
      <c r="K54" t="s">
        <v>175</v>
      </c>
      <c r="L54" t="s">
        <v>112</v>
      </c>
      <c r="M54" t="s">
        <v>1285</v>
      </c>
      <c r="N54" t="s">
        <v>128</v>
      </c>
      <c r="O54" t="s">
        <v>98</v>
      </c>
      <c r="P54" t="s">
        <v>99</v>
      </c>
      <c r="Q54" t="s">
        <v>96</v>
      </c>
      <c r="R54" t="s">
        <v>149</v>
      </c>
      <c r="S54">
        <v>63</v>
      </c>
      <c r="T54" t="s">
        <v>149</v>
      </c>
      <c r="U54">
        <v>61</v>
      </c>
      <c r="V54" t="s">
        <v>102</v>
      </c>
      <c r="W54">
        <v>35</v>
      </c>
      <c r="X54" t="s">
        <v>102</v>
      </c>
      <c r="Y54">
        <v>38</v>
      </c>
      <c r="Z54" t="s">
        <v>4876</v>
      </c>
      <c r="AA54">
        <v>59</v>
      </c>
      <c r="AB54" t="s">
        <v>103</v>
      </c>
      <c r="AC54">
        <v>57</v>
      </c>
      <c r="AD54" t="s">
        <v>103</v>
      </c>
      <c r="AE54">
        <v>49</v>
      </c>
      <c r="AF54" t="s">
        <v>102</v>
      </c>
      <c r="AG54">
        <v>45</v>
      </c>
      <c r="AH54" s="2">
        <v>0.94599999999999995</v>
      </c>
      <c r="AI54">
        <v>51.8</v>
      </c>
      <c r="AJ54" s="2">
        <v>0.95799999999999996</v>
      </c>
      <c r="AK54" s="2">
        <v>0.94</v>
      </c>
      <c r="AL54">
        <v>74.3</v>
      </c>
      <c r="AM54">
        <v>69.599999999999994</v>
      </c>
      <c r="AN54">
        <v>50.2</v>
      </c>
      <c r="AO54">
        <v>42.9</v>
      </c>
      <c r="AP54">
        <v>43.7</v>
      </c>
      <c r="AQ54">
        <v>67.599999999999994</v>
      </c>
      <c r="AR54">
        <v>44.9</v>
      </c>
      <c r="AS54">
        <v>48.1</v>
      </c>
      <c r="AT54">
        <v>45.8</v>
      </c>
      <c r="AU54">
        <v>36.5</v>
      </c>
      <c r="AV54">
        <v>21.5</v>
      </c>
      <c r="AW54">
        <v>34.200000000000003</v>
      </c>
      <c r="AX54">
        <v>23.1</v>
      </c>
      <c r="AY54">
        <v>24.8</v>
      </c>
      <c r="AZ54">
        <v>-1.2</v>
      </c>
      <c r="BA54">
        <v>-1.1000000000000001</v>
      </c>
      <c r="BB54" t="s">
        <v>104</v>
      </c>
      <c r="BC54" t="s">
        <v>104</v>
      </c>
      <c r="BD54">
        <v>19.3</v>
      </c>
      <c r="BE54">
        <v>56.3</v>
      </c>
      <c r="BF54" t="s">
        <v>101</v>
      </c>
      <c r="BG54" t="s">
        <v>101</v>
      </c>
      <c r="BH54" t="s">
        <v>101</v>
      </c>
      <c r="BI54" t="s">
        <v>101</v>
      </c>
      <c r="BJ54" t="s">
        <v>101</v>
      </c>
      <c r="BK54" t="s">
        <v>101</v>
      </c>
      <c r="BL54" t="s">
        <v>101</v>
      </c>
      <c r="BM54" t="s">
        <v>101</v>
      </c>
      <c r="BN54" t="s">
        <v>101</v>
      </c>
      <c r="BO54" t="s">
        <v>101</v>
      </c>
      <c r="BP54">
        <v>705</v>
      </c>
      <c r="BQ54">
        <v>44</v>
      </c>
      <c r="BR54" t="s">
        <v>101</v>
      </c>
      <c r="BS54">
        <v>1131997.0209999999</v>
      </c>
      <c r="BT54">
        <v>1868365.169</v>
      </c>
      <c r="BU54">
        <v>41.79503029</v>
      </c>
      <c r="BV54">
        <v>-87.791507780000003</v>
      </c>
      <c r="BW54">
        <v>56</v>
      </c>
      <c r="BX54" t="s">
        <v>760</v>
      </c>
      <c r="BY54">
        <v>23</v>
      </c>
      <c r="BZ54">
        <v>8</v>
      </c>
      <c r="CA54" t="s">
        <v>2161</v>
      </c>
    </row>
    <row r="55" spans="2:79" x14ac:dyDescent="0.2">
      <c r="B55">
        <v>609705</v>
      </c>
      <c r="C55" t="s">
        <v>882</v>
      </c>
      <c r="D55" t="s">
        <v>132</v>
      </c>
      <c r="E55" t="s">
        <v>883</v>
      </c>
      <c r="F55" t="s">
        <v>90</v>
      </c>
      <c r="G55" t="s">
        <v>91</v>
      </c>
      <c r="H55">
        <v>60628</v>
      </c>
      <c r="I55" t="s">
        <v>884</v>
      </c>
      <c r="J55" t="s">
        <v>885</v>
      </c>
      <c r="K55" t="s">
        <v>489</v>
      </c>
      <c r="L55" t="s">
        <v>156</v>
      </c>
      <c r="M55" t="s">
        <v>96</v>
      </c>
      <c r="N55" t="s">
        <v>97</v>
      </c>
      <c r="O55" t="s">
        <v>98</v>
      </c>
      <c r="P55" t="s">
        <v>99</v>
      </c>
      <c r="Q55" t="s">
        <v>96</v>
      </c>
      <c r="R55" t="s">
        <v>102</v>
      </c>
      <c r="S55">
        <v>36</v>
      </c>
      <c r="T55" t="s">
        <v>102</v>
      </c>
      <c r="U55">
        <v>28</v>
      </c>
      <c r="V55" t="s">
        <v>103</v>
      </c>
      <c r="W55">
        <v>41</v>
      </c>
      <c r="X55" t="s">
        <v>102</v>
      </c>
      <c r="Y55">
        <v>32</v>
      </c>
      <c r="Z55" t="s">
        <v>4876</v>
      </c>
      <c r="AA55">
        <v>46</v>
      </c>
      <c r="AB55" t="s">
        <v>103</v>
      </c>
      <c r="AC55">
        <v>42</v>
      </c>
      <c r="AD55" t="s">
        <v>101</v>
      </c>
      <c r="AE55" t="s">
        <v>101</v>
      </c>
      <c r="AF55" t="s">
        <v>101</v>
      </c>
      <c r="AG55" t="s">
        <v>101</v>
      </c>
      <c r="AH55" s="2">
        <v>0.74399999999999999</v>
      </c>
      <c r="AI55">
        <v>49.8</v>
      </c>
      <c r="AJ55" s="2">
        <v>0.95399999999999996</v>
      </c>
      <c r="AK55" s="2">
        <v>1</v>
      </c>
      <c r="AL55" t="s">
        <v>101</v>
      </c>
      <c r="AM55" t="s">
        <v>101</v>
      </c>
      <c r="AN55" t="s">
        <v>101</v>
      </c>
      <c r="AO55" t="s">
        <v>101</v>
      </c>
      <c r="AP55" t="s">
        <v>101</v>
      </c>
      <c r="AQ55" t="s">
        <v>101</v>
      </c>
      <c r="AR55" t="s">
        <v>101</v>
      </c>
      <c r="AS55" t="s">
        <v>101</v>
      </c>
      <c r="AT55" t="s">
        <v>101</v>
      </c>
      <c r="AU55" t="s">
        <v>101</v>
      </c>
      <c r="AV55" t="s">
        <v>101</v>
      </c>
      <c r="AW55" t="s">
        <v>101</v>
      </c>
      <c r="BB55" t="s">
        <v>101</v>
      </c>
      <c r="BC55" t="s">
        <v>101</v>
      </c>
      <c r="BD55" t="s">
        <v>101</v>
      </c>
      <c r="BE55" t="s">
        <v>101</v>
      </c>
      <c r="BF55">
        <v>12</v>
      </c>
      <c r="BG55">
        <v>12.1</v>
      </c>
      <c r="BH55">
        <v>12.9</v>
      </c>
      <c r="BI55">
        <v>13.3</v>
      </c>
      <c r="BJ55">
        <v>1.3</v>
      </c>
      <c r="BK55">
        <v>14</v>
      </c>
      <c r="BL55">
        <v>1.1000000000000001</v>
      </c>
      <c r="BM55">
        <v>11.3</v>
      </c>
      <c r="BN55">
        <v>34.799999999999997</v>
      </c>
      <c r="BO55">
        <v>36.700000000000003</v>
      </c>
      <c r="BP55">
        <v>688</v>
      </c>
      <c r="BQ55">
        <v>48</v>
      </c>
      <c r="BR55">
        <v>68.2</v>
      </c>
      <c r="BS55">
        <v>1174272.7109999999</v>
      </c>
      <c r="BT55">
        <v>1830372.91</v>
      </c>
      <c r="BU55">
        <v>41.689938849999997</v>
      </c>
      <c r="BV55">
        <v>-87.637608330000006</v>
      </c>
      <c r="BW55">
        <v>49</v>
      </c>
      <c r="BX55" t="s">
        <v>157</v>
      </c>
      <c r="BY55">
        <v>34</v>
      </c>
      <c r="BZ55">
        <v>22</v>
      </c>
      <c r="CA55" t="s">
        <v>886</v>
      </c>
    </row>
    <row r="56" spans="2:79" x14ac:dyDescent="0.2">
      <c r="B56">
        <v>609848</v>
      </c>
      <c r="C56" t="s">
        <v>1042</v>
      </c>
      <c r="D56" t="s">
        <v>88</v>
      </c>
      <c r="E56" t="s">
        <v>1043</v>
      </c>
      <c r="F56" t="s">
        <v>90</v>
      </c>
      <c r="G56" t="s">
        <v>91</v>
      </c>
      <c r="H56">
        <v>60827</v>
      </c>
      <c r="I56" t="s">
        <v>1044</v>
      </c>
      <c r="J56" t="s">
        <v>1045</v>
      </c>
      <c r="K56" t="s">
        <v>213</v>
      </c>
      <c r="L56" t="s">
        <v>156</v>
      </c>
      <c r="M56" t="s">
        <v>96</v>
      </c>
      <c r="N56" t="s">
        <v>97</v>
      </c>
      <c r="O56" t="s">
        <v>98</v>
      </c>
      <c r="P56" t="s">
        <v>99</v>
      </c>
      <c r="Q56" t="s">
        <v>96</v>
      </c>
      <c r="R56" t="s">
        <v>102</v>
      </c>
      <c r="S56">
        <v>39</v>
      </c>
      <c r="T56" t="s">
        <v>101</v>
      </c>
      <c r="U56" t="s">
        <v>101</v>
      </c>
      <c r="V56" t="s">
        <v>102</v>
      </c>
      <c r="W56">
        <v>36</v>
      </c>
      <c r="X56" t="s">
        <v>102</v>
      </c>
      <c r="Y56">
        <v>39</v>
      </c>
      <c r="Z56" t="s">
        <v>4875</v>
      </c>
      <c r="AA56" t="s">
        <v>101</v>
      </c>
      <c r="AB56" t="s">
        <v>101</v>
      </c>
      <c r="AC56" t="s">
        <v>101</v>
      </c>
      <c r="AD56" t="s">
        <v>103</v>
      </c>
      <c r="AE56">
        <v>49</v>
      </c>
      <c r="AF56" t="s">
        <v>102</v>
      </c>
      <c r="AG56">
        <v>46</v>
      </c>
      <c r="AH56" s="2">
        <v>0.92900000000000005</v>
      </c>
      <c r="AI56">
        <v>49</v>
      </c>
      <c r="AJ56" s="2">
        <v>0.96299999999999997</v>
      </c>
      <c r="AK56" s="2">
        <v>1</v>
      </c>
      <c r="AL56">
        <v>62.7</v>
      </c>
      <c r="AM56">
        <v>60.9</v>
      </c>
      <c r="AN56">
        <v>20.7</v>
      </c>
      <c r="AO56">
        <v>20.2</v>
      </c>
      <c r="AP56">
        <v>46.7</v>
      </c>
      <c r="AQ56">
        <v>40.9</v>
      </c>
      <c r="AR56">
        <v>21.2</v>
      </c>
      <c r="AS56">
        <v>29.8</v>
      </c>
      <c r="AT56">
        <v>37.4</v>
      </c>
      <c r="AU56">
        <v>60.2</v>
      </c>
      <c r="AV56">
        <v>2.5</v>
      </c>
      <c r="AW56">
        <v>20</v>
      </c>
      <c r="AX56">
        <v>7.7</v>
      </c>
      <c r="AY56">
        <v>7.2</v>
      </c>
      <c r="AZ56">
        <v>-1.5</v>
      </c>
      <c r="BA56">
        <v>-0.8</v>
      </c>
      <c r="BB56" t="s">
        <v>104</v>
      </c>
      <c r="BC56" t="s">
        <v>113</v>
      </c>
      <c r="BD56" t="s">
        <v>101</v>
      </c>
      <c r="BE56" t="s">
        <v>101</v>
      </c>
      <c r="BF56" t="s">
        <v>101</v>
      </c>
      <c r="BG56" t="s">
        <v>101</v>
      </c>
      <c r="BH56" t="s">
        <v>101</v>
      </c>
      <c r="BI56" t="s">
        <v>101</v>
      </c>
      <c r="BJ56" t="s">
        <v>101</v>
      </c>
      <c r="BK56" t="s">
        <v>101</v>
      </c>
      <c r="BL56" t="s">
        <v>101</v>
      </c>
      <c r="BM56" t="s">
        <v>101</v>
      </c>
      <c r="BN56" t="s">
        <v>101</v>
      </c>
      <c r="BO56" t="s">
        <v>101</v>
      </c>
      <c r="BP56">
        <v>285</v>
      </c>
      <c r="BQ56">
        <v>48</v>
      </c>
      <c r="BR56" t="s">
        <v>101</v>
      </c>
      <c r="BS56">
        <v>1182870.294</v>
      </c>
      <c r="BT56">
        <v>1818598.1780000001</v>
      </c>
      <c r="BU56">
        <v>41.65743243</v>
      </c>
      <c r="BV56">
        <v>-87.606496230000005</v>
      </c>
      <c r="BW56">
        <v>54</v>
      </c>
      <c r="BX56" t="s">
        <v>351</v>
      </c>
      <c r="BY56">
        <v>9</v>
      </c>
      <c r="BZ56">
        <v>5</v>
      </c>
      <c r="CA56" t="s">
        <v>1046</v>
      </c>
    </row>
    <row r="57" spans="2:79" x14ac:dyDescent="0.2">
      <c r="B57">
        <v>609983</v>
      </c>
      <c r="C57" t="s">
        <v>281</v>
      </c>
      <c r="D57" t="s">
        <v>88</v>
      </c>
      <c r="E57" t="s">
        <v>282</v>
      </c>
      <c r="F57" t="s">
        <v>90</v>
      </c>
      <c r="G57" t="s">
        <v>91</v>
      </c>
      <c r="H57">
        <v>60609</v>
      </c>
      <c r="I57" t="s">
        <v>283</v>
      </c>
      <c r="J57" t="s">
        <v>284</v>
      </c>
      <c r="K57" t="s">
        <v>285</v>
      </c>
      <c r="L57" t="s">
        <v>112</v>
      </c>
      <c r="M57" t="s">
        <v>96</v>
      </c>
      <c r="N57" t="s">
        <v>97</v>
      </c>
      <c r="O57" t="s">
        <v>248</v>
      </c>
      <c r="P57" t="s">
        <v>249</v>
      </c>
      <c r="Q57" t="s">
        <v>96</v>
      </c>
      <c r="R57" t="s">
        <v>102</v>
      </c>
      <c r="S57">
        <v>22</v>
      </c>
      <c r="T57" t="s">
        <v>101</v>
      </c>
      <c r="U57" t="s">
        <v>101</v>
      </c>
      <c r="V57" t="s">
        <v>102</v>
      </c>
      <c r="W57">
        <v>22</v>
      </c>
      <c r="X57" t="s">
        <v>102</v>
      </c>
      <c r="Y57">
        <v>24</v>
      </c>
      <c r="Z57" t="s">
        <v>4875</v>
      </c>
      <c r="AA57" t="s">
        <v>101</v>
      </c>
      <c r="AB57" t="s">
        <v>101</v>
      </c>
      <c r="AC57" t="s">
        <v>101</v>
      </c>
      <c r="AD57" t="s">
        <v>102</v>
      </c>
      <c r="AE57">
        <v>41</v>
      </c>
      <c r="AF57" t="s">
        <v>102</v>
      </c>
      <c r="AG57">
        <v>45</v>
      </c>
      <c r="AH57" s="2">
        <v>0.95399999999999996</v>
      </c>
      <c r="AI57">
        <v>48.8</v>
      </c>
      <c r="AJ57" s="2">
        <v>0.96499999999999997</v>
      </c>
      <c r="AK57" s="2">
        <v>1</v>
      </c>
      <c r="AL57">
        <v>66.3</v>
      </c>
      <c r="AM57">
        <v>41.1</v>
      </c>
      <c r="AN57">
        <v>34</v>
      </c>
      <c r="AO57">
        <v>19.600000000000001</v>
      </c>
      <c r="AP57">
        <v>46.3</v>
      </c>
      <c r="AQ57">
        <v>50.4</v>
      </c>
      <c r="AR57">
        <v>25.1</v>
      </c>
      <c r="AS57">
        <v>25.2</v>
      </c>
      <c r="AT57">
        <v>57</v>
      </c>
      <c r="AU57">
        <v>55.1</v>
      </c>
      <c r="AV57">
        <v>13.2</v>
      </c>
      <c r="AW57">
        <v>17.100000000000001</v>
      </c>
      <c r="AX57">
        <v>12.6</v>
      </c>
      <c r="AY57">
        <v>6.8</v>
      </c>
      <c r="AZ57">
        <v>-0.1</v>
      </c>
      <c r="BA57">
        <v>0.5</v>
      </c>
      <c r="BB57" t="s">
        <v>113</v>
      </c>
      <c r="BC57" t="s">
        <v>113</v>
      </c>
      <c r="BD57">
        <v>16.5</v>
      </c>
      <c r="BE57">
        <v>61.5</v>
      </c>
      <c r="BF57" t="s">
        <v>101</v>
      </c>
      <c r="BG57" t="s">
        <v>101</v>
      </c>
      <c r="BH57" t="s">
        <v>101</v>
      </c>
      <c r="BI57" t="s">
        <v>101</v>
      </c>
      <c r="BJ57" t="s">
        <v>101</v>
      </c>
      <c r="BK57" t="s">
        <v>101</v>
      </c>
      <c r="BL57" t="s">
        <v>101</v>
      </c>
      <c r="BM57" t="s">
        <v>101</v>
      </c>
      <c r="BN57" t="s">
        <v>101</v>
      </c>
      <c r="BO57" t="s">
        <v>101</v>
      </c>
      <c r="BP57">
        <v>845</v>
      </c>
      <c r="BQ57">
        <v>42</v>
      </c>
      <c r="BR57" t="s">
        <v>101</v>
      </c>
      <c r="BS57">
        <v>1164199.04</v>
      </c>
      <c r="BT57">
        <v>1873001.047</v>
      </c>
      <c r="BU57">
        <v>41.807134060000003</v>
      </c>
      <c r="BV57">
        <v>-87.673291210000002</v>
      </c>
      <c r="BW57">
        <v>61</v>
      </c>
      <c r="BX57" t="s">
        <v>286</v>
      </c>
      <c r="BY57">
        <v>20</v>
      </c>
      <c r="BZ57">
        <v>9</v>
      </c>
      <c r="CA57" t="s">
        <v>287</v>
      </c>
    </row>
    <row r="58" spans="2:79" x14ac:dyDescent="0.2">
      <c r="B58">
        <v>610364</v>
      </c>
      <c r="C58" t="s">
        <v>1461</v>
      </c>
      <c r="D58" t="s">
        <v>88</v>
      </c>
      <c r="E58" t="s">
        <v>1462</v>
      </c>
      <c r="F58" t="s">
        <v>90</v>
      </c>
      <c r="G58" t="s">
        <v>91</v>
      </c>
      <c r="H58">
        <v>60827</v>
      </c>
      <c r="I58" t="s">
        <v>1463</v>
      </c>
      <c r="J58" t="s">
        <v>1464</v>
      </c>
      <c r="K58" t="s">
        <v>213</v>
      </c>
      <c r="L58" t="s">
        <v>156</v>
      </c>
      <c r="M58" t="s">
        <v>96</v>
      </c>
      <c r="N58" t="s">
        <v>97</v>
      </c>
      <c r="O58" t="s">
        <v>98</v>
      </c>
      <c r="P58" t="s">
        <v>99</v>
      </c>
      <c r="Q58" t="s">
        <v>96</v>
      </c>
      <c r="R58" t="s">
        <v>103</v>
      </c>
      <c r="S58">
        <v>47</v>
      </c>
      <c r="T58" t="s">
        <v>101</v>
      </c>
      <c r="U58" t="s">
        <v>101</v>
      </c>
      <c r="V58" t="s">
        <v>102</v>
      </c>
      <c r="W58">
        <v>33</v>
      </c>
      <c r="X58" t="s">
        <v>103</v>
      </c>
      <c r="Y58">
        <v>42</v>
      </c>
      <c r="Z58" t="s">
        <v>4875</v>
      </c>
      <c r="AA58" t="s">
        <v>101</v>
      </c>
      <c r="AB58" t="s">
        <v>101</v>
      </c>
      <c r="AC58" t="s">
        <v>101</v>
      </c>
      <c r="AD58" t="s">
        <v>103</v>
      </c>
      <c r="AE58">
        <v>50</v>
      </c>
      <c r="AF58" t="s">
        <v>102</v>
      </c>
      <c r="AG58">
        <v>45</v>
      </c>
      <c r="AH58" s="2">
        <v>0.93300000000000005</v>
      </c>
      <c r="AI58">
        <v>48.5</v>
      </c>
      <c r="AJ58" s="2">
        <v>0.94399999999999995</v>
      </c>
      <c r="AK58" s="2">
        <v>1</v>
      </c>
      <c r="AL58">
        <v>73.2</v>
      </c>
      <c r="AM58">
        <v>64.8</v>
      </c>
      <c r="AN58">
        <v>17.899999999999999</v>
      </c>
      <c r="AO58">
        <v>11.8</v>
      </c>
      <c r="AP58">
        <v>37.5</v>
      </c>
      <c r="AQ58">
        <v>44.4</v>
      </c>
      <c r="AR58">
        <v>23.2</v>
      </c>
      <c r="AS58">
        <v>20.9</v>
      </c>
      <c r="AT58">
        <v>64.5</v>
      </c>
      <c r="AU58">
        <v>55.7</v>
      </c>
      <c r="AV58">
        <v>0</v>
      </c>
      <c r="AW58">
        <v>12.5</v>
      </c>
      <c r="AX58">
        <v>7.9</v>
      </c>
      <c r="AY58">
        <v>5</v>
      </c>
      <c r="AZ58">
        <v>0.4</v>
      </c>
      <c r="BA58">
        <v>0.4</v>
      </c>
      <c r="BB58" t="s">
        <v>113</v>
      </c>
      <c r="BC58" t="s">
        <v>113</v>
      </c>
      <c r="BD58" t="s">
        <v>101</v>
      </c>
      <c r="BE58" t="s">
        <v>101</v>
      </c>
      <c r="BF58" t="s">
        <v>101</v>
      </c>
      <c r="BG58" t="s">
        <v>101</v>
      </c>
      <c r="BH58" t="s">
        <v>101</v>
      </c>
      <c r="BI58" t="s">
        <v>101</v>
      </c>
      <c r="BJ58" t="s">
        <v>101</v>
      </c>
      <c r="BK58" t="s">
        <v>101</v>
      </c>
      <c r="BL58" t="s">
        <v>101</v>
      </c>
      <c r="BM58" t="s">
        <v>101</v>
      </c>
      <c r="BN58" t="s">
        <v>101</v>
      </c>
      <c r="BO58" t="s">
        <v>101</v>
      </c>
      <c r="BP58">
        <v>184</v>
      </c>
      <c r="BQ58">
        <v>48</v>
      </c>
      <c r="BR58" t="s">
        <v>101</v>
      </c>
      <c r="BS58">
        <v>1180737.575</v>
      </c>
      <c r="BT58">
        <v>1817242.1529999999</v>
      </c>
      <c r="BU58">
        <v>41.653760370000001</v>
      </c>
      <c r="BV58">
        <v>-87.61434156</v>
      </c>
      <c r="BW58">
        <v>54</v>
      </c>
      <c r="BX58" t="s">
        <v>351</v>
      </c>
      <c r="BY58">
        <v>9</v>
      </c>
      <c r="BZ58">
        <v>5</v>
      </c>
      <c r="CA58" t="s">
        <v>1465</v>
      </c>
    </row>
    <row r="59" spans="2:79" x14ac:dyDescent="0.2">
      <c r="B59">
        <v>610256</v>
      </c>
      <c r="C59" t="s">
        <v>2840</v>
      </c>
      <c r="D59" t="s">
        <v>88</v>
      </c>
      <c r="E59" t="s">
        <v>2841</v>
      </c>
      <c r="F59" t="s">
        <v>90</v>
      </c>
      <c r="G59" t="s">
        <v>91</v>
      </c>
      <c r="H59">
        <v>60653</v>
      </c>
      <c r="I59" t="s">
        <v>2842</v>
      </c>
      <c r="J59" t="s">
        <v>2843</v>
      </c>
      <c r="K59" t="s">
        <v>94</v>
      </c>
      <c r="L59" t="s">
        <v>95</v>
      </c>
      <c r="M59" t="s">
        <v>96</v>
      </c>
      <c r="N59" t="s">
        <v>128</v>
      </c>
      <c r="O59" t="s">
        <v>98</v>
      </c>
      <c r="P59" t="s">
        <v>99</v>
      </c>
      <c r="Q59" t="s">
        <v>96</v>
      </c>
      <c r="R59" t="s">
        <v>101</v>
      </c>
      <c r="T59" t="s">
        <v>101</v>
      </c>
      <c r="U59" t="s">
        <v>101</v>
      </c>
      <c r="V59" t="s">
        <v>101</v>
      </c>
      <c r="X59" t="s">
        <v>101</v>
      </c>
      <c r="Z59" t="s">
        <v>4875</v>
      </c>
      <c r="AA59" t="s">
        <v>101</v>
      </c>
      <c r="AB59" t="s">
        <v>101</v>
      </c>
      <c r="AC59" t="s">
        <v>101</v>
      </c>
      <c r="AD59" t="s">
        <v>102</v>
      </c>
      <c r="AE59">
        <v>45</v>
      </c>
      <c r="AF59" t="s">
        <v>103</v>
      </c>
      <c r="AG59">
        <v>47</v>
      </c>
      <c r="AH59" s="2">
        <v>0.90500000000000003</v>
      </c>
      <c r="AI59">
        <v>47.9</v>
      </c>
      <c r="AJ59" s="2">
        <v>0.93799999999999994</v>
      </c>
      <c r="AK59" s="2">
        <v>1</v>
      </c>
      <c r="AL59">
        <v>52</v>
      </c>
      <c r="AM59">
        <v>30.6</v>
      </c>
      <c r="AN59">
        <v>10.6</v>
      </c>
      <c r="AO59">
        <v>21.3</v>
      </c>
      <c r="AP59">
        <v>39.1</v>
      </c>
      <c r="AQ59">
        <v>26.1</v>
      </c>
      <c r="AR59" t="s">
        <v>101</v>
      </c>
      <c r="AS59" t="s">
        <v>101</v>
      </c>
      <c r="AT59" t="s">
        <v>101</v>
      </c>
      <c r="AU59" t="s">
        <v>101</v>
      </c>
      <c r="AV59" t="s">
        <v>101</v>
      </c>
      <c r="AW59" t="s">
        <v>101</v>
      </c>
      <c r="AX59">
        <v>6.5</v>
      </c>
      <c r="AY59">
        <v>6.4</v>
      </c>
      <c r="BB59" t="s">
        <v>101</v>
      </c>
      <c r="BC59" t="s">
        <v>101</v>
      </c>
      <c r="BD59" t="s">
        <v>101</v>
      </c>
      <c r="BE59" t="s">
        <v>101</v>
      </c>
      <c r="BF59" t="s">
        <v>101</v>
      </c>
      <c r="BG59" t="s">
        <v>101</v>
      </c>
      <c r="BH59" t="s">
        <v>101</v>
      </c>
      <c r="BI59" t="s">
        <v>101</v>
      </c>
      <c r="BJ59" t="s">
        <v>101</v>
      </c>
      <c r="BK59" t="s">
        <v>101</v>
      </c>
      <c r="BL59" t="s">
        <v>101</v>
      </c>
      <c r="BM59" t="s">
        <v>101</v>
      </c>
      <c r="BN59" t="s">
        <v>101</v>
      </c>
      <c r="BO59" t="s">
        <v>101</v>
      </c>
      <c r="BP59">
        <v>140</v>
      </c>
      <c r="BQ59">
        <v>40</v>
      </c>
      <c r="BR59" t="s">
        <v>101</v>
      </c>
      <c r="BS59">
        <v>1184412.8799999999</v>
      </c>
      <c r="BT59">
        <v>1876890.9739999999</v>
      </c>
      <c r="BU59">
        <v>41.817358390000003</v>
      </c>
      <c r="BV59">
        <v>-87.599031740000001</v>
      </c>
      <c r="BW59">
        <v>36</v>
      </c>
      <c r="BX59" t="s">
        <v>2844</v>
      </c>
      <c r="BY59">
        <v>4</v>
      </c>
      <c r="BZ59">
        <v>2</v>
      </c>
      <c r="CA59" t="s">
        <v>2845</v>
      </c>
    </row>
    <row r="60" spans="2:79" x14ac:dyDescent="0.2">
      <c r="B60">
        <v>609913</v>
      </c>
      <c r="C60" t="s">
        <v>1276</v>
      </c>
      <c r="D60" t="s">
        <v>88</v>
      </c>
      <c r="E60" t="s">
        <v>1277</v>
      </c>
      <c r="F60" t="s">
        <v>90</v>
      </c>
      <c r="G60" t="s">
        <v>91</v>
      </c>
      <c r="H60">
        <v>60636</v>
      </c>
      <c r="I60" t="s">
        <v>1278</v>
      </c>
      <c r="J60" t="s">
        <v>1279</v>
      </c>
      <c r="K60" t="s">
        <v>111</v>
      </c>
      <c r="L60" t="s">
        <v>112</v>
      </c>
      <c r="M60" t="s">
        <v>96</v>
      </c>
      <c r="N60" t="s">
        <v>128</v>
      </c>
      <c r="O60" t="s">
        <v>98</v>
      </c>
      <c r="P60" t="s">
        <v>99</v>
      </c>
      <c r="Q60" t="s">
        <v>96</v>
      </c>
      <c r="R60" t="s">
        <v>103</v>
      </c>
      <c r="S60">
        <v>44</v>
      </c>
      <c r="T60" t="s">
        <v>103</v>
      </c>
      <c r="U60">
        <v>42</v>
      </c>
      <c r="V60" t="s">
        <v>103</v>
      </c>
      <c r="W60">
        <v>52</v>
      </c>
      <c r="X60" t="s">
        <v>103</v>
      </c>
      <c r="Y60">
        <v>56</v>
      </c>
      <c r="Z60" t="s">
        <v>4877</v>
      </c>
      <c r="AA60">
        <v>35</v>
      </c>
      <c r="AB60" t="s">
        <v>102</v>
      </c>
      <c r="AC60">
        <v>28</v>
      </c>
      <c r="AD60" t="s">
        <v>102</v>
      </c>
      <c r="AE60">
        <v>46</v>
      </c>
      <c r="AF60" t="s">
        <v>102</v>
      </c>
      <c r="AG60">
        <v>46</v>
      </c>
      <c r="AH60" s="2">
        <v>0.91600000000000004</v>
      </c>
      <c r="AI60">
        <v>47.5</v>
      </c>
      <c r="AJ60" s="2">
        <v>0.96</v>
      </c>
      <c r="AK60" s="2">
        <v>1</v>
      </c>
      <c r="AL60">
        <v>77.8</v>
      </c>
      <c r="AM60">
        <v>67.900000000000006</v>
      </c>
      <c r="AN60">
        <v>40.5</v>
      </c>
      <c r="AO60">
        <v>26</v>
      </c>
      <c r="AP60">
        <v>50.4</v>
      </c>
      <c r="AQ60">
        <v>67.7</v>
      </c>
      <c r="AR60">
        <v>35.4</v>
      </c>
      <c r="AS60">
        <v>29.2</v>
      </c>
      <c r="AT60">
        <v>61</v>
      </c>
      <c r="AU60">
        <v>50</v>
      </c>
      <c r="AV60">
        <v>4</v>
      </c>
      <c r="AW60">
        <v>8</v>
      </c>
      <c r="AX60">
        <v>9.8000000000000007</v>
      </c>
      <c r="AY60">
        <v>8.6</v>
      </c>
      <c r="AZ60">
        <v>-0.2</v>
      </c>
      <c r="BA60">
        <v>-0.3</v>
      </c>
      <c r="BB60" t="s">
        <v>113</v>
      </c>
      <c r="BC60" t="s">
        <v>113</v>
      </c>
      <c r="BD60" t="s">
        <v>101</v>
      </c>
      <c r="BE60" t="s">
        <v>101</v>
      </c>
      <c r="BF60" t="s">
        <v>101</v>
      </c>
      <c r="BG60" t="s">
        <v>101</v>
      </c>
      <c r="BH60" t="s">
        <v>101</v>
      </c>
      <c r="BI60" t="s">
        <v>101</v>
      </c>
      <c r="BJ60" t="s">
        <v>101</v>
      </c>
      <c r="BK60" t="s">
        <v>101</v>
      </c>
      <c r="BL60" t="s">
        <v>101</v>
      </c>
      <c r="BM60" t="s">
        <v>101</v>
      </c>
      <c r="BN60" t="s">
        <v>101</v>
      </c>
      <c r="BO60" t="s">
        <v>101</v>
      </c>
      <c r="BP60">
        <v>419</v>
      </c>
      <c r="BQ60">
        <v>43</v>
      </c>
      <c r="BR60" t="s">
        <v>101</v>
      </c>
      <c r="BS60">
        <v>1163653.7439999999</v>
      </c>
      <c r="BT60">
        <v>1863565.274</v>
      </c>
      <c r="BU60">
        <v>41.78125258</v>
      </c>
      <c r="BV60">
        <v>-87.675555990000007</v>
      </c>
      <c r="BW60">
        <v>67</v>
      </c>
      <c r="BX60" t="s">
        <v>114</v>
      </c>
      <c r="BY60">
        <v>15</v>
      </c>
      <c r="BZ60">
        <v>7</v>
      </c>
      <c r="CA60" t="s">
        <v>1280</v>
      </c>
    </row>
    <row r="61" spans="2:79" x14ac:dyDescent="0.2">
      <c r="B61">
        <v>609712</v>
      </c>
      <c r="C61" t="s">
        <v>131</v>
      </c>
      <c r="D61" t="s">
        <v>132</v>
      </c>
      <c r="E61" t="s">
        <v>133</v>
      </c>
      <c r="F61" t="s">
        <v>90</v>
      </c>
      <c r="G61" t="s">
        <v>91</v>
      </c>
      <c r="H61">
        <v>60619</v>
      </c>
      <c r="I61" t="s">
        <v>134</v>
      </c>
      <c r="J61" t="s">
        <v>135</v>
      </c>
      <c r="K61" t="s">
        <v>136</v>
      </c>
      <c r="L61" t="s">
        <v>95</v>
      </c>
      <c r="M61" t="s">
        <v>96</v>
      </c>
      <c r="N61" t="s">
        <v>97</v>
      </c>
      <c r="O61" t="s">
        <v>98</v>
      </c>
      <c r="P61" t="s">
        <v>99</v>
      </c>
      <c r="Q61" t="s">
        <v>96</v>
      </c>
      <c r="R61" t="s">
        <v>100</v>
      </c>
      <c r="S61">
        <v>13</v>
      </c>
      <c r="T61" t="s">
        <v>103</v>
      </c>
      <c r="U61">
        <v>46</v>
      </c>
      <c r="V61" t="s">
        <v>102</v>
      </c>
      <c r="W61">
        <v>28</v>
      </c>
      <c r="X61" t="s">
        <v>102</v>
      </c>
      <c r="Y61">
        <v>28</v>
      </c>
      <c r="Z61" t="s">
        <v>4876</v>
      </c>
      <c r="AA61">
        <v>52</v>
      </c>
      <c r="AB61" t="s">
        <v>103</v>
      </c>
      <c r="AC61">
        <v>50</v>
      </c>
      <c r="AD61" t="s">
        <v>101</v>
      </c>
      <c r="AE61" t="s">
        <v>101</v>
      </c>
      <c r="AF61" t="s">
        <v>101</v>
      </c>
      <c r="AG61" t="s">
        <v>101</v>
      </c>
      <c r="AH61" s="2">
        <v>0.84799999999999998</v>
      </c>
      <c r="AI61">
        <v>47.1</v>
      </c>
      <c r="AJ61" s="2">
        <v>0.95399999999999996</v>
      </c>
      <c r="AK61" s="2">
        <v>0.88</v>
      </c>
      <c r="AL61" t="s">
        <v>101</v>
      </c>
      <c r="AM61" t="s">
        <v>101</v>
      </c>
      <c r="AN61" t="s">
        <v>101</v>
      </c>
      <c r="AO61" t="s">
        <v>101</v>
      </c>
      <c r="AP61" t="s">
        <v>101</v>
      </c>
      <c r="AQ61" t="s">
        <v>101</v>
      </c>
      <c r="AR61" t="s">
        <v>101</v>
      </c>
      <c r="AS61" t="s">
        <v>101</v>
      </c>
      <c r="AT61" t="s">
        <v>101</v>
      </c>
      <c r="AU61" t="s">
        <v>101</v>
      </c>
      <c r="AV61" t="s">
        <v>101</v>
      </c>
      <c r="AW61" t="s">
        <v>101</v>
      </c>
      <c r="BB61" t="s">
        <v>101</v>
      </c>
      <c r="BC61" t="s">
        <v>101</v>
      </c>
      <c r="BD61" t="s">
        <v>101</v>
      </c>
      <c r="BE61" t="s">
        <v>101</v>
      </c>
      <c r="BF61">
        <v>11.5</v>
      </c>
      <c r="BG61">
        <v>11.2</v>
      </c>
      <c r="BH61">
        <v>12.9</v>
      </c>
      <c r="BI61">
        <v>12.4</v>
      </c>
      <c r="BJ61">
        <v>0.9</v>
      </c>
      <c r="BK61">
        <v>14.1</v>
      </c>
      <c r="BL61">
        <v>1.2</v>
      </c>
      <c r="BM61">
        <v>10.8</v>
      </c>
      <c r="BN61">
        <v>36.200000000000003</v>
      </c>
      <c r="BO61">
        <v>45.1</v>
      </c>
      <c r="BP61">
        <v>458</v>
      </c>
      <c r="BQ61">
        <v>46</v>
      </c>
      <c r="BR61">
        <v>69.5</v>
      </c>
      <c r="BS61">
        <v>1183865.1270000001</v>
      </c>
      <c r="BT61">
        <v>1853710.216</v>
      </c>
      <c r="BU61">
        <v>41.7537612</v>
      </c>
      <c r="BV61">
        <v>-87.601764520000003</v>
      </c>
      <c r="BW61">
        <v>69</v>
      </c>
      <c r="BX61" t="s">
        <v>137</v>
      </c>
      <c r="BY61">
        <v>8</v>
      </c>
      <c r="BZ61">
        <v>6</v>
      </c>
      <c r="CA61" t="s">
        <v>138</v>
      </c>
    </row>
    <row r="62" spans="2:79" x14ac:dyDescent="0.2">
      <c r="B62">
        <v>610021</v>
      </c>
      <c r="C62" t="s">
        <v>2926</v>
      </c>
      <c r="D62" t="s">
        <v>88</v>
      </c>
      <c r="E62" t="s">
        <v>2927</v>
      </c>
      <c r="F62" t="s">
        <v>90</v>
      </c>
      <c r="G62" t="s">
        <v>91</v>
      </c>
      <c r="H62">
        <v>60651</v>
      </c>
      <c r="I62" t="s">
        <v>2928</v>
      </c>
      <c r="J62" t="s">
        <v>2929</v>
      </c>
      <c r="K62" t="s">
        <v>120</v>
      </c>
      <c r="L62" t="s">
        <v>121</v>
      </c>
      <c r="M62" t="s">
        <v>96</v>
      </c>
      <c r="N62" t="s">
        <v>97</v>
      </c>
      <c r="O62" t="s">
        <v>98</v>
      </c>
      <c r="P62" t="s">
        <v>99</v>
      </c>
      <c r="Q62" t="s">
        <v>96</v>
      </c>
      <c r="R62" t="s">
        <v>101</v>
      </c>
      <c r="T62" t="s">
        <v>101</v>
      </c>
      <c r="U62" t="s">
        <v>101</v>
      </c>
      <c r="V62" t="s">
        <v>101</v>
      </c>
      <c r="X62" t="s">
        <v>101</v>
      </c>
      <c r="Z62" t="s">
        <v>4875</v>
      </c>
      <c r="AA62" t="s">
        <v>101</v>
      </c>
      <c r="AB62" t="s">
        <v>101</v>
      </c>
      <c r="AC62" t="s">
        <v>101</v>
      </c>
      <c r="AD62" t="s">
        <v>102</v>
      </c>
      <c r="AE62">
        <v>42</v>
      </c>
      <c r="AF62" t="s">
        <v>102</v>
      </c>
      <c r="AG62">
        <v>43</v>
      </c>
      <c r="AH62" s="2">
        <v>0.92</v>
      </c>
      <c r="AI62">
        <v>47.1</v>
      </c>
      <c r="AJ62" s="2">
        <v>0.95899999999999996</v>
      </c>
      <c r="AK62" s="2">
        <v>0.97199999999999998</v>
      </c>
      <c r="AL62">
        <v>45.1</v>
      </c>
      <c r="AM62">
        <v>32.1</v>
      </c>
      <c r="AN62">
        <v>23.6</v>
      </c>
      <c r="AO62">
        <v>14.6</v>
      </c>
      <c r="AP62">
        <v>46.7</v>
      </c>
      <c r="AQ62">
        <v>39.700000000000003</v>
      </c>
      <c r="AR62">
        <v>24.6</v>
      </c>
      <c r="AS62">
        <v>25.8</v>
      </c>
      <c r="AT62">
        <v>45.4</v>
      </c>
      <c r="AU62">
        <v>67.2</v>
      </c>
      <c r="AV62">
        <v>8.1999999999999993</v>
      </c>
      <c r="AW62">
        <v>18.399999999999999</v>
      </c>
      <c r="AX62">
        <v>9.6</v>
      </c>
      <c r="AY62">
        <v>5</v>
      </c>
      <c r="AZ62">
        <v>-1.1000000000000001</v>
      </c>
      <c r="BA62">
        <v>-0.3</v>
      </c>
      <c r="BB62" t="s">
        <v>104</v>
      </c>
      <c r="BC62" t="s">
        <v>113</v>
      </c>
      <c r="BD62" t="s">
        <v>101</v>
      </c>
      <c r="BE62" t="s">
        <v>101</v>
      </c>
      <c r="BF62" t="s">
        <v>101</v>
      </c>
      <c r="BG62" t="s">
        <v>101</v>
      </c>
      <c r="BH62" t="s">
        <v>101</v>
      </c>
      <c r="BI62" t="s">
        <v>101</v>
      </c>
      <c r="BJ62" t="s">
        <v>101</v>
      </c>
      <c r="BK62" t="s">
        <v>101</v>
      </c>
      <c r="BL62" t="s">
        <v>101</v>
      </c>
      <c r="BM62" t="s">
        <v>101</v>
      </c>
      <c r="BN62" t="s">
        <v>101</v>
      </c>
      <c r="BO62" t="s">
        <v>101</v>
      </c>
      <c r="BP62">
        <v>505</v>
      </c>
      <c r="BQ62">
        <v>34</v>
      </c>
      <c r="BR62" t="s">
        <v>101</v>
      </c>
      <c r="BS62">
        <v>1152770.808</v>
      </c>
      <c r="BT62">
        <v>1908388.615</v>
      </c>
      <c r="BU62">
        <v>41.904474880000002</v>
      </c>
      <c r="BV62">
        <v>-87.714271049999994</v>
      </c>
      <c r="BW62">
        <v>23</v>
      </c>
      <c r="BX62" t="s">
        <v>401</v>
      </c>
      <c r="BY62">
        <v>26</v>
      </c>
      <c r="BZ62">
        <v>14</v>
      </c>
      <c r="CA62" t="s">
        <v>2930</v>
      </c>
    </row>
    <row r="63" spans="2:79" x14ac:dyDescent="0.2">
      <c r="B63">
        <v>610003</v>
      </c>
      <c r="C63" t="s">
        <v>1682</v>
      </c>
      <c r="D63" t="s">
        <v>88</v>
      </c>
      <c r="E63" t="s">
        <v>1683</v>
      </c>
      <c r="F63" t="s">
        <v>90</v>
      </c>
      <c r="G63" t="s">
        <v>91</v>
      </c>
      <c r="H63">
        <v>60620</v>
      </c>
      <c r="I63" t="s">
        <v>1684</v>
      </c>
      <c r="J63" t="s">
        <v>1685</v>
      </c>
      <c r="K63" t="s">
        <v>111</v>
      </c>
      <c r="L63" t="s">
        <v>112</v>
      </c>
      <c r="M63" t="s">
        <v>96</v>
      </c>
      <c r="N63" t="s">
        <v>97</v>
      </c>
      <c r="O63" t="s">
        <v>98</v>
      </c>
      <c r="P63" t="s">
        <v>99</v>
      </c>
      <c r="Q63" t="s">
        <v>96</v>
      </c>
      <c r="R63" t="s">
        <v>103</v>
      </c>
      <c r="S63">
        <v>51</v>
      </c>
      <c r="T63" t="s">
        <v>149</v>
      </c>
      <c r="U63">
        <v>60</v>
      </c>
      <c r="V63" t="s">
        <v>103</v>
      </c>
      <c r="W63">
        <v>45</v>
      </c>
      <c r="X63" t="s">
        <v>103</v>
      </c>
      <c r="Y63">
        <v>54</v>
      </c>
      <c r="Z63" t="s">
        <v>4874</v>
      </c>
      <c r="AA63">
        <v>66</v>
      </c>
      <c r="AB63" t="s">
        <v>250</v>
      </c>
      <c r="AC63">
        <v>83</v>
      </c>
      <c r="AD63" t="s">
        <v>103</v>
      </c>
      <c r="AE63">
        <v>48</v>
      </c>
      <c r="AF63" t="s">
        <v>103</v>
      </c>
      <c r="AG63">
        <v>51</v>
      </c>
      <c r="AH63" s="2">
        <v>0.93600000000000005</v>
      </c>
      <c r="AI63">
        <v>46.9</v>
      </c>
      <c r="AJ63" s="2">
        <v>0.95399999999999996</v>
      </c>
      <c r="AK63" s="2">
        <v>0.98499999999999999</v>
      </c>
      <c r="AL63">
        <v>72.400000000000006</v>
      </c>
      <c r="AM63">
        <v>72.099999999999994</v>
      </c>
      <c r="AN63">
        <v>44.3</v>
      </c>
      <c r="AO63">
        <v>44.9</v>
      </c>
      <c r="AP63">
        <v>63</v>
      </c>
      <c r="AQ63">
        <v>68.8</v>
      </c>
      <c r="AR63">
        <v>54.2</v>
      </c>
      <c r="AS63">
        <v>44.3</v>
      </c>
      <c r="AT63">
        <v>54.8</v>
      </c>
      <c r="AU63">
        <v>52.4</v>
      </c>
      <c r="AV63">
        <v>23.1</v>
      </c>
      <c r="AW63">
        <v>40</v>
      </c>
      <c r="AX63">
        <v>20.6</v>
      </c>
      <c r="AY63">
        <v>15.6</v>
      </c>
      <c r="AZ63">
        <v>-0.5</v>
      </c>
      <c r="BA63">
        <v>-1.1000000000000001</v>
      </c>
      <c r="BB63" t="s">
        <v>104</v>
      </c>
      <c r="BC63" t="s">
        <v>104</v>
      </c>
      <c r="BD63">
        <v>28.8</v>
      </c>
      <c r="BE63">
        <v>21.1</v>
      </c>
      <c r="BF63" t="s">
        <v>101</v>
      </c>
      <c r="BG63" t="s">
        <v>101</v>
      </c>
      <c r="BH63" t="s">
        <v>101</v>
      </c>
      <c r="BI63" t="s">
        <v>101</v>
      </c>
      <c r="BJ63" t="s">
        <v>101</v>
      </c>
      <c r="BK63" t="s">
        <v>101</v>
      </c>
      <c r="BL63" t="s">
        <v>101</v>
      </c>
      <c r="BM63" t="s">
        <v>101</v>
      </c>
      <c r="BN63" t="s">
        <v>101</v>
      </c>
      <c r="BO63" t="s">
        <v>101</v>
      </c>
      <c r="BP63">
        <v>512</v>
      </c>
      <c r="BQ63">
        <v>45</v>
      </c>
      <c r="BR63" t="s">
        <v>101</v>
      </c>
      <c r="BS63">
        <v>1169734.7590000001</v>
      </c>
      <c r="BT63">
        <v>1849470.5</v>
      </c>
      <c r="BU63">
        <v>41.742444890000002</v>
      </c>
      <c r="BV63">
        <v>-87.65366994</v>
      </c>
      <c r="BW63">
        <v>71</v>
      </c>
      <c r="BX63" t="s">
        <v>129</v>
      </c>
      <c r="BY63">
        <v>21</v>
      </c>
      <c r="BZ63">
        <v>6</v>
      </c>
      <c r="CA63" t="s">
        <v>1686</v>
      </c>
    </row>
    <row r="64" spans="2:79" x14ac:dyDescent="0.2">
      <c r="B64">
        <v>610076</v>
      </c>
      <c r="C64" t="s">
        <v>1596</v>
      </c>
      <c r="D64" t="s">
        <v>88</v>
      </c>
      <c r="E64" t="s">
        <v>1597</v>
      </c>
      <c r="F64" t="s">
        <v>90</v>
      </c>
      <c r="G64" t="s">
        <v>91</v>
      </c>
      <c r="H64">
        <v>60647</v>
      </c>
      <c r="I64" t="s">
        <v>1598</v>
      </c>
      <c r="J64" t="s">
        <v>1599</v>
      </c>
      <c r="K64" t="s">
        <v>481</v>
      </c>
      <c r="L64" t="s">
        <v>121</v>
      </c>
      <c r="M64" t="s">
        <v>96</v>
      </c>
      <c r="N64" t="s">
        <v>97</v>
      </c>
      <c r="O64" t="s">
        <v>98</v>
      </c>
      <c r="P64" t="s">
        <v>249</v>
      </c>
      <c r="Q64" t="s">
        <v>96</v>
      </c>
      <c r="R64" t="s">
        <v>103</v>
      </c>
      <c r="S64">
        <v>50</v>
      </c>
      <c r="T64" t="s">
        <v>102</v>
      </c>
      <c r="U64">
        <v>34</v>
      </c>
      <c r="V64" t="s">
        <v>103</v>
      </c>
      <c r="W64">
        <v>47</v>
      </c>
      <c r="X64" t="s">
        <v>102</v>
      </c>
      <c r="Y64">
        <v>32</v>
      </c>
      <c r="Z64" t="s">
        <v>4877</v>
      </c>
      <c r="AA64">
        <v>34</v>
      </c>
      <c r="AB64" t="s">
        <v>102</v>
      </c>
      <c r="AC64">
        <v>31</v>
      </c>
      <c r="AD64" t="s">
        <v>101</v>
      </c>
      <c r="AE64" t="s">
        <v>101</v>
      </c>
      <c r="AF64" t="s">
        <v>101</v>
      </c>
      <c r="AG64" t="s">
        <v>101</v>
      </c>
      <c r="AH64" s="2">
        <v>0.93</v>
      </c>
      <c r="AI64">
        <v>45.5</v>
      </c>
      <c r="AJ64" s="2">
        <v>0.96299999999999997</v>
      </c>
      <c r="AK64" s="2">
        <v>0.98499999999999999</v>
      </c>
      <c r="AL64">
        <v>52.7</v>
      </c>
      <c r="AM64">
        <v>52.4</v>
      </c>
      <c r="AN64">
        <v>43</v>
      </c>
      <c r="AO64">
        <v>26.5</v>
      </c>
      <c r="AP64">
        <v>60.8</v>
      </c>
      <c r="AQ64">
        <v>61.6</v>
      </c>
      <c r="AR64">
        <v>60.6</v>
      </c>
      <c r="AS64">
        <v>30.5</v>
      </c>
      <c r="AT64">
        <v>70.8</v>
      </c>
      <c r="AU64">
        <v>61.3</v>
      </c>
      <c r="AV64">
        <v>10.9</v>
      </c>
      <c r="AW64">
        <v>12.7</v>
      </c>
      <c r="AX64">
        <v>24</v>
      </c>
      <c r="AY64">
        <v>7.5</v>
      </c>
      <c r="AZ64">
        <v>1.4</v>
      </c>
      <c r="BA64">
        <v>0.2</v>
      </c>
      <c r="BB64" t="s">
        <v>220</v>
      </c>
      <c r="BC64" t="s">
        <v>113</v>
      </c>
      <c r="BD64" t="s">
        <v>101</v>
      </c>
      <c r="BE64" t="s">
        <v>101</v>
      </c>
      <c r="BF64" t="s">
        <v>101</v>
      </c>
      <c r="BG64" t="s">
        <v>101</v>
      </c>
      <c r="BH64" t="s">
        <v>101</v>
      </c>
      <c r="BI64" t="s">
        <v>101</v>
      </c>
      <c r="BJ64" t="s">
        <v>101</v>
      </c>
      <c r="BK64" t="s">
        <v>101</v>
      </c>
      <c r="BL64" t="s">
        <v>101</v>
      </c>
      <c r="BM64" t="s">
        <v>101</v>
      </c>
      <c r="BN64" t="s">
        <v>101</v>
      </c>
      <c r="BO64" t="s">
        <v>101</v>
      </c>
      <c r="BP64">
        <v>429</v>
      </c>
      <c r="BQ64">
        <v>34</v>
      </c>
      <c r="BR64" t="s">
        <v>101</v>
      </c>
      <c r="BS64">
        <v>1157476.3030000001</v>
      </c>
      <c r="BT64">
        <v>1911358.8970000001</v>
      </c>
      <c r="BU64">
        <v>41.912531100000002</v>
      </c>
      <c r="BV64">
        <v>-87.696905450000003</v>
      </c>
      <c r="BW64">
        <v>24</v>
      </c>
      <c r="BX64" t="s">
        <v>602</v>
      </c>
      <c r="BY64">
        <v>1</v>
      </c>
      <c r="BZ64">
        <v>14</v>
      </c>
      <c r="CA64" t="s">
        <v>1600</v>
      </c>
    </row>
    <row r="65" spans="2:79" x14ac:dyDescent="0.2">
      <c r="B65">
        <v>610200</v>
      </c>
      <c r="C65" t="s">
        <v>682</v>
      </c>
      <c r="D65" t="s">
        <v>88</v>
      </c>
      <c r="E65" t="s">
        <v>683</v>
      </c>
      <c r="F65" t="s">
        <v>90</v>
      </c>
      <c r="G65" t="s">
        <v>91</v>
      </c>
      <c r="H65">
        <v>60617</v>
      </c>
      <c r="I65" t="s">
        <v>684</v>
      </c>
      <c r="J65" t="s">
        <v>685</v>
      </c>
      <c r="K65" t="s">
        <v>200</v>
      </c>
      <c r="L65" t="s">
        <v>95</v>
      </c>
      <c r="M65" t="s">
        <v>96</v>
      </c>
      <c r="N65" t="s">
        <v>128</v>
      </c>
      <c r="O65" t="s">
        <v>98</v>
      </c>
      <c r="P65" t="s">
        <v>99</v>
      </c>
      <c r="Q65" t="s">
        <v>96</v>
      </c>
      <c r="R65" t="s">
        <v>102</v>
      </c>
      <c r="S65">
        <v>32</v>
      </c>
      <c r="T65" t="s">
        <v>101</v>
      </c>
      <c r="U65" t="s">
        <v>101</v>
      </c>
      <c r="V65" t="s">
        <v>102</v>
      </c>
      <c r="W65">
        <v>39</v>
      </c>
      <c r="X65" t="s">
        <v>102</v>
      </c>
      <c r="Y65">
        <v>39</v>
      </c>
      <c r="Z65" t="s">
        <v>4875</v>
      </c>
      <c r="AA65" t="s">
        <v>101</v>
      </c>
      <c r="AB65" t="s">
        <v>101</v>
      </c>
      <c r="AC65" t="s">
        <v>101</v>
      </c>
      <c r="AD65" t="s">
        <v>101</v>
      </c>
      <c r="AE65" t="s">
        <v>101</v>
      </c>
      <c r="AF65" t="s">
        <v>101</v>
      </c>
      <c r="AG65" t="s">
        <v>101</v>
      </c>
      <c r="AH65" s="2">
        <v>0.91800000000000004</v>
      </c>
      <c r="AI65">
        <v>45.4</v>
      </c>
      <c r="AJ65" s="2">
        <v>0.95899999999999996</v>
      </c>
      <c r="AK65" s="2">
        <v>1</v>
      </c>
      <c r="AL65">
        <v>51</v>
      </c>
      <c r="AM65">
        <v>24.3</v>
      </c>
      <c r="AN65">
        <v>9.1</v>
      </c>
      <c r="AO65">
        <v>10.4</v>
      </c>
      <c r="AP65">
        <v>33.6</v>
      </c>
      <c r="AQ65">
        <v>31</v>
      </c>
      <c r="AR65">
        <v>27.3</v>
      </c>
      <c r="AS65">
        <v>30.5</v>
      </c>
      <c r="AT65">
        <v>52.9</v>
      </c>
      <c r="AU65">
        <v>43.8</v>
      </c>
      <c r="AV65">
        <v>3.6</v>
      </c>
      <c r="AW65">
        <v>20</v>
      </c>
      <c r="AX65">
        <v>8.6999999999999993</v>
      </c>
      <c r="AY65">
        <v>3.6</v>
      </c>
      <c r="AZ65">
        <v>-0.4</v>
      </c>
      <c r="BA65">
        <v>-1.2</v>
      </c>
      <c r="BB65" t="s">
        <v>113</v>
      </c>
      <c r="BC65" t="s">
        <v>104</v>
      </c>
      <c r="BD65">
        <v>14</v>
      </c>
      <c r="BE65" t="s">
        <v>101</v>
      </c>
      <c r="BF65" t="s">
        <v>101</v>
      </c>
      <c r="BG65" t="s">
        <v>101</v>
      </c>
      <c r="BH65" t="s">
        <v>101</v>
      </c>
      <c r="BI65" t="s">
        <v>101</v>
      </c>
      <c r="BJ65" t="s">
        <v>101</v>
      </c>
      <c r="BK65" t="s">
        <v>101</v>
      </c>
      <c r="BL65" t="s">
        <v>101</v>
      </c>
      <c r="BM65" t="s">
        <v>101</v>
      </c>
      <c r="BN65" t="s">
        <v>101</v>
      </c>
      <c r="BO65" t="s">
        <v>101</v>
      </c>
      <c r="BP65">
        <v>449</v>
      </c>
      <c r="BQ65">
        <v>47</v>
      </c>
      <c r="BR65" t="s">
        <v>101</v>
      </c>
      <c r="BS65">
        <v>1199554.7</v>
      </c>
      <c r="BT65">
        <v>1846396.13</v>
      </c>
      <c r="BU65">
        <v>41.733310349999996</v>
      </c>
      <c r="BV65">
        <v>-87.544514620000001</v>
      </c>
      <c r="BW65">
        <v>46</v>
      </c>
      <c r="BX65" t="s">
        <v>207</v>
      </c>
      <c r="BY65">
        <v>10</v>
      </c>
      <c r="BZ65">
        <v>4</v>
      </c>
      <c r="CA65" t="s">
        <v>686</v>
      </c>
    </row>
    <row r="66" spans="2:79" x14ac:dyDescent="0.2">
      <c r="B66">
        <v>610250</v>
      </c>
      <c r="C66" t="s">
        <v>2200</v>
      </c>
      <c r="D66" t="s">
        <v>88</v>
      </c>
      <c r="E66" t="s">
        <v>2201</v>
      </c>
      <c r="F66" t="s">
        <v>90</v>
      </c>
      <c r="G66" t="s">
        <v>91</v>
      </c>
      <c r="H66">
        <v>60610</v>
      </c>
      <c r="I66" t="s">
        <v>2202</v>
      </c>
      <c r="J66" t="s">
        <v>2203</v>
      </c>
      <c r="K66" t="s">
        <v>192</v>
      </c>
      <c r="L66" t="s">
        <v>193</v>
      </c>
      <c r="M66" t="s">
        <v>96</v>
      </c>
      <c r="N66" t="s">
        <v>97</v>
      </c>
      <c r="O66" t="s">
        <v>248</v>
      </c>
      <c r="P66" t="s">
        <v>249</v>
      </c>
      <c r="Q66" t="s">
        <v>96</v>
      </c>
      <c r="R66" t="s">
        <v>149</v>
      </c>
      <c r="S66">
        <v>64</v>
      </c>
      <c r="T66" t="s">
        <v>101</v>
      </c>
      <c r="U66" t="s">
        <v>101</v>
      </c>
      <c r="V66" t="s">
        <v>103</v>
      </c>
      <c r="W66">
        <v>54</v>
      </c>
      <c r="X66" t="s">
        <v>103</v>
      </c>
      <c r="Y66">
        <v>53</v>
      </c>
      <c r="Z66" t="s">
        <v>4875</v>
      </c>
      <c r="AA66" t="s">
        <v>101</v>
      </c>
      <c r="AB66" t="s">
        <v>101</v>
      </c>
      <c r="AC66" t="s">
        <v>101</v>
      </c>
      <c r="AD66" t="s">
        <v>103</v>
      </c>
      <c r="AE66">
        <v>52</v>
      </c>
      <c r="AF66" t="s">
        <v>103</v>
      </c>
      <c r="AG66">
        <v>47</v>
      </c>
      <c r="AH66" s="2">
        <v>0.95099999999999996</v>
      </c>
      <c r="AI66">
        <v>44.6</v>
      </c>
      <c r="AJ66" s="2">
        <v>0.95799999999999996</v>
      </c>
      <c r="AK66" s="2">
        <v>1</v>
      </c>
      <c r="AL66">
        <v>68.3</v>
      </c>
      <c r="AM66">
        <v>33.1</v>
      </c>
      <c r="AN66">
        <v>61.7</v>
      </c>
      <c r="AO66">
        <v>50.8</v>
      </c>
      <c r="AP66">
        <v>53.3</v>
      </c>
      <c r="AQ66">
        <v>75.7</v>
      </c>
      <c r="AR66">
        <v>43.6</v>
      </c>
      <c r="AS66">
        <v>60.2</v>
      </c>
      <c r="AT66">
        <v>54.3</v>
      </c>
      <c r="AU66">
        <v>65.599999999999994</v>
      </c>
      <c r="AV66">
        <v>22.6</v>
      </c>
      <c r="AW66">
        <v>64.5</v>
      </c>
      <c r="AX66">
        <v>20.5</v>
      </c>
      <c r="AY66">
        <v>15.5</v>
      </c>
      <c r="AZ66">
        <v>0.9</v>
      </c>
      <c r="BA66">
        <v>0.3</v>
      </c>
      <c r="BB66" t="s">
        <v>220</v>
      </c>
      <c r="BC66" t="s">
        <v>113</v>
      </c>
      <c r="BD66" t="s">
        <v>101</v>
      </c>
      <c r="BE66" t="s">
        <v>101</v>
      </c>
      <c r="BF66" t="s">
        <v>101</v>
      </c>
      <c r="BG66" t="s">
        <v>101</v>
      </c>
      <c r="BH66" t="s">
        <v>101</v>
      </c>
      <c r="BI66" t="s">
        <v>101</v>
      </c>
      <c r="BJ66" t="s">
        <v>101</v>
      </c>
      <c r="BK66" t="s">
        <v>101</v>
      </c>
      <c r="BL66" t="s">
        <v>101</v>
      </c>
      <c r="BM66" t="s">
        <v>101</v>
      </c>
      <c r="BN66" t="s">
        <v>101</v>
      </c>
      <c r="BO66" t="s">
        <v>101</v>
      </c>
      <c r="BP66">
        <v>444</v>
      </c>
      <c r="BQ66">
        <v>33</v>
      </c>
      <c r="BR66" t="s">
        <v>101</v>
      </c>
      <c r="BS66">
        <v>1174702.2879999999</v>
      </c>
      <c r="BT66">
        <v>1907452.8189999999</v>
      </c>
      <c r="BU66">
        <v>41.90144445</v>
      </c>
      <c r="BV66">
        <v>-87.633739120000001</v>
      </c>
      <c r="BW66">
        <v>8</v>
      </c>
      <c r="BX66" t="s">
        <v>1223</v>
      </c>
      <c r="BY66">
        <v>43</v>
      </c>
      <c r="BZ66">
        <v>18</v>
      </c>
      <c r="CA66" t="s">
        <v>2204</v>
      </c>
    </row>
    <row r="67" spans="2:79" x14ac:dyDescent="0.2">
      <c r="B67">
        <v>609805</v>
      </c>
      <c r="C67" t="s">
        <v>851</v>
      </c>
      <c r="D67" t="s">
        <v>88</v>
      </c>
      <c r="E67" t="s">
        <v>852</v>
      </c>
      <c r="F67" t="s">
        <v>90</v>
      </c>
      <c r="G67" t="s">
        <v>91</v>
      </c>
      <c r="H67">
        <v>60620</v>
      </c>
      <c r="I67" t="s">
        <v>853</v>
      </c>
      <c r="J67" t="s">
        <v>854</v>
      </c>
      <c r="K67" t="s">
        <v>111</v>
      </c>
      <c r="L67" t="s">
        <v>112</v>
      </c>
      <c r="M67" t="s">
        <v>96</v>
      </c>
      <c r="N67" t="s">
        <v>97</v>
      </c>
      <c r="O67" t="s">
        <v>98</v>
      </c>
      <c r="P67" t="s">
        <v>99</v>
      </c>
      <c r="Q67" t="s">
        <v>96</v>
      </c>
      <c r="R67" t="s">
        <v>102</v>
      </c>
      <c r="S67">
        <v>35</v>
      </c>
      <c r="T67" t="s">
        <v>102</v>
      </c>
      <c r="U67">
        <v>29</v>
      </c>
      <c r="V67" t="s">
        <v>103</v>
      </c>
      <c r="W67">
        <v>44</v>
      </c>
      <c r="X67" t="s">
        <v>103</v>
      </c>
      <c r="Y67">
        <v>53</v>
      </c>
      <c r="Z67" t="s">
        <v>4876</v>
      </c>
      <c r="AA67">
        <v>45</v>
      </c>
      <c r="AB67" t="s">
        <v>102</v>
      </c>
      <c r="AC67">
        <v>34</v>
      </c>
      <c r="AD67" t="s">
        <v>103</v>
      </c>
      <c r="AE67">
        <v>52</v>
      </c>
      <c r="AF67" t="s">
        <v>103</v>
      </c>
      <c r="AG67">
        <v>50</v>
      </c>
      <c r="AH67" s="2">
        <v>0.95</v>
      </c>
      <c r="AI67">
        <v>44.5</v>
      </c>
      <c r="AJ67" s="2">
        <v>0.94599999999999995</v>
      </c>
      <c r="AK67" s="2">
        <v>0.97699999999999998</v>
      </c>
      <c r="AL67" t="s">
        <v>101</v>
      </c>
      <c r="AM67" t="s">
        <v>101</v>
      </c>
      <c r="AN67">
        <v>27.8</v>
      </c>
      <c r="AO67">
        <v>27.4</v>
      </c>
      <c r="AP67">
        <v>66.900000000000006</v>
      </c>
      <c r="AQ67">
        <v>49.4</v>
      </c>
      <c r="AR67">
        <v>33.1</v>
      </c>
      <c r="AS67">
        <v>29.6</v>
      </c>
      <c r="AT67">
        <v>49.7</v>
      </c>
      <c r="AU67">
        <v>61.6</v>
      </c>
      <c r="AV67">
        <v>11.8</v>
      </c>
      <c r="AW67">
        <v>31.4</v>
      </c>
      <c r="AX67">
        <v>9.8000000000000007</v>
      </c>
      <c r="AY67">
        <v>12.2</v>
      </c>
      <c r="AZ67">
        <v>0.2</v>
      </c>
      <c r="BA67">
        <v>0.7</v>
      </c>
      <c r="BB67" t="s">
        <v>113</v>
      </c>
      <c r="BC67" t="s">
        <v>113</v>
      </c>
      <c r="BD67" t="s">
        <v>101</v>
      </c>
      <c r="BE67" t="s">
        <v>101</v>
      </c>
      <c r="BF67" t="s">
        <v>101</v>
      </c>
      <c r="BG67" t="s">
        <v>101</v>
      </c>
      <c r="BH67" t="s">
        <v>101</v>
      </c>
      <c r="BI67" t="s">
        <v>101</v>
      </c>
      <c r="BJ67" t="s">
        <v>101</v>
      </c>
      <c r="BK67" t="s">
        <v>101</v>
      </c>
      <c r="BL67" t="s">
        <v>101</v>
      </c>
      <c r="BM67" t="s">
        <v>101</v>
      </c>
      <c r="BN67" t="s">
        <v>101</v>
      </c>
      <c r="BO67" t="s">
        <v>101</v>
      </c>
      <c r="BP67">
        <v>538</v>
      </c>
      <c r="BQ67">
        <v>43</v>
      </c>
      <c r="BR67" t="s">
        <v>101</v>
      </c>
      <c r="BS67">
        <v>1165441.875</v>
      </c>
      <c r="BT67">
        <v>1851949.9480000001</v>
      </c>
      <c r="BU67">
        <v>41.74934082</v>
      </c>
      <c r="BV67">
        <v>-87.66932903</v>
      </c>
      <c r="BW67">
        <v>71</v>
      </c>
      <c r="BX67" t="s">
        <v>129</v>
      </c>
      <c r="BY67">
        <v>18</v>
      </c>
      <c r="BZ67">
        <v>6</v>
      </c>
      <c r="CA67" t="s">
        <v>855</v>
      </c>
    </row>
    <row r="68" spans="2:79" x14ac:dyDescent="0.2">
      <c r="B68">
        <v>610052</v>
      </c>
      <c r="C68" t="s">
        <v>467</v>
      </c>
      <c r="D68" t="s">
        <v>88</v>
      </c>
      <c r="E68" t="s">
        <v>468</v>
      </c>
      <c r="F68" t="s">
        <v>90</v>
      </c>
      <c r="G68" t="s">
        <v>91</v>
      </c>
      <c r="H68">
        <v>60617</v>
      </c>
      <c r="I68" t="s">
        <v>469</v>
      </c>
      <c r="J68" t="s">
        <v>470</v>
      </c>
      <c r="K68" t="s">
        <v>200</v>
      </c>
      <c r="L68" t="s">
        <v>95</v>
      </c>
      <c r="M68" t="s">
        <v>96</v>
      </c>
      <c r="N68" t="s">
        <v>97</v>
      </c>
      <c r="O68" t="s">
        <v>98</v>
      </c>
      <c r="P68" t="s">
        <v>99</v>
      </c>
      <c r="Q68" t="s">
        <v>96</v>
      </c>
      <c r="R68" t="s">
        <v>102</v>
      </c>
      <c r="S68">
        <v>28</v>
      </c>
      <c r="T68" t="s">
        <v>102</v>
      </c>
      <c r="U68">
        <v>31</v>
      </c>
      <c r="V68" t="s">
        <v>102</v>
      </c>
      <c r="W68">
        <v>31</v>
      </c>
      <c r="X68" t="s">
        <v>102</v>
      </c>
      <c r="Y68">
        <v>30</v>
      </c>
      <c r="Z68" t="s">
        <v>4877</v>
      </c>
      <c r="AA68">
        <v>31</v>
      </c>
      <c r="AB68" t="s">
        <v>102</v>
      </c>
      <c r="AC68">
        <v>24</v>
      </c>
      <c r="AD68" t="s">
        <v>102</v>
      </c>
      <c r="AE68">
        <v>44</v>
      </c>
      <c r="AF68" t="s">
        <v>102</v>
      </c>
      <c r="AG68">
        <v>46</v>
      </c>
      <c r="AH68" s="2">
        <v>0.92600000000000005</v>
      </c>
      <c r="AI68">
        <v>44.4</v>
      </c>
      <c r="AJ68" s="2">
        <v>0.94499999999999995</v>
      </c>
      <c r="AK68" s="2">
        <v>1</v>
      </c>
      <c r="AL68">
        <v>46.9</v>
      </c>
      <c r="AM68">
        <v>30.2</v>
      </c>
      <c r="AN68">
        <v>12.8</v>
      </c>
      <c r="AO68">
        <v>16.5</v>
      </c>
      <c r="AP68">
        <v>49.7</v>
      </c>
      <c r="AQ68">
        <v>46.2</v>
      </c>
      <c r="AR68">
        <v>23.3</v>
      </c>
      <c r="AS68">
        <v>23.3</v>
      </c>
      <c r="AT68">
        <v>57.2</v>
      </c>
      <c r="AU68">
        <v>51</v>
      </c>
      <c r="AV68">
        <v>6.4</v>
      </c>
      <c r="AW68">
        <v>27.7</v>
      </c>
      <c r="AX68">
        <v>3.4</v>
      </c>
      <c r="AY68">
        <v>3.4</v>
      </c>
      <c r="AZ68">
        <v>-0.7</v>
      </c>
      <c r="BA68">
        <v>0.1</v>
      </c>
      <c r="BB68" t="s">
        <v>104</v>
      </c>
      <c r="BC68" t="s">
        <v>113</v>
      </c>
      <c r="BD68">
        <v>19.100000000000001</v>
      </c>
      <c r="BE68" t="s">
        <v>101</v>
      </c>
      <c r="BF68" t="s">
        <v>101</v>
      </c>
      <c r="BG68" t="s">
        <v>101</v>
      </c>
      <c r="BH68" t="s">
        <v>101</v>
      </c>
      <c r="BI68" t="s">
        <v>101</v>
      </c>
      <c r="BJ68" t="s">
        <v>101</v>
      </c>
      <c r="BK68" t="s">
        <v>101</v>
      </c>
      <c r="BL68" t="s">
        <v>101</v>
      </c>
      <c r="BM68" t="s">
        <v>101</v>
      </c>
      <c r="BN68" t="s">
        <v>101</v>
      </c>
      <c r="BO68" t="s">
        <v>101</v>
      </c>
      <c r="BP68">
        <v>472</v>
      </c>
      <c r="BQ68">
        <v>47</v>
      </c>
      <c r="BR68" t="s">
        <v>101</v>
      </c>
      <c r="BS68">
        <v>1191225.8400000001</v>
      </c>
      <c r="BT68">
        <v>1851783.8330000001</v>
      </c>
      <c r="BU68">
        <v>41.748300120000003</v>
      </c>
      <c r="BV68">
        <v>-87.574852739999997</v>
      </c>
      <c r="BW68">
        <v>46</v>
      </c>
      <c r="BX68" t="s">
        <v>207</v>
      </c>
      <c r="BY68">
        <v>8</v>
      </c>
      <c r="BZ68">
        <v>4</v>
      </c>
      <c r="CA68" t="s">
        <v>471</v>
      </c>
    </row>
    <row r="69" spans="2:79" x14ac:dyDescent="0.2">
      <c r="B69">
        <v>610535</v>
      </c>
      <c r="C69" t="s">
        <v>1635</v>
      </c>
      <c r="D69" t="s">
        <v>132</v>
      </c>
      <c r="E69" t="s">
        <v>973</v>
      </c>
      <c r="F69" t="s">
        <v>90</v>
      </c>
      <c r="G69" t="s">
        <v>91</v>
      </c>
      <c r="H69">
        <v>60623</v>
      </c>
      <c r="I69" t="s">
        <v>974</v>
      </c>
      <c r="J69" t="s">
        <v>1636</v>
      </c>
      <c r="K69" t="s">
        <v>985</v>
      </c>
      <c r="L69" t="s">
        <v>121</v>
      </c>
      <c r="M69" t="s">
        <v>101</v>
      </c>
      <c r="N69" t="s">
        <v>128</v>
      </c>
      <c r="O69" t="s">
        <v>248</v>
      </c>
      <c r="P69" t="s">
        <v>789</v>
      </c>
      <c r="Q69" t="s">
        <v>96</v>
      </c>
      <c r="R69" t="s">
        <v>103</v>
      </c>
      <c r="S69">
        <v>50</v>
      </c>
      <c r="T69" t="s">
        <v>101</v>
      </c>
      <c r="U69" t="s">
        <v>101</v>
      </c>
      <c r="V69" t="s">
        <v>103</v>
      </c>
      <c r="W69">
        <v>59</v>
      </c>
      <c r="X69" t="s">
        <v>103</v>
      </c>
      <c r="Y69">
        <v>59</v>
      </c>
      <c r="Z69" t="s">
        <v>4875</v>
      </c>
      <c r="AA69" t="s">
        <v>101</v>
      </c>
      <c r="AB69" t="s">
        <v>101</v>
      </c>
      <c r="AC69" t="s">
        <v>101</v>
      </c>
      <c r="AD69" t="s">
        <v>103</v>
      </c>
      <c r="AE69">
        <v>50</v>
      </c>
      <c r="AF69" t="s">
        <v>103</v>
      </c>
      <c r="AG69">
        <v>47</v>
      </c>
      <c r="AH69" s="2">
        <v>0.90400000000000003</v>
      </c>
      <c r="AI69">
        <v>44.3</v>
      </c>
      <c r="AJ69" s="2">
        <v>0</v>
      </c>
      <c r="AK69" s="2">
        <v>0.72699999999999998</v>
      </c>
      <c r="AL69" t="s">
        <v>101</v>
      </c>
      <c r="AM69" t="s">
        <v>101</v>
      </c>
      <c r="AN69" t="s">
        <v>101</v>
      </c>
      <c r="AO69" t="s">
        <v>101</v>
      </c>
      <c r="AP69" t="s">
        <v>101</v>
      </c>
      <c r="AQ69" t="s">
        <v>101</v>
      </c>
      <c r="AR69" t="s">
        <v>101</v>
      </c>
      <c r="AS69" t="s">
        <v>101</v>
      </c>
      <c r="AT69" t="s">
        <v>101</v>
      </c>
      <c r="AU69" t="s">
        <v>101</v>
      </c>
      <c r="AV69" t="s">
        <v>101</v>
      </c>
      <c r="AW69" t="s">
        <v>101</v>
      </c>
      <c r="BB69" t="s">
        <v>101</v>
      </c>
      <c r="BC69" t="s">
        <v>101</v>
      </c>
      <c r="BD69" t="s">
        <v>101</v>
      </c>
      <c r="BE69" t="s">
        <v>101</v>
      </c>
      <c r="BF69">
        <v>12.6</v>
      </c>
      <c r="BG69">
        <v>13.5</v>
      </c>
      <c r="BH69" t="s">
        <v>101</v>
      </c>
      <c r="BI69">
        <v>13.9</v>
      </c>
      <c r="BJ69">
        <v>1.3</v>
      </c>
      <c r="BK69" t="s">
        <v>101</v>
      </c>
      <c r="BL69" t="s">
        <v>101</v>
      </c>
      <c r="BM69" t="s">
        <v>101</v>
      </c>
      <c r="BN69" t="s">
        <v>101</v>
      </c>
      <c r="BO69" t="s">
        <v>101</v>
      </c>
      <c r="BP69">
        <v>48</v>
      </c>
      <c r="BQ69">
        <v>36</v>
      </c>
      <c r="BR69">
        <v>40.9</v>
      </c>
      <c r="BS69">
        <v>1148477.2549999999</v>
      </c>
      <c r="BT69">
        <v>1891003.4410000001</v>
      </c>
      <c r="BU69">
        <v>41.856851939999999</v>
      </c>
      <c r="BV69">
        <v>-87.730491169999993</v>
      </c>
      <c r="BW69">
        <v>29</v>
      </c>
      <c r="BX69" t="s">
        <v>412</v>
      </c>
      <c r="BY69">
        <v>24</v>
      </c>
      <c r="BZ69">
        <v>10</v>
      </c>
      <c r="CA69" t="s">
        <v>976</v>
      </c>
    </row>
    <row r="70" spans="2:79" x14ac:dyDescent="0.2">
      <c r="B70">
        <v>610239</v>
      </c>
      <c r="C70" t="s">
        <v>532</v>
      </c>
      <c r="D70" t="s">
        <v>88</v>
      </c>
      <c r="E70" t="s">
        <v>533</v>
      </c>
      <c r="F70" t="s">
        <v>90</v>
      </c>
      <c r="G70" t="s">
        <v>91</v>
      </c>
      <c r="H70">
        <v>60609</v>
      </c>
      <c r="I70" t="s">
        <v>534</v>
      </c>
      <c r="J70" t="s">
        <v>535</v>
      </c>
      <c r="K70" t="s">
        <v>285</v>
      </c>
      <c r="L70" t="s">
        <v>112</v>
      </c>
      <c r="M70" t="s">
        <v>96</v>
      </c>
      <c r="N70" t="s">
        <v>97</v>
      </c>
      <c r="O70" t="s">
        <v>248</v>
      </c>
      <c r="P70" t="s">
        <v>249</v>
      </c>
      <c r="Q70" t="s">
        <v>96</v>
      </c>
      <c r="R70" t="s">
        <v>102</v>
      </c>
      <c r="S70">
        <v>29</v>
      </c>
      <c r="T70" t="s">
        <v>103</v>
      </c>
      <c r="U70">
        <v>40</v>
      </c>
      <c r="V70" t="s">
        <v>102</v>
      </c>
      <c r="W70">
        <v>37</v>
      </c>
      <c r="X70" t="s">
        <v>103</v>
      </c>
      <c r="Y70">
        <v>46</v>
      </c>
      <c r="Z70" t="s">
        <v>4876</v>
      </c>
      <c r="AA70">
        <v>50</v>
      </c>
      <c r="AB70" t="s">
        <v>103</v>
      </c>
      <c r="AC70">
        <v>42</v>
      </c>
      <c r="AD70" t="s">
        <v>102</v>
      </c>
      <c r="AE70">
        <v>46</v>
      </c>
      <c r="AF70" t="s">
        <v>103</v>
      </c>
      <c r="AG70">
        <v>47</v>
      </c>
      <c r="AH70" s="2">
        <v>0.94899999999999995</v>
      </c>
      <c r="AI70">
        <v>44.2</v>
      </c>
      <c r="AJ70" s="2">
        <v>0.96</v>
      </c>
      <c r="AK70" s="2">
        <v>0.98399999999999999</v>
      </c>
      <c r="AL70">
        <v>50.8</v>
      </c>
      <c r="AM70">
        <v>26.4</v>
      </c>
      <c r="AN70">
        <v>36.5</v>
      </c>
      <c r="AO70">
        <v>13.3</v>
      </c>
      <c r="AP70">
        <v>52.6</v>
      </c>
      <c r="AQ70">
        <v>63.9</v>
      </c>
      <c r="AR70">
        <v>43.4</v>
      </c>
      <c r="AS70">
        <v>25.5</v>
      </c>
      <c r="AT70">
        <v>70.400000000000006</v>
      </c>
      <c r="AU70">
        <v>55.6</v>
      </c>
      <c r="AV70">
        <v>16.7</v>
      </c>
      <c r="AW70">
        <v>5.6</v>
      </c>
      <c r="AX70">
        <v>14.4</v>
      </c>
      <c r="AY70">
        <v>5.3</v>
      </c>
      <c r="AZ70">
        <v>1</v>
      </c>
      <c r="BA70">
        <v>0.5</v>
      </c>
      <c r="BB70" t="s">
        <v>220</v>
      </c>
      <c r="BC70" t="s">
        <v>113</v>
      </c>
      <c r="BD70">
        <v>13.2</v>
      </c>
      <c r="BE70" t="s">
        <v>101</v>
      </c>
      <c r="BF70" t="s">
        <v>101</v>
      </c>
      <c r="BG70" t="s">
        <v>101</v>
      </c>
      <c r="BH70" t="s">
        <v>101</v>
      </c>
      <c r="BI70" t="s">
        <v>101</v>
      </c>
      <c r="BJ70" t="s">
        <v>101</v>
      </c>
      <c r="BK70" t="s">
        <v>101</v>
      </c>
      <c r="BL70" t="s">
        <v>101</v>
      </c>
      <c r="BM70" t="s">
        <v>101</v>
      </c>
      <c r="BN70" t="s">
        <v>101</v>
      </c>
      <c r="BO70" t="s">
        <v>101</v>
      </c>
      <c r="BP70">
        <v>797</v>
      </c>
      <c r="BQ70">
        <v>42</v>
      </c>
      <c r="BR70" t="s">
        <v>101</v>
      </c>
      <c r="BS70">
        <v>1164498.2180000001</v>
      </c>
      <c r="BT70">
        <v>1871257.706</v>
      </c>
      <c r="BU70">
        <v>41.802343810000004</v>
      </c>
      <c r="BV70">
        <v>-87.672243089999995</v>
      </c>
      <c r="BW70">
        <v>61</v>
      </c>
      <c r="BX70" t="s">
        <v>286</v>
      </c>
      <c r="BY70">
        <v>16</v>
      </c>
      <c r="BZ70">
        <v>9</v>
      </c>
      <c r="CA70" t="s">
        <v>536</v>
      </c>
    </row>
    <row r="71" spans="2:79" x14ac:dyDescent="0.2">
      <c r="B71">
        <v>610048</v>
      </c>
      <c r="C71" t="s">
        <v>1219</v>
      </c>
      <c r="D71" t="s">
        <v>88</v>
      </c>
      <c r="E71" t="s">
        <v>1220</v>
      </c>
      <c r="F71" t="s">
        <v>90</v>
      </c>
      <c r="G71" t="s">
        <v>91</v>
      </c>
      <c r="H71">
        <v>60610</v>
      </c>
      <c r="I71" t="s">
        <v>1221</v>
      </c>
      <c r="J71" t="s">
        <v>1222</v>
      </c>
      <c r="K71" t="s">
        <v>192</v>
      </c>
      <c r="L71" t="s">
        <v>193</v>
      </c>
      <c r="M71" t="s">
        <v>96</v>
      </c>
      <c r="N71" t="s">
        <v>128</v>
      </c>
      <c r="O71" t="s">
        <v>98</v>
      </c>
      <c r="P71" t="s">
        <v>99</v>
      </c>
      <c r="Q71" t="s">
        <v>96</v>
      </c>
      <c r="R71" t="s">
        <v>103</v>
      </c>
      <c r="S71">
        <v>43</v>
      </c>
      <c r="T71" t="s">
        <v>101</v>
      </c>
      <c r="U71" t="s">
        <v>101</v>
      </c>
      <c r="V71" t="s">
        <v>103</v>
      </c>
      <c r="W71">
        <v>49</v>
      </c>
      <c r="X71" t="s">
        <v>103</v>
      </c>
      <c r="Y71">
        <v>40</v>
      </c>
      <c r="Z71" t="s">
        <v>4875</v>
      </c>
      <c r="AA71" t="s">
        <v>101</v>
      </c>
      <c r="AB71" t="s">
        <v>101</v>
      </c>
      <c r="AC71" t="s">
        <v>101</v>
      </c>
      <c r="AD71" t="s">
        <v>102</v>
      </c>
      <c r="AE71">
        <v>42</v>
      </c>
      <c r="AF71" t="s">
        <v>102</v>
      </c>
      <c r="AG71">
        <v>44</v>
      </c>
      <c r="AH71" s="2">
        <v>0.91</v>
      </c>
      <c r="AI71">
        <v>44</v>
      </c>
      <c r="AJ71" s="2">
        <v>0.94799999999999995</v>
      </c>
      <c r="AK71" s="2">
        <v>1</v>
      </c>
      <c r="AL71">
        <v>44.4</v>
      </c>
      <c r="AM71" t="s">
        <v>101</v>
      </c>
      <c r="AN71">
        <v>23.7</v>
      </c>
      <c r="AO71">
        <v>13.9</v>
      </c>
      <c r="AP71">
        <v>44.5</v>
      </c>
      <c r="AQ71">
        <v>52.8</v>
      </c>
      <c r="AR71">
        <v>26.5</v>
      </c>
      <c r="AS71">
        <v>17.100000000000001</v>
      </c>
      <c r="AT71">
        <v>49.1</v>
      </c>
      <c r="AU71">
        <v>41.7</v>
      </c>
      <c r="AV71">
        <v>0</v>
      </c>
      <c r="AW71">
        <v>11.1</v>
      </c>
      <c r="AX71">
        <v>4.5999999999999996</v>
      </c>
      <c r="AY71">
        <v>4.7</v>
      </c>
      <c r="AZ71">
        <v>-1.1000000000000001</v>
      </c>
      <c r="BA71">
        <v>-1.2</v>
      </c>
      <c r="BB71" t="s">
        <v>104</v>
      </c>
      <c r="BC71" t="s">
        <v>104</v>
      </c>
      <c r="BD71" t="s">
        <v>101</v>
      </c>
      <c r="BE71" t="s">
        <v>101</v>
      </c>
      <c r="BF71" t="s">
        <v>101</v>
      </c>
      <c r="BG71" t="s">
        <v>101</v>
      </c>
      <c r="BH71" t="s">
        <v>101</v>
      </c>
      <c r="BI71" t="s">
        <v>101</v>
      </c>
      <c r="BJ71" t="s">
        <v>101</v>
      </c>
      <c r="BK71" t="s">
        <v>101</v>
      </c>
      <c r="BL71" t="s">
        <v>101</v>
      </c>
      <c r="BM71" t="s">
        <v>101</v>
      </c>
      <c r="BN71" t="s">
        <v>101</v>
      </c>
      <c r="BO71" t="s">
        <v>101</v>
      </c>
      <c r="BP71">
        <v>396</v>
      </c>
      <c r="BQ71">
        <v>33</v>
      </c>
      <c r="BR71" t="s">
        <v>101</v>
      </c>
      <c r="BS71">
        <v>1173014.9720000001</v>
      </c>
      <c r="BT71">
        <v>1909920.568</v>
      </c>
      <c r="BU71">
        <v>41.908253670000001</v>
      </c>
      <c r="BV71">
        <v>-87.639863469999995</v>
      </c>
      <c r="BW71">
        <v>8</v>
      </c>
      <c r="BX71" t="s">
        <v>1223</v>
      </c>
      <c r="BY71">
        <v>27</v>
      </c>
      <c r="BZ71">
        <v>18</v>
      </c>
      <c r="CA71" t="s">
        <v>1224</v>
      </c>
    </row>
    <row r="72" spans="2:79" x14ac:dyDescent="0.2">
      <c r="B72">
        <v>610541</v>
      </c>
      <c r="C72" t="s">
        <v>1741</v>
      </c>
      <c r="D72" t="s">
        <v>88</v>
      </c>
      <c r="E72" t="s">
        <v>1742</v>
      </c>
      <c r="F72" t="s">
        <v>90</v>
      </c>
      <c r="G72" t="s">
        <v>91</v>
      </c>
      <c r="H72">
        <v>60618</v>
      </c>
      <c r="I72" t="s">
        <v>1743</v>
      </c>
      <c r="J72" t="s">
        <v>1744</v>
      </c>
      <c r="K72" t="s">
        <v>192</v>
      </c>
      <c r="L72" t="s">
        <v>193</v>
      </c>
      <c r="M72" t="s">
        <v>96</v>
      </c>
      <c r="N72" t="s">
        <v>128</v>
      </c>
      <c r="O72" t="s">
        <v>248</v>
      </c>
      <c r="P72" t="s">
        <v>789</v>
      </c>
      <c r="Q72" t="s">
        <v>96</v>
      </c>
      <c r="R72" t="s">
        <v>103</v>
      </c>
      <c r="S72">
        <v>53</v>
      </c>
      <c r="T72" t="s">
        <v>103</v>
      </c>
      <c r="U72">
        <v>58</v>
      </c>
      <c r="V72" t="s">
        <v>103</v>
      </c>
      <c r="W72">
        <v>53</v>
      </c>
      <c r="X72" t="s">
        <v>103</v>
      </c>
      <c r="Y72">
        <v>58</v>
      </c>
      <c r="Z72" t="s">
        <v>4874</v>
      </c>
      <c r="AA72">
        <v>74</v>
      </c>
      <c r="AB72" t="s">
        <v>250</v>
      </c>
      <c r="AC72">
        <v>82</v>
      </c>
      <c r="AD72" t="s">
        <v>103</v>
      </c>
      <c r="AE72">
        <v>51</v>
      </c>
      <c r="AF72" t="s">
        <v>149</v>
      </c>
      <c r="AG72">
        <v>59</v>
      </c>
      <c r="AH72" s="2">
        <v>0.96799999999999997</v>
      </c>
      <c r="AI72">
        <v>43.8</v>
      </c>
      <c r="AJ72" s="2">
        <v>0</v>
      </c>
      <c r="AK72" s="2">
        <v>1</v>
      </c>
      <c r="AL72">
        <v>63</v>
      </c>
      <c r="AM72">
        <v>41.7</v>
      </c>
      <c r="AN72">
        <v>39.1</v>
      </c>
      <c r="AO72">
        <v>25.6</v>
      </c>
      <c r="AP72">
        <v>51.5</v>
      </c>
      <c r="AQ72">
        <v>63.8</v>
      </c>
      <c r="AR72">
        <v>37.799999999999997</v>
      </c>
      <c r="AS72">
        <v>27.3</v>
      </c>
      <c r="AT72">
        <v>72.2</v>
      </c>
      <c r="AU72">
        <v>52.3</v>
      </c>
      <c r="AV72">
        <v>7.7</v>
      </c>
      <c r="AW72">
        <v>25</v>
      </c>
      <c r="AX72">
        <v>8.9</v>
      </c>
      <c r="AY72">
        <v>7.5</v>
      </c>
      <c r="AZ72">
        <v>-1</v>
      </c>
      <c r="BA72">
        <v>-0.1</v>
      </c>
      <c r="BB72" t="s">
        <v>104</v>
      </c>
      <c r="BC72" t="s">
        <v>113</v>
      </c>
      <c r="BD72">
        <v>39.4</v>
      </c>
      <c r="BE72">
        <v>42.3</v>
      </c>
      <c r="BF72" t="s">
        <v>101</v>
      </c>
      <c r="BG72" t="s">
        <v>101</v>
      </c>
      <c r="BH72" t="s">
        <v>101</v>
      </c>
      <c r="BI72" t="s">
        <v>101</v>
      </c>
      <c r="BJ72" t="s">
        <v>101</v>
      </c>
      <c r="BK72" t="s">
        <v>101</v>
      </c>
      <c r="BL72" t="s">
        <v>101</v>
      </c>
      <c r="BM72" t="s">
        <v>101</v>
      </c>
      <c r="BN72" t="s">
        <v>101</v>
      </c>
      <c r="BO72" t="s">
        <v>101</v>
      </c>
      <c r="BP72">
        <v>860</v>
      </c>
      <c r="BQ72">
        <v>29</v>
      </c>
      <c r="BR72" t="s">
        <v>101</v>
      </c>
      <c r="BS72">
        <v>1149828.0589999999</v>
      </c>
      <c r="BT72">
        <v>1921320.477</v>
      </c>
      <c r="BU72">
        <v>41.940018850000001</v>
      </c>
      <c r="BV72">
        <v>-87.724743540000006</v>
      </c>
      <c r="BW72">
        <v>21</v>
      </c>
      <c r="BX72" t="s">
        <v>1495</v>
      </c>
      <c r="BY72">
        <v>30</v>
      </c>
      <c r="BZ72">
        <v>17</v>
      </c>
      <c r="CA72" t="s">
        <v>1745</v>
      </c>
    </row>
    <row r="73" spans="2:79" x14ac:dyDescent="0.2">
      <c r="B73">
        <v>609941</v>
      </c>
      <c r="C73" t="s">
        <v>166</v>
      </c>
      <c r="D73" t="s">
        <v>88</v>
      </c>
      <c r="E73" t="s">
        <v>167</v>
      </c>
      <c r="F73" t="s">
        <v>90</v>
      </c>
      <c r="G73" t="s">
        <v>91</v>
      </c>
      <c r="H73">
        <v>60636</v>
      </c>
      <c r="I73" t="s">
        <v>168</v>
      </c>
      <c r="J73" t="s">
        <v>169</v>
      </c>
      <c r="K73" t="s">
        <v>111</v>
      </c>
      <c r="L73" t="s">
        <v>112</v>
      </c>
      <c r="M73" t="s">
        <v>96</v>
      </c>
      <c r="N73" t="s">
        <v>97</v>
      </c>
      <c r="O73" t="s">
        <v>98</v>
      </c>
      <c r="P73" t="s">
        <v>99</v>
      </c>
      <c r="Q73" t="s">
        <v>96</v>
      </c>
      <c r="R73" t="s">
        <v>100</v>
      </c>
      <c r="S73">
        <v>15</v>
      </c>
      <c r="T73" t="s">
        <v>101</v>
      </c>
      <c r="U73" t="s">
        <v>101</v>
      </c>
      <c r="V73" t="s">
        <v>103</v>
      </c>
      <c r="W73">
        <v>41</v>
      </c>
      <c r="X73" t="s">
        <v>103</v>
      </c>
      <c r="Y73">
        <v>48</v>
      </c>
      <c r="Z73" t="s">
        <v>4875</v>
      </c>
      <c r="AA73" t="s">
        <v>101</v>
      </c>
      <c r="AB73" t="s">
        <v>101</v>
      </c>
      <c r="AC73" t="s">
        <v>101</v>
      </c>
      <c r="AD73" t="s">
        <v>102</v>
      </c>
      <c r="AE73">
        <v>45</v>
      </c>
      <c r="AF73" t="s">
        <v>103</v>
      </c>
      <c r="AG73">
        <v>49</v>
      </c>
      <c r="AH73" s="2">
        <v>0.92100000000000004</v>
      </c>
      <c r="AI73">
        <v>43.5</v>
      </c>
      <c r="AJ73" s="2">
        <v>0.95299999999999996</v>
      </c>
      <c r="AK73" s="2">
        <v>0.95599999999999996</v>
      </c>
      <c r="AL73">
        <v>52.9</v>
      </c>
      <c r="AM73">
        <v>52.6</v>
      </c>
      <c r="AN73">
        <v>20.2</v>
      </c>
      <c r="AO73">
        <v>11.3</v>
      </c>
      <c r="AP73">
        <v>40.1</v>
      </c>
      <c r="AQ73">
        <v>48.1</v>
      </c>
      <c r="AR73">
        <v>44.2</v>
      </c>
      <c r="AS73">
        <v>21.3</v>
      </c>
      <c r="AT73">
        <v>63</v>
      </c>
      <c r="AU73">
        <v>50.8</v>
      </c>
      <c r="AV73">
        <v>12.1</v>
      </c>
      <c r="AW73">
        <v>12.1</v>
      </c>
      <c r="AX73">
        <v>13.8</v>
      </c>
      <c r="AY73">
        <v>4.5</v>
      </c>
      <c r="AZ73">
        <v>0.3</v>
      </c>
      <c r="BA73">
        <v>-1.3</v>
      </c>
      <c r="BB73" t="s">
        <v>113</v>
      </c>
      <c r="BC73" t="s">
        <v>104</v>
      </c>
      <c r="BD73" t="s">
        <v>101</v>
      </c>
      <c r="BE73" t="s">
        <v>101</v>
      </c>
      <c r="BF73" t="s">
        <v>101</v>
      </c>
      <c r="BG73" t="s">
        <v>101</v>
      </c>
      <c r="BH73" t="s">
        <v>101</v>
      </c>
      <c r="BI73" t="s">
        <v>101</v>
      </c>
      <c r="BJ73" t="s">
        <v>101</v>
      </c>
      <c r="BK73" t="s">
        <v>101</v>
      </c>
      <c r="BL73" t="s">
        <v>101</v>
      </c>
      <c r="BM73" t="s">
        <v>101</v>
      </c>
      <c r="BN73" t="s">
        <v>101</v>
      </c>
      <c r="BO73" t="s">
        <v>101</v>
      </c>
      <c r="BP73">
        <v>573</v>
      </c>
      <c r="BQ73">
        <v>43</v>
      </c>
      <c r="BR73" t="s">
        <v>101</v>
      </c>
      <c r="BS73">
        <v>1163589.689</v>
      </c>
      <c r="BT73">
        <v>1856037.7649999999</v>
      </c>
      <c r="BU73">
        <v>41.760597410000003</v>
      </c>
      <c r="BV73">
        <v>-87.676001749999998</v>
      </c>
      <c r="BW73">
        <v>67</v>
      </c>
      <c r="BX73" t="s">
        <v>114</v>
      </c>
      <c r="BY73">
        <v>17</v>
      </c>
      <c r="BZ73">
        <v>7</v>
      </c>
      <c r="CA73" t="s">
        <v>170</v>
      </c>
    </row>
    <row r="74" spans="2:79" x14ac:dyDescent="0.2">
      <c r="B74">
        <v>610057</v>
      </c>
      <c r="C74" t="s">
        <v>619</v>
      </c>
      <c r="D74" t="s">
        <v>88</v>
      </c>
      <c r="E74" t="s">
        <v>620</v>
      </c>
      <c r="F74" t="s">
        <v>90</v>
      </c>
      <c r="G74" t="s">
        <v>91</v>
      </c>
      <c r="H74">
        <v>60629</v>
      </c>
      <c r="I74" t="s">
        <v>621</v>
      </c>
      <c r="J74" t="s">
        <v>622</v>
      </c>
      <c r="K74" t="s">
        <v>175</v>
      </c>
      <c r="L74" t="s">
        <v>112</v>
      </c>
      <c r="M74" t="s">
        <v>96</v>
      </c>
      <c r="N74" t="s">
        <v>97</v>
      </c>
      <c r="O74" t="s">
        <v>98</v>
      </c>
      <c r="P74" t="s">
        <v>99</v>
      </c>
      <c r="Q74" t="s">
        <v>96</v>
      </c>
      <c r="R74" t="s">
        <v>102</v>
      </c>
      <c r="S74">
        <v>31</v>
      </c>
      <c r="T74" t="s">
        <v>102</v>
      </c>
      <c r="U74">
        <v>24</v>
      </c>
      <c r="V74" t="s">
        <v>103</v>
      </c>
      <c r="W74">
        <v>41</v>
      </c>
      <c r="X74" t="s">
        <v>102</v>
      </c>
      <c r="Y74">
        <v>34</v>
      </c>
      <c r="Z74" t="s">
        <v>4876</v>
      </c>
      <c r="AA74">
        <v>45</v>
      </c>
      <c r="AB74" t="s">
        <v>102</v>
      </c>
      <c r="AC74">
        <v>25</v>
      </c>
      <c r="AD74" t="s">
        <v>101</v>
      </c>
      <c r="AE74" t="s">
        <v>101</v>
      </c>
      <c r="AF74" t="s">
        <v>101</v>
      </c>
      <c r="AG74" t="s">
        <v>101</v>
      </c>
      <c r="AH74" s="2">
        <v>0.93400000000000005</v>
      </c>
      <c r="AI74">
        <v>43.4</v>
      </c>
      <c r="AJ74" s="2">
        <v>0.93300000000000005</v>
      </c>
      <c r="AK74" s="2">
        <v>0.98599999999999999</v>
      </c>
      <c r="AL74">
        <v>49</v>
      </c>
      <c r="AM74">
        <v>36.799999999999997</v>
      </c>
      <c r="AN74">
        <v>15.9</v>
      </c>
      <c r="AO74">
        <v>11.1</v>
      </c>
      <c r="AP74">
        <v>27.3</v>
      </c>
      <c r="AQ74">
        <v>42</v>
      </c>
      <c r="AR74">
        <v>20.5</v>
      </c>
      <c r="AS74">
        <v>17.8</v>
      </c>
      <c r="AT74">
        <v>44.7</v>
      </c>
      <c r="AU74">
        <v>35.799999999999997</v>
      </c>
      <c r="AV74">
        <v>0</v>
      </c>
      <c r="AW74">
        <v>12.5</v>
      </c>
      <c r="AX74">
        <v>4.0999999999999996</v>
      </c>
      <c r="AY74">
        <v>4.3</v>
      </c>
      <c r="AZ74">
        <v>0.1</v>
      </c>
      <c r="BA74">
        <v>-0.7</v>
      </c>
      <c r="BB74" t="s">
        <v>113</v>
      </c>
      <c r="BC74" t="s">
        <v>113</v>
      </c>
      <c r="BD74">
        <v>16.100000000000001</v>
      </c>
      <c r="BE74" t="s">
        <v>101</v>
      </c>
      <c r="BF74" t="s">
        <v>101</v>
      </c>
      <c r="BG74" t="s">
        <v>101</v>
      </c>
      <c r="BH74" t="s">
        <v>101</v>
      </c>
      <c r="BI74" t="s">
        <v>101</v>
      </c>
      <c r="BJ74" t="s">
        <v>101</v>
      </c>
      <c r="BK74" t="s">
        <v>101</v>
      </c>
      <c r="BL74" t="s">
        <v>101</v>
      </c>
      <c r="BM74" t="s">
        <v>101</v>
      </c>
      <c r="BN74" t="s">
        <v>101</v>
      </c>
      <c r="BO74" t="s">
        <v>101</v>
      </c>
      <c r="BP74">
        <v>604</v>
      </c>
      <c r="BQ74">
        <v>43</v>
      </c>
      <c r="BR74" t="s">
        <v>101</v>
      </c>
      <c r="BS74">
        <v>1159148.629</v>
      </c>
      <c r="BT74">
        <v>1863391.057</v>
      </c>
      <c r="BU74">
        <v>41.780867890000003</v>
      </c>
      <c r="BV74">
        <v>-87.692077580000003</v>
      </c>
      <c r="BW74">
        <v>66</v>
      </c>
      <c r="BX74" t="s">
        <v>176</v>
      </c>
      <c r="BY74">
        <v>15</v>
      </c>
      <c r="BZ74">
        <v>8</v>
      </c>
      <c r="CA74" t="s">
        <v>623</v>
      </c>
    </row>
    <row r="75" spans="2:79" x14ac:dyDescent="0.2">
      <c r="B75">
        <v>610297</v>
      </c>
      <c r="C75" t="s">
        <v>2835</v>
      </c>
      <c r="D75" t="s">
        <v>132</v>
      </c>
      <c r="E75" t="s">
        <v>2836</v>
      </c>
      <c r="F75" t="s">
        <v>90</v>
      </c>
      <c r="G75" t="s">
        <v>91</v>
      </c>
      <c r="H75">
        <v>60649</v>
      </c>
      <c r="I75" t="s">
        <v>2837</v>
      </c>
      <c r="J75" t="s">
        <v>2838</v>
      </c>
      <c r="K75" t="s">
        <v>136</v>
      </c>
      <c r="L75" t="s">
        <v>95</v>
      </c>
      <c r="M75" t="s">
        <v>96</v>
      </c>
      <c r="N75" t="s">
        <v>128</v>
      </c>
      <c r="O75" t="s">
        <v>98</v>
      </c>
      <c r="P75" t="s">
        <v>99</v>
      </c>
      <c r="Q75" t="s">
        <v>96</v>
      </c>
      <c r="R75" t="s">
        <v>101</v>
      </c>
      <c r="T75" t="s">
        <v>102</v>
      </c>
      <c r="U75">
        <v>30</v>
      </c>
      <c r="V75" t="s">
        <v>101</v>
      </c>
      <c r="X75" t="s">
        <v>101</v>
      </c>
      <c r="Z75" t="s">
        <v>4879</v>
      </c>
      <c r="AA75">
        <v>16</v>
      </c>
      <c r="AB75" t="s">
        <v>102</v>
      </c>
      <c r="AC75">
        <v>28</v>
      </c>
      <c r="AD75" t="s">
        <v>102</v>
      </c>
      <c r="AE75">
        <v>42</v>
      </c>
      <c r="AF75" t="s">
        <v>102</v>
      </c>
      <c r="AG75">
        <v>31</v>
      </c>
      <c r="AH75" s="2">
        <v>0.72</v>
      </c>
      <c r="AI75">
        <v>43.4</v>
      </c>
      <c r="AJ75" s="2">
        <v>0.95199999999999996</v>
      </c>
      <c r="AK75" s="2">
        <v>1</v>
      </c>
      <c r="AL75" t="s">
        <v>101</v>
      </c>
      <c r="AM75" t="s">
        <v>101</v>
      </c>
      <c r="AN75" t="s">
        <v>101</v>
      </c>
      <c r="AO75" t="s">
        <v>101</v>
      </c>
      <c r="AP75" t="s">
        <v>101</v>
      </c>
      <c r="AQ75" t="s">
        <v>101</v>
      </c>
      <c r="AR75" t="s">
        <v>101</v>
      </c>
      <c r="AS75" t="s">
        <v>101</v>
      </c>
      <c r="AT75" t="s">
        <v>101</v>
      </c>
      <c r="AU75" t="s">
        <v>101</v>
      </c>
      <c r="AV75" t="s">
        <v>101</v>
      </c>
      <c r="AW75" t="s">
        <v>101</v>
      </c>
      <c r="BB75" t="s">
        <v>101</v>
      </c>
      <c r="BC75" t="s">
        <v>101</v>
      </c>
      <c r="BD75" t="s">
        <v>101</v>
      </c>
      <c r="BE75" t="s">
        <v>101</v>
      </c>
      <c r="BF75">
        <v>11.7</v>
      </c>
      <c r="BG75">
        <v>11.7</v>
      </c>
      <c r="BH75">
        <v>13.1</v>
      </c>
      <c r="BI75">
        <v>13.1</v>
      </c>
      <c r="BJ75">
        <v>1.4</v>
      </c>
      <c r="BK75">
        <v>14.4</v>
      </c>
      <c r="BL75">
        <v>1.3</v>
      </c>
      <c r="BM75">
        <v>12.2</v>
      </c>
      <c r="BN75">
        <v>36.6</v>
      </c>
      <c r="BO75">
        <v>68.8</v>
      </c>
      <c r="BP75">
        <v>731</v>
      </c>
      <c r="BQ75">
        <v>46</v>
      </c>
      <c r="BR75">
        <v>48.8</v>
      </c>
      <c r="BS75">
        <v>1189903.206</v>
      </c>
      <c r="BT75">
        <v>1854648.757</v>
      </c>
      <c r="BU75">
        <v>41.756193619999998</v>
      </c>
      <c r="BV75">
        <v>-87.579607269999997</v>
      </c>
      <c r="BW75">
        <v>43</v>
      </c>
      <c r="BX75" t="s">
        <v>201</v>
      </c>
      <c r="BY75">
        <v>8</v>
      </c>
      <c r="BZ75">
        <v>4</v>
      </c>
      <c r="CA75" t="s">
        <v>2839</v>
      </c>
    </row>
    <row r="76" spans="2:79" x14ac:dyDescent="0.2">
      <c r="B76">
        <v>609894</v>
      </c>
      <c r="C76" t="s">
        <v>2014</v>
      </c>
      <c r="D76" t="s">
        <v>88</v>
      </c>
      <c r="E76" t="s">
        <v>2015</v>
      </c>
      <c r="F76" t="s">
        <v>90</v>
      </c>
      <c r="G76" t="s">
        <v>91</v>
      </c>
      <c r="H76">
        <v>60616</v>
      </c>
      <c r="I76" t="s">
        <v>2016</v>
      </c>
      <c r="J76" t="s">
        <v>2017</v>
      </c>
      <c r="K76" t="s">
        <v>94</v>
      </c>
      <c r="L76" t="s">
        <v>95</v>
      </c>
      <c r="M76" t="s">
        <v>96</v>
      </c>
      <c r="N76" t="s">
        <v>97</v>
      </c>
      <c r="O76" t="s">
        <v>98</v>
      </c>
      <c r="P76" t="s">
        <v>99</v>
      </c>
      <c r="Q76" t="s">
        <v>96</v>
      </c>
      <c r="R76" t="s">
        <v>103</v>
      </c>
      <c r="S76">
        <v>59</v>
      </c>
      <c r="T76" t="s">
        <v>102</v>
      </c>
      <c r="U76">
        <v>20</v>
      </c>
      <c r="V76" t="s">
        <v>103</v>
      </c>
      <c r="W76">
        <v>57</v>
      </c>
      <c r="X76" t="s">
        <v>103</v>
      </c>
      <c r="Y76">
        <v>46</v>
      </c>
      <c r="Z76" t="s">
        <v>4876</v>
      </c>
      <c r="AA76">
        <v>43</v>
      </c>
      <c r="AB76" t="s">
        <v>100</v>
      </c>
      <c r="AC76">
        <v>16</v>
      </c>
      <c r="AD76" t="s">
        <v>103</v>
      </c>
      <c r="AE76">
        <v>50</v>
      </c>
      <c r="AF76" t="s">
        <v>103</v>
      </c>
      <c r="AG76">
        <v>49</v>
      </c>
      <c r="AH76" s="2">
        <v>0.93799999999999994</v>
      </c>
      <c r="AI76">
        <v>43.3</v>
      </c>
      <c r="AJ76" s="2">
        <v>0.95899999999999996</v>
      </c>
      <c r="AK76" s="2">
        <v>1</v>
      </c>
      <c r="AL76">
        <v>63</v>
      </c>
      <c r="AM76" t="s">
        <v>101</v>
      </c>
      <c r="AN76">
        <v>15.7</v>
      </c>
      <c r="AO76">
        <v>29.8</v>
      </c>
      <c r="AP76">
        <v>67.099999999999994</v>
      </c>
      <c r="AQ76">
        <v>60</v>
      </c>
      <c r="AR76">
        <v>41.8</v>
      </c>
      <c r="AS76">
        <v>50</v>
      </c>
      <c r="AT76">
        <v>83.1</v>
      </c>
      <c r="AU76">
        <v>78.5</v>
      </c>
      <c r="AV76">
        <v>7.7</v>
      </c>
      <c r="AW76">
        <v>26.9</v>
      </c>
      <c r="AX76">
        <v>7.7</v>
      </c>
      <c r="AY76">
        <v>9.5</v>
      </c>
      <c r="AZ76">
        <v>-0.2</v>
      </c>
      <c r="BA76">
        <v>0.6</v>
      </c>
      <c r="BB76" t="s">
        <v>113</v>
      </c>
      <c r="BC76" t="s">
        <v>113</v>
      </c>
      <c r="BD76" t="s">
        <v>101</v>
      </c>
      <c r="BE76" t="s">
        <v>101</v>
      </c>
      <c r="BF76" t="s">
        <v>101</v>
      </c>
      <c r="BG76" t="s">
        <v>101</v>
      </c>
      <c r="BH76" t="s">
        <v>101</v>
      </c>
      <c r="BI76" t="s">
        <v>101</v>
      </c>
      <c r="BJ76" t="s">
        <v>101</v>
      </c>
      <c r="BK76" t="s">
        <v>101</v>
      </c>
      <c r="BL76" t="s">
        <v>101</v>
      </c>
      <c r="BM76" t="s">
        <v>101</v>
      </c>
      <c r="BN76" t="s">
        <v>101</v>
      </c>
      <c r="BO76" t="s">
        <v>101</v>
      </c>
      <c r="BP76">
        <v>249</v>
      </c>
      <c r="BQ76">
        <v>40</v>
      </c>
      <c r="BR76" t="s">
        <v>101</v>
      </c>
      <c r="BS76">
        <v>1179225.388</v>
      </c>
      <c r="BT76">
        <v>1886481.0889999999</v>
      </c>
      <c r="BU76">
        <v>41.843794449999997</v>
      </c>
      <c r="BV76">
        <v>-87.61776768</v>
      </c>
      <c r="BW76">
        <v>35</v>
      </c>
      <c r="BX76" t="s">
        <v>525</v>
      </c>
      <c r="BY76">
        <v>4</v>
      </c>
      <c r="BZ76">
        <v>1</v>
      </c>
      <c r="CA76" t="s">
        <v>2018</v>
      </c>
    </row>
    <row r="77" spans="2:79" x14ac:dyDescent="0.2">
      <c r="B77">
        <v>610279</v>
      </c>
      <c r="C77" t="s">
        <v>735</v>
      </c>
      <c r="D77" t="s">
        <v>88</v>
      </c>
      <c r="E77" t="s">
        <v>736</v>
      </c>
      <c r="F77" t="s">
        <v>90</v>
      </c>
      <c r="G77" t="s">
        <v>91</v>
      </c>
      <c r="H77">
        <v>60619</v>
      </c>
      <c r="I77" t="s">
        <v>737</v>
      </c>
      <c r="J77" t="s">
        <v>738</v>
      </c>
      <c r="K77" t="s">
        <v>200</v>
      </c>
      <c r="L77" t="s">
        <v>95</v>
      </c>
      <c r="M77" t="s">
        <v>96</v>
      </c>
      <c r="N77" t="s">
        <v>97</v>
      </c>
      <c r="O77" t="s">
        <v>98</v>
      </c>
      <c r="P77" t="s">
        <v>99</v>
      </c>
      <c r="Q77" t="s">
        <v>96</v>
      </c>
      <c r="R77" t="s">
        <v>102</v>
      </c>
      <c r="S77">
        <v>33</v>
      </c>
      <c r="T77" t="s">
        <v>101</v>
      </c>
      <c r="U77" t="s">
        <v>101</v>
      </c>
      <c r="V77" t="s">
        <v>103</v>
      </c>
      <c r="W77">
        <v>42</v>
      </c>
      <c r="X77" t="s">
        <v>103</v>
      </c>
      <c r="Y77">
        <v>55</v>
      </c>
      <c r="Z77" t="s">
        <v>4875</v>
      </c>
      <c r="AA77" t="s">
        <v>101</v>
      </c>
      <c r="AB77" t="s">
        <v>101</v>
      </c>
      <c r="AC77" t="s">
        <v>101</v>
      </c>
      <c r="AD77" t="s">
        <v>101</v>
      </c>
      <c r="AE77" t="s">
        <v>101</v>
      </c>
      <c r="AF77" t="s">
        <v>101</v>
      </c>
      <c r="AG77" t="s">
        <v>101</v>
      </c>
      <c r="AH77" s="2">
        <v>0.91800000000000004</v>
      </c>
      <c r="AI77">
        <v>43.1</v>
      </c>
      <c r="AJ77" s="2">
        <v>0.95599999999999996</v>
      </c>
      <c r="AK77" s="2">
        <v>0.98</v>
      </c>
      <c r="AL77">
        <v>61.3</v>
      </c>
      <c r="AM77">
        <v>35.299999999999997</v>
      </c>
      <c r="AN77">
        <v>19.5</v>
      </c>
      <c r="AO77">
        <v>13.3</v>
      </c>
      <c r="AP77">
        <v>52.6</v>
      </c>
      <c r="AQ77">
        <v>52.3</v>
      </c>
      <c r="AR77">
        <v>22.1</v>
      </c>
      <c r="AS77">
        <v>21.1</v>
      </c>
      <c r="AT77">
        <v>56.6</v>
      </c>
      <c r="AU77">
        <v>57.4</v>
      </c>
      <c r="AV77">
        <v>5.3</v>
      </c>
      <c r="AW77">
        <v>8.1</v>
      </c>
      <c r="AX77">
        <v>6.9</v>
      </c>
      <c r="AY77">
        <v>4.5999999999999996</v>
      </c>
      <c r="AZ77">
        <v>1.9</v>
      </c>
      <c r="BA77">
        <v>0.3</v>
      </c>
      <c r="BB77" t="s">
        <v>220</v>
      </c>
      <c r="BC77" t="s">
        <v>113</v>
      </c>
      <c r="BD77" t="s">
        <v>101</v>
      </c>
      <c r="BE77" t="s">
        <v>101</v>
      </c>
      <c r="BF77" t="s">
        <v>101</v>
      </c>
      <c r="BG77" t="s">
        <v>101</v>
      </c>
      <c r="BH77" t="s">
        <v>101</v>
      </c>
      <c r="BI77" t="s">
        <v>101</v>
      </c>
      <c r="BJ77" t="s">
        <v>101</v>
      </c>
      <c r="BK77" t="s">
        <v>101</v>
      </c>
      <c r="BL77" t="s">
        <v>101</v>
      </c>
      <c r="BM77" t="s">
        <v>101</v>
      </c>
      <c r="BN77" t="s">
        <v>101</v>
      </c>
      <c r="BO77" t="s">
        <v>101</v>
      </c>
      <c r="BP77">
        <v>448</v>
      </c>
      <c r="BQ77">
        <v>46</v>
      </c>
      <c r="BR77" t="s">
        <v>101</v>
      </c>
      <c r="BS77">
        <v>1182462.0619999999</v>
      </c>
      <c r="BT77">
        <v>1856226.416</v>
      </c>
      <c r="BU77">
        <v>41.76069854</v>
      </c>
      <c r="BV77">
        <v>-87.606828340000007</v>
      </c>
      <c r="BW77">
        <v>69</v>
      </c>
      <c r="BX77" t="s">
        <v>137</v>
      </c>
      <c r="BY77">
        <v>6</v>
      </c>
      <c r="BZ77">
        <v>3</v>
      </c>
      <c r="CA77" t="s">
        <v>739</v>
      </c>
    </row>
    <row r="78" spans="2:79" x14ac:dyDescent="0.2">
      <c r="B78">
        <v>609723</v>
      </c>
      <c r="C78" t="s">
        <v>1677</v>
      </c>
      <c r="D78" t="s">
        <v>132</v>
      </c>
      <c r="E78" t="s">
        <v>1678</v>
      </c>
      <c r="F78" t="s">
        <v>90</v>
      </c>
      <c r="G78" t="s">
        <v>91</v>
      </c>
      <c r="H78">
        <v>60624</v>
      </c>
      <c r="I78" t="s">
        <v>1679</v>
      </c>
      <c r="J78" t="s">
        <v>1680</v>
      </c>
      <c r="K78" t="s">
        <v>985</v>
      </c>
      <c r="L78" t="s">
        <v>121</v>
      </c>
      <c r="M78" t="s">
        <v>96</v>
      </c>
      <c r="N78" t="s">
        <v>128</v>
      </c>
      <c r="O78" t="s">
        <v>98</v>
      </c>
      <c r="P78" t="s">
        <v>99</v>
      </c>
      <c r="Q78" t="s">
        <v>96</v>
      </c>
      <c r="R78" t="s">
        <v>103</v>
      </c>
      <c r="S78">
        <v>51</v>
      </c>
      <c r="T78" t="s">
        <v>103</v>
      </c>
      <c r="U78">
        <v>52</v>
      </c>
      <c r="V78" t="s">
        <v>103</v>
      </c>
      <c r="W78">
        <v>45</v>
      </c>
      <c r="X78" t="s">
        <v>103</v>
      </c>
      <c r="Y78">
        <v>46</v>
      </c>
      <c r="Z78" t="s">
        <v>4876</v>
      </c>
      <c r="AA78">
        <v>49</v>
      </c>
      <c r="AB78" t="s">
        <v>103</v>
      </c>
      <c r="AC78">
        <v>42</v>
      </c>
      <c r="AD78" t="s">
        <v>101</v>
      </c>
      <c r="AE78" t="s">
        <v>101</v>
      </c>
      <c r="AF78" t="s">
        <v>101</v>
      </c>
      <c r="AG78" t="s">
        <v>101</v>
      </c>
      <c r="AH78" s="2">
        <v>0.74099999999999999</v>
      </c>
      <c r="AI78">
        <v>42.9</v>
      </c>
      <c r="AJ78" s="2">
        <v>0.95799999999999996</v>
      </c>
      <c r="AK78" s="2">
        <v>1</v>
      </c>
      <c r="AL78" t="s">
        <v>101</v>
      </c>
      <c r="AM78" t="s">
        <v>101</v>
      </c>
      <c r="AN78" t="s">
        <v>101</v>
      </c>
      <c r="AO78" t="s">
        <v>101</v>
      </c>
      <c r="AP78" t="s">
        <v>101</v>
      </c>
      <c r="AQ78" t="s">
        <v>101</v>
      </c>
      <c r="AR78" t="s">
        <v>101</v>
      </c>
      <c r="AS78" t="s">
        <v>101</v>
      </c>
      <c r="AT78" t="s">
        <v>101</v>
      </c>
      <c r="AU78" t="s">
        <v>101</v>
      </c>
      <c r="AV78" t="s">
        <v>101</v>
      </c>
      <c r="AW78" t="s">
        <v>101</v>
      </c>
      <c r="BB78" t="s">
        <v>101</v>
      </c>
      <c r="BC78" t="s">
        <v>101</v>
      </c>
      <c r="BD78" t="s">
        <v>101</v>
      </c>
      <c r="BE78" t="s">
        <v>101</v>
      </c>
      <c r="BF78">
        <v>11.7</v>
      </c>
      <c r="BG78">
        <v>11.8</v>
      </c>
      <c r="BH78">
        <v>13.4</v>
      </c>
      <c r="BI78">
        <v>13.2</v>
      </c>
      <c r="BJ78">
        <v>1.5</v>
      </c>
      <c r="BK78">
        <v>14.6</v>
      </c>
      <c r="BL78">
        <v>1.2</v>
      </c>
      <c r="BM78">
        <v>6.5</v>
      </c>
      <c r="BN78">
        <v>36.799999999999997</v>
      </c>
      <c r="BO78">
        <v>45.2</v>
      </c>
      <c r="BP78">
        <v>726</v>
      </c>
      <c r="BQ78">
        <v>38</v>
      </c>
      <c r="BR78">
        <v>55.2</v>
      </c>
      <c r="BS78">
        <v>1154542.5830000001</v>
      </c>
      <c r="BT78">
        <v>1898925.5109999999</v>
      </c>
      <c r="BU78">
        <v>41.878471939999997</v>
      </c>
      <c r="BV78">
        <v>-87.708016119999996</v>
      </c>
      <c r="BW78">
        <v>27</v>
      </c>
      <c r="BX78" t="s">
        <v>754</v>
      </c>
      <c r="BY78">
        <v>28</v>
      </c>
      <c r="BZ78">
        <v>11</v>
      </c>
      <c r="CA78" t="s">
        <v>1681</v>
      </c>
    </row>
    <row r="79" spans="2:79" x14ac:dyDescent="0.2">
      <c r="B79">
        <v>610268</v>
      </c>
      <c r="C79" t="s">
        <v>2755</v>
      </c>
      <c r="D79" t="s">
        <v>88</v>
      </c>
      <c r="E79" t="s">
        <v>2756</v>
      </c>
      <c r="F79" t="s">
        <v>90</v>
      </c>
      <c r="G79" t="s">
        <v>91</v>
      </c>
      <c r="H79">
        <v>60619</v>
      </c>
      <c r="I79" t="s">
        <v>2757</v>
      </c>
      <c r="J79" t="s">
        <v>2758</v>
      </c>
      <c r="K79" t="s">
        <v>200</v>
      </c>
      <c r="L79" t="s">
        <v>95</v>
      </c>
      <c r="M79" t="s">
        <v>96</v>
      </c>
      <c r="N79" t="s">
        <v>97</v>
      </c>
      <c r="O79" t="s">
        <v>98</v>
      </c>
      <c r="P79" t="s">
        <v>99</v>
      </c>
      <c r="Q79" t="s">
        <v>96</v>
      </c>
      <c r="R79" t="s">
        <v>101</v>
      </c>
      <c r="T79" t="s">
        <v>101</v>
      </c>
      <c r="U79" t="s">
        <v>101</v>
      </c>
      <c r="V79" t="s">
        <v>101</v>
      </c>
      <c r="X79" t="s">
        <v>101</v>
      </c>
      <c r="Z79" t="s">
        <v>4875</v>
      </c>
      <c r="AA79" t="s">
        <v>101</v>
      </c>
      <c r="AB79" t="s">
        <v>101</v>
      </c>
      <c r="AC79" t="s">
        <v>101</v>
      </c>
      <c r="AD79" t="s">
        <v>102</v>
      </c>
      <c r="AE79">
        <v>39</v>
      </c>
      <c r="AF79" t="s">
        <v>102</v>
      </c>
      <c r="AG79">
        <v>46</v>
      </c>
      <c r="AH79" s="2">
        <v>0.879</v>
      </c>
      <c r="AI79">
        <v>41.6</v>
      </c>
      <c r="AJ79" s="2">
        <v>0.93400000000000005</v>
      </c>
      <c r="AK79" s="2">
        <v>1</v>
      </c>
      <c r="AL79">
        <v>30.1</v>
      </c>
      <c r="AM79">
        <v>25.5</v>
      </c>
      <c r="AN79">
        <v>20.3</v>
      </c>
      <c r="AO79">
        <v>14.3</v>
      </c>
      <c r="AP79">
        <v>47.4</v>
      </c>
      <c r="AQ79">
        <v>54.8</v>
      </c>
      <c r="AR79">
        <v>43.4</v>
      </c>
      <c r="AS79">
        <v>23.6</v>
      </c>
      <c r="AT79">
        <v>61</v>
      </c>
      <c r="AU79">
        <v>58.7</v>
      </c>
      <c r="AV79">
        <v>7.9</v>
      </c>
      <c r="AW79">
        <v>15.8</v>
      </c>
      <c r="AX79">
        <v>9.1999999999999993</v>
      </c>
      <c r="AY79">
        <v>2.8</v>
      </c>
      <c r="AZ79">
        <v>1.1000000000000001</v>
      </c>
      <c r="BA79">
        <v>-0.9</v>
      </c>
      <c r="BB79" t="s">
        <v>220</v>
      </c>
      <c r="BC79" t="s">
        <v>104</v>
      </c>
      <c r="BD79" t="s">
        <v>101</v>
      </c>
      <c r="BE79" t="s">
        <v>101</v>
      </c>
      <c r="BF79" t="s">
        <v>101</v>
      </c>
      <c r="BG79" t="s">
        <v>101</v>
      </c>
      <c r="BH79" t="s">
        <v>101</v>
      </c>
      <c r="BI79" t="s">
        <v>101</v>
      </c>
      <c r="BJ79" t="s">
        <v>101</v>
      </c>
      <c r="BK79" t="s">
        <v>101</v>
      </c>
      <c r="BL79" t="s">
        <v>101</v>
      </c>
      <c r="BM79" t="s">
        <v>101</v>
      </c>
      <c r="BN79" t="s">
        <v>101</v>
      </c>
      <c r="BO79" t="s">
        <v>101</v>
      </c>
      <c r="BP79">
        <v>459</v>
      </c>
      <c r="BQ79">
        <v>45</v>
      </c>
      <c r="BR79" t="s">
        <v>101</v>
      </c>
      <c r="BS79">
        <v>1184078.6610000001</v>
      </c>
      <c r="BT79">
        <v>1848752.9909999999</v>
      </c>
      <c r="BU79">
        <v>41.740153069999998</v>
      </c>
      <c r="BV79">
        <v>-87.601136589999996</v>
      </c>
      <c r="BW79">
        <v>44</v>
      </c>
      <c r="BX79" t="s">
        <v>385</v>
      </c>
      <c r="BY79">
        <v>8</v>
      </c>
      <c r="BZ79">
        <v>6</v>
      </c>
      <c r="CA79" t="s">
        <v>2759</v>
      </c>
    </row>
    <row r="80" spans="2:79" x14ac:dyDescent="0.2">
      <c r="B80">
        <v>610285</v>
      </c>
      <c r="C80" t="s">
        <v>821</v>
      </c>
      <c r="D80" t="s">
        <v>88</v>
      </c>
      <c r="E80" t="s">
        <v>822</v>
      </c>
      <c r="F80" t="s">
        <v>90</v>
      </c>
      <c r="G80" t="s">
        <v>91</v>
      </c>
      <c r="H80">
        <v>60636</v>
      </c>
      <c r="I80" t="s">
        <v>823</v>
      </c>
      <c r="J80" t="s">
        <v>824</v>
      </c>
      <c r="K80" t="s">
        <v>111</v>
      </c>
      <c r="L80" t="s">
        <v>112</v>
      </c>
      <c r="M80" t="s">
        <v>96</v>
      </c>
      <c r="N80" t="s">
        <v>97</v>
      </c>
      <c r="O80" t="s">
        <v>248</v>
      </c>
      <c r="P80" t="s">
        <v>249</v>
      </c>
      <c r="Q80" t="s">
        <v>96</v>
      </c>
      <c r="R80" t="s">
        <v>102</v>
      </c>
      <c r="S80">
        <v>35</v>
      </c>
      <c r="T80" t="s">
        <v>101</v>
      </c>
      <c r="U80" t="s">
        <v>101</v>
      </c>
      <c r="V80" t="s">
        <v>103</v>
      </c>
      <c r="W80">
        <v>43</v>
      </c>
      <c r="X80" t="s">
        <v>102</v>
      </c>
      <c r="Y80">
        <v>31</v>
      </c>
      <c r="Z80" t="s">
        <v>4875</v>
      </c>
      <c r="AA80" t="s">
        <v>101</v>
      </c>
      <c r="AB80" t="s">
        <v>101</v>
      </c>
      <c r="AC80" t="s">
        <v>101</v>
      </c>
      <c r="AD80" t="s">
        <v>103</v>
      </c>
      <c r="AE80">
        <v>48</v>
      </c>
      <c r="AF80" t="s">
        <v>103</v>
      </c>
      <c r="AG80">
        <v>49</v>
      </c>
      <c r="AH80" s="2">
        <v>0.91900000000000004</v>
      </c>
      <c r="AI80">
        <v>41.5</v>
      </c>
      <c r="AJ80" s="2">
        <v>0.95199999999999996</v>
      </c>
      <c r="AK80" s="2">
        <v>1</v>
      </c>
      <c r="AL80" t="s">
        <v>101</v>
      </c>
      <c r="AM80">
        <v>61.7</v>
      </c>
      <c r="AN80">
        <v>25.8</v>
      </c>
      <c r="AO80">
        <v>11.4</v>
      </c>
      <c r="AP80">
        <v>35.1</v>
      </c>
      <c r="AQ80">
        <v>53.8</v>
      </c>
      <c r="AR80">
        <v>24.2</v>
      </c>
      <c r="AS80">
        <v>21.6</v>
      </c>
      <c r="AT80">
        <v>50.9</v>
      </c>
      <c r="AU80">
        <v>46.3</v>
      </c>
      <c r="AV80">
        <v>5.4</v>
      </c>
      <c r="AW80">
        <v>17.5</v>
      </c>
      <c r="AX80">
        <v>11.1</v>
      </c>
      <c r="AY80">
        <v>6.5</v>
      </c>
      <c r="AZ80">
        <v>0</v>
      </c>
      <c r="BA80">
        <v>-0.3</v>
      </c>
      <c r="BB80" t="s">
        <v>113</v>
      </c>
      <c r="BC80" t="s">
        <v>113</v>
      </c>
      <c r="BD80" t="s">
        <v>101</v>
      </c>
      <c r="BE80" t="s">
        <v>101</v>
      </c>
      <c r="BF80" t="s">
        <v>101</v>
      </c>
      <c r="BG80" t="s">
        <v>101</v>
      </c>
      <c r="BH80" t="s">
        <v>101</v>
      </c>
      <c r="BI80" t="s">
        <v>101</v>
      </c>
      <c r="BJ80" t="s">
        <v>101</v>
      </c>
      <c r="BK80" t="s">
        <v>101</v>
      </c>
      <c r="BL80" t="s">
        <v>101</v>
      </c>
      <c r="BM80" t="s">
        <v>101</v>
      </c>
      <c r="BN80" t="s">
        <v>101</v>
      </c>
      <c r="BO80" t="s">
        <v>101</v>
      </c>
      <c r="BP80">
        <v>402</v>
      </c>
      <c r="BQ80">
        <v>43</v>
      </c>
      <c r="BR80" t="s">
        <v>101</v>
      </c>
      <c r="BS80">
        <v>1169345.4879999999</v>
      </c>
      <c r="BT80">
        <v>1863577.5519999999</v>
      </c>
      <c r="BU80">
        <v>41.7811649</v>
      </c>
      <c r="BV80">
        <v>-87.654688449999995</v>
      </c>
      <c r="BW80">
        <v>67</v>
      </c>
      <c r="BX80" t="s">
        <v>114</v>
      </c>
      <c r="BY80">
        <v>16</v>
      </c>
      <c r="BZ80">
        <v>7</v>
      </c>
      <c r="CA80" t="s">
        <v>825</v>
      </c>
    </row>
    <row r="81" spans="2:79" x14ac:dyDescent="0.2">
      <c r="B81">
        <v>609730</v>
      </c>
      <c r="C81" t="s">
        <v>1510</v>
      </c>
      <c r="D81" t="s">
        <v>132</v>
      </c>
      <c r="E81" t="s">
        <v>1511</v>
      </c>
      <c r="F81" t="s">
        <v>90</v>
      </c>
      <c r="G81" t="s">
        <v>91</v>
      </c>
      <c r="H81">
        <v>60660</v>
      </c>
      <c r="I81" t="s">
        <v>1512</v>
      </c>
      <c r="J81" t="s">
        <v>1513</v>
      </c>
      <c r="K81" t="s">
        <v>367</v>
      </c>
      <c r="L81" t="s">
        <v>193</v>
      </c>
      <c r="M81" t="s">
        <v>96</v>
      </c>
      <c r="N81" t="s">
        <v>128</v>
      </c>
      <c r="O81" t="s">
        <v>98</v>
      </c>
      <c r="P81" t="s">
        <v>99</v>
      </c>
      <c r="Q81" t="s">
        <v>96</v>
      </c>
      <c r="R81" t="s">
        <v>103</v>
      </c>
      <c r="S81">
        <v>48</v>
      </c>
      <c r="T81" t="s">
        <v>101</v>
      </c>
      <c r="U81" t="s">
        <v>101</v>
      </c>
      <c r="V81" t="s">
        <v>103</v>
      </c>
      <c r="W81">
        <v>45</v>
      </c>
      <c r="X81" t="s">
        <v>103</v>
      </c>
      <c r="Y81">
        <v>42</v>
      </c>
      <c r="Z81" t="s">
        <v>4875</v>
      </c>
      <c r="AA81" t="s">
        <v>101</v>
      </c>
      <c r="AB81" t="s">
        <v>101</v>
      </c>
      <c r="AC81" t="s">
        <v>101</v>
      </c>
      <c r="AD81" t="s">
        <v>101</v>
      </c>
      <c r="AE81" t="s">
        <v>101</v>
      </c>
      <c r="AF81" t="s">
        <v>101</v>
      </c>
      <c r="AG81" t="s">
        <v>101</v>
      </c>
      <c r="AH81" s="2">
        <v>0.81699999999999995</v>
      </c>
      <c r="AI81">
        <v>41.3</v>
      </c>
      <c r="AJ81" s="2">
        <v>0.96399999999999997</v>
      </c>
      <c r="AK81" s="2">
        <v>1</v>
      </c>
      <c r="AL81" t="s">
        <v>101</v>
      </c>
      <c r="AM81" t="s">
        <v>101</v>
      </c>
      <c r="AN81" t="s">
        <v>101</v>
      </c>
      <c r="AO81" t="s">
        <v>101</v>
      </c>
      <c r="AP81" t="s">
        <v>101</v>
      </c>
      <c r="AQ81" t="s">
        <v>101</v>
      </c>
      <c r="AR81" t="s">
        <v>101</v>
      </c>
      <c r="AS81" t="s">
        <v>101</v>
      </c>
      <c r="AT81" t="s">
        <v>101</v>
      </c>
      <c r="AU81" t="s">
        <v>101</v>
      </c>
      <c r="AV81" t="s">
        <v>101</v>
      </c>
      <c r="AW81" t="s">
        <v>101</v>
      </c>
      <c r="BB81" t="s">
        <v>101</v>
      </c>
      <c r="BC81" t="s">
        <v>101</v>
      </c>
      <c r="BD81" t="s">
        <v>101</v>
      </c>
      <c r="BE81" t="s">
        <v>101</v>
      </c>
      <c r="BF81">
        <v>12.8</v>
      </c>
      <c r="BG81">
        <v>14.3</v>
      </c>
      <c r="BH81">
        <v>14.3</v>
      </c>
      <c r="BI81">
        <v>13.9</v>
      </c>
      <c r="BJ81">
        <v>1.1000000000000001</v>
      </c>
      <c r="BK81">
        <v>15.8</v>
      </c>
      <c r="BL81">
        <v>1.5</v>
      </c>
      <c r="BM81">
        <v>17.5</v>
      </c>
      <c r="BN81">
        <v>40.1</v>
      </c>
      <c r="BO81">
        <v>54.4</v>
      </c>
      <c r="BP81">
        <v>1053</v>
      </c>
      <c r="BQ81">
        <v>32</v>
      </c>
      <c r="BR81">
        <v>79.8</v>
      </c>
      <c r="BS81">
        <v>1165871.81</v>
      </c>
      <c r="BT81">
        <v>1939308.3689999999</v>
      </c>
      <c r="BU81">
        <v>41.989050630000001</v>
      </c>
      <c r="BV81">
        <v>-87.665262220000002</v>
      </c>
      <c r="BW81">
        <v>77</v>
      </c>
      <c r="BX81" t="s">
        <v>1514</v>
      </c>
      <c r="BY81">
        <v>48</v>
      </c>
      <c r="BZ81">
        <v>20</v>
      </c>
      <c r="CA81" t="s">
        <v>1515</v>
      </c>
    </row>
    <row r="82" spans="2:79" x14ac:dyDescent="0.2">
      <c r="B82">
        <v>610176</v>
      </c>
      <c r="C82" t="s">
        <v>693</v>
      </c>
      <c r="D82" t="s">
        <v>88</v>
      </c>
      <c r="E82" t="s">
        <v>694</v>
      </c>
      <c r="F82" t="s">
        <v>90</v>
      </c>
      <c r="G82" t="s">
        <v>91</v>
      </c>
      <c r="H82">
        <v>60643</v>
      </c>
      <c r="I82" t="s">
        <v>695</v>
      </c>
      <c r="J82" t="s">
        <v>696</v>
      </c>
      <c r="K82" t="s">
        <v>155</v>
      </c>
      <c r="L82" t="s">
        <v>156</v>
      </c>
      <c r="M82" t="s">
        <v>96</v>
      </c>
      <c r="N82" t="s">
        <v>97</v>
      </c>
      <c r="O82" t="s">
        <v>98</v>
      </c>
      <c r="P82" t="s">
        <v>99</v>
      </c>
      <c r="Q82" t="s">
        <v>96</v>
      </c>
      <c r="R82" t="s">
        <v>102</v>
      </c>
      <c r="S82">
        <v>32</v>
      </c>
      <c r="T82" t="s">
        <v>103</v>
      </c>
      <c r="U82">
        <v>47</v>
      </c>
      <c r="V82" t="s">
        <v>103</v>
      </c>
      <c r="W82">
        <v>43</v>
      </c>
      <c r="X82" t="s">
        <v>103</v>
      </c>
      <c r="Y82">
        <v>51</v>
      </c>
      <c r="Z82" t="s">
        <v>4876</v>
      </c>
      <c r="AA82">
        <v>53</v>
      </c>
      <c r="AB82" t="s">
        <v>103</v>
      </c>
      <c r="AC82">
        <v>42</v>
      </c>
      <c r="AD82" t="s">
        <v>103</v>
      </c>
      <c r="AE82">
        <v>52</v>
      </c>
      <c r="AF82" t="s">
        <v>149</v>
      </c>
      <c r="AG82">
        <v>54</v>
      </c>
      <c r="AH82" s="2">
        <v>0.93200000000000005</v>
      </c>
      <c r="AI82">
        <v>40.799999999999997</v>
      </c>
      <c r="AJ82" s="2">
        <v>0.96299999999999997</v>
      </c>
      <c r="AK82" s="2">
        <v>0.86899999999999999</v>
      </c>
      <c r="AL82">
        <v>75.900000000000006</v>
      </c>
      <c r="AM82">
        <v>67.7</v>
      </c>
      <c r="AN82">
        <v>34.5</v>
      </c>
      <c r="AO82">
        <v>27.9</v>
      </c>
      <c r="AP82">
        <v>50</v>
      </c>
      <c r="AQ82">
        <v>52.2</v>
      </c>
      <c r="AR82">
        <v>44.2</v>
      </c>
      <c r="AS82">
        <v>34.200000000000003</v>
      </c>
      <c r="AT82">
        <v>50.6</v>
      </c>
      <c r="AU82">
        <v>48.3</v>
      </c>
      <c r="AV82">
        <v>13.8</v>
      </c>
      <c r="AW82">
        <v>13.6</v>
      </c>
      <c r="AX82">
        <v>12.9</v>
      </c>
      <c r="AY82">
        <v>8.3000000000000007</v>
      </c>
      <c r="AZ82">
        <v>0.6</v>
      </c>
      <c r="BA82">
        <v>-0.2</v>
      </c>
      <c r="BB82" t="s">
        <v>220</v>
      </c>
      <c r="BC82" t="s">
        <v>113</v>
      </c>
      <c r="BD82">
        <v>4.5</v>
      </c>
      <c r="BE82" t="s">
        <v>101</v>
      </c>
      <c r="BF82" t="s">
        <v>101</v>
      </c>
      <c r="BG82" t="s">
        <v>101</v>
      </c>
      <c r="BH82" t="s">
        <v>101</v>
      </c>
      <c r="BI82" t="s">
        <v>101</v>
      </c>
      <c r="BJ82" t="s">
        <v>101</v>
      </c>
      <c r="BK82" t="s">
        <v>101</v>
      </c>
      <c r="BL82" t="s">
        <v>101</v>
      </c>
      <c r="BM82" t="s">
        <v>101</v>
      </c>
      <c r="BN82" t="s">
        <v>101</v>
      </c>
      <c r="BO82" t="s">
        <v>101</v>
      </c>
      <c r="BP82">
        <v>553</v>
      </c>
      <c r="BQ82">
        <v>49</v>
      </c>
      <c r="BR82" t="s">
        <v>101</v>
      </c>
      <c r="BS82">
        <v>1168507.416</v>
      </c>
      <c r="BT82">
        <v>1830689.4680000001</v>
      </c>
      <c r="BU82">
        <v>41.690933370000003</v>
      </c>
      <c r="BV82">
        <v>-87.658706140000007</v>
      </c>
      <c r="BW82">
        <v>75</v>
      </c>
      <c r="BX82" t="s">
        <v>697</v>
      </c>
      <c r="BY82">
        <v>34</v>
      </c>
      <c r="BZ82">
        <v>22</v>
      </c>
      <c r="CA82" t="s">
        <v>698</v>
      </c>
    </row>
    <row r="83" spans="2:79" x14ac:dyDescent="0.2">
      <c r="B83">
        <v>609928</v>
      </c>
      <c r="C83" t="s">
        <v>288</v>
      </c>
      <c r="D83" t="s">
        <v>88</v>
      </c>
      <c r="E83" t="s">
        <v>289</v>
      </c>
      <c r="F83" t="s">
        <v>90</v>
      </c>
      <c r="G83" t="s">
        <v>91</v>
      </c>
      <c r="H83">
        <v>60653</v>
      </c>
      <c r="I83" t="s">
        <v>290</v>
      </c>
      <c r="J83" t="s">
        <v>291</v>
      </c>
      <c r="K83" t="s">
        <v>94</v>
      </c>
      <c r="L83" t="s">
        <v>95</v>
      </c>
      <c r="M83" t="s">
        <v>96</v>
      </c>
      <c r="N83" t="s">
        <v>97</v>
      </c>
      <c r="O83" t="s">
        <v>98</v>
      </c>
      <c r="P83" t="s">
        <v>99</v>
      </c>
      <c r="Q83" t="s">
        <v>96</v>
      </c>
      <c r="R83" t="s">
        <v>102</v>
      </c>
      <c r="S83">
        <v>22</v>
      </c>
      <c r="T83" t="s">
        <v>101</v>
      </c>
      <c r="U83" t="s">
        <v>101</v>
      </c>
      <c r="V83" t="s">
        <v>102</v>
      </c>
      <c r="W83">
        <v>32</v>
      </c>
      <c r="X83" t="s">
        <v>102</v>
      </c>
      <c r="Y83">
        <v>33</v>
      </c>
      <c r="Z83" t="s">
        <v>4875</v>
      </c>
      <c r="AA83" t="s">
        <v>101</v>
      </c>
      <c r="AB83" t="s">
        <v>101</v>
      </c>
      <c r="AC83" t="s">
        <v>101</v>
      </c>
      <c r="AD83" t="s">
        <v>103</v>
      </c>
      <c r="AE83">
        <v>51</v>
      </c>
      <c r="AF83" t="s">
        <v>149</v>
      </c>
      <c r="AG83">
        <v>55</v>
      </c>
      <c r="AH83" s="2">
        <v>0.91800000000000004</v>
      </c>
      <c r="AI83">
        <v>40.200000000000003</v>
      </c>
      <c r="AJ83" s="2">
        <v>0.93899999999999995</v>
      </c>
      <c r="AK83" s="2">
        <v>1</v>
      </c>
      <c r="AL83">
        <v>40.9</v>
      </c>
      <c r="AM83">
        <v>21.4</v>
      </c>
      <c r="AN83">
        <v>10.4</v>
      </c>
      <c r="AO83">
        <v>2.4</v>
      </c>
      <c r="AP83">
        <v>50</v>
      </c>
      <c r="AQ83">
        <v>40</v>
      </c>
      <c r="AR83">
        <v>6.8</v>
      </c>
      <c r="AS83">
        <v>10.9</v>
      </c>
      <c r="AT83">
        <v>22.4</v>
      </c>
      <c r="AU83">
        <v>34.799999999999997</v>
      </c>
      <c r="AV83">
        <v>6.3</v>
      </c>
      <c r="AW83">
        <v>12.5</v>
      </c>
      <c r="AX83">
        <v>3.6</v>
      </c>
      <c r="AY83">
        <v>1.4</v>
      </c>
      <c r="AZ83">
        <v>-1.3</v>
      </c>
      <c r="BA83">
        <v>-1.3</v>
      </c>
      <c r="BB83" t="s">
        <v>104</v>
      </c>
      <c r="BC83" t="s">
        <v>104</v>
      </c>
      <c r="BD83" t="s">
        <v>101</v>
      </c>
      <c r="BE83" t="s">
        <v>101</v>
      </c>
      <c r="BF83" t="s">
        <v>101</v>
      </c>
      <c r="BG83" t="s">
        <v>101</v>
      </c>
      <c r="BH83" t="s">
        <v>101</v>
      </c>
      <c r="BI83" t="s">
        <v>101</v>
      </c>
      <c r="BJ83" t="s">
        <v>101</v>
      </c>
      <c r="BK83" t="s">
        <v>101</v>
      </c>
      <c r="BL83" t="s">
        <v>101</v>
      </c>
      <c r="BM83" t="s">
        <v>101</v>
      </c>
      <c r="BN83" t="s">
        <v>101</v>
      </c>
      <c r="BO83" t="s">
        <v>101</v>
      </c>
      <c r="BP83">
        <v>241</v>
      </c>
      <c r="BQ83">
        <v>40</v>
      </c>
      <c r="BR83" t="s">
        <v>101</v>
      </c>
      <c r="BS83">
        <v>1180924.7209999999</v>
      </c>
      <c r="BT83">
        <v>1877097.4639999999</v>
      </c>
      <c r="BU83">
        <v>41.818006099999998</v>
      </c>
      <c r="BV83">
        <v>-87.611820769999994</v>
      </c>
      <c r="BW83">
        <v>38</v>
      </c>
      <c r="BX83" t="s">
        <v>292</v>
      </c>
      <c r="BY83">
        <v>4</v>
      </c>
      <c r="BZ83">
        <v>2</v>
      </c>
      <c r="CA83" t="s">
        <v>293</v>
      </c>
    </row>
    <row r="84" spans="2:79" x14ac:dyDescent="0.2">
      <c r="B84">
        <v>610058</v>
      </c>
      <c r="C84" t="s">
        <v>1155</v>
      </c>
      <c r="D84" t="s">
        <v>88</v>
      </c>
      <c r="E84" t="s">
        <v>1156</v>
      </c>
      <c r="F84" t="s">
        <v>90</v>
      </c>
      <c r="G84" t="s">
        <v>91</v>
      </c>
      <c r="H84">
        <v>60644</v>
      </c>
      <c r="I84" t="s">
        <v>1157</v>
      </c>
      <c r="J84" t="s">
        <v>1158</v>
      </c>
      <c r="K84" t="s">
        <v>268</v>
      </c>
      <c r="L84" t="s">
        <v>121</v>
      </c>
      <c r="M84" t="s">
        <v>96</v>
      </c>
      <c r="N84" t="s">
        <v>97</v>
      </c>
      <c r="O84" t="s">
        <v>98</v>
      </c>
      <c r="P84" t="s">
        <v>99</v>
      </c>
      <c r="Q84" t="s">
        <v>96</v>
      </c>
      <c r="R84" t="s">
        <v>103</v>
      </c>
      <c r="S84">
        <v>42</v>
      </c>
      <c r="T84" t="s">
        <v>101</v>
      </c>
      <c r="U84" t="s">
        <v>101</v>
      </c>
      <c r="V84" t="s">
        <v>103</v>
      </c>
      <c r="W84">
        <v>47</v>
      </c>
      <c r="X84" t="s">
        <v>103</v>
      </c>
      <c r="Y84">
        <v>56</v>
      </c>
      <c r="Z84" t="s">
        <v>4875</v>
      </c>
      <c r="AA84" t="s">
        <v>101</v>
      </c>
      <c r="AB84" t="s">
        <v>101</v>
      </c>
      <c r="AC84" t="s">
        <v>101</v>
      </c>
      <c r="AD84" t="s">
        <v>101</v>
      </c>
      <c r="AE84" t="s">
        <v>101</v>
      </c>
      <c r="AF84" t="s">
        <v>101</v>
      </c>
      <c r="AG84" t="s">
        <v>101</v>
      </c>
      <c r="AH84" s="2">
        <v>0.91900000000000004</v>
      </c>
      <c r="AI84">
        <v>40</v>
      </c>
      <c r="AJ84" s="2">
        <v>0.96399999999999997</v>
      </c>
      <c r="AK84" s="2">
        <v>0.98199999999999998</v>
      </c>
      <c r="AL84">
        <v>63.3</v>
      </c>
      <c r="AM84">
        <v>58.8</v>
      </c>
      <c r="AN84">
        <v>17.5</v>
      </c>
      <c r="AO84">
        <v>17.5</v>
      </c>
      <c r="AP84">
        <v>54</v>
      </c>
      <c r="AQ84">
        <v>51.4</v>
      </c>
      <c r="AR84">
        <v>27.1</v>
      </c>
      <c r="AS84">
        <v>25</v>
      </c>
      <c r="AT84">
        <v>58.6</v>
      </c>
      <c r="AU84">
        <v>58.6</v>
      </c>
      <c r="AV84">
        <v>4.5999999999999996</v>
      </c>
      <c r="AW84">
        <v>13.8</v>
      </c>
      <c r="AX84">
        <v>9.4</v>
      </c>
      <c r="AY84">
        <v>5.6</v>
      </c>
      <c r="AZ84">
        <v>-0.4</v>
      </c>
      <c r="BA84">
        <v>-0.8</v>
      </c>
      <c r="BB84" t="s">
        <v>113</v>
      </c>
      <c r="BC84" t="s">
        <v>104</v>
      </c>
      <c r="BD84" t="s">
        <v>101</v>
      </c>
      <c r="BE84" t="s">
        <v>101</v>
      </c>
      <c r="BF84" t="s">
        <v>101</v>
      </c>
      <c r="BG84" t="s">
        <v>101</v>
      </c>
      <c r="BH84" t="s">
        <v>101</v>
      </c>
      <c r="BI84" t="s">
        <v>101</v>
      </c>
      <c r="BJ84" t="s">
        <v>101</v>
      </c>
      <c r="BK84" t="s">
        <v>101</v>
      </c>
      <c r="BL84" t="s">
        <v>101</v>
      </c>
      <c r="BM84" t="s">
        <v>101</v>
      </c>
      <c r="BN84" t="s">
        <v>101</v>
      </c>
      <c r="BO84" t="s">
        <v>101</v>
      </c>
      <c r="BP84">
        <v>458</v>
      </c>
      <c r="BQ84">
        <v>36</v>
      </c>
      <c r="BR84" t="s">
        <v>101</v>
      </c>
      <c r="BS84">
        <v>1143308.514</v>
      </c>
      <c r="BT84">
        <v>1897064.8319999999</v>
      </c>
      <c r="BU84">
        <v>41.87358321</v>
      </c>
      <c r="BV84">
        <v>-87.749312160000002</v>
      </c>
      <c r="BW84">
        <v>25</v>
      </c>
      <c r="BX84" t="s">
        <v>269</v>
      </c>
      <c r="BY84">
        <v>29</v>
      </c>
      <c r="BZ84">
        <v>15</v>
      </c>
      <c r="CA84" t="s">
        <v>1159</v>
      </c>
    </row>
    <row r="85" spans="2:79" x14ac:dyDescent="0.2">
      <c r="B85">
        <v>610020</v>
      </c>
      <c r="C85" t="s">
        <v>940</v>
      </c>
      <c r="D85" t="s">
        <v>88</v>
      </c>
      <c r="E85" t="s">
        <v>941</v>
      </c>
      <c r="F85" t="s">
        <v>90</v>
      </c>
      <c r="G85" t="s">
        <v>91</v>
      </c>
      <c r="H85">
        <v>60644</v>
      </c>
      <c r="I85" t="s">
        <v>942</v>
      </c>
      <c r="J85" t="s">
        <v>943</v>
      </c>
      <c r="K85" t="s">
        <v>268</v>
      </c>
      <c r="L85" t="s">
        <v>121</v>
      </c>
      <c r="M85" t="s">
        <v>96</v>
      </c>
      <c r="N85" t="s">
        <v>97</v>
      </c>
      <c r="O85" t="s">
        <v>98</v>
      </c>
      <c r="P85" t="s">
        <v>249</v>
      </c>
      <c r="Q85" t="s">
        <v>96</v>
      </c>
      <c r="R85" t="s">
        <v>102</v>
      </c>
      <c r="S85">
        <v>37</v>
      </c>
      <c r="T85" t="s">
        <v>101</v>
      </c>
      <c r="U85" t="s">
        <v>101</v>
      </c>
      <c r="V85" t="s">
        <v>103</v>
      </c>
      <c r="W85">
        <v>49</v>
      </c>
      <c r="X85" t="s">
        <v>149</v>
      </c>
      <c r="Y85">
        <v>64</v>
      </c>
      <c r="Z85" t="s">
        <v>4875</v>
      </c>
      <c r="AA85" t="s">
        <v>101</v>
      </c>
      <c r="AB85" t="s">
        <v>101</v>
      </c>
      <c r="AC85" t="s">
        <v>101</v>
      </c>
      <c r="AD85" t="s">
        <v>102</v>
      </c>
      <c r="AE85">
        <v>44</v>
      </c>
      <c r="AF85" t="s">
        <v>102</v>
      </c>
      <c r="AG85">
        <v>45</v>
      </c>
      <c r="AH85" s="2">
        <v>0.91900000000000004</v>
      </c>
      <c r="AI85">
        <v>39.6</v>
      </c>
      <c r="AJ85" s="2">
        <v>0.94</v>
      </c>
      <c r="AK85" s="2">
        <v>1</v>
      </c>
      <c r="AL85">
        <v>54.5</v>
      </c>
      <c r="AM85">
        <v>44.4</v>
      </c>
      <c r="AN85">
        <v>27.2</v>
      </c>
      <c r="AO85">
        <v>26.3</v>
      </c>
      <c r="AP85">
        <v>59.8</v>
      </c>
      <c r="AQ85">
        <v>55.1</v>
      </c>
      <c r="AR85">
        <v>26.9</v>
      </c>
      <c r="AS85">
        <v>25.9</v>
      </c>
      <c r="AT85">
        <v>69.400000000000006</v>
      </c>
      <c r="AU85">
        <v>63.3</v>
      </c>
      <c r="AV85">
        <v>7.5</v>
      </c>
      <c r="AW85">
        <v>7.5</v>
      </c>
      <c r="AX85">
        <v>11.3</v>
      </c>
      <c r="AY85">
        <v>5.9</v>
      </c>
      <c r="AZ85">
        <v>0.9</v>
      </c>
      <c r="BA85">
        <v>1.5</v>
      </c>
      <c r="BB85" t="s">
        <v>220</v>
      </c>
      <c r="BC85" t="s">
        <v>220</v>
      </c>
      <c r="BD85" t="s">
        <v>101</v>
      </c>
      <c r="BE85" t="s">
        <v>101</v>
      </c>
      <c r="BF85" t="s">
        <v>101</v>
      </c>
      <c r="BG85" t="s">
        <v>101</v>
      </c>
      <c r="BH85" t="s">
        <v>101</v>
      </c>
      <c r="BI85" t="s">
        <v>101</v>
      </c>
      <c r="BJ85" t="s">
        <v>101</v>
      </c>
      <c r="BK85" t="s">
        <v>101</v>
      </c>
      <c r="BL85" t="s">
        <v>101</v>
      </c>
      <c r="BM85" t="s">
        <v>101</v>
      </c>
      <c r="BN85" t="s">
        <v>101</v>
      </c>
      <c r="BO85" t="s">
        <v>101</v>
      </c>
      <c r="BP85">
        <v>301</v>
      </c>
      <c r="BQ85">
        <v>36</v>
      </c>
      <c r="BR85" t="s">
        <v>101</v>
      </c>
      <c r="BS85">
        <v>1138633.1370000001</v>
      </c>
      <c r="BT85">
        <v>1902956.1980000001</v>
      </c>
      <c r="BU85">
        <v>41.889835890000001</v>
      </c>
      <c r="BV85">
        <v>-87.766335190000007</v>
      </c>
      <c r="BW85">
        <v>25</v>
      </c>
      <c r="BX85" t="s">
        <v>269</v>
      </c>
      <c r="BY85">
        <v>29</v>
      </c>
      <c r="BZ85">
        <v>15</v>
      </c>
      <c r="CA85" t="s">
        <v>944</v>
      </c>
    </row>
    <row r="86" spans="2:79" x14ac:dyDescent="0.2">
      <c r="B86">
        <v>609883</v>
      </c>
      <c r="C86" t="s">
        <v>1809</v>
      </c>
      <c r="D86" t="s">
        <v>88</v>
      </c>
      <c r="E86" t="s">
        <v>1810</v>
      </c>
      <c r="F86" t="s">
        <v>90</v>
      </c>
      <c r="G86" t="s">
        <v>91</v>
      </c>
      <c r="H86">
        <v>60619</v>
      </c>
      <c r="I86" t="s">
        <v>1811</v>
      </c>
      <c r="J86" t="s">
        <v>1812</v>
      </c>
      <c r="K86" t="s">
        <v>324</v>
      </c>
      <c r="L86" t="s">
        <v>95</v>
      </c>
      <c r="M86" t="s">
        <v>96</v>
      </c>
      <c r="N86" t="s">
        <v>97</v>
      </c>
      <c r="O86" t="s">
        <v>98</v>
      </c>
      <c r="P86" t="s">
        <v>249</v>
      </c>
      <c r="Q86" t="s">
        <v>96</v>
      </c>
      <c r="R86" t="s">
        <v>103</v>
      </c>
      <c r="S86">
        <v>55</v>
      </c>
      <c r="T86" t="s">
        <v>102</v>
      </c>
      <c r="U86">
        <v>33</v>
      </c>
      <c r="V86" t="s">
        <v>103</v>
      </c>
      <c r="W86">
        <v>49</v>
      </c>
      <c r="X86" t="s">
        <v>103</v>
      </c>
      <c r="Y86">
        <v>51</v>
      </c>
      <c r="Z86" t="s">
        <v>4879</v>
      </c>
      <c r="AA86">
        <v>15</v>
      </c>
      <c r="AB86" t="s">
        <v>103</v>
      </c>
      <c r="AC86">
        <v>49</v>
      </c>
      <c r="AD86" t="s">
        <v>101</v>
      </c>
      <c r="AE86" t="s">
        <v>101</v>
      </c>
      <c r="AF86" t="s">
        <v>101</v>
      </c>
      <c r="AG86" t="s">
        <v>101</v>
      </c>
      <c r="AH86" s="2">
        <v>0.93799999999999994</v>
      </c>
      <c r="AI86">
        <v>39.5</v>
      </c>
      <c r="AJ86" s="2">
        <v>0.97099999999999997</v>
      </c>
      <c r="AK86" s="2">
        <v>1</v>
      </c>
      <c r="AL86">
        <v>45.9</v>
      </c>
      <c r="AM86" t="s">
        <v>101</v>
      </c>
      <c r="AN86">
        <v>20.6</v>
      </c>
      <c r="AO86">
        <v>18.399999999999999</v>
      </c>
      <c r="AP86">
        <v>51.8</v>
      </c>
      <c r="AQ86">
        <v>44.3</v>
      </c>
      <c r="AR86">
        <v>20</v>
      </c>
      <c r="AS86">
        <v>26.8</v>
      </c>
      <c r="AT86">
        <v>61.3</v>
      </c>
      <c r="AU86">
        <v>54.4</v>
      </c>
      <c r="AV86">
        <v>2.2000000000000002</v>
      </c>
      <c r="AW86">
        <v>4.4000000000000004</v>
      </c>
      <c r="AX86">
        <v>9.4</v>
      </c>
      <c r="AY86">
        <v>6.8</v>
      </c>
      <c r="AZ86">
        <v>2.8</v>
      </c>
      <c r="BA86">
        <v>-0.5</v>
      </c>
      <c r="BB86" t="s">
        <v>220</v>
      </c>
      <c r="BC86" t="s">
        <v>113</v>
      </c>
      <c r="BD86" t="s">
        <v>101</v>
      </c>
      <c r="BE86" t="s">
        <v>101</v>
      </c>
      <c r="BF86" t="s">
        <v>101</v>
      </c>
      <c r="BG86" t="s">
        <v>101</v>
      </c>
      <c r="BH86" t="s">
        <v>101</v>
      </c>
      <c r="BI86" t="s">
        <v>101</v>
      </c>
      <c r="BJ86" t="s">
        <v>101</v>
      </c>
      <c r="BK86" t="s">
        <v>101</v>
      </c>
      <c r="BL86" t="s">
        <v>101</v>
      </c>
      <c r="BM86" t="s">
        <v>101</v>
      </c>
      <c r="BN86" t="s">
        <v>101</v>
      </c>
      <c r="BO86" t="s">
        <v>101</v>
      </c>
      <c r="BP86">
        <v>551</v>
      </c>
      <c r="BQ86">
        <v>46</v>
      </c>
      <c r="BR86" t="s">
        <v>101</v>
      </c>
      <c r="BS86">
        <v>1177940.398</v>
      </c>
      <c r="BT86">
        <v>1856846.453</v>
      </c>
      <c r="BU86">
        <v>41.762503590000001</v>
      </c>
      <c r="BV86">
        <v>-87.623381559999999</v>
      </c>
      <c r="BW86">
        <v>69</v>
      </c>
      <c r="BX86" t="s">
        <v>137</v>
      </c>
      <c r="BY86">
        <v>6</v>
      </c>
      <c r="BZ86">
        <v>3</v>
      </c>
      <c r="CA86" t="s">
        <v>1813</v>
      </c>
    </row>
    <row r="87" spans="2:79" x14ac:dyDescent="0.2">
      <c r="B87">
        <v>610055</v>
      </c>
      <c r="C87" t="s">
        <v>841</v>
      </c>
      <c r="D87" t="s">
        <v>88</v>
      </c>
      <c r="E87" t="s">
        <v>842</v>
      </c>
      <c r="F87" t="s">
        <v>90</v>
      </c>
      <c r="G87" t="s">
        <v>91</v>
      </c>
      <c r="H87">
        <v>60624</v>
      </c>
      <c r="I87" t="s">
        <v>843</v>
      </c>
      <c r="J87" t="s">
        <v>844</v>
      </c>
      <c r="K87" t="s">
        <v>120</v>
      </c>
      <c r="L87" t="s">
        <v>121</v>
      </c>
      <c r="M87" t="s">
        <v>96</v>
      </c>
      <c r="N87" t="s">
        <v>97</v>
      </c>
      <c r="O87" t="s">
        <v>248</v>
      </c>
      <c r="P87" t="s">
        <v>249</v>
      </c>
      <c r="Q87" t="s">
        <v>96</v>
      </c>
      <c r="R87" t="s">
        <v>102</v>
      </c>
      <c r="S87">
        <v>35</v>
      </c>
      <c r="T87" t="s">
        <v>101</v>
      </c>
      <c r="U87" t="s">
        <v>101</v>
      </c>
      <c r="V87" t="s">
        <v>149</v>
      </c>
      <c r="W87">
        <v>65</v>
      </c>
      <c r="X87" t="s">
        <v>149</v>
      </c>
      <c r="Y87">
        <v>66</v>
      </c>
      <c r="Z87" t="s">
        <v>4875</v>
      </c>
      <c r="AA87" t="s">
        <v>101</v>
      </c>
      <c r="AB87" t="s">
        <v>101</v>
      </c>
      <c r="AC87" t="s">
        <v>101</v>
      </c>
      <c r="AD87" t="s">
        <v>103</v>
      </c>
      <c r="AE87">
        <v>50</v>
      </c>
      <c r="AF87" t="s">
        <v>103</v>
      </c>
      <c r="AG87">
        <v>50</v>
      </c>
      <c r="AH87" s="2">
        <v>0.93300000000000005</v>
      </c>
      <c r="AI87">
        <v>39.4</v>
      </c>
      <c r="AJ87" s="2">
        <v>0.94599999999999995</v>
      </c>
      <c r="AK87" s="2">
        <v>1</v>
      </c>
      <c r="AL87">
        <v>56.4</v>
      </c>
      <c r="AM87">
        <v>34</v>
      </c>
      <c r="AN87">
        <v>34.4</v>
      </c>
      <c r="AO87">
        <v>17.2</v>
      </c>
      <c r="AP87">
        <v>53.2</v>
      </c>
      <c r="AQ87">
        <v>73.3</v>
      </c>
      <c r="AR87">
        <v>59.8</v>
      </c>
      <c r="AS87">
        <v>22.9</v>
      </c>
      <c r="AT87">
        <v>80.599999999999994</v>
      </c>
      <c r="AU87">
        <v>63.5</v>
      </c>
      <c r="AV87">
        <v>17.100000000000001</v>
      </c>
      <c r="AW87">
        <v>17.100000000000001</v>
      </c>
      <c r="AX87">
        <v>17.899999999999999</v>
      </c>
      <c r="AY87">
        <v>7</v>
      </c>
      <c r="AZ87">
        <v>1.7</v>
      </c>
      <c r="BA87">
        <v>-1.1000000000000001</v>
      </c>
      <c r="BB87" t="s">
        <v>220</v>
      </c>
      <c r="BC87" t="s">
        <v>104</v>
      </c>
      <c r="BD87" t="s">
        <v>101</v>
      </c>
      <c r="BE87" t="s">
        <v>101</v>
      </c>
      <c r="BF87" t="s">
        <v>101</v>
      </c>
      <c r="BG87" t="s">
        <v>101</v>
      </c>
      <c r="BH87" t="s">
        <v>101</v>
      </c>
      <c r="BI87" t="s">
        <v>101</v>
      </c>
      <c r="BJ87" t="s">
        <v>101</v>
      </c>
      <c r="BK87" t="s">
        <v>101</v>
      </c>
      <c r="BL87" t="s">
        <v>101</v>
      </c>
      <c r="BM87" t="s">
        <v>101</v>
      </c>
      <c r="BN87" t="s">
        <v>101</v>
      </c>
      <c r="BO87" t="s">
        <v>101</v>
      </c>
      <c r="BP87">
        <v>194</v>
      </c>
      <c r="BQ87">
        <v>38</v>
      </c>
      <c r="BR87" t="s">
        <v>101</v>
      </c>
      <c r="BS87">
        <v>1154521.277</v>
      </c>
      <c r="BT87">
        <v>1899387.8859999999</v>
      </c>
      <c r="BU87">
        <v>41.879741170000003</v>
      </c>
      <c r="BV87">
        <v>-87.708081989999997</v>
      </c>
      <c r="BW87">
        <v>27</v>
      </c>
      <c r="BX87" t="s">
        <v>754</v>
      </c>
      <c r="BY87">
        <v>28</v>
      </c>
      <c r="BZ87">
        <v>11</v>
      </c>
      <c r="CA87" t="s">
        <v>845</v>
      </c>
    </row>
    <row r="88" spans="2:79" x14ac:dyDescent="0.2">
      <c r="B88">
        <v>610208</v>
      </c>
      <c r="C88" t="s">
        <v>178</v>
      </c>
      <c r="D88" t="s">
        <v>88</v>
      </c>
      <c r="E88" t="s">
        <v>179</v>
      </c>
      <c r="F88" t="s">
        <v>90</v>
      </c>
      <c r="G88" t="s">
        <v>91</v>
      </c>
      <c r="H88">
        <v>60628</v>
      </c>
      <c r="I88" t="s">
        <v>180</v>
      </c>
      <c r="J88" t="s">
        <v>181</v>
      </c>
      <c r="K88" t="s">
        <v>155</v>
      </c>
      <c r="L88" t="s">
        <v>156</v>
      </c>
      <c r="M88" t="s">
        <v>96</v>
      </c>
      <c r="N88" t="s">
        <v>97</v>
      </c>
      <c r="O88" t="s">
        <v>98</v>
      </c>
      <c r="P88" t="s">
        <v>99</v>
      </c>
      <c r="Q88" t="s">
        <v>96</v>
      </c>
      <c r="R88" t="s">
        <v>100</v>
      </c>
      <c r="S88">
        <v>15</v>
      </c>
      <c r="T88" t="s">
        <v>102</v>
      </c>
      <c r="U88">
        <v>35</v>
      </c>
      <c r="V88" t="s">
        <v>103</v>
      </c>
      <c r="W88">
        <v>41</v>
      </c>
      <c r="X88" t="s">
        <v>103</v>
      </c>
      <c r="Y88">
        <v>46</v>
      </c>
      <c r="Z88" t="s">
        <v>4877</v>
      </c>
      <c r="AA88">
        <v>39</v>
      </c>
      <c r="AB88" t="s">
        <v>102</v>
      </c>
      <c r="AC88">
        <v>30</v>
      </c>
      <c r="AD88" t="s">
        <v>103</v>
      </c>
      <c r="AE88">
        <v>48</v>
      </c>
      <c r="AF88" t="s">
        <v>103</v>
      </c>
      <c r="AG88">
        <v>51</v>
      </c>
      <c r="AH88" s="2">
        <v>0.91500000000000004</v>
      </c>
      <c r="AI88">
        <v>39.1</v>
      </c>
      <c r="AJ88" s="2">
        <v>0.95</v>
      </c>
      <c r="AK88" s="2">
        <v>0.95699999999999996</v>
      </c>
      <c r="AL88">
        <v>49.6</v>
      </c>
      <c r="AM88">
        <v>33.299999999999997</v>
      </c>
      <c r="AN88">
        <v>5.7</v>
      </c>
      <c r="AO88">
        <v>15.6</v>
      </c>
      <c r="AP88">
        <v>35.700000000000003</v>
      </c>
      <c r="AQ88">
        <v>39.799999999999997</v>
      </c>
      <c r="AR88">
        <v>24.3</v>
      </c>
      <c r="AS88">
        <v>30.1</v>
      </c>
      <c r="AT88">
        <v>65.599999999999994</v>
      </c>
      <c r="AU88">
        <v>68.900000000000006</v>
      </c>
      <c r="AV88">
        <v>4.3</v>
      </c>
      <c r="AW88">
        <v>17</v>
      </c>
      <c r="AX88">
        <v>6.1</v>
      </c>
      <c r="AY88">
        <v>4.5999999999999996</v>
      </c>
      <c r="AZ88">
        <v>0.6</v>
      </c>
      <c r="BA88">
        <v>0.5</v>
      </c>
      <c r="BB88" t="s">
        <v>113</v>
      </c>
      <c r="BC88" t="s">
        <v>113</v>
      </c>
      <c r="BD88" t="s">
        <v>101</v>
      </c>
      <c r="BE88" t="s">
        <v>101</v>
      </c>
      <c r="BF88" t="s">
        <v>101</v>
      </c>
      <c r="BG88" t="s">
        <v>101</v>
      </c>
      <c r="BH88" t="s">
        <v>101</v>
      </c>
      <c r="BI88" t="s">
        <v>101</v>
      </c>
      <c r="BJ88" t="s">
        <v>101</v>
      </c>
      <c r="BK88" t="s">
        <v>101</v>
      </c>
      <c r="BL88" t="s">
        <v>101</v>
      </c>
      <c r="BM88" t="s">
        <v>101</v>
      </c>
      <c r="BN88" t="s">
        <v>101</v>
      </c>
      <c r="BO88" t="s">
        <v>101</v>
      </c>
      <c r="BP88">
        <v>394</v>
      </c>
      <c r="BQ88">
        <v>48</v>
      </c>
      <c r="BR88" t="s">
        <v>101</v>
      </c>
      <c r="BS88">
        <v>1177114.736</v>
      </c>
      <c r="BT88">
        <v>1832710.4650000001</v>
      </c>
      <c r="BU88">
        <v>41.696289980000003</v>
      </c>
      <c r="BV88">
        <v>-87.627133490000006</v>
      </c>
      <c r="BW88">
        <v>49</v>
      </c>
      <c r="BX88" t="s">
        <v>157</v>
      </c>
      <c r="BY88">
        <v>34</v>
      </c>
      <c r="BZ88">
        <v>5</v>
      </c>
      <c r="CA88" t="s">
        <v>182</v>
      </c>
    </row>
    <row r="89" spans="2:79" x14ac:dyDescent="0.2">
      <c r="B89">
        <v>610112</v>
      </c>
      <c r="C89" t="s">
        <v>567</v>
      </c>
      <c r="D89" t="s">
        <v>88</v>
      </c>
      <c r="E89" t="s">
        <v>568</v>
      </c>
      <c r="F89" t="s">
        <v>90</v>
      </c>
      <c r="G89" t="s">
        <v>91</v>
      </c>
      <c r="H89">
        <v>60621</v>
      </c>
      <c r="I89" t="s">
        <v>569</v>
      </c>
      <c r="J89" t="s">
        <v>570</v>
      </c>
      <c r="K89" t="s">
        <v>111</v>
      </c>
      <c r="L89" t="s">
        <v>112</v>
      </c>
      <c r="M89" t="s">
        <v>96</v>
      </c>
      <c r="N89" t="s">
        <v>128</v>
      </c>
      <c r="O89" t="s">
        <v>248</v>
      </c>
      <c r="P89" t="s">
        <v>249</v>
      </c>
      <c r="Q89" t="s">
        <v>96</v>
      </c>
      <c r="R89" t="s">
        <v>102</v>
      </c>
      <c r="S89">
        <v>30</v>
      </c>
      <c r="T89" t="s">
        <v>101</v>
      </c>
      <c r="U89" t="s">
        <v>101</v>
      </c>
      <c r="V89" t="s">
        <v>103</v>
      </c>
      <c r="W89">
        <v>53</v>
      </c>
      <c r="X89" t="s">
        <v>103</v>
      </c>
      <c r="Y89">
        <v>57</v>
      </c>
      <c r="Z89" t="s">
        <v>4875</v>
      </c>
      <c r="AA89" t="s">
        <v>101</v>
      </c>
      <c r="AB89" t="s">
        <v>101</v>
      </c>
      <c r="AC89" t="s">
        <v>101</v>
      </c>
      <c r="AD89" t="s">
        <v>103</v>
      </c>
      <c r="AE89">
        <v>48</v>
      </c>
      <c r="AF89" t="s">
        <v>103</v>
      </c>
      <c r="AG89">
        <v>51</v>
      </c>
      <c r="AH89" s="2">
        <v>0.91900000000000004</v>
      </c>
      <c r="AI89">
        <v>39</v>
      </c>
      <c r="AJ89" s="2">
        <v>0.94899999999999995</v>
      </c>
      <c r="AK89" s="2">
        <v>0.98599999999999999</v>
      </c>
      <c r="AL89" t="s">
        <v>101</v>
      </c>
      <c r="AM89">
        <v>30.9</v>
      </c>
      <c r="AN89">
        <v>25.6</v>
      </c>
      <c r="AO89">
        <v>14.2</v>
      </c>
      <c r="AP89">
        <v>39.6</v>
      </c>
      <c r="AQ89">
        <v>55.7</v>
      </c>
      <c r="AR89">
        <v>25.3</v>
      </c>
      <c r="AS89">
        <v>27.3</v>
      </c>
      <c r="AT89">
        <v>60</v>
      </c>
      <c r="AU89">
        <v>60</v>
      </c>
      <c r="AV89">
        <v>7.7</v>
      </c>
      <c r="AW89">
        <v>14.1</v>
      </c>
      <c r="AX89">
        <v>8.4</v>
      </c>
      <c r="AY89">
        <v>6.5</v>
      </c>
      <c r="AZ89">
        <v>0.4</v>
      </c>
      <c r="BA89">
        <v>0</v>
      </c>
      <c r="BB89" t="s">
        <v>113</v>
      </c>
      <c r="BC89" t="s">
        <v>113</v>
      </c>
      <c r="BD89">
        <v>10.6</v>
      </c>
      <c r="BE89" t="s">
        <v>101</v>
      </c>
      <c r="BF89" t="s">
        <v>101</v>
      </c>
      <c r="BG89" t="s">
        <v>101</v>
      </c>
      <c r="BH89" t="s">
        <v>101</v>
      </c>
      <c r="BI89" t="s">
        <v>101</v>
      </c>
      <c r="BJ89" t="s">
        <v>101</v>
      </c>
      <c r="BK89" t="s">
        <v>101</v>
      </c>
      <c r="BL89" t="s">
        <v>101</v>
      </c>
      <c r="BM89" t="s">
        <v>101</v>
      </c>
      <c r="BN89" t="s">
        <v>101</v>
      </c>
      <c r="BO89" t="s">
        <v>101</v>
      </c>
      <c r="BP89">
        <v>808</v>
      </c>
      <c r="BQ89">
        <v>45</v>
      </c>
      <c r="BR89" t="s">
        <v>101</v>
      </c>
      <c r="BS89">
        <v>1174661.5460000001</v>
      </c>
      <c r="BT89">
        <v>1859841.5330000001</v>
      </c>
      <c r="BU89">
        <v>41.770796060000002</v>
      </c>
      <c r="BV89">
        <v>-87.635309899999996</v>
      </c>
      <c r="BW89">
        <v>68</v>
      </c>
      <c r="BX89" t="s">
        <v>227</v>
      </c>
      <c r="BY89">
        <v>6</v>
      </c>
      <c r="BZ89">
        <v>7</v>
      </c>
      <c r="CA89" t="s">
        <v>571</v>
      </c>
    </row>
    <row r="90" spans="2:79" x14ac:dyDescent="0.2">
      <c r="B90">
        <v>610266</v>
      </c>
      <c r="C90" t="s">
        <v>234</v>
      </c>
      <c r="D90" t="s">
        <v>88</v>
      </c>
      <c r="E90" t="s">
        <v>235</v>
      </c>
      <c r="F90" t="s">
        <v>90</v>
      </c>
      <c r="G90" t="s">
        <v>91</v>
      </c>
      <c r="H90">
        <v>60637</v>
      </c>
      <c r="I90" t="s">
        <v>236</v>
      </c>
      <c r="J90" t="s">
        <v>237</v>
      </c>
      <c r="K90" t="s">
        <v>94</v>
      </c>
      <c r="L90" t="s">
        <v>95</v>
      </c>
      <c r="M90" t="s">
        <v>96</v>
      </c>
      <c r="N90" t="s">
        <v>128</v>
      </c>
      <c r="O90" t="s">
        <v>98</v>
      </c>
      <c r="P90" t="s">
        <v>99</v>
      </c>
      <c r="Q90" t="s">
        <v>96</v>
      </c>
      <c r="R90" t="s">
        <v>100</v>
      </c>
      <c r="S90">
        <v>19</v>
      </c>
      <c r="T90" t="s">
        <v>101</v>
      </c>
      <c r="U90" t="s">
        <v>101</v>
      </c>
      <c r="V90" t="s">
        <v>102</v>
      </c>
      <c r="W90">
        <v>25</v>
      </c>
      <c r="X90" t="s">
        <v>103</v>
      </c>
      <c r="Y90">
        <v>49</v>
      </c>
      <c r="Z90" t="s">
        <v>4875</v>
      </c>
      <c r="AA90" t="s">
        <v>101</v>
      </c>
      <c r="AB90" t="s">
        <v>101</v>
      </c>
      <c r="AC90" t="s">
        <v>101</v>
      </c>
      <c r="AD90" t="s">
        <v>103</v>
      </c>
      <c r="AE90">
        <v>48</v>
      </c>
      <c r="AF90" t="s">
        <v>103</v>
      </c>
      <c r="AG90">
        <v>53</v>
      </c>
      <c r="AH90" s="2">
        <v>0.92500000000000004</v>
      </c>
      <c r="AI90">
        <v>38.4</v>
      </c>
      <c r="AJ90" s="2">
        <v>0.95599999999999996</v>
      </c>
      <c r="AK90" s="2">
        <v>0.98099999999999998</v>
      </c>
      <c r="AL90">
        <v>63.6</v>
      </c>
      <c r="AM90">
        <v>12</v>
      </c>
      <c r="AN90">
        <v>22</v>
      </c>
      <c r="AO90">
        <v>18.8</v>
      </c>
      <c r="AP90">
        <v>61.6</v>
      </c>
      <c r="AQ90">
        <v>63.7</v>
      </c>
      <c r="AR90">
        <v>20</v>
      </c>
      <c r="AS90">
        <v>22.4</v>
      </c>
      <c r="AT90">
        <v>61</v>
      </c>
      <c r="AU90">
        <v>53.7</v>
      </c>
      <c r="AV90">
        <v>15.9</v>
      </c>
      <c r="AW90">
        <v>40.9</v>
      </c>
      <c r="AX90">
        <v>8.3000000000000007</v>
      </c>
      <c r="AY90">
        <v>5.8</v>
      </c>
      <c r="AZ90">
        <v>-0.2</v>
      </c>
      <c r="BA90">
        <v>-0.7</v>
      </c>
      <c r="BB90" t="s">
        <v>113</v>
      </c>
      <c r="BC90" t="s">
        <v>113</v>
      </c>
      <c r="BD90" t="s">
        <v>101</v>
      </c>
      <c r="BE90" t="s">
        <v>101</v>
      </c>
      <c r="BF90" t="s">
        <v>101</v>
      </c>
      <c r="BG90" t="s">
        <v>101</v>
      </c>
      <c r="BH90" t="s">
        <v>101</v>
      </c>
      <c r="BI90" t="s">
        <v>101</v>
      </c>
      <c r="BJ90" t="s">
        <v>101</v>
      </c>
      <c r="BK90" t="s">
        <v>101</v>
      </c>
      <c r="BL90" t="s">
        <v>101</v>
      </c>
      <c r="BM90" t="s">
        <v>101</v>
      </c>
      <c r="BN90" t="s">
        <v>101</v>
      </c>
      <c r="BO90" t="s">
        <v>101</v>
      </c>
      <c r="BP90">
        <v>381</v>
      </c>
      <c r="BQ90">
        <v>46</v>
      </c>
      <c r="BR90" t="s">
        <v>101</v>
      </c>
      <c r="BS90">
        <v>1183997.399</v>
      </c>
      <c r="BT90">
        <v>1860905.9439999999</v>
      </c>
      <c r="BU90">
        <v>41.773503890000001</v>
      </c>
      <c r="BV90">
        <v>-87.601055310000007</v>
      </c>
      <c r="BW90">
        <v>42</v>
      </c>
      <c r="BX90" t="s">
        <v>143</v>
      </c>
      <c r="BY90">
        <v>5</v>
      </c>
      <c r="BZ90">
        <v>3</v>
      </c>
      <c r="CA90" t="s">
        <v>238</v>
      </c>
    </row>
    <row r="91" spans="2:79" x14ac:dyDescent="0.2">
      <c r="B91">
        <v>610036</v>
      </c>
      <c r="C91" t="s">
        <v>264</v>
      </c>
      <c r="D91" t="s">
        <v>88</v>
      </c>
      <c r="E91" t="s">
        <v>265</v>
      </c>
      <c r="F91" t="s">
        <v>90</v>
      </c>
      <c r="G91" t="s">
        <v>91</v>
      </c>
      <c r="H91">
        <v>60651</v>
      </c>
      <c r="I91" t="s">
        <v>266</v>
      </c>
      <c r="J91" t="s">
        <v>267</v>
      </c>
      <c r="K91" t="s">
        <v>268</v>
      </c>
      <c r="L91" t="s">
        <v>121</v>
      </c>
      <c r="M91" t="s">
        <v>96</v>
      </c>
      <c r="N91" t="s">
        <v>97</v>
      </c>
      <c r="O91" t="s">
        <v>98</v>
      </c>
      <c r="P91" t="s">
        <v>99</v>
      </c>
      <c r="Q91" t="s">
        <v>96</v>
      </c>
      <c r="R91" t="s">
        <v>102</v>
      </c>
      <c r="S91">
        <v>21</v>
      </c>
      <c r="T91" t="s">
        <v>102</v>
      </c>
      <c r="U91">
        <v>37</v>
      </c>
      <c r="V91" t="s">
        <v>102</v>
      </c>
      <c r="W91">
        <v>36</v>
      </c>
      <c r="X91" t="s">
        <v>149</v>
      </c>
      <c r="Y91">
        <v>64</v>
      </c>
      <c r="Z91" t="s">
        <v>4877</v>
      </c>
      <c r="AA91">
        <v>30</v>
      </c>
      <c r="AB91" t="s">
        <v>103</v>
      </c>
      <c r="AC91">
        <v>48</v>
      </c>
      <c r="AD91" t="s">
        <v>102</v>
      </c>
      <c r="AE91">
        <v>42</v>
      </c>
      <c r="AF91" t="s">
        <v>102</v>
      </c>
      <c r="AG91">
        <v>43</v>
      </c>
      <c r="AH91" s="2">
        <v>0.91800000000000004</v>
      </c>
      <c r="AI91">
        <v>37.700000000000003</v>
      </c>
      <c r="AJ91" s="2">
        <v>0.95299999999999996</v>
      </c>
      <c r="AK91" s="2">
        <v>0.98599999999999999</v>
      </c>
      <c r="AL91">
        <v>67.8</v>
      </c>
      <c r="AM91">
        <v>58.4</v>
      </c>
      <c r="AN91">
        <v>20.3</v>
      </c>
      <c r="AO91">
        <v>19.8</v>
      </c>
      <c r="AP91">
        <v>51.3</v>
      </c>
      <c r="AQ91">
        <v>40.1</v>
      </c>
      <c r="AR91">
        <v>15.8</v>
      </c>
      <c r="AS91">
        <v>22.5</v>
      </c>
      <c r="AT91">
        <v>53.5</v>
      </c>
      <c r="AU91">
        <v>58.3</v>
      </c>
      <c r="AV91">
        <v>2.2999999999999998</v>
      </c>
      <c r="AW91">
        <v>4.5</v>
      </c>
      <c r="AX91">
        <v>4</v>
      </c>
      <c r="AY91">
        <v>5</v>
      </c>
      <c r="AZ91">
        <v>-0.5</v>
      </c>
      <c r="BA91">
        <v>-0.1</v>
      </c>
      <c r="BB91" t="s">
        <v>104</v>
      </c>
      <c r="BC91" t="s">
        <v>113</v>
      </c>
      <c r="BD91" t="s">
        <v>101</v>
      </c>
      <c r="BE91" t="s">
        <v>101</v>
      </c>
      <c r="BF91" t="s">
        <v>101</v>
      </c>
      <c r="BG91" t="s">
        <v>101</v>
      </c>
      <c r="BH91" t="s">
        <v>101</v>
      </c>
      <c r="BI91" t="s">
        <v>101</v>
      </c>
      <c r="BJ91" t="s">
        <v>101</v>
      </c>
      <c r="BK91" t="s">
        <v>101</v>
      </c>
      <c r="BL91" t="s">
        <v>101</v>
      </c>
      <c r="BM91" t="s">
        <v>101</v>
      </c>
      <c r="BN91" t="s">
        <v>101</v>
      </c>
      <c r="BO91" t="s">
        <v>101</v>
      </c>
      <c r="BP91">
        <v>565</v>
      </c>
      <c r="BQ91">
        <v>36</v>
      </c>
      <c r="BR91" t="s">
        <v>101</v>
      </c>
      <c r="BS91">
        <v>1141810.2919999999</v>
      </c>
      <c r="BT91">
        <v>1909168.612</v>
      </c>
      <c r="BU91">
        <v>41.90682528</v>
      </c>
      <c r="BV91">
        <v>-87.754513189999997</v>
      </c>
      <c r="BW91">
        <v>25</v>
      </c>
      <c r="BX91" t="s">
        <v>269</v>
      </c>
      <c r="BY91">
        <v>37</v>
      </c>
      <c r="BZ91">
        <v>25</v>
      </c>
      <c r="CA91" t="s">
        <v>270</v>
      </c>
    </row>
    <row r="92" spans="2:79" x14ac:dyDescent="0.2">
      <c r="B92">
        <v>610143</v>
      </c>
      <c r="C92" t="s">
        <v>1536</v>
      </c>
      <c r="D92" t="s">
        <v>88</v>
      </c>
      <c r="E92" t="s">
        <v>1537</v>
      </c>
      <c r="F92" t="s">
        <v>90</v>
      </c>
      <c r="G92" t="s">
        <v>91</v>
      </c>
      <c r="H92">
        <v>60615</v>
      </c>
      <c r="I92" t="s">
        <v>1538</v>
      </c>
      <c r="J92" t="s">
        <v>1539</v>
      </c>
      <c r="K92" t="s">
        <v>94</v>
      </c>
      <c r="L92" t="s">
        <v>95</v>
      </c>
      <c r="M92" t="s">
        <v>96</v>
      </c>
      <c r="N92" t="s">
        <v>128</v>
      </c>
      <c r="O92" t="s">
        <v>98</v>
      </c>
      <c r="P92" t="s">
        <v>99</v>
      </c>
      <c r="Q92" t="s">
        <v>96</v>
      </c>
      <c r="R92" t="s">
        <v>103</v>
      </c>
      <c r="S92">
        <v>48</v>
      </c>
      <c r="T92" t="s">
        <v>100</v>
      </c>
      <c r="U92">
        <v>6</v>
      </c>
      <c r="V92" t="s">
        <v>102</v>
      </c>
      <c r="W92">
        <v>37</v>
      </c>
      <c r="X92" t="s">
        <v>102</v>
      </c>
      <c r="Y92">
        <v>26</v>
      </c>
      <c r="Z92" t="s">
        <v>4879</v>
      </c>
      <c r="AA92">
        <v>10</v>
      </c>
      <c r="AB92" t="s">
        <v>100</v>
      </c>
      <c r="AC92">
        <v>15</v>
      </c>
      <c r="AD92" t="s">
        <v>102</v>
      </c>
      <c r="AE92">
        <v>45</v>
      </c>
      <c r="AF92" t="s">
        <v>103</v>
      </c>
      <c r="AG92">
        <v>47</v>
      </c>
      <c r="AH92" s="2">
        <v>0.93500000000000005</v>
      </c>
      <c r="AI92">
        <v>37.200000000000003</v>
      </c>
      <c r="AJ92" s="2">
        <v>0.94799999999999995</v>
      </c>
      <c r="AK92" s="2">
        <v>0.98199999999999998</v>
      </c>
      <c r="AL92">
        <v>47.2</v>
      </c>
      <c r="AM92" t="s">
        <v>101</v>
      </c>
      <c r="AN92">
        <v>31</v>
      </c>
      <c r="AO92">
        <v>29.5</v>
      </c>
      <c r="AP92">
        <v>43.5</v>
      </c>
      <c r="AQ92">
        <v>51.9</v>
      </c>
      <c r="AR92">
        <v>19.100000000000001</v>
      </c>
      <c r="AS92">
        <v>23.4</v>
      </c>
      <c r="AT92">
        <v>38.5</v>
      </c>
      <c r="AU92">
        <v>48.4</v>
      </c>
      <c r="AV92">
        <v>3.2</v>
      </c>
      <c r="AW92">
        <v>16.100000000000001</v>
      </c>
      <c r="AX92">
        <v>5.8</v>
      </c>
      <c r="AY92">
        <v>10.1</v>
      </c>
      <c r="AZ92">
        <v>-0.7</v>
      </c>
      <c r="BA92">
        <v>0</v>
      </c>
      <c r="BB92" t="s">
        <v>104</v>
      </c>
      <c r="BC92" t="s">
        <v>113</v>
      </c>
      <c r="BD92" t="s">
        <v>101</v>
      </c>
      <c r="BE92" t="s">
        <v>101</v>
      </c>
      <c r="BF92" t="s">
        <v>101</v>
      </c>
      <c r="BG92" t="s">
        <v>101</v>
      </c>
      <c r="BH92" t="s">
        <v>101</v>
      </c>
      <c r="BI92" t="s">
        <v>101</v>
      </c>
      <c r="BJ92" t="s">
        <v>101</v>
      </c>
      <c r="BK92" t="s">
        <v>101</v>
      </c>
      <c r="BL92" t="s">
        <v>101</v>
      </c>
      <c r="BM92" t="s">
        <v>101</v>
      </c>
      <c r="BN92" t="s">
        <v>101</v>
      </c>
      <c r="BO92" t="s">
        <v>101</v>
      </c>
      <c r="BP92">
        <v>311</v>
      </c>
      <c r="BQ92">
        <v>42</v>
      </c>
      <c r="BR92" t="s">
        <v>101</v>
      </c>
      <c r="BS92">
        <v>1182841.804</v>
      </c>
      <c r="BT92">
        <v>1872082.7720000001</v>
      </c>
      <c r="BU92">
        <v>41.80420101</v>
      </c>
      <c r="BV92">
        <v>-87.6049443</v>
      </c>
      <c r="BW92">
        <v>39</v>
      </c>
      <c r="BX92" t="s">
        <v>256</v>
      </c>
      <c r="BY92">
        <v>4</v>
      </c>
      <c r="BZ92">
        <v>2</v>
      </c>
      <c r="CA92" t="s">
        <v>1540</v>
      </c>
    </row>
    <row r="93" spans="2:79" x14ac:dyDescent="0.2">
      <c r="B93">
        <v>609919</v>
      </c>
      <c r="C93" t="s">
        <v>139</v>
      </c>
      <c r="D93" t="s">
        <v>88</v>
      </c>
      <c r="E93" t="s">
        <v>140</v>
      </c>
      <c r="F93" t="s">
        <v>90</v>
      </c>
      <c r="G93" t="s">
        <v>91</v>
      </c>
      <c r="H93">
        <v>60637</v>
      </c>
      <c r="I93" t="s">
        <v>141</v>
      </c>
      <c r="J93" t="s">
        <v>142</v>
      </c>
      <c r="K93" t="s">
        <v>94</v>
      </c>
      <c r="L93" t="s">
        <v>95</v>
      </c>
      <c r="M93" t="s">
        <v>96</v>
      </c>
      <c r="N93" t="s">
        <v>97</v>
      </c>
      <c r="O93" t="s">
        <v>98</v>
      </c>
      <c r="P93" t="s">
        <v>99</v>
      </c>
      <c r="Q93" t="s">
        <v>96</v>
      </c>
      <c r="R93" t="s">
        <v>100</v>
      </c>
      <c r="S93">
        <v>13</v>
      </c>
      <c r="T93" t="s">
        <v>102</v>
      </c>
      <c r="U93">
        <v>24</v>
      </c>
      <c r="V93" t="s">
        <v>102</v>
      </c>
      <c r="W93">
        <v>37</v>
      </c>
      <c r="X93" t="s">
        <v>103</v>
      </c>
      <c r="Y93">
        <v>55</v>
      </c>
      <c r="Z93" t="s">
        <v>4876</v>
      </c>
      <c r="AA93">
        <v>40</v>
      </c>
      <c r="AB93" t="s">
        <v>102</v>
      </c>
      <c r="AC93">
        <v>35</v>
      </c>
      <c r="AD93" t="s">
        <v>103</v>
      </c>
      <c r="AE93">
        <v>47</v>
      </c>
      <c r="AF93" t="s">
        <v>103</v>
      </c>
      <c r="AG93">
        <v>50</v>
      </c>
      <c r="AH93" s="2">
        <v>0.92900000000000005</v>
      </c>
      <c r="AI93">
        <v>37.1</v>
      </c>
      <c r="AJ93" s="2">
        <v>0.91700000000000004</v>
      </c>
      <c r="AK93" s="2">
        <v>0.91400000000000003</v>
      </c>
      <c r="AL93">
        <v>87.1</v>
      </c>
      <c r="AM93" t="s">
        <v>101</v>
      </c>
      <c r="AN93">
        <v>15.7</v>
      </c>
      <c r="AO93">
        <v>14.6</v>
      </c>
      <c r="AP93">
        <v>58</v>
      </c>
      <c r="AQ93">
        <v>54.2</v>
      </c>
      <c r="AR93">
        <v>30.1</v>
      </c>
      <c r="AS93">
        <v>30.1</v>
      </c>
      <c r="AT93">
        <v>69.7</v>
      </c>
      <c r="AU93">
        <v>61.8</v>
      </c>
      <c r="AV93">
        <v>32.1</v>
      </c>
      <c r="AW93">
        <v>28.6</v>
      </c>
      <c r="AX93">
        <v>4</v>
      </c>
      <c r="AY93">
        <v>4</v>
      </c>
      <c r="AZ93">
        <v>-1.3</v>
      </c>
      <c r="BA93">
        <v>-1.5</v>
      </c>
      <c r="BB93" t="s">
        <v>104</v>
      </c>
      <c r="BC93" t="s">
        <v>104</v>
      </c>
      <c r="BD93" t="s">
        <v>101</v>
      </c>
      <c r="BE93" t="s">
        <v>101</v>
      </c>
      <c r="BF93" t="s">
        <v>101</v>
      </c>
      <c r="BG93" t="s">
        <v>101</v>
      </c>
      <c r="BH93" t="s">
        <v>101</v>
      </c>
      <c r="BI93" t="s">
        <v>101</v>
      </c>
      <c r="BJ93" t="s">
        <v>101</v>
      </c>
      <c r="BK93" t="s">
        <v>101</v>
      </c>
      <c r="BL93" t="s">
        <v>101</v>
      </c>
      <c r="BM93" t="s">
        <v>101</v>
      </c>
      <c r="BN93" t="s">
        <v>101</v>
      </c>
      <c r="BO93" t="s">
        <v>101</v>
      </c>
      <c r="BP93">
        <v>254</v>
      </c>
      <c r="BQ93">
        <v>46</v>
      </c>
      <c r="BR93" t="s">
        <v>101</v>
      </c>
      <c r="BS93">
        <v>1183547.7779999999</v>
      </c>
      <c r="BT93">
        <v>1864329.648</v>
      </c>
      <c r="BU93">
        <v>41.782909340000003</v>
      </c>
      <c r="BV93">
        <v>-87.602596849999998</v>
      </c>
      <c r="BW93">
        <v>42</v>
      </c>
      <c r="BX93" t="s">
        <v>143</v>
      </c>
      <c r="BY93">
        <v>20</v>
      </c>
      <c r="BZ93">
        <v>3</v>
      </c>
      <c r="CA93" t="s">
        <v>144</v>
      </c>
    </row>
    <row r="94" spans="2:79" x14ac:dyDescent="0.2">
      <c r="B94">
        <v>610004</v>
      </c>
      <c r="C94" t="s">
        <v>151</v>
      </c>
      <c r="D94" t="s">
        <v>88</v>
      </c>
      <c r="E94" t="s">
        <v>152</v>
      </c>
      <c r="F94" t="s">
        <v>90</v>
      </c>
      <c r="G94" t="s">
        <v>91</v>
      </c>
      <c r="H94">
        <v>60628</v>
      </c>
      <c r="I94" t="s">
        <v>153</v>
      </c>
      <c r="J94" t="s">
        <v>154</v>
      </c>
      <c r="K94" t="s">
        <v>155</v>
      </c>
      <c r="L94" t="s">
        <v>156</v>
      </c>
      <c r="M94" t="s">
        <v>96</v>
      </c>
      <c r="N94" t="s">
        <v>97</v>
      </c>
      <c r="O94" t="s">
        <v>98</v>
      </c>
      <c r="P94" t="s">
        <v>99</v>
      </c>
      <c r="Q94" t="s">
        <v>96</v>
      </c>
      <c r="R94" t="s">
        <v>100</v>
      </c>
      <c r="S94">
        <v>14</v>
      </c>
      <c r="T94" t="s">
        <v>101</v>
      </c>
      <c r="U94" t="s">
        <v>101</v>
      </c>
      <c r="V94" t="s">
        <v>102</v>
      </c>
      <c r="W94">
        <v>28</v>
      </c>
      <c r="X94" t="s">
        <v>102</v>
      </c>
      <c r="Y94">
        <v>34</v>
      </c>
      <c r="Z94" t="s">
        <v>4875</v>
      </c>
      <c r="AA94" t="s">
        <v>101</v>
      </c>
      <c r="AB94" t="s">
        <v>101</v>
      </c>
      <c r="AC94" t="s">
        <v>101</v>
      </c>
      <c r="AD94" t="s">
        <v>101</v>
      </c>
      <c r="AE94" t="s">
        <v>101</v>
      </c>
      <c r="AF94" t="s">
        <v>101</v>
      </c>
      <c r="AG94" t="s">
        <v>101</v>
      </c>
      <c r="AH94" s="2">
        <v>0.94099999999999995</v>
      </c>
      <c r="AI94">
        <v>36.9</v>
      </c>
      <c r="AJ94" s="2">
        <v>0.96299999999999997</v>
      </c>
      <c r="AK94" s="2">
        <v>1</v>
      </c>
      <c r="AL94">
        <v>71.900000000000006</v>
      </c>
      <c r="AM94">
        <v>71.400000000000006</v>
      </c>
      <c r="AN94">
        <v>24.4</v>
      </c>
      <c r="AO94">
        <v>28.9</v>
      </c>
      <c r="AP94">
        <v>55.3</v>
      </c>
      <c r="AQ94">
        <v>68.2</v>
      </c>
      <c r="AR94">
        <v>26.8</v>
      </c>
      <c r="AS94">
        <v>25.9</v>
      </c>
      <c r="AT94">
        <v>56.2</v>
      </c>
      <c r="AU94">
        <v>45.8</v>
      </c>
      <c r="AV94">
        <v>9.5</v>
      </c>
      <c r="AW94">
        <v>4.8</v>
      </c>
      <c r="AX94">
        <v>9.6999999999999993</v>
      </c>
      <c r="AY94">
        <v>8.1</v>
      </c>
      <c r="AZ94">
        <v>-1.8</v>
      </c>
      <c r="BA94">
        <v>-1.7</v>
      </c>
      <c r="BB94" t="s">
        <v>104</v>
      </c>
      <c r="BC94" t="s">
        <v>104</v>
      </c>
      <c r="BD94" t="s">
        <v>101</v>
      </c>
      <c r="BE94" t="s">
        <v>101</v>
      </c>
      <c r="BF94" t="s">
        <v>101</v>
      </c>
      <c r="BG94" t="s">
        <v>101</v>
      </c>
      <c r="BH94" t="s">
        <v>101</v>
      </c>
      <c r="BI94" t="s">
        <v>101</v>
      </c>
      <c r="BJ94" t="s">
        <v>101</v>
      </c>
      <c r="BK94" t="s">
        <v>101</v>
      </c>
      <c r="BL94" t="s">
        <v>101</v>
      </c>
      <c r="BM94" t="s">
        <v>101</v>
      </c>
      <c r="BN94" t="s">
        <v>101</v>
      </c>
      <c r="BO94" t="s">
        <v>101</v>
      </c>
      <c r="BP94">
        <v>233</v>
      </c>
      <c r="BQ94">
        <v>48</v>
      </c>
      <c r="BR94" t="s">
        <v>101</v>
      </c>
      <c r="BS94">
        <v>1181431.47</v>
      </c>
      <c r="BT94">
        <v>1834229.814</v>
      </c>
      <c r="BU94">
        <v>41.70036107</v>
      </c>
      <c r="BV94">
        <v>-87.611281759999997</v>
      </c>
      <c r="BW94">
        <v>49</v>
      </c>
      <c r="BX94" t="s">
        <v>157</v>
      </c>
      <c r="BY94">
        <v>9</v>
      </c>
      <c r="BZ94">
        <v>5</v>
      </c>
      <c r="CA94" t="s">
        <v>158</v>
      </c>
    </row>
    <row r="95" spans="2:79" x14ac:dyDescent="0.2">
      <c r="B95">
        <v>610229</v>
      </c>
      <c r="C95" t="s">
        <v>1989</v>
      </c>
      <c r="D95" t="s">
        <v>88</v>
      </c>
      <c r="E95" t="s">
        <v>1990</v>
      </c>
      <c r="F95" t="s">
        <v>90</v>
      </c>
      <c r="G95" t="s">
        <v>91</v>
      </c>
      <c r="H95">
        <v>60622</v>
      </c>
      <c r="I95" t="s">
        <v>1991</v>
      </c>
      <c r="J95" t="s">
        <v>1992</v>
      </c>
      <c r="K95" t="s">
        <v>481</v>
      </c>
      <c r="L95" t="s">
        <v>121</v>
      </c>
      <c r="M95" t="s">
        <v>96</v>
      </c>
      <c r="N95" t="s">
        <v>128</v>
      </c>
      <c r="O95" t="s">
        <v>248</v>
      </c>
      <c r="P95" t="s">
        <v>433</v>
      </c>
      <c r="Q95" t="s">
        <v>96</v>
      </c>
      <c r="R95" t="s">
        <v>103</v>
      </c>
      <c r="S95">
        <v>59</v>
      </c>
      <c r="T95" t="s">
        <v>101</v>
      </c>
      <c r="U95" t="s">
        <v>101</v>
      </c>
      <c r="V95" t="s">
        <v>103</v>
      </c>
      <c r="W95">
        <v>58</v>
      </c>
      <c r="X95" t="s">
        <v>149</v>
      </c>
      <c r="Y95">
        <v>61</v>
      </c>
      <c r="Z95" t="s">
        <v>4875</v>
      </c>
      <c r="AA95" t="s">
        <v>101</v>
      </c>
      <c r="AB95" t="s">
        <v>101</v>
      </c>
      <c r="AC95" t="s">
        <v>101</v>
      </c>
      <c r="AD95" t="s">
        <v>101</v>
      </c>
      <c r="AE95" t="s">
        <v>101</v>
      </c>
      <c r="AF95" t="s">
        <v>101</v>
      </c>
      <c r="AG95" t="s">
        <v>101</v>
      </c>
      <c r="AH95" s="2">
        <v>0.94599999999999995</v>
      </c>
      <c r="AI95">
        <v>36.5</v>
      </c>
      <c r="AJ95" s="2">
        <v>0.95599999999999996</v>
      </c>
      <c r="AK95" s="2">
        <v>0.98499999999999999</v>
      </c>
      <c r="AL95">
        <v>56.8</v>
      </c>
      <c r="AM95">
        <v>11.8</v>
      </c>
      <c r="AN95">
        <v>58.2</v>
      </c>
      <c r="AO95">
        <v>58.5</v>
      </c>
      <c r="AP95">
        <v>55</v>
      </c>
      <c r="AQ95">
        <v>55.6</v>
      </c>
      <c r="AR95">
        <v>62.9</v>
      </c>
      <c r="AS95">
        <v>54.9</v>
      </c>
      <c r="AT95">
        <v>57.6</v>
      </c>
      <c r="AU95">
        <v>55.1</v>
      </c>
      <c r="AV95">
        <v>38.700000000000003</v>
      </c>
      <c r="AW95">
        <v>50</v>
      </c>
      <c r="AX95">
        <v>37.200000000000003</v>
      </c>
      <c r="AY95">
        <v>34.5</v>
      </c>
      <c r="AZ95">
        <v>-0.2</v>
      </c>
      <c r="BA95">
        <v>0.3</v>
      </c>
      <c r="BB95" t="s">
        <v>113</v>
      </c>
      <c r="BC95" t="s">
        <v>113</v>
      </c>
      <c r="BD95" t="s">
        <v>101</v>
      </c>
      <c r="BE95" t="s">
        <v>101</v>
      </c>
      <c r="BF95" t="s">
        <v>101</v>
      </c>
      <c r="BG95" t="s">
        <v>101</v>
      </c>
      <c r="BH95" t="s">
        <v>101</v>
      </c>
      <c r="BI95" t="s">
        <v>101</v>
      </c>
      <c r="BJ95" t="s">
        <v>101</v>
      </c>
      <c r="BK95" t="s">
        <v>101</v>
      </c>
      <c r="BL95" t="s">
        <v>101</v>
      </c>
      <c r="BM95" t="s">
        <v>101</v>
      </c>
      <c r="BN95" t="s">
        <v>101</v>
      </c>
      <c r="BO95" t="s">
        <v>101</v>
      </c>
      <c r="BP95">
        <v>669</v>
      </c>
      <c r="BQ95">
        <v>35</v>
      </c>
      <c r="BR95" t="s">
        <v>101</v>
      </c>
      <c r="BS95">
        <v>1162693.0959999999</v>
      </c>
      <c r="BT95">
        <v>1909391.648</v>
      </c>
      <c r="BU95">
        <v>41.907024999999997</v>
      </c>
      <c r="BV95">
        <v>-87.677795549999999</v>
      </c>
      <c r="BW95">
        <v>24</v>
      </c>
      <c r="BX95" t="s">
        <v>602</v>
      </c>
      <c r="BY95">
        <v>1</v>
      </c>
      <c r="BZ95">
        <v>14</v>
      </c>
      <c r="CA95" t="s">
        <v>1993</v>
      </c>
    </row>
    <row r="96" spans="2:79" x14ac:dyDescent="0.2">
      <c r="B96">
        <v>610276</v>
      </c>
      <c r="C96" t="s">
        <v>1303</v>
      </c>
      <c r="D96" t="s">
        <v>88</v>
      </c>
      <c r="E96" t="s">
        <v>1304</v>
      </c>
      <c r="F96" t="s">
        <v>90</v>
      </c>
      <c r="G96" t="s">
        <v>91</v>
      </c>
      <c r="H96">
        <v>60653</v>
      </c>
      <c r="I96" t="s">
        <v>1305</v>
      </c>
      <c r="J96" t="s">
        <v>1306</v>
      </c>
      <c r="K96" t="s">
        <v>94</v>
      </c>
      <c r="L96" t="s">
        <v>95</v>
      </c>
      <c r="M96" t="s">
        <v>96</v>
      </c>
      <c r="N96" t="s">
        <v>97</v>
      </c>
      <c r="O96" t="s">
        <v>98</v>
      </c>
      <c r="P96" t="s">
        <v>99</v>
      </c>
      <c r="Q96" t="s">
        <v>96</v>
      </c>
      <c r="R96" t="s">
        <v>103</v>
      </c>
      <c r="S96">
        <v>44</v>
      </c>
      <c r="T96" t="s">
        <v>101</v>
      </c>
      <c r="U96" t="s">
        <v>101</v>
      </c>
      <c r="V96" t="s">
        <v>103</v>
      </c>
      <c r="W96">
        <v>46</v>
      </c>
      <c r="X96" t="s">
        <v>102</v>
      </c>
      <c r="Y96">
        <v>38</v>
      </c>
      <c r="Z96" t="s">
        <v>4875</v>
      </c>
      <c r="AA96" t="s">
        <v>101</v>
      </c>
      <c r="AB96" t="s">
        <v>101</v>
      </c>
      <c r="AC96" t="s">
        <v>101</v>
      </c>
      <c r="AD96" t="s">
        <v>103</v>
      </c>
      <c r="AE96">
        <v>52</v>
      </c>
      <c r="AF96" t="s">
        <v>103</v>
      </c>
      <c r="AG96">
        <v>50</v>
      </c>
      <c r="AH96" s="2">
        <v>0.91100000000000003</v>
      </c>
      <c r="AI96">
        <v>36.1</v>
      </c>
      <c r="AJ96" s="2">
        <v>0.94299999999999995</v>
      </c>
      <c r="AK96" s="2">
        <v>0.94399999999999995</v>
      </c>
      <c r="AL96">
        <v>49.3</v>
      </c>
      <c r="AM96">
        <v>36.799999999999997</v>
      </c>
      <c r="AN96">
        <v>27.4</v>
      </c>
      <c r="AO96">
        <v>19.8</v>
      </c>
      <c r="AP96">
        <v>48.2</v>
      </c>
      <c r="AQ96">
        <v>41.9</v>
      </c>
      <c r="AR96">
        <v>34.4</v>
      </c>
      <c r="AS96">
        <v>26.4</v>
      </c>
      <c r="AT96">
        <v>57.9</v>
      </c>
      <c r="AU96">
        <v>41.9</v>
      </c>
      <c r="AV96">
        <v>11.1</v>
      </c>
      <c r="AW96">
        <v>25.9</v>
      </c>
      <c r="AX96">
        <v>4.8</v>
      </c>
      <c r="AY96">
        <v>4.3</v>
      </c>
      <c r="AZ96">
        <v>0.2</v>
      </c>
      <c r="BA96">
        <v>0.2</v>
      </c>
      <c r="BB96" t="s">
        <v>113</v>
      </c>
      <c r="BC96" t="s">
        <v>113</v>
      </c>
      <c r="BD96">
        <v>20.7</v>
      </c>
      <c r="BE96" t="s">
        <v>101</v>
      </c>
      <c r="BF96" t="s">
        <v>101</v>
      </c>
      <c r="BG96" t="s">
        <v>101</v>
      </c>
      <c r="BH96" t="s">
        <v>101</v>
      </c>
      <c r="BI96" t="s">
        <v>101</v>
      </c>
      <c r="BJ96" t="s">
        <v>101</v>
      </c>
      <c r="BK96" t="s">
        <v>101</v>
      </c>
      <c r="BL96" t="s">
        <v>101</v>
      </c>
      <c r="BM96" t="s">
        <v>101</v>
      </c>
      <c r="BN96" t="s">
        <v>101</v>
      </c>
      <c r="BO96" t="s">
        <v>101</v>
      </c>
      <c r="BP96">
        <v>244</v>
      </c>
      <c r="BQ96">
        <v>40</v>
      </c>
      <c r="BR96" t="s">
        <v>101</v>
      </c>
      <c r="BS96">
        <v>1179638.3400000001</v>
      </c>
      <c r="BT96">
        <v>1875750.7180000001</v>
      </c>
      <c r="BU96">
        <v>41.814340059999999</v>
      </c>
      <c r="BV96">
        <v>-87.61658079</v>
      </c>
      <c r="BW96">
        <v>38</v>
      </c>
      <c r="BX96" t="s">
        <v>292</v>
      </c>
      <c r="BY96">
        <v>3</v>
      </c>
      <c r="BZ96">
        <v>2</v>
      </c>
      <c r="CA96" t="s">
        <v>1307</v>
      </c>
    </row>
    <row r="97" spans="2:79" x14ac:dyDescent="0.2">
      <c r="B97">
        <v>610369</v>
      </c>
      <c r="C97" t="s">
        <v>1017</v>
      </c>
      <c r="D97" t="s">
        <v>88</v>
      </c>
      <c r="E97" t="s">
        <v>1018</v>
      </c>
      <c r="F97" t="s">
        <v>90</v>
      </c>
      <c r="G97" t="s">
        <v>91</v>
      </c>
      <c r="H97">
        <v>60620</v>
      </c>
      <c r="I97" t="s">
        <v>1019</v>
      </c>
      <c r="J97" t="s">
        <v>1020</v>
      </c>
      <c r="K97" t="s">
        <v>111</v>
      </c>
      <c r="L97" t="s">
        <v>112</v>
      </c>
      <c r="M97" t="s">
        <v>96</v>
      </c>
      <c r="N97" t="s">
        <v>97</v>
      </c>
      <c r="O97" t="s">
        <v>98</v>
      </c>
      <c r="P97" t="s">
        <v>99</v>
      </c>
      <c r="Q97" t="s">
        <v>96</v>
      </c>
      <c r="R97" t="s">
        <v>102</v>
      </c>
      <c r="S97">
        <v>38</v>
      </c>
      <c r="T97" t="s">
        <v>101</v>
      </c>
      <c r="U97" t="s">
        <v>101</v>
      </c>
      <c r="V97" t="s">
        <v>103</v>
      </c>
      <c r="W97">
        <v>54</v>
      </c>
      <c r="X97" t="s">
        <v>149</v>
      </c>
      <c r="Y97">
        <v>66</v>
      </c>
      <c r="Z97" t="s">
        <v>4875</v>
      </c>
      <c r="AA97" t="s">
        <v>101</v>
      </c>
      <c r="AB97" t="s">
        <v>101</v>
      </c>
      <c r="AC97" t="s">
        <v>101</v>
      </c>
      <c r="AD97" t="s">
        <v>102</v>
      </c>
      <c r="AE97">
        <v>46</v>
      </c>
      <c r="AF97" t="s">
        <v>103</v>
      </c>
      <c r="AG97">
        <v>51</v>
      </c>
      <c r="AH97" s="2">
        <v>0.92500000000000004</v>
      </c>
      <c r="AI97">
        <v>35.700000000000003</v>
      </c>
      <c r="AJ97" s="2">
        <v>0.94599999999999995</v>
      </c>
      <c r="AK97" s="2">
        <v>0.96599999999999997</v>
      </c>
      <c r="AL97">
        <v>57.8</v>
      </c>
      <c r="AM97">
        <v>44.4</v>
      </c>
      <c r="AN97">
        <v>14.8</v>
      </c>
      <c r="AO97">
        <v>24.4</v>
      </c>
      <c r="AP97">
        <v>47.8</v>
      </c>
      <c r="AQ97">
        <v>44.6</v>
      </c>
      <c r="AR97">
        <v>24.4</v>
      </c>
      <c r="AS97">
        <v>31.1</v>
      </c>
      <c r="AT97">
        <v>54.2</v>
      </c>
      <c r="AU97">
        <v>48.1</v>
      </c>
      <c r="AV97">
        <v>6.7</v>
      </c>
      <c r="AW97">
        <v>6.9</v>
      </c>
      <c r="AX97">
        <v>7.6</v>
      </c>
      <c r="AY97">
        <v>9.1999999999999993</v>
      </c>
      <c r="AZ97">
        <v>-0.3</v>
      </c>
      <c r="BA97">
        <v>0.5</v>
      </c>
      <c r="BB97" t="s">
        <v>113</v>
      </c>
      <c r="BC97" t="s">
        <v>113</v>
      </c>
      <c r="BD97" t="s">
        <v>101</v>
      </c>
      <c r="BE97" t="s">
        <v>101</v>
      </c>
      <c r="BF97" t="s">
        <v>101</v>
      </c>
      <c r="BG97" t="s">
        <v>101</v>
      </c>
      <c r="BH97" t="s">
        <v>101</v>
      </c>
      <c r="BI97" t="s">
        <v>101</v>
      </c>
      <c r="BJ97" t="s">
        <v>101</v>
      </c>
      <c r="BK97" t="s">
        <v>101</v>
      </c>
      <c r="BL97" t="s">
        <v>101</v>
      </c>
      <c r="BM97" t="s">
        <v>101</v>
      </c>
      <c r="BN97" t="s">
        <v>101</v>
      </c>
      <c r="BO97" t="s">
        <v>101</v>
      </c>
      <c r="BP97">
        <v>323</v>
      </c>
      <c r="BQ97">
        <v>49</v>
      </c>
      <c r="BR97" t="s">
        <v>101</v>
      </c>
      <c r="BS97">
        <v>1171645.6810000001</v>
      </c>
      <c r="BT97">
        <v>1846444.0160000001</v>
      </c>
      <c r="BU97">
        <v>41.734098179999997</v>
      </c>
      <c r="BV97">
        <v>-87.646756789999998</v>
      </c>
      <c r="BW97">
        <v>71</v>
      </c>
      <c r="BX97" t="s">
        <v>129</v>
      </c>
      <c r="BY97">
        <v>21</v>
      </c>
      <c r="BZ97">
        <v>22</v>
      </c>
      <c r="CA97" t="s">
        <v>1021</v>
      </c>
    </row>
    <row r="98" spans="2:79" x14ac:dyDescent="0.2">
      <c r="B98">
        <v>610091</v>
      </c>
      <c r="C98" t="s">
        <v>652</v>
      </c>
      <c r="D98" t="s">
        <v>88</v>
      </c>
      <c r="E98" t="s">
        <v>653</v>
      </c>
      <c r="F98" t="s">
        <v>90</v>
      </c>
      <c r="G98" t="s">
        <v>91</v>
      </c>
      <c r="H98">
        <v>60628</v>
      </c>
      <c r="I98" t="s">
        <v>654</v>
      </c>
      <c r="J98" t="s">
        <v>655</v>
      </c>
      <c r="K98" t="s">
        <v>213</v>
      </c>
      <c r="L98" t="s">
        <v>156</v>
      </c>
      <c r="M98" t="s">
        <v>96</v>
      </c>
      <c r="N98" t="s">
        <v>97</v>
      </c>
      <c r="O98" t="s">
        <v>248</v>
      </c>
      <c r="P98" t="s">
        <v>249</v>
      </c>
      <c r="Q98" t="s">
        <v>96</v>
      </c>
      <c r="R98" t="s">
        <v>102</v>
      </c>
      <c r="S98">
        <v>31</v>
      </c>
      <c r="T98" t="s">
        <v>102</v>
      </c>
      <c r="U98">
        <v>26</v>
      </c>
      <c r="V98" t="s">
        <v>103</v>
      </c>
      <c r="W98">
        <v>52</v>
      </c>
      <c r="X98" t="s">
        <v>102</v>
      </c>
      <c r="Y98">
        <v>33</v>
      </c>
      <c r="Z98" t="s">
        <v>4876</v>
      </c>
      <c r="AA98">
        <v>48</v>
      </c>
      <c r="AB98" t="s">
        <v>103</v>
      </c>
      <c r="AC98">
        <v>45</v>
      </c>
      <c r="AD98" t="s">
        <v>103</v>
      </c>
      <c r="AE98">
        <v>52</v>
      </c>
      <c r="AF98" t="s">
        <v>149</v>
      </c>
      <c r="AG98">
        <v>55</v>
      </c>
      <c r="AH98" s="2">
        <v>0.93799999999999994</v>
      </c>
      <c r="AI98">
        <v>35.6</v>
      </c>
      <c r="AJ98" s="2">
        <v>0.96299999999999997</v>
      </c>
      <c r="AK98" s="2">
        <v>0.98099999999999998</v>
      </c>
      <c r="AL98">
        <v>62.7</v>
      </c>
      <c r="AM98">
        <v>32</v>
      </c>
      <c r="AN98">
        <v>28</v>
      </c>
      <c r="AO98">
        <v>33.700000000000003</v>
      </c>
      <c r="AP98">
        <v>57.1</v>
      </c>
      <c r="AQ98">
        <v>47.4</v>
      </c>
      <c r="AR98">
        <v>37.9</v>
      </c>
      <c r="AS98">
        <v>33</v>
      </c>
      <c r="AT98">
        <v>62.4</v>
      </c>
      <c r="AU98">
        <v>66.7</v>
      </c>
      <c r="AV98">
        <v>4</v>
      </c>
      <c r="AW98">
        <v>32</v>
      </c>
      <c r="AX98">
        <v>13.4</v>
      </c>
      <c r="AY98">
        <v>12.5</v>
      </c>
      <c r="AZ98">
        <v>0.6</v>
      </c>
      <c r="BA98">
        <v>1.4</v>
      </c>
      <c r="BB98" t="s">
        <v>113</v>
      </c>
      <c r="BC98" t="s">
        <v>220</v>
      </c>
      <c r="BD98" t="s">
        <v>101</v>
      </c>
      <c r="BE98" t="s">
        <v>101</v>
      </c>
      <c r="BF98" t="s">
        <v>101</v>
      </c>
      <c r="BG98" t="s">
        <v>101</v>
      </c>
      <c r="BH98" t="s">
        <v>101</v>
      </c>
      <c r="BI98" t="s">
        <v>101</v>
      </c>
      <c r="BJ98" t="s">
        <v>101</v>
      </c>
      <c r="BK98" t="s">
        <v>101</v>
      </c>
      <c r="BL98" t="s">
        <v>101</v>
      </c>
      <c r="BM98" t="s">
        <v>101</v>
      </c>
      <c r="BN98" t="s">
        <v>101</v>
      </c>
      <c r="BO98" t="s">
        <v>101</v>
      </c>
      <c r="BP98">
        <v>283</v>
      </c>
      <c r="BQ98">
        <v>48</v>
      </c>
      <c r="BR98" t="s">
        <v>101</v>
      </c>
      <c r="BS98">
        <v>1173988.0719999999</v>
      </c>
      <c r="BT98">
        <v>1821226.1950000001</v>
      </c>
      <c r="BU98">
        <v>41.66484509</v>
      </c>
      <c r="BV98">
        <v>-87.63892027</v>
      </c>
      <c r="BW98">
        <v>53</v>
      </c>
      <c r="BX98" t="s">
        <v>214</v>
      </c>
      <c r="BY98">
        <v>9</v>
      </c>
      <c r="BZ98">
        <v>5</v>
      </c>
      <c r="CA98" t="s">
        <v>656</v>
      </c>
    </row>
    <row r="99" spans="2:79" x14ac:dyDescent="0.2">
      <c r="B99">
        <v>609879</v>
      </c>
      <c r="C99" t="s">
        <v>1271</v>
      </c>
      <c r="D99" t="s">
        <v>88</v>
      </c>
      <c r="E99" t="s">
        <v>1272</v>
      </c>
      <c r="F99" t="s">
        <v>90</v>
      </c>
      <c r="G99" t="s">
        <v>91</v>
      </c>
      <c r="H99">
        <v>60652</v>
      </c>
      <c r="I99" t="s">
        <v>1273</v>
      </c>
      <c r="J99" t="s">
        <v>1274</v>
      </c>
      <c r="K99" t="s">
        <v>175</v>
      </c>
      <c r="L99" t="s">
        <v>112</v>
      </c>
      <c r="M99" t="s">
        <v>96</v>
      </c>
      <c r="N99" t="s">
        <v>128</v>
      </c>
      <c r="O99" t="s">
        <v>248</v>
      </c>
      <c r="P99" t="s">
        <v>249</v>
      </c>
      <c r="Q99" t="s">
        <v>96</v>
      </c>
      <c r="R99" t="s">
        <v>103</v>
      </c>
      <c r="S99">
        <v>44</v>
      </c>
      <c r="T99" t="s">
        <v>102</v>
      </c>
      <c r="U99">
        <v>38</v>
      </c>
      <c r="V99" t="s">
        <v>102</v>
      </c>
      <c r="W99">
        <v>27</v>
      </c>
      <c r="X99" t="s">
        <v>102</v>
      </c>
      <c r="Y99">
        <v>30</v>
      </c>
      <c r="Z99" t="s">
        <v>4874</v>
      </c>
      <c r="AA99">
        <v>60</v>
      </c>
      <c r="AB99" t="s">
        <v>103</v>
      </c>
      <c r="AC99">
        <v>54</v>
      </c>
      <c r="AD99" t="s">
        <v>103</v>
      </c>
      <c r="AE99">
        <v>50</v>
      </c>
      <c r="AF99" t="s">
        <v>103</v>
      </c>
      <c r="AG99">
        <v>48</v>
      </c>
      <c r="AH99" s="2">
        <v>0.95699999999999996</v>
      </c>
      <c r="AI99">
        <v>35.6</v>
      </c>
      <c r="AJ99" s="2">
        <v>0.95599999999999996</v>
      </c>
      <c r="AK99" s="2">
        <v>0.995</v>
      </c>
      <c r="AL99">
        <v>54.3</v>
      </c>
      <c r="AM99">
        <v>24</v>
      </c>
      <c r="AN99">
        <v>39.9</v>
      </c>
      <c r="AO99">
        <v>42.9</v>
      </c>
      <c r="AP99">
        <v>66.900000000000006</v>
      </c>
      <c r="AQ99">
        <v>76.5</v>
      </c>
      <c r="AR99">
        <v>52.3</v>
      </c>
      <c r="AS99">
        <v>56.2</v>
      </c>
      <c r="AT99">
        <v>70.099999999999994</v>
      </c>
      <c r="AU99">
        <v>65.3</v>
      </c>
      <c r="AV99">
        <v>19.8</v>
      </c>
      <c r="AW99">
        <v>35.5</v>
      </c>
      <c r="AX99">
        <v>23.1</v>
      </c>
      <c r="AY99">
        <v>13.6</v>
      </c>
      <c r="AZ99">
        <v>0.5</v>
      </c>
      <c r="BA99">
        <v>0.3</v>
      </c>
      <c r="BB99" t="s">
        <v>220</v>
      </c>
      <c r="BC99" t="s">
        <v>113</v>
      </c>
      <c r="BD99" t="s">
        <v>101</v>
      </c>
      <c r="BE99" t="s">
        <v>101</v>
      </c>
      <c r="BF99" t="s">
        <v>101</v>
      </c>
      <c r="BG99" t="s">
        <v>101</v>
      </c>
      <c r="BH99" t="s">
        <v>101</v>
      </c>
      <c r="BI99" t="s">
        <v>101</v>
      </c>
      <c r="BJ99" t="s">
        <v>101</v>
      </c>
      <c r="BK99" t="s">
        <v>101</v>
      </c>
      <c r="BL99" t="s">
        <v>101</v>
      </c>
      <c r="BM99" t="s">
        <v>101</v>
      </c>
      <c r="BN99" t="s">
        <v>101</v>
      </c>
      <c r="BO99" t="s">
        <v>101</v>
      </c>
      <c r="BP99">
        <v>1032</v>
      </c>
      <c r="BQ99">
        <v>44</v>
      </c>
      <c r="BR99" t="s">
        <v>101</v>
      </c>
      <c r="BS99">
        <v>1152339.1599999999</v>
      </c>
      <c r="BT99">
        <v>1850308.7949999999</v>
      </c>
      <c r="BU99">
        <v>41.745104670000003</v>
      </c>
      <c r="BV99">
        <v>-87.717386129999994</v>
      </c>
      <c r="BW99">
        <v>70</v>
      </c>
      <c r="BX99" t="s">
        <v>262</v>
      </c>
      <c r="BY99">
        <v>18</v>
      </c>
      <c r="BZ99">
        <v>8</v>
      </c>
      <c r="CA99" t="s">
        <v>1275</v>
      </c>
    </row>
    <row r="100" spans="2:79" x14ac:dyDescent="0.2">
      <c r="B100">
        <v>609955</v>
      </c>
      <c r="C100" t="s">
        <v>353</v>
      </c>
      <c r="D100" t="s">
        <v>88</v>
      </c>
      <c r="E100" t="s">
        <v>354</v>
      </c>
      <c r="F100" t="s">
        <v>90</v>
      </c>
      <c r="G100" t="s">
        <v>91</v>
      </c>
      <c r="H100">
        <v>60620</v>
      </c>
      <c r="I100" t="s">
        <v>355</v>
      </c>
      <c r="J100" t="s">
        <v>356</v>
      </c>
      <c r="K100" t="s">
        <v>111</v>
      </c>
      <c r="L100" t="s">
        <v>112</v>
      </c>
      <c r="M100" t="s">
        <v>96</v>
      </c>
      <c r="N100" t="s">
        <v>128</v>
      </c>
      <c r="O100" t="s">
        <v>98</v>
      </c>
      <c r="P100" t="s">
        <v>249</v>
      </c>
      <c r="Q100" t="s">
        <v>96</v>
      </c>
      <c r="R100" t="s">
        <v>102</v>
      </c>
      <c r="S100">
        <v>25</v>
      </c>
      <c r="T100" t="s">
        <v>103</v>
      </c>
      <c r="U100">
        <v>49</v>
      </c>
      <c r="V100" t="s">
        <v>100</v>
      </c>
      <c r="W100">
        <v>7</v>
      </c>
      <c r="X100" t="s">
        <v>100</v>
      </c>
      <c r="Y100">
        <v>11</v>
      </c>
      <c r="Z100" t="s">
        <v>4874</v>
      </c>
      <c r="AA100">
        <v>68</v>
      </c>
      <c r="AB100" t="s">
        <v>103</v>
      </c>
      <c r="AC100">
        <v>57</v>
      </c>
      <c r="AD100" t="s">
        <v>103</v>
      </c>
      <c r="AE100">
        <v>48</v>
      </c>
      <c r="AF100" t="s">
        <v>102</v>
      </c>
      <c r="AG100">
        <v>46</v>
      </c>
      <c r="AH100" s="2">
        <v>0.95499999999999996</v>
      </c>
      <c r="AI100">
        <v>35.4</v>
      </c>
      <c r="AJ100" s="2">
        <v>0.95</v>
      </c>
      <c r="AK100" s="2">
        <v>1</v>
      </c>
      <c r="AL100">
        <v>61.4</v>
      </c>
      <c r="AM100">
        <v>54</v>
      </c>
      <c r="AN100">
        <v>30.7</v>
      </c>
      <c r="AO100">
        <v>24</v>
      </c>
      <c r="AP100">
        <v>47.7</v>
      </c>
      <c r="AQ100">
        <v>57.3</v>
      </c>
      <c r="AR100">
        <v>13.9</v>
      </c>
      <c r="AS100">
        <v>21.6</v>
      </c>
      <c r="AT100">
        <v>35.200000000000003</v>
      </c>
      <c r="AU100">
        <v>34.6</v>
      </c>
      <c r="AV100">
        <v>5.4</v>
      </c>
      <c r="AW100">
        <v>16.2</v>
      </c>
      <c r="AX100">
        <v>9.9</v>
      </c>
      <c r="AY100">
        <v>7.4</v>
      </c>
      <c r="AZ100">
        <v>1.4</v>
      </c>
      <c r="BA100">
        <v>0</v>
      </c>
      <c r="BB100" t="s">
        <v>220</v>
      </c>
      <c r="BC100" t="s">
        <v>113</v>
      </c>
      <c r="BD100" t="s">
        <v>101</v>
      </c>
      <c r="BE100" t="s">
        <v>101</v>
      </c>
      <c r="BF100" t="s">
        <v>101</v>
      </c>
      <c r="BG100" t="s">
        <v>101</v>
      </c>
      <c r="BH100" t="s">
        <v>101</v>
      </c>
      <c r="BI100" t="s">
        <v>101</v>
      </c>
      <c r="BJ100" t="s">
        <v>101</v>
      </c>
      <c r="BK100" t="s">
        <v>101</v>
      </c>
      <c r="BL100" t="s">
        <v>101</v>
      </c>
      <c r="BM100" t="s">
        <v>101</v>
      </c>
      <c r="BN100" t="s">
        <v>101</v>
      </c>
      <c r="BO100" t="s">
        <v>101</v>
      </c>
      <c r="BP100">
        <v>359</v>
      </c>
      <c r="BQ100">
        <v>45</v>
      </c>
      <c r="BR100" t="s">
        <v>101</v>
      </c>
      <c r="BS100">
        <v>1172094.314</v>
      </c>
      <c r="BT100">
        <v>1848202.308</v>
      </c>
      <c r="BU100">
        <v>41.738913340000003</v>
      </c>
      <c r="BV100">
        <v>-87.645061690000006</v>
      </c>
      <c r="BW100">
        <v>71</v>
      </c>
      <c r="BX100" t="s">
        <v>129</v>
      </c>
      <c r="BY100">
        <v>21</v>
      </c>
      <c r="BZ100">
        <v>6</v>
      </c>
      <c r="CA100" t="s">
        <v>357</v>
      </c>
    </row>
    <row r="101" spans="2:79" x14ac:dyDescent="0.2">
      <c r="B101">
        <v>609933</v>
      </c>
      <c r="C101" t="s">
        <v>1057</v>
      </c>
      <c r="D101" t="s">
        <v>88</v>
      </c>
      <c r="E101" t="s">
        <v>1058</v>
      </c>
      <c r="F101" t="s">
        <v>90</v>
      </c>
      <c r="G101" t="s">
        <v>91</v>
      </c>
      <c r="H101">
        <v>60626</v>
      </c>
      <c r="I101" t="s">
        <v>1059</v>
      </c>
      <c r="J101" t="s">
        <v>1060</v>
      </c>
      <c r="K101" t="s">
        <v>954</v>
      </c>
      <c r="L101" t="s">
        <v>193</v>
      </c>
      <c r="M101" t="s">
        <v>96</v>
      </c>
      <c r="N101" t="s">
        <v>128</v>
      </c>
      <c r="O101" t="s">
        <v>98</v>
      </c>
      <c r="P101" t="s">
        <v>99</v>
      </c>
      <c r="Q101" t="s">
        <v>96</v>
      </c>
      <c r="R101" t="s">
        <v>102</v>
      </c>
      <c r="S101">
        <v>39</v>
      </c>
      <c r="T101" t="s">
        <v>102</v>
      </c>
      <c r="U101">
        <v>31</v>
      </c>
      <c r="V101" t="s">
        <v>102</v>
      </c>
      <c r="W101">
        <v>35</v>
      </c>
      <c r="X101" t="s">
        <v>102</v>
      </c>
      <c r="Y101">
        <v>27</v>
      </c>
      <c r="Z101" t="s">
        <v>4877</v>
      </c>
      <c r="AA101">
        <v>33</v>
      </c>
      <c r="AB101" t="s">
        <v>102</v>
      </c>
      <c r="AC101">
        <v>29</v>
      </c>
      <c r="AD101" t="s">
        <v>102</v>
      </c>
      <c r="AE101">
        <v>45</v>
      </c>
      <c r="AF101" t="s">
        <v>102</v>
      </c>
      <c r="AG101">
        <v>43</v>
      </c>
      <c r="AH101" s="2">
        <v>0.92100000000000004</v>
      </c>
      <c r="AI101">
        <v>34.799999999999997</v>
      </c>
      <c r="AJ101" s="2">
        <v>0.95199999999999996</v>
      </c>
      <c r="AK101" s="2">
        <v>1</v>
      </c>
      <c r="AL101">
        <v>40.1</v>
      </c>
      <c r="AM101">
        <v>15.5</v>
      </c>
      <c r="AN101">
        <v>18.7</v>
      </c>
      <c r="AO101">
        <v>17.899999999999999</v>
      </c>
      <c r="AP101">
        <v>49.3</v>
      </c>
      <c r="AQ101">
        <v>39.299999999999997</v>
      </c>
      <c r="AR101">
        <v>32.4</v>
      </c>
      <c r="AS101">
        <v>24.8</v>
      </c>
      <c r="AT101">
        <v>46.2</v>
      </c>
      <c r="AU101">
        <v>48.9</v>
      </c>
      <c r="AV101">
        <v>7.5</v>
      </c>
      <c r="AW101">
        <v>22.5</v>
      </c>
      <c r="AX101">
        <v>7.6</v>
      </c>
      <c r="AY101">
        <v>6.9</v>
      </c>
      <c r="AZ101">
        <v>-0.5</v>
      </c>
      <c r="BA101">
        <v>0</v>
      </c>
      <c r="BB101" t="s">
        <v>113</v>
      </c>
      <c r="BC101" t="s">
        <v>113</v>
      </c>
      <c r="BD101">
        <v>20.9</v>
      </c>
      <c r="BE101" t="s">
        <v>101</v>
      </c>
      <c r="BF101" t="s">
        <v>101</v>
      </c>
      <c r="BG101" t="s">
        <v>101</v>
      </c>
      <c r="BH101" t="s">
        <v>101</v>
      </c>
      <c r="BI101" t="s">
        <v>101</v>
      </c>
      <c r="BJ101" t="s">
        <v>101</v>
      </c>
      <c r="BK101" t="s">
        <v>101</v>
      </c>
      <c r="BL101" t="s">
        <v>101</v>
      </c>
      <c r="BM101" t="s">
        <v>101</v>
      </c>
      <c r="BN101" t="s">
        <v>101</v>
      </c>
      <c r="BO101" t="s">
        <v>101</v>
      </c>
      <c r="BP101">
        <v>532</v>
      </c>
      <c r="BQ101">
        <v>32</v>
      </c>
      <c r="BR101" t="s">
        <v>101</v>
      </c>
      <c r="BS101">
        <v>1163959.517</v>
      </c>
      <c r="BT101">
        <v>1950960.2050000001</v>
      </c>
      <c r="BU101">
        <v>42.021064250000002</v>
      </c>
      <c r="BV101">
        <v>-87.671964810000006</v>
      </c>
      <c r="BW101">
        <v>1</v>
      </c>
      <c r="BX101" t="s">
        <v>591</v>
      </c>
      <c r="BY101">
        <v>49</v>
      </c>
      <c r="BZ101">
        <v>24</v>
      </c>
      <c r="CA101" t="s">
        <v>1061</v>
      </c>
    </row>
    <row r="102" spans="2:79" x14ac:dyDescent="0.2">
      <c r="B102">
        <v>610339</v>
      </c>
      <c r="C102" t="s">
        <v>305</v>
      </c>
      <c r="D102" t="s">
        <v>88</v>
      </c>
      <c r="E102" t="s">
        <v>306</v>
      </c>
      <c r="F102" t="s">
        <v>90</v>
      </c>
      <c r="G102" t="s">
        <v>91</v>
      </c>
      <c r="H102">
        <v>60621</v>
      </c>
      <c r="I102" t="s">
        <v>307</v>
      </c>
      <c r="J102" t="s">
        <v>308</v>
      </c>
      <c r="K102" t="s">
        <v>111</v>
      </c>
      <c r="L102" t="s">
        <v>112</v>
      </c>
      <c r="M102" t="s">
        <v>96</v>
      </c>
      <c r="N102" t="s">
        <v>97</v>
      </c>
      <c r="O102" t="s">
        <v>98</v>
      </c>
      <c r="P102" t="s">
        <v>99</v>
      </c>
      <c r="Q102" t="s">
        <v>96</v>
      </c>
      <c r="R102" t="s">
        <v>102</v>
      </c>
      <c r="S102">
        <v>23</v>
      </c>
      <c r="T102" t="s">
        <v>102</v>
      </c>
      <c r="U102">
        <v>35</v>
      </c>
      <c r="V102" t="s">
        <v>102</v>
      </c>
      <c r="W102">
        <v>35</v>
      </c>
      <c r="X102" t="s">
        <v>103</v>
      </c>
      <c r="Y102">
        <v>42</v>
      </c>
      <c r="Z102" t="s">
        <v>4877</v>
      </c>
      <c r="AA102">
        <v>25</v>
      </c>
      <c r="AB102" t="s">
        <v>103</v>
      </c>
      <c r="AC102">
        <v>42</v>
      </c>
      <c r="AD102" t="s">
        <v>102</v>
      </c>
      <c r="AE102">
        <v>44</v>
      </c>
      <c r="AF102" t="s">
        <v>103</v>
      </c>
      <c r="AG102">
        <v>50</v>
      </c>
      <c r="AH102" s="2">
        <v>0.91400000000000003</v>
      </c>
      <c r="AI102">
        <v>34.299999999999997</v>
      </c>
      <c r="AJ102" s="2">
        <v>0.95499999999999996</v>
      </c>
      <c r="AK102" s="2">
        <v>1</v>
      </c>
      <c r="AL102" t="s">
        <v>101</v>
      </c>
      <c r="AM102" t="s">
        <v>101</v>
      </c>
      <c r="AN102">
        <v>35.299999999999997</v>
      </c>
      <c r="AO102">
        <v>22.4</v>
      </c>
      <c r="AP102">
        <v>47.6</v>
      </c>
      <c r="AQ102">
        <v>58.2</v>
      </c>
      <c r="AR102">
        <v>20.100000000000001</v>
      </c>
      <c r="AS102">
        <v>26.8</v>
      </c>
      <c r="AT102">
        <v>49.2</v>
      </c>
      <c r="AU102">
        <v>43.9</v>
      </c>
      <c r="AV102">
        <v>8</v>
      </c>
      <c r="AW102">
        <v>23.5</v>
      </c>
      <c r="AX102">
        <v>7.7</v>
      </c>
      <c r="AY102">
        <v>7.8</v>
      </c>
      <c r="AZ102">
        <v>-0.4</v>
      </c>
      <c r="BA102">
        <v>-0.1</v>
      </c>
      <c r="BB102" t="s">
        <v>113</v>
      </c>
      <c r="BC102" t="s">
        <v>113</v>
      </c>
      <c r="BD102" t="s">
        <v>101</v>
      </c>
      <c r="BE102" t="s">
        <v>101</v>
      </c>
      <c r="BF102" t="s">
        <v>101</v>
      </c>
      <c r="BG102" t="s">
        <v>101</v>
      </c>
      <c r="BH102" t="s">
        <v>101</v>
      </c>
      <c r="BI102" t="s">
        <v>101</v>
      </c>
      <c r="BJ102" t="s">
        <v>101</v>
      </c>
      <c r="BK102" t="s">
        <v>101</v>
      </c>
      <c r="BL102" t="s">
        <v>101</v>
      </c>
      <c r="BM102" t="s">
        <v>101</v>
      </c>
      <c r="BN102" t="s">
        <v>101</v>
      </c>
      <c r="BO102" t="s">
        <v>101</v>
      </c>
      <c r="BP102">
        <v>539</v>
      </c>
      <c r="BQ102">
        <v>45</v>
      </c>
      <c r="BR102" t="s">
        <v>101</v>
      </c>
      <c r="BS102">
        <v>1170892.32</v>
      </c>
      <c r="BT102">
        <v>1855485.8670000001</v>
      </c>
      <c r="BU102">
        <v>41.758926690000003</v>
      </c>
      <c r="BV102">
        <v>-87.649253400000006</v>
      </c>
      <c r="BW102">
        <v>68</v>
      </c>
      <c r="BX102" t="s">
        <v>227</v>
      </c>
      <c r="BY102">
        <v>17</v>
      </c>
      <c r="BZ102">
        <v>7</v>
      </c>
      <c r="CA102" t="s">
        <v>309</v>
      </c>
    </row>
    <row r="103" spans="2:79" x14ac:dyDescent="0.2">
      <c r="B103">
        <v>609908</v>
      </c>
      <c r="C103" t="s">
        <v>892</v>
      </c>
      <c r="D103" t="s">
        <v>88</v>
      </c>
      <c r="E103" t="s">
        <v>893</v>
      </c>
      <c r="F103" t="s">
        <v>90</v>
      </c>
      <c r="G103" t="s">
        <v>91</v>
      </c>
      <c r="H103">
        <v>60643</v>
      </c>
      <c r="I103" t="s">
        <v>894</v>
      </c>
      <c r="J103" t="s">
        <v>895</v>
      </c>
      <c r="K103" t="s">
        <v>155</v>
      </c>
      <c r="L103" t="s">
        <v>156</v>
      </c>
      <c r="M103" t="s">
        <v>96</v>
      </c>
      <c r="N103" t="s">
        <v>97</v>
      </c>
      <c r="O103" t="s">
        <v>98</v>
      </c>
      <c r="P103" t="s">
        <v>249</v>
      </c>
      <c r="Q103" t="s">
        <v>96</v>
      </c>
      <c r="R103" t="s">
        <v>102</v>
      </c>
      <c r="S103">
        <v>36</v>
      </c>
      <c r="T103" t="s">
        <v>101</v>
      </c>
      <c r="U103" t="s">
        <v>101</v>
      </c>
      <c r="V103" t="s">
        <v>103</v>
      </c>
      <c r="W103">
        <v>49</v>
      </c>
      <c r="X103" t="s">
        <v>103</v>
      </c>
      <c r="Y103">
        <v>43</v>
      </c>
      <c r="Z103" t="s">
        <v>4875</v>
      </c>
      <c r="AA103" t="s">
        <v>101</v>
      </c>
      <c r="AB103" t="s">
        <v>101</v>
      </c>
      <c r="AC103" t="s">
        <v>101</v>
      </c>
      <c r="AD103" t="s">
        <v>103</v>
      </c>
      <c r="AE103">
        <v>49</v>
      </c>
      <c r="AF103" t="s">
        <v>103</v>
      </c>
      <c r="AG103">
        <v>50</v>
      </c>
      <c r="AH103" s="2">
        <v>0.92900000000000005</v>
      </c>
      <c r="AI103">
        <v>34</v>
      </c>
      <c r="AJ103" s="2">
        <v>0.95699999999999996</v>
      </c>
      <c r="AK103" s="2">
        <v>1</v>
      </c>
      <c r="AL103">
        <v>77.599999999999994</v>
      </c>
      <c r="AM103">
        <v>38.799999999999997</v>
      </c>
      <c r="AN103">
        <v>33.299999999999997</v>
      </c>
      <c r="AO103">
        <v>26.3</v>
      </c>
      <c r="AP103">
        <v>52</v>
      </c>
      <c r="AQ103">
        <v>47.5</v>
      </c>
      <c r="AR103">
        <v>32</v>
      </c>
      <c r="AS103">
        <v>22.1</v>
      </c>
      <c r="AT103">
        <v>55.2</v>
      </c>
      <c r="AU103">
        <v>37.5</v>
      </c>
      <c r="AV103">
        <v>8.6</v>
      </c>
      <c r="AW103">
        <v>17.100000000000001</v>
      </c>
      <c r="AX103">
        <v>8.9</v>
      </c>
      <c r="AY103">
        <v>7.7</v>
      </c>
      <c r="AZ103">
        <v>0.9</v>
      </c>
      <c r="BA103">
        <v>-0.4</v>
      </c>
      <c r="BB103" t="s">
        <v>220</v>
      </c>
      <c r="BC103" t="s">
        <v>113</v>
      </c>
      <c r="BD103" t="s">
        <v>101</v>
      </c>
      <c r="BE103" t="s">
        <v>101</v>
      </c>
      <c r="BF103" t="s">
        <v>101</v>
      </c>
      <c r="BG103" t="s">
        <v>101</v>
      </c>
      <c r="BH103" t="s">
        <v>101</v>
      </c>
      <c r="BI103" t="s">
        <v>101</v>
      </c>
      <c r="BJ103" t="s">
        <v>101</v>
      </c>
      <c r="BK103" t="s">
        <v>101</v>
      </c>
      <c r="BL103" t="s">
        <v>101</v>
      </c>
      <c r="BM103" t="s">
        <v>101</v>
      </c>
      <c r="BN103" t="s">
        <v>101</v>
      </c>
      <c r="BO103" t="s">
        <v>101</v>
      </c>
      <c r="BP103">
        <v>342</v>
      </c>
      <c r="BQ103">
        <v>49</v>
      </c>
      <c r="BR103" t="s">
        <v>101</v>
      </c>
      <c r="BS103">
        <v>1165656.1359999999</v>
      </c>
      <c r="BT103">
        <v>1830105.142</v>
      </c>
      <c r="BU103">
        <v>41.689390690000003</v>
      </c>
      <c r="BV103">
        <v>-87.669161430000003</v>
      </c>
      <c r="BW103">
        <v>75</v>
      </c>
      <c r="BX103" t="s">
        <v>697</v>
      </c>
      <c r="BY103">
        <v>19</v>
      </c>
      <c r="BZ103">
        <v>22</v>
      </c>
      <c r="CA103" t="s">
        <v>896</v>
      </c>
    </row>
    <row r="104" spans="2:79" x14ac:dyDescent="0.2">
      <c r="B104">
        <v>609875</v>
      </c>
      <c r="C104" t="s">
        <v>1950</v>
      </c>
      <c r="D104" t="s">
        <v>88</v>
      </c>
      <c r="E104" t="s">
        <v>1951</v>
      </c>
      <c r="F104" t="s">
        <v>90</v>
      </c>
      <c r="G104" t="s">
        <v>91</v>
      </c>
      <c r="H104">
        <v>60647</v>
      </c>
      <c r="I104" t="s">
        <v>1952</v>
      </c>
      <c r="J104" t="s">
        <v>1953</v>
      </c>
      <c r="K104" t="s">
        <v>192</v>
      </c>
      <c r="L104" t="s">
        <v>193</v>
      </c>
      <c r="M104" t="s">
        <v>96</v>
      </c>
      <c r="N104" t="s">
        <v>128</v>
      </c>
      <c r="O104" t="s">
        <v>248</v>
      </c>
      <c r="P104" t="s">
        <v>249</v>
      </c>
      <c r="Q104" t="s">
        <v>96</v>
      </c>
      <c r="R104" t="s">
        <v>103</v>
      </c>
      <c r="S104">
        <v>58</v>
      </c>
      <c r="T104" t="s">
        <v>103</v>
      </c>
      <c r="U104">
        <v>40</v>
      </c>
      <c r="V104" t="s">
        <v>103</v>
      </c>
      <c r="W104">
        <v>44</v>
      </c>
      <c r="X104" t="s">
        <v>102</v>
      </c>
      <c r="Y104">
        <v>34</v>
      </c>
      <c r="Z104" t="s">
        <v>4877</v>
      </c>
      <c r="AA104">
        <v>31</v>
      </c>
      <c r="AB104" t="s">
        <v>103</v>
      </c>
      <c r="AC104">
        <v>46</v>
      </c>
      <c r="AD104" t="s">
        <v>103</v>
      </c>
      <c r="AE104">
        <v>49</v>
      </c>
      <c r="AF104" t="s">
        <v>149</v>
      </c>
      <c r="AG104">
        <v>54</v>
      </c>
      <c r="AH104" s="2">
        <v>0.95599999999999996</v>
      </c>
      <c r="AI104">
        <v>33.799999999999997</v>
      </c>
      <c r="AJ104" s="2">
        <v>0.96199999999999997</v>
      </c>
      <c r="AK104" s="2">
        <v>1</v>
      </c>
      <c r="AL104">
        <v>50.3</v>
      </c>
      <c r="AM104">
        <v>35.6</v>
      </c>
      <c r="AN104">
        <v>37.700000000000003</v>
      </c>
      <c r="AO104">
        <v>33.5</v>
      </c>
      <c r="AP104">
        <v>59.6</v>
      </c>
      <c r="AQ104">
        <v>68.5</v>
      </c>
      <c r="AR104">
        <v>29.6</v>
      </c>
      <c r="AS104">
        <v>36.1</v>
      </c>
      <c r="AT104">
        <v>60.6</v>
      </c>
      <c r="AU104">
        <v>51.2</v>
      </c>
      <c r="AV104">
        <v>16.7</v>
      </c>
      <c r="AW104">
        <v>19.2</v>
      </c>
      <c r="AX104">
        <v>16</v>
      </c>
      <c r="AY104">
        <v>6.9</v>
      </c>
      <c r="AZ104">
        <v>-0.2</v>
      </c>
      <c r="BA104">
        <v>-0.8</v>
      </c>
      <c r="BB104" t="s">
        <v>113</v>
      </c>
      <c r="BC104" t="s">
        <v>104</v>
      </c>
      <c r="BD104">
        <v>21</v>
      </c>
      <c r="BE104">
        <v>50</v>
      </c>
      <c r="BF104" t="s">
        <v>101</v>
      </c>
      <c r="BG104" t="s">
        <v>101</v>
      </c>
      <c r="BH104" t="s">
        <v>101</v>
      </c>
      <c r="BI104" t="s">
        <v>101</v>
      </c>
      <c r="BJ104" t="s">
        <v>101</v>
      </c>
      <c r="BK104" t="s">
        <v>101</v>
      </c>
      <c r="BL104" t="s">
        <v>101</v>
      </c>
      <c r="BM104" t="s">
        <v>101</v>
      </c>
      <c r="BN104" t="s">
        <v>101</v>
      </c>
      <c r="BO104" t="s">
        <v>101</v>
      </c>
      <c r="BP104">
        <v>622</v>
      </c>
      <c r="BQ104">
        <v>35</v>
      </c>
      <c r="BR104" t="s">
        <v>101</v>
      </c>
      <c r="BS104">
        <v>1155126.902</v>
      </c>
      <c r="BT104">
        <v>1915284.203</v>
      </c>
      <c r="BU104">
        <v>41.923349979999998</v>
      </c>
      <c r="BV104">
        <v>-87.705430989999996</v>
      </c>
      <c r="BW104">
        <v>22</v>
      </c>
      <c r="BX104" t="s">
        <v>194</v>
      </c>
      <c r="BY104">
        <v>26</v>
      </c>
      <c r="BZ104">
        <v>14</v>
      </c>
      <c r="CA104" t="s">
        <v>1954</v>
      </c>
    </row>
    <row r="105" spans="2:79" x14ac:dyDescent="0.2">
      <c r="B105">
        <v>609927</v>
      </c>
      <c r="C105" t="s">
        <v>124</v>
      </c>
      <c r="D105" t="s">
        <v>88</v>
      </c>
      <c r="E105" t="s">
        <v>125</v>
      </c>
      <c r="F105" t="s">
        <v>90</v>
      </c>
      <c r="G105" t="s">
        <v>91</v>
      </c>
      <c r="H105">
        <v>60620</v>
      </c>
      <c r="I105" t="s">
        <v>126</v>
      </c>
      <c r="J105" t="s">
        <v>127</v>
      </c>
      <c r="K105" t="s">
        <v>111</v>
      </c>
      <c r="L105" t="s">
        <v>112</v>
      </c>
      <c r="M105" t="s">
        <v>96</v>
      </c>
      <c r="N105" t="s">
        <v>128</v>
      </c>
      <c r="O105" t="s">
        <v>98</v>
      </c>
      <c r="P105" t="s">
        <v>99</v>
      </c>
      <c r="Q105" t="s">
        <v>96</v>
      </c>
      <c r="R105" t="s">
        <v>100</v>
      </c>
      <c r="S105">
        <v>11</v>
      </c>
      <c r="T105" t="s">
        <v>103</v>
      </c>
      <c r="U105">
        <v>41</v>
      </c>
      <c r="V105" t="s">
        <v>102</v>
      </c>
      <c r="W105">
        <v>20</v>
      </c>
      <c r="X105" t="s">
        <v>102</v>
      </c>
      <c r="Y105">
        <v>22</v>
      </c>
      <c r="Z105" t="s">
        <v>4876</v>
      </c>
      <c r="AA105">
        <v>50</v>
      </c>
      <c r="AB105" t="s">
        <v>103</v>
      </c>
      <c r="AC105">
        <v>46</v>
      </c>
      <c r="AD105" t="s">
        <v>102</v>
      </c>
      <c r="AE105">
        <v>46</v>
      </c>
      <c r="AF105" t="s">
        <v>103</v>
      </c>
      <c r="AG105">
        <v>48</v>
      </c>
      <c r="AH105" s="2">
        <v>0.93700000000000006</v>
      </c>
      <c r="AI105">
        <v>33.6</v>
      </c>
      <c r="AJ105" s="2">
        <v>0.94699999999999995</v>
      </c>
      <c r="AK105" s="2">
        <v>0.97099999999999997</v>
      </c>
      <c r="AL105" t="s">
        <v>101</v>
      </c>
      <c r="AM105">
        <v>59.1</v>
      </c>
      <c r="AN105">
        <v>23.4</v>
      </c>
      <c r="AO105">
        <v>17.100000000000001</v>
      </c>
      <c r="AP105">
        <v>41.2</v>
      </c>
      <c r="AQ105">
        <v>40.299999999999997</v>
      </c>
      <c r="AR105">
        <v>29.2</v>
      </c>
      <c r="AS105">
        <v>15.9</v>
      </c>
      <c r="AT105">
        <v>45.1</v>
      </c>
      <c r="AU105">
        <v>29.3</v>
      </c>
      <c r="AV105">
        <v>4</v>
      </c>
      <c r="AW105">
        <v>25.5</v>
      </c>
      <c r="AX105">
        <v>8</v>
      </c>
      <c r="AY105">
        <v>5.7</v>
      </c>
      <c r="AZ105">
        <v>-1.1000000000000001</v>
      </c>
      <c r="BA105">
        <v>-2.1</v>
      </c>
      <c r="BB105" t="s">
        <v>104</v>
      </c>
      <c r="BC105" t="s">
        <v>104</v>
      </c>
      <c r="BD105" t="s">
        <v>101</v>
      </c>
      <c r="BE105" t="s">
        <v>101</v>
      </c>
      <c r="BF105" t="s">
        <v>101</v>
      </c>
      <c r="BG105" t="s">
        <v>101</v>
      </c>
      <c r="BH105" t="s">
        <v>101</v>
      </c>
      <c r="BI105" t="s">
        <v>101</v>
      </c>
      <c r="BJ105" t="s">
        <v>101</v>
      </c>
      <c r="BK105" t="s">
        <v>101</v>
      </c>
      <c r="BL105" t="s">
        <v>101</v>
      </c>
      <c r="BM105" t="s">
        <v>101</v>
      </c>
      <c r="BN105" t="s">
        <v>101</v>
      </c>
      <c r="BO105" t="s">
        <v>101</v>
      </c>
      <c r="BP105">
        <v>418</v>
      </c>
      <c r="BQ105">
        <v>43</v>
      </c>
      <c r="BR105" t="s">
        <v>101</v>
      </c>
      <c r="BS105">
        <v>1165798.179</v>
      </c>
      <c r="BT105">
        <v>1847975.2779999999</v>
      </c>
      <c r="BU105">
        <v>41.738426199999999</v>
      </c>
      <c r="BV105">
        <v>-87.668135969999994</v>
      </c>
      <c r="BW105">
        <v>71</v>
      </c>
      <c r="BX105" t="s">
        <v>129</v>
      </c>
      <c r="BY105">
        <v>18</v>
      </c>
      <c r="BZ105">
        <v>6</v>
      </c>
      <c r="CA105" t="s">
        <v>130</v>
      </c>
    </row>
    <row r="106" spans="2:79" x14ac:dyDescent="0.2">
      <c r="B106">
        <v>609762</v>
      </c>
      <c r="C106" t="s">
        <v>485</v>
      </c>
      <c r="D106" t="s">
        <v>132</v>
      </c>
      <c r="E106" t="s">
        <v>486</v>
      </c>
      <c r="F106" t="s">
        <v>90</v>
      </c>
      <c r="G106" t="s">
        <v>91</v>
      </c>
      <c r="H106">
        <v>60643</v>
      </c>
      <c r="I106" t="s">
        <v>487</v>
      </c>
      <c r="J106" t="s">
        <v>488</v>
      </c>
      <c r="K106" t="s">
        <v>489</v>
      </c>
      <c r="L106" t="s">
        <v>156</v>
      </c>
      <c r="M106" t="s">
        <v>96</v>
      </c>
      <c r="N106" t="s">
        <v>128</v>
      </c>
      <c r="O106" t="s">
        <v>98</v>
      </c>
      <c r="P106" t="s">
        <v>99</v>
      </c>
      <c r="Q106" t="s">
        <v>96</v>
      </c>
      <c r="R106" t="s">
        <v>102</v>
      </c>
      <c r="S106">
        <v>28</v>
      </c>
      <c r="T106" t="s">
        <v>103</v>
      </c>
      <c r="U106">
        <v>50</v>
      </c>
      <c r="V106" t="s">
        <v>102</v>
      </c>
      <c r="W106">
        <v>30</v>
      </c>
      <c r="X106" t="s">
        <v>102</v>
      </c>
      <c r="Y106">
        <v>35</v>
      </c>
      <c r="Z106" t="s">
        <v>4876</v>
      </c>
      <c r="AA106">
        <v>53</v>
      </c>
      <c r="AB106" t="s">
        <v>103</v>
      </c>
      <c r="AC106">
        <v>51</v>
      </c>
      <c r="AD106" t="s">
        <v>101</v>
      </c>
      <c r="AE106" t="s">
        <v>101</v>
      </c>
      <c r="AF106" t="s">
        <v>101</v>
      </c>
      <c r="AG106" t="s">
        <v>101</v>
      </c>
      <c r="AH106" s="2">
        <v>0.746</v>
      </c>
      <c r="AI106">
        <v>33.4</v>
      </c>
      <c r="AJ106" s="2">
        <v>0.94199999999999995</v>
      </c>
      <c r="AK106" s="2">
        <v>0.98599999999999999</v>
      </c>
      <c r="AL106" t="s">
        <v>101</v>
      </c>
      <c r="AM106" t="s">
        <v>101</v>
      </c>
      <c r="AN106" t="s">
        <v>101</v>
      </c>
      <c r="AO106" t="s">
        <v>101</v>
      </c>
      <c r="AP106" t="s">
        <v>101</v>
      </c>
      <c r="AQ106" t="s">
        <v>101</v>
      </c>
      <c r="AR106" t="s">
        <v>101</v>
      </c>
      <c r="AS106" t="s">
        <v>101</v>
      </c>
      <c r="AT106" t="s">
        <v>101</v>
      </c>
      <c r="AU106" t="s">
        <v>101</v>
      </c>
      <c r="AV106" t="s">
        <v>101</v>
      </c>
      <c r="AW106" t="s">
        <v>101</v>
      </c>
      <c r="BB106" t="s">
        <v>101</v>
      </c>
      <c r="BC106" t="s">
        <v>101</v>
      </c>
      <c r="BD106" t="s">
        <v>101</v>
      </c>
      <c r="BE106" t="s">
        <v>101</v>
      </c>
      <c r="BF106">
        <v>13.1</v>
      </c>
      <c r="BG106">
        <v>12.8</v>
      </c>
      <c r="BH106">
        <v>14.2</v>
      </c>
      <c r="BI106">
        <v>13.9</v>
      </c>
      <c r="BJ106">
        <v>0.8</v>
      </c>
      <c r="BK106">
        <v>14.8</v>
      </c>
      <c r="BL106">
        <v>0.6</v>
      </c>
      <c r="BM106">
        <v>8.3000000000000007</v>
      </c>
      <c r="BN106">
        <v>60.3</v>
      </c>
      <c r="BO106">
        <v>54.9</v>
      </c>
      <c r="BP106">
        <v>1226</v>
      </c>
      <c r="BQ106">
        <v>49</v>
      </c>
      <c r="BR106">
        <v>65.3</v>
      </c>
      <c r="BS106">
        <v>1169808.3629999999</v>
      </c>
      <c r="BT106">
        <v>1836139.004</v>
      </c>
      <c r="BU106">
        <v>41.705859709999999</v>
      </c>
      <c r="BV106">
        <v>-87.653785850000006</v>
      </c>
      <c r="BW106">
        <v>73</v>
      </c>
      <c r="BX106" t="s">
        <v>434</v>
      </c>
      <c r="BY106">
        <v>21</v>
      </c>
      <c r="BZ106">
        <v>22</v>
      </c>
      <c r="CA106" t="s">
        <v>490</v>
      </c>
    </row>
    <row r="107" spans="2:79" x14ac:dyDescent="0.2">
      <c r="B107">
        <v>610316</v>
      </c>
      <c r="C107" t="s">
        <v>2535</v>
      </c>
      <c r="D107" t="s">
        <v>88</v>
      </c>
      <c r="E107" t="s">
        <v>2536</v>
      </c>
      <c r="F107" t="s">
        <v>90</v>
      </c>
      <c r="G107" t="s">
        <v>91</v>
      </c>
      <c r="H107">
        <v>60617</v>
      </c>
      <c r="I107" t="s">
        <v>2537</v>
      </c>
      <c r="J107" t="s">
        <v>2538</v>
      </c>
      <c r="K107" t="s">
        <v>200</v>
      </c>
      <c r="L107" t="s">
        <v>95</v>
      </c>
      <c r="M107" t="s">
        <v>1285</v>
      </c>
      <c r="N107" t="s">
        <v>97</v>
      </c>
      <c r="O107" t="s">
        <v>248</v>
      </c>
      <c r="P107" t="s">
        <v>249</v>
      </c>
      <c r="Q107" t="s">
        <v>96</v>
      </c>
      <c r="R107" t="s">
        <v>250</v>
      </c>
      <c r="S107">
        <v>81</v>
      </c>
      <c r="T107" t="s">
        <v>149</v>
      </c>
      <c r="U107">
        <v>63</v>
      </c>
      <c r="V107" t="s">
        <v>149</v>
      </c>
      <c r="W107">
        <v>60</v>
      </c>
      <c r="X107" t="s">
        <v>149</v>
      </c>
      <c r="Y107">
        <v>73</v>
      </c>
      <c r="Z107" t="s">
        <v>4877</v>
      </c>
      <c r="AA107">
        <v>34</v>
      </c>
      <c r="AB107" t="s">
        <v>103</v>
      </c>
      <c r="AC107">
        <v>54</v>
      </c>
      <c r="AD107" t="s">
        <v>101</v>
      </c>
      <c r="AE107" t="s">
        <v>101</v>
      </c>
      <c r="AF107" t="s">
        <v>101</v>
      </c>
      <c r="AG107" t="s">
        <v>101</v>
      </c>
      <c r="AH107" s="2">
        <v>0.96299999999999997</v>
      </c>
      <c r="AI107">
        <v>33.4</v>
      </c>
      <c r="AJ107" s="2">
        <v>0.95399999999999996</v>
      </c>
      <c r="AK107" s="2">
        <v>1</v>
      </c>
      <c r="AL107">
        <v>76.7</v>
      </c>
      <c r="AM107" t="s">
        <v>101</v>
      </c>
      <c r="AN107">
        <v>58.1</v>
      </c>
      <c r="AO107">
        <v>59.1</v>
      </c>
      <c r="AP107">
        <v>66.7</v>
      </c>
      <c r="AQ107">
        <v>58.1</v>
      </c>
      <c r="AR107">
        <v>48.8</v>
      </c>
      <c r="AS107">
        <v>67.5</v>
      </c>
      <c r="AT107">
        <v>51.3</v>
      </c>
      <c r="AU107">
        <v>62.5</v>
      </c>
      <c r="AV107" t="s">
        <v>101</v>
      </c>
      <c r="AW107" t="s">
        <v>101</v>
      </c>
      <c r="AX107">
        <v>27.5</v>
      </c>
      <c r="AY107">
        <v>26.4</v>
      </c>
      <c r="AZ107">
        <v>0.1</v>
      </c>
      <c r="BA107">
        <v>1</v>
      </c>
      <c r="BB107" t="s">
        <v>113</v>
      </c>
      <c r="BC107" t="s">
        <v>220</v>
      </c>
      <c r="BD107" t="s">
        <v>101</v>
      </c>
      <c r="BE107" t="s">
        <v>101</v>
      </c>
      <c r="BF107" t="s">
        <v>101</v>
      </c>
      <c r="BG107" t="s">
        <v>101</v>
      </c>
      <c r="BH107" t="s">
        <v>101</v>
      </c>
      <c r="BI107" t="s">
        <v>101</v>
      </c>
      <c r="BJ107" t="s">
        <v>101</v>
      </c>
      <c r="BK107" t="s">
        <v>101</v>
      </c>
      <c r="BL107" t="s">
        <v>101</v>
      </c>
      <c r="BM107" t="s">
        <v>101</v>
      </c>
      <c r="BN107" t="s">
        <v>101</v>
      </c>
      <c r="BO107" t="s">
        <v>101</v>
      </c>
      <c r="BP107">
        <v>264</v>
      </c>
      <c r="BQ107">
        <v>47</v>
      </c>
      <c r="BR107" t="s">
        <v>101</v>
      </c>
      <c r="BS107">
        <v>1189297.5889999999</v>
      </c>
      <c r="BT107">
        <v>1843689.527</v>
      </c>
      <c r="BU107">
        <v>41.726134979999998</v>
      </c>
      <c r="BV107">
        <v>-87.582177270000003</v>
      </c>
      <c r="BW107">
        <v>48</v>
      </c>
      <c r="BX107" t="s">
        <v>640</v>
      </c>
      <c r="BY107">
        <v>8</v>
      </c>
      <c r="BZ107">
        <v>4</v>
      </c>
      <c r="CA107" t="s">
        <v>2539</v>
      </c>
    </row>
    <row r="108" spans="2:79" x14ac:dyDescent="0.2">
      <c r="B108">
        <v>610146</v>
      </c>
      <c r="C108" t="s">
        <v>908</v>
      </c>
      <c r="D108" t="s">
        <v>88</v>
      </c>
      <c r="E108" t="s">
        <v>909</v>
      </c>
      <c r="F108" t="s">
        <v>90</v>
      </c>
      <c r="G108" t="s">
        <v>91</v>
      </c>
      <c r="H108">
        <v>60619</v>
      </c>
      <c r="I108" t="s">
        <v>910</v>
      </c>
      <c r="J108" t="s">
        <v>911</v>
      </c>
      <c r="K108" t="s">
        <v>200</v>
      </c>
      <c r="L108" t="s">
        <v>95</v>
      </c>
      <c r="M108" t="s">
        <v>96</v>
      </c>
      <c r="N108" t="s">
        <v>97</v>
      </c>
      <c r="O108" t="s">
        <v>98</v>
      </c>
      <c r="P108" t="s">
        <v>99</v>
      </c>
      <c r="Q108" t="s">
        <v>96</v>
      </c>
      <c r="R108" t="s">
        <v>102</v>
      </c>
      <c r="S108">
        <v>36</v>
      </c>
      <c r="T108" t="s">
        <v>101</v>
      </c>
      <c r="U108" t="s">
        <v>101</v>
      </c>
      <c r="V108" t="s">
        <v>103</v>
      </c>
      <c r="W108">
        <v>42</v>
      </c>
      <c r="X108" t="s">
        <v>103</v>
      </c>
      <c r="Y108">
        <v>56</v>
      </c>
      <c r="Z108" t="s">
        <v>4875</v>
      </c>
      <c r="AA108" t="s">
        <v>101</v>
      </c>
      <c r="AB108" t="s">
        <v>101</v>
      </c>
      <c r="AC108" t="s">
        <v>101</v>
      </c>
      <c r="AD108" t="s">
        <v>103</v>
      </c>
      <c r="AE108">
        <v>49</v>
      </c>
      <c r="AF108" t="s">
        <v>103</v>
      </c>
      <c r="AG108">
        <v>47</v>
      </c>
      <c r="AH108" s="2">
        <v>0.92400000000000004</v>
      </c>
      <c r="AI108">
        <v>33.299999999999997</v>
      </c>
      <c r="AJ108" s="2">
        <v>0.94599999999999995</v>
      </c>
      <c r="AK108" s="2">
        <v>0.89300000000000002</v>
      </c>
      <c r="AL108">
        <v>46.5</v>
      </c>
      <c r="AM108">
        <v>38.4</v>
      </c>
      <c r="AN108">
        <v>10.7</v>
      </c>
      <c r="AO108">
        <v>16.399999999999999</v>
      </c>
      <c r="AP108">
        <v>55</v>
      </c>
      <c r="AQ108">
        <v>49.1</v>
      </c>
      <c r="AR108">
        <v>15.7</v>
      </c>
      <c r="AS108">
        <v>25.7</v>
      </c>
      <c r="AT108">
        <v>50.6</v>
      </c>
      <c r="AU108">
        <v>61.1</v>
      </c>
      <c r="AV108">
        <v>6.7</v>
      </c>
      <c r="AW108">
        <v>16.7</v>
      </c>
      <c r="AX108">
        <v>3.5</v>
      </c>
      <c r="AY108">
        <v>3.4</v>
      </c>
      <c r="AZ108">
        <v>-2.4</v>
      </c>
      <c r="BA108">
        <v>-0.4</v>
      </c>
      <c r="BB108" t="s">
        <v>104</v>
      </c>
      <c r="BC108" t="s">
        <v>113</v>
      </c>
      <c r="BD108" t="s">
        <v>101</v>
      </c>
      <c r="BE108" t="s">
        <v>101</v>
      </c>
      <c r="BF108" t="s">
        <v>101</v>
      </c>
      <c r="BG108" t="s">
        <v>101</v>
      </c>
      <c r="BH108" t="s">
        <v>101</v>
      </c>
      <c r="BI108" t="s">
        <v>101</v>
      </c>
      <c r="BJ108" t="s">
        <v>101</v>
      </c>
      <c r="BK108" t="s">
        <v>101</v>
      </c>
      <c r="BL108" t="s">
        <v>101</v>
      </c>
      <c r="BM108" t="s">
        <v>101</v>
      </c>
      <c r="BN108" t="s">
        <v>101</v>
      </c>
      <c r="BO108" t="s">
        <v>101</v>
      </c>
      <c r="BP108">
        <v>320</v>
      </c>
      <c r="BQ108">
        <v>46</v>
      </c>
      <c r="BR108" t="s">
        <v>101</v>
      </c>
      <c r="BS108">
        <v>1184267.2679999999</v>
      </c>
      <c r="BT108">
        <v>1857526.2379999999</v>
      </c>
      <c r="BU108">
        <v>41.764223350000002</v>
      </c>
      <c r="BV108">
        <v>-87.600171649999993</v>
      </c>
      <c r="BW108">
        <v>69</v>
      </c>
      <c r="BX108" t="s">
        <v>137</v>
      </c>
      <c r="BY108">
        <v>5</v>
      </c>
      <c r="BZ108">
        <v>3</v>
      </c>
      <c r="CA108" t="s">
        <v>912</v>
      </c>
    </row>
    <row r="109" spans="2:79" x14ac:dyDescent="0.2">
      <c r="B109">
        <v>609674</v>
      </c>
      <c r="C109" t="s">
        <v>403</v>
      </c>
      <c r="D109" t="s">
        <v>132</v>
      </c>
      <c r="E109" t="s">
        <v>404</v>
      </c>
      <c r="F109" t="s">
        <v>90</v>
      </c>
      <c r="G109" t="s">
        <v>91</v>
      </c>
      <c r="H109">
        <v>60617</v>
      </c>
      <c r="I109" t="s">
        <v>405</v>
      </c>
      <c r="J109" t="s">
        <v>406</v>
      </c>
      <c r="K109" t="s">
        <v>136</v>
      </c>
      <c r="L109" t="s">
        <v>95</v>
      </c>
      <c r="M109" t="s">
        <v>96</v>
      </c>
      <c r="N109" t="s">
        <v>128</v>
      </c>
      <c r="O109" t="s">
        <v>98</v>
      </c>
      <c r="P109" t="s">
        <v>99</v>
      </c>
      <c r="Q109" t="s">
        <v>96</v>
      </c>
      <c r="R109" t="s">
        <v>102</v>
      </c>
      <c r="S109">
        <v>27</v>
      </c>
      <c r="T109" t="s">
        <v>103</v>
      </c>
      <c r="U109">
        <v>43</v>
      </c>
      <c r="V109" t="s">
        <v>102</v>
      </c>
      <c r="W109">
        <v>21</v>
      </c>
      <c r="X109" t="s">
        <v>102</v>
      </c>
      <c r="Y109">
        <v>30</v>
      </c>
      <c r="Z109" t="s">
        <v>4877</v>
      </c>
      <c r="AA109">
        <v>34</v>
      </c>
      <c r="AB109" t="s">
        <v>102</v>
      </c>
      <c r="AC109">
        <v>39</v>
      </c>
      <c r="AD109" t="s">
        <v>101</v>
      </c>
      <c r="AE109" t="s">
        <v>101</v>
      </c>
      <c r="AF109" t="s">
        <v>101</v>
      </c>
      <c r="AG109" t="s">
        <v>101</v>
      </c>
      <c r="AH109" s="2">
        <v>0.68799999999999994</v>
      </c>
      <c r="AI109">
        <v>33.299999999999997</v>
      </c>
      <c r="AJ109" s="2">
        <v>0.94599999999999995</v>
      </c>
      <c r="AK109" s="2">
        <v>0.99099999999999999</v>
      </c>
      <c r="AL109" t="s">
        <v>101</v>
      </c>
      <c r="AM109" t="s">
        <v>101</v>
      </c>
      <c r="AN109" t="s">
        <v>101</v>
      </c>
      <c r="AO109" t="s">
        <v>101</v>
      </c>
      <c r="AP109" t="s">
        <v>101</v>
      </c>
      <c r="AQ109" t="s">
        <v>101</v>
      </c>
      <c r="AR109" t="s">
        <v>101</v>
      </c>
      <c r="AS109" t="s">
        <v>101</v>
      </c>
      <c r="AT109" t="s">
        <v>101</v>
      </c>
      <c r="AU109" t="s">
        <v>101</v>
      </c>
      <c r="AV109" t="s">
        <v>101</v>
      </c>
      <c r="AW109" t="s">
        <v>101</v>
      </c>
      <c r="BB109" t="s">
        <v>101</v>
      </c>
      <c r="BC109" t="s">
        <v>101</v>
      </c>
      <c r="BD109" t="s">
        <v>101</v>
      </c>
      <c r="BE109" t="s">
        <v>101</v>
      </c>
      <c r="BF109">
        <v>12.5</v>
      </c>
      <c r="BG109">
        <v>12.6</v>
      </c>
      <c r="BH109">
        <v>13.8</v>
      </c>
      <c r="BI109">
        <v>13.2</v>
      </c>
      <c r="BJ109">
        <v>0.7</v>
      </c>
      <c r="BK109">
        <v>14.3</v>
      </c>
      <c r="BL109">
        <v>0.5</v>
      </c>
      <c r="BM109">
        <v>7</v>
      </c>
      <c r="BN109">
        <v>49.5</v>
      </c>
      <c r="BO109">
        <v>54</v>
      </c>
      <c r="BP109">
        <v>833</v>
      </c>
      <c r="BQ109">
        <v>47</v>
      </c>
      <c r="BR109">
        <v>44.1</v>
      </c>
      <c r="BS109">
        <v>1191700.5930000001</v>
      </c>
      <c r="BT109">
        <v>1847743.551</v>
      </c>
      <c r="BU109">
        <v>41.737201730000002</v>
      </c>
      <c r="BV109">
        <v>-87.573243890000001</v>
      </c>
      <c r="BW109">
        <v>45</v>
      </c>
      <c r="BX109" t="s">
        <v>340</v>
      </c>
      <c r="BY109">
        <v>8</v>
      </c>
      <c r="BZ109">
        <v>4</v>
      </c>
      <c r="CA109" t="s">
        <v>407</v>
      </c>
    </row>
    <row r="110" spans="2:79" x14ac:dyDescent="0.2">
      <c r="B110">
        <v>609775</v>
      </c>
      <c r="C110" t="s">
        <v>1497</v>
      </c>
      <c r="D110" t="s">
        <v>88</v>
      </c>
      <c r="E110" t="s">
        <v>1498</v>
      </c>
      <c r="F110" t="s">
        <v>90</v>
      </c>
      <c r="G110" t="s">
        <v>91</v>
      </c>
      <c r="H110">
        <v>60636</v>
      </c>
      <c r="I110" t="s">
        <v>1499</v>
      </c>
      <c r="J110" t="s">
        <v>1500</v>
      </c>
      <c r="K110" t="s">
        <v>111</v>
      </c>
      <c r="L110" t="s">
        <v>112</v>
      </c>
      <c r="M110" t="s">
        <v>96</v>
      </c>
      <c r="N110" t="s">
        <v>97</v>
      </c>
      <c r="O110" t="s">
        <v>98</v>
      </c>
      <c r="P110" t="s">
        <v>99</v>
      </c>
      <c r="Q110" t="s">
        <v>96</v>
      </c>
      <c r="R110" t="s">
        <v>103</v>
      </c>
      <c r="S110">
        <v>48</v>
      </c>
      <c r="T110" t="s">
        <v>102</v>
      </c>
      <c r="U110">
        <v>37</v>
      </c>
      <c r="V110" t="s">
        <v>149</v>
      </c>
      <c r="W110">
        <v>64</v>
      </c>
      <c r="X110" t="s">
        <v>103</v>
      </c>
      <c r="Y110">
        <v>58</v>
      </c>
      <c r="Z110" t="s">
        <v>4877</v>
      </c>
      <c r="AA110">
        <v>27</v>
      </c>
      <c r="AB110" t="s">
        <v>102</v>
      </c>
      <c r="AC110">
        <v>35</v>
      </c>
      <c r="AD110" t="s">
        <v>102</v>
      </c>
      <c r="AE110">
        <v>46</v>
      </c>
      <c r="AF110" t="s">
        <v>103</v>
      </c>
      <c r="AG110">
        <v>48</v>
      </c>
      <c r="AH110" s="2">
        <v>0.91900000000000004</v>
      </c>
      <c r="AI110">
        <v>32.9</v>
      </c>
      <c r="AJ110" s="2">
        <v>0.95499999999999996</v>
      </c>
      <c r="AK110" s="2">
        <v>1</v>
      </c>
      <c r="AL110">
        <v>42.1</v>
      </c>
      <c r="AM110" t="s">
        <v>101</v>
      </c>
      <c r="AN110">
        <v>30.1</v>
      </c>
      <c r="AO110">
        <v>34.4</v>
      </c>
      <c r="AP110">
        <v>67.099999999999994</v>
      </c>
      <c r="AQ110">
        <v>52.4</v>
      </c>
      <c r="AR110">
        <v>37.200000000000003</v>
      </c>
      <c r="AS110">
        <v>37.200000000000003</v>
      </c>
      <c r="AT110">
        <v>56</v>
      </c>
      <c r="AU110">
        <v>56.8</v>
      </c>
      <c r="AV110">
        <v>8.8000000000000007</v>
      </c>
      <c r="AW110">
        <v>40.4</v>
      </c>
      <c r="AX110">
        <v>16.399999999999999</v>
      </c>
      <c r="AY110">
        <v>20.9</v>
      </c>
      <c r="AZ110">
        <v>-0.8</v>
      </c>
      <c r="BA110">
        <v>3</v>
      </c>
      <c r="BB110" t="s">
        <v>104</v>
      </c>
      <c r="BC110" t="s">
        <v>220</v>
      </c>
      <c r="BD110" t="s">
        <v>101</v>
      </c>
      <c r="BE110" t="s">
        <v>101</v>
      </c>
      <c r="BF110" t="s">
        <v>101</v>
      </c>
      <c r="BG110" t="s">
        <v>101</v>
      </c>
      <c r="BH110" t="s">
        <v>101</v>
      </c>
      <c r="BI110" t="s">
        <v>101</v>
      </c>
      <c r="BJ110" t="s">
        <v>101</v>
      </c>
      <c r="BK110" t="s">
        <v>101</v>
      </c>
      <c r="BL110" t="s">
        <v>101</v>
      </c>
      <c r="BM110" t="s">
        <v>101</v>
      </c>
      <c r="BN110" t="s">
        <v>101</v>
      </c>
      <c r="BO110" t="s">
        <v>101</v>
      </c>
      <c r="BP110">
        <v>527</v>
      </c>
      <c r="BQ110">
        <v>43</v>
      </c>
      <c r="BR110" t="s">
        <v>101</v>
      </c>
      <c r="BS110">
        <v>1168430.2690000001</v>
      </c>
      <c r="BT110">
        <v>1857717.233</v>
      </c>
      <c r="BU110">
        <v>41.76510322</v>
      </c>
      <c r="BV110">
        <v>-87.658212500000005</v>
      </c>
      <c r="BW110">
        <v>67</v>
      </c>
      <c r="BX110" t="s">
        <v>114</v>
      </c>
      <c r="BY110">
        <v>17</v>
      </c>
      <c r="BZ110">
        <v>7</v>
      </c>
      <c r="CA110" t="s">
        <v>1501</v>
      </c>
    </row>
    <row r="111" spans="2:79" x14ac:dyDescent="0.2">
      <c r="B111">
        <v>609773</v>
      </c>
      <c r="C111" t="s">
        <v>1756</v>
      </c>
      <c r="D111" t="s">
        <v>88</v>
      </c>
      <c r="E111" t="s">
        <v>1757</v>
      </c>
      <c r="F111" t="s">
        <v>90</v>
      </c>
      <c r="G111" t="s">
        <v>91</v>
      </c>
      <c r="H111">
        <v>60657</v>
      </c>
      <c r="I111" t="s">
        <v>1758</v>
      </c>
      <c r="J111" t="s">
        <v>1759</v>
      </c>
      <c r="K111" t="s">
        <v>954</v>
      </c>
      <c r="L111" t="s">
        <v>193</v>
      </c>
      <c r="M111" t="s">
        <v>96</v>
      </c>
      <c r="N111" t="s">
        <v>128</v>
      </c>
      <c r="O111" t="s">
        <v>248</v>
      </c>
      <c r="P111" t="s">
        <v>433</v>
      </c>
      <c r="Q111" t="s">
        <v>96</v>
      </c>
      <c r="R111" t="s">
        <v>103</v>
      </c>
      <c r="S111">
        <v>53</v>
      </c>
      <c r="T111" t="s">
        <v>101</v>
      </c>
      <c r="U111" t="s">
        <v>101</v>
      </c>
      <c r="V111" t="s">
        <v>102</v>
      </c>
      <c r="W111">
        <v>23</v>
      </c>
      <c r="X111" t="s">
        <v>102</v>
      </c>
      <c r="Y111">
        <v>21</v>
      </c>
      <c r="Z111" t="s">
        <v>4875</v>
      </c>
      <c r="AA111" t="s">
        <v>101</v>
      </c>
      <c r="AB111" t="s">
        <v>101</v>
      </c>
      <c r="AC111" t="s">
        <v>101</v>
      </c>
      <c r="AD111" t="s">
        <v>149</v>
      </c>
      <c r="AE111">
        <v>56</v>
      </c>
      <c r="AF111" t="s">
        <v>103</v>
      </c>
      <c r="AG111">
        <v>47</v>
      </c>
      <c r="AH111" s="2">
        <v>0.95199999999999996</v>
      </c>
      <c r="AI111">
        <v>32.6</v>
      </c>
      <c r="AJ111" s="2">
        <v>0.96799999999999997</v>
      </c>
      <c r="AK111" s="2">
        <v>0.98099999999999998</v>
      </c>
      <c r="AL111">
        <v>68.5</v>
      </c>
      <c r="AM111">
        <v>39</v>
      </c>
      <c r="AN111">
        <v>44.1</v>
      </c>
      <c r="AO111">
        <v>49.5</v>
      </c>
      <c r="AP111">
        <v>44.9</v>
      </c>
      <c r="AQ111">
        <v>49.5</v>
      </c>
      <c r="AR111">
        <v>43.6</v>
      </c>
      <c r="AS111">
        <v>50</v>
      </c>
      <c r="AT111">
        <v>43.6</v>
      </c>
      <c r="AU111">
        <v>43.6</v>
      </c>
      <c r="AV111">
        <v>30</v>
      </c>
      <c r="AW111">
        <v>53.3</v>
      </c>
      <c r="AX111">
        <v>27.5</v>
      </c>
      <c r="AY111">
        <v>27.5</v>
      </c>
      <c r="AZ111">
        <v>0.2</v>
      </c>
      <c r="BA111">
        <v>-0.9</v>
      </c>
      <c r="BB111" t="s">
        <v>113</v>
      </c>
      <c r="BC111" t="s">
        <v>113</v>
      </c>
      <c r="BD111" t="s">
        <v>101</v>
      </c>
      <c r="BE111" t="s">
        <v>101</v>
      </c>
      <c r="BF111" t="s">
        <v>101</v>
      </c>
      <c r="BG111" t="s">
        <v>101</v>
      </c>
      <c r="BH111" t="s">
        <v>101</v>
      </c>
      <c r="BI111" t="s">
        <v>101</v>
      </c>
      <c r="BJ111" t="s">
        <v>101</v>
      </c>
      <c r="BK111" t="s">
        <v>101</v>
      </c>
      <c r="BL111" t="s">
        <v>101</v>
      </c>
      <c r="BM111" t="s">
        <v>101</v>
      </c>
      <c r="BN111" t="s">
        <v>101</v>
      </c>
      <c r="BO111" t="s">
        <v>101</v>
      </c>
      <c r="BP111">
        <v>432</v>
      </c>
      <c r="BQ111">
        <v>33</v>
      </c>
      <c r="BR111" t="s">
        <v>101</v>
      </c>
      <c r="BS111">
        <v>1168495.925</v>
      </c>
      <c r="BT111">
        <v>1919310.804</v>
      </c>
      <c r="BU111">
        <v>41.934120040000003</v>
      </c>
      <c r="BV111">
        <v>-87.656191669999998</v>
      </c>
      <c r="BW111">
        <v>6</v>
      </c>
      <c r="BX111" t="s">
        <v>1433</v>
      </c>
      <c r="BY111">
        <v>44</v>
      </c>
      <c r="BZ111">
        <v>19</v>
      </c>
      <c r="CA111" t="s">
        <v>1760</v>
      </c>
    </row>
    <row r="112" spans="2:79" x14ac:dyDescent="0.2">
      <c r="B112">
        <v>609887</v>
      </c>
      <c r="C112" t="s">
        <v>1445</v>
      </c>
      <c r="D112" t="s">
        <v>88</v>
      </c>
      <c r="E112" t="s">
        <v>1446</v>
      </c>
      <c r="F112" t="s">
        <v>90</v>
      </c>
      <c r="G112" t="s">
        <v>91</v>
      </c>
      <c r="H112">
        <v>60619</v>
      </c>
      <c r="I112" t="s">
        <v>1447</v>
      </c>
      <c r="J112" t="s">
        <v>1448</v>
      </c>
      <c r="K112" t="s">
        <v>200</v>
      </c>
      <c r="L112" t="s">
        <v>95</v>
      </c>
      <c r="M112" t="s">
        <v>96</v>
      </c>
      <c r="N112" t="s">
        <v>97</v>
      </c>
      <c r="O112" t="s">
        <v>248</v>
      </c>
      <c r="P112" t="s">
        <v>249</v>
      </c>
      <c r="Q112" t="s">
        <v>96</v>
      </c>
      <c r="R112" t="s">
        <v>103</v>
      </c>
      <c r="S112">
        <v>47</v>
      </c>
      <c r="T112" t="s">
        <v>101</v>
      </c>
      <c r="U112" t="s">
        <v>101</v>
      </c>
      <c r="V112" t="s">
        <v>103</v>
      </c>
      <c r="W112">
        <v>47</v>
      </c>
      <c r="X112" t="s">
        <v>103</v>
      </c>
      <c r="Y112">
        <v>52</v>
      </c>
      <c r="Z112" t="s">
        <v>4875</v>
      </c>
      <c r="AA112" t="s">
        <v>101</v>
      </c>
      <c r="AB112" t="s">
        <v>101</v>
      </c>
      <c r="AC112" t="s">
        <v>101</v>
      </c>
      <c r="AD112" t="s">
        <v>101</v>
      </c>
      <c r="AE112" t="s">
        <v>101</v>
      </c>
      <c r="AF112" t="s">
        <v>101</v>
      </c>
      <c r="AG112" t="s">
        <v>101</v>
      </c>
      <c r="AH112" s="2">
        <v>0.94799999999999995</v>
      </c>
      <c r="AI112">
        <v>32.200000000000003</v>
      </c>
      <c r="AJ112" s="2">
        <v>0.95599999999999996</v>
      </c>
      <c r="AK112" s="2">
        <v>1</v>
      </c>
      <c r="AL112">
        <v>69.7</v>
      </c>
      <c r="AM112">
        <v>35.5</v>
      </c>
      <c r="AN112">
        <v>42.8</v>
      </c>
      <c r="AO112">
        <v>37.799999999999997</v>
      </c>
      <c r="AP112">
        <v>51.8</v>
      </c>
      <c r="AQ112">
        <v>70.8</v>
      </c>
      <c r="AR112">
        <v>43.5</v>
      </c>
      <c r="AS112">
        <v>44.5</v>
      </c>
      <c r="AT112">
        <v>51.3</v>
      </c>
      <c r="AU112">
        <v>49.4</v>
      </c>
      <c r="AV112">
        <v>22.1</v>
      </c>
      <c r="AW112">
        <v>31.6</v>
      </c>
      <c r="AX112">
        <v>22</v>
      </c>
      <c r="AY112">
        <v>15.7</v>
      </c>
      <c r="AZ112">
        <v>-0.3</v>
      </c>
      <c r="BA112">
        <v>0.7</v>
      </c>
      <c r="BB112" t="s">
        <v>113</v>
      </c>
      <c r="BC112" t="s">
        <v>220</v>
      </c>
      <c r="BD112" t="s">
        <v>101</v>
      </c>
      <c r="BE112" t="s">
        <v>101</v>
      </c>
      <c r="BF112" t="s">
        <v>101</v>
      </c>
      <c r="BG112" t="s">
        <v>101</v>
      </c>
      <c r="BH112" t="s">
        <v>101</v>
      </c>
      <c r="BI112" t="s">
        <v>101</v>
      </c>
      <c r="BJ112" t="s">
        <v>101</v>
      </c>
      <c r="BK112" t="s">
        <v>101</v>
      </c>
      <c r="BL112" t="s">
        <v>101</v>
      </c>
      <c r="BM112" t="s">
        <v>101</v>
      </c>
      <c r="BN112" t="s">
        <v>101</v>
      </c>
      <c r="BO112" t="s">
        <v>101</v>
      </c>
      <c r="BP112">
        <v>652</v>
      </c>
      <c r="BQ112">
        <v>45</v>
      </c>
      <c r="BR112" t="s">
        <v>101</v>
      </c>
      <c r="BS112">
        <v>1181644.8049999999</v>
      </c>
      <c r="BT112">
        <v>1850009.577</v>
      </c>
      <c r="BU112">
        <v>41.743657759999998</v>
      </c>
      <c r="BV112">
        <v>-87.610015149999995</v>
      </c>
      <c r="BW112">
        <v>44</v>
      </c>
      <c r="BX112" t="s">
        <v>385</v>
      </c>
      <c r="BY112">
        <v>6</v>
      </c>
      <c r="BZ112">
        <v>6</v>
      </c>
      <c r="CA112" t="s">
        <v>1449</v>
      </c>
    </row>
    <row r="113" spans="2:79" x14ac:dyDescent="0.2">
      <c r="B113">
        <v>610300</v>
      </c>
      <c r="C113" t="s">
        <v>582</v>
      </c>
      <c r="D113" t="s">
        <v>88</v>
      </c>
      <c r="E113" t="s">
        <v>583</v>
      </c>
      <c r="F113" t="s">
        <v>90</v>
      </c>
      <c r="G113" t="s">
        <v>91</v>
      </c>
      <c r="H113">
        <v>60620</v>
      </c>
      <c r="I113" t="s">
        <v>584</v>
      </c>
      <c r="J113" t="s">
        <v>585</v>
      </c>
      <c r="K113" t="s">
        <v>200</v>
      </c>
      <c r="L113" t="s">
        <v>95</v>
      </c>
      <c r="M113" t="s">
        <v>96</v>
      </c>
      <c r="N113" t="s">
        <v>97</v>
      </c>
      <c r="O113" t="s">
        <v>98</v>
      </c>
      <c r="P113" t="s">
        <v>249</v>
      </c>
      <c r="Q113" t="s">
        <v>96</v>
      </c>
      <c r="R113" t="s">
        <v>102</v>
      </c>
      <c r="S113">
        <v>30</v>
      </c>
      <c r="T113" t="s">
        <v>103</v>
      </c>
      <c r="U113">
        <v>41</v>
      </c>
      <c r="V113" t="s">
        <v>103</v>
      </c>
      <c r="W113">
        <v>48</v>
      </c>
      <c r="X113" t="s">
        <v>103</v>
      </c>
      <c r="Y113">
        <v>54</v>
      </c>
      <c r="Z113" t="s">
        <v>4876</v>
      </c>
      <c r="AA113">
        <v>47</v>
      </c>
      <c r="AB113" t="s">
        <v>103</v>
      </c>
      <c r="AC113">
        <v>47</v>
      </c>
      <c r="AD113" t="s">
        <v>102</v>
      </c>
      <c r="AE113">
        <v>46</v>
      </c>
      <c r="AF113" t="s">
        <v>103</v>
      </c>
      <c r="AG113">
        <v>48</v>
      </c>
      <c r="AH113" s="2">
        <v>0.92600000000000005</v>
      </c>
      <c r="AI113">
        <v>31.5</v>
      </c>
      <c r="AJ113" s="2">
        <v>0.94799999999999995</v>
      </c>
      <c r="AK113" s="2">
        <v>1</v>
      </c>
      <c r="AL113" t="s">
        <v>101</v>
      </c>
      <c r="AM113">
        <v>14.7</v>
      </c>
      <c r="AN113">
        <v>36.4</v>
      </c>
      <c r="AO113">
        <v>27.9</v>
      </c>
      <c r="AP113">
        <v>50.4</v>
      </c>
      <c r="AQ113">
        <v>48.5</v>
      </c>
      <c r="AR113">
        <v>27.9</v>
      </c>
      <c r="AS113">
        <v>31.3</v>
      </c>
      <c r="AT113">
        <v>43.5</v>
      </c>
      <c r="AU113">
        <v>51.5</v>
      </c>
      <c r="AV113">
        <v>6</v>
      </c>
      <c r="AW113">
        <v>20</v>
      </c>
      <c r="AX113">
        <v>7</v>
      </c>
      <c r="AY113">
        <v>6</v>
      </c>
      <c r="AZ113">
        <v>0.3</v>
      </c>
      <c r="BA113">
        <v>0.5</v>
      </c>
      <c r="BB113" t="s">
        <v>113</v>
      </c>
      <c r="BC113" t="s">
        <v>113</v>
      </c>
      <c r="BD113" t="s">
        <v>101</v>
      </c>
      <c r="BE113" t="s">
        <v>101</v>
      </c>
      <c r="BF113" t="s">
        <v>101</v>
      </c>
      <c r="BG113" t="s">
        <v>101</v>
      </c>
      <c r="BH113" t="s">
        <v>101</v>
      </c>
      <c r="BI113" t="s">
        <v>101</v>
      </c>
      <c r="BJ113" t="s">
        <v>101</v>
      </c>
      <c r="BK113" t="s">
        <v>101</v>
      </c>
      <c r="BL113" t="s">
        <v>101</v>
      </c>
      <c r="BM113" t="s">
        <v>101</v>
      </c>
      <c r="BN113" t="s">
        <v>101</v>
      </c>
      <c r="BO113" t="s">
        <v>101</v>
      </c>
      <c r="BP113">
        <v>413</v>
      </c>
      <c r="BQ113">
        <v>45</v>
      </c>
      <c r="BR113" t="s">
        <v>101</v>
      </c>
      <c r="BS113">
        <v>1174868.4750000001</v>
      </c>
      <c r="BT113">
        <v>1851842.1440000001</v>
      </c>
      <c r="BU113">
        <v>41.748840180000002</v>
      </c>
      <c r="BV113">
        <v>-87.634789490000003</v>
      </c>
      <c r="BW113">
        <v>44</v>
      </c>
      <c r="BX113" t="s">
        <v>385</v>
      </c>
      <c r="BY113">
        <v>21</v>
      </c>
      <c r="BZ113">
        <v>6</v>
      </c>
      <c r="CA113" t="s">
        <v>586</v>
      </c>
    </row>
    <row r="114" spans="2:79" x14ac:dyDescent="0.2">
      <c r="B114">
        <v>610028</v>
      </c>
      <c r="C114" t="s">
        <v>229</v>
      </c>
      <c r="D114" t="s">
        <v>88</v>
      </c>
      <c r="E114" t="s">
        <v>230</v>
      </c>
      <c r="F114" t="s">
        <v>90</v>
      </c>
      <c r="G114" t="s">
        <v>91</v>
      </c>
      <c r="H114">
        <v>60628</v>
      </c>
      <c r="I114" t="s">
        <v>231</v>
      </c>
      <c r="J114" t="s">
        <v>232</v>
      </c>
      <c r="K114" t="s">
        <v>155</v>
      </c>
      <c r="L114" t="s">
        <v>156</v>
      </c>
      <c r="M114" t="s">
        <v>96</v>
      </c>
      <c r="N114" t="s">
        <v>97</v>
      </c>
      <c r="O114" t="s">
        <v>98</v>
      </c>
      <c r="P114" t="s">
        <v>99</v>
      </c>
      <c r="Q114" t="s">
        <v>96</v>
      </c>
      <c r="R114" t="s">
        <v>100</v>
      </c>
      <c r="S114">
        <v>19</v>
      </c>
      <c r="T114" t="s">
        <v>102</v>
      </c>
      <c r="U114">
        <v>26</v>
      </c>
      <c r="V114" t="s">
        <v>102</v>
      </c>
      <c r="W114">
        <v>22</v>
      </c>
      <c r="X114" t="s">
        <v>100</v>
      </c>
      <c r="Y114">
        <v>13</v>
      </c>
      <c r="Z114" t="s">
        <v>4877</v>
      </c>
      <c r="AA114">
        <v>21</v>
      </c>
      <c r="AB114" t="s">
        <v>100</v>
      </c>
      <c r="AC114">
        <v>19</v>
      </c>
      <c r="AD114" t="s">
        <v>103</v>
      </c>
      <c r="AE114">
        <v>47</v>
      </c>
      <c r="AF114" t="s">
        <v>102</v>
      </c>
      <c r="AG114">
        <v>45</v>
      </c>
      <c r="AH114" s="2">
        <v>0.90100000000000002</v>
      </c>
      <c r="AI114">
        <v>31.2</v>
      </c>
      <c r="AJ114" s="2">
        <v>0.94199999999999995</v>
      </c>
      <c r="AK114" s="2">
        <v>0.96399999999999997</v>
      </c>
      <c r="AL114">
        <v>41.3</v>
      </c>
      <c r="AM114">
        <v>31.9</v>
      </c>
      <c r="AN114">
        <v>34</v>
      </c>
      <c r="AO114">
        <v>22.2</v>
      </c>
      <c r="AP114">
        <v>42.8</v>
      </c>
      <c r="AQ114">
        <v>56.2</v>
      </c>
      <c r="AR114">
        <v>29.6</v>
      </c>
      <c r="AS114">
        <v>22.8</v>
      </c>
      <c r="AT114">
        <v>80</v>
      </c>
      <c r="AU114">
        <v>61.7</v>
      </c>
      <c r="AV114">
        <v>4.3</v>
      </c>
      <c r="AW114">
        <v>19.600000000000001</v>
      </c>
      <c r="AX114">
        <v>5</v>
      </c>
      <c r="AY114">
        <v>5.6</v>
      </c>
      <c r="AZ114">
        <v>0.5</v>
      </c>
      <c r="BA114">
        <v>-0.1</v>
      </c>
      <c r="BB114" t="s">
        <v>113</v>
      </c>
      <c r="BC114" t="s">
        <v>113</v>
      </c>
      <c r="BD114" t="s">
        <v>101</v>
      </c>
      <c r="BE114" t="s">
        <v>101</v>
      </c>
      <c r="BF114" t="s">
        <v>101</v>
      </c>
      <c r="BG114" t="s">
        <v>101</v>
      </c>
      <c r="BH114" t="s">
        <v>101</v>
      </c>
      <c r="BI114" t="s">
        <v>101</v>
      </c>
      <c r="BJ114" t="s">
        <v>101</v>
      </c>
      <c r="BK114" t="s">
        <v>101</v>
      </c>
      <c r="BL114" t="s">
        <v>101</v>
      </c>
      <c r="BM114" t="s">
        <v>101</v>
      </c>
      <c r="BN114" t="s">
        <v>101</v>
      </c>
      <c r="BO114" t="s">
        <v>101</v>
      </c>
      <c r="BP114">
        <v>428</v>
      </c>
      <c r="BQ114">
        <v>48</v>
      </c>
      <c r="BR114" t="s">
        <v>101</v>
      </c>
      <c r="BS114">
        <v>1178053.4979999999</v>
      </c>
      <c r="BT114">
        <v>1835837.8219999999</v>
      </c>
      <c r="BU114">
        <v>41.704850720000003</v>
      </c>
      <c r="BV114">
        <v>-87.623601989999997</v>
      </c>
      <c r="BW114">
        <v>49</v>
      </c>
      <c r="BX114" t="s">
        <v>157</v>
      </c>
      <c r="BY114">
        <v>34</v>
      </c>
      <c r="BZ114">
        <v>5</v>
      </c>
      <c r="CA114" t="s">
        <v>233</v>
      </c>
    </row>
    <row r="115" spans="2:79" x14ac:dyDescent="0.2">
      <c r="B115">
        <v>610161</v>
      </c>
      <c r="C115" t="s">
        <v>720</v>
      </c>
      <c r="D115" t="s">
        <v>88</v>
      </c>
      <c r="E115" t="s">
        <v>721</v>
      </c>
      <c r="F115" t="s">
        <v>90</v>
      </c>
      <c r="G115" t="s">
        <v>91</v>
      </c>
      <c r="H115">
        <v>60636</v>
      </c>
      <c r="I115" t="s">
        <v>722</v>
      </c>
      <c r="J115" t="s">
        <v>723</v>
      </c>
      <c r="K115" t="s">
        <v>111</v>
      </c>
      <c r="L115" t="s">
        <v>112</v>
      </c>
      <c r="M115" t="s">
        <v>96</v>
      </c>
      <c r="N115" t="s">
        <v>97</v>
      </c>
      <c r="O115" t="s">
        <v>98</v>
      </c>
      <c r="P115" t="s">
        <v>99</v>
      </c>
      <c r="Q115" t="s">
        <v>96</v>
      </c>
      <c r="R115" t="s">
        <v>102</v>
      </c>
      <c r="S115">
        <v>33</v>
      </c>
      <c r="T115" t="s">
        <v>101</v>
      </c>
      <c r="U115" t="s">
        <v>101</v>
      </c>
      <c r="V115" t="s">
        <v>103</v>
      </c>
      <c r="W115">
        <v>48</v>
      </c>
      <c r="X115" t="s">
        <v>103</v>
      </c>
      <c r="Y115">
        <v>59</v>
      </c>
      <c r="Z115" t="s">
        <v>4875</v>
      </c>
      <c r="AA115" t="s">
        <v>101</v>
      </c>
      <c r="AB115" t="s">
        <v>101</v>
      </c>
      <c r="AC115" t="s">
        <v>101</v>
      </c>
      <c r="AD115" t="s">
        <v>103</v>
      </c>
      <c r="AE115">
        <v>53</v>
      </c>
      <c r="AF115" t="s">
        <v>103</v>
      </c>
      <c r="AG115">
        <v>52</v>
      </c>
      <c r="AH115" s="2">
        <v>0.94199999999999995</v>
      </c>
      <c r="AI115">
        <v>31.2</v>
      </c>
      <c r="AJ115" s="2">
        <v>0.95799999999999996</v>
      </c>
      <c r="AK115" s="2">
        <v>1</v>
      </c>
      <c r="AL115">
        <v>36.4</v>
      </c>
      <c r="AM115">
        <v>26.9</v>
      </c>
      <c r="AN115">
        <v>25.7</v>
      </c>
      <c r="AO115">
        <v>20.8</v>
      </c>
      <c r="AP115">
        <v>64.3</v>
      </c>
      <c r="AQ115">
        <v>64.8</v>
      </c>
      <c r="AR115">
        <v>28.7</v>
      </c>
      <c r="AS115">
        <v>22.1</v>
      </c>
      <c r="AT115">
        <v>54.3</v>
      </c>
      <c r="AU115">
        <v>51.9</v>
      </c>
      <c r="AV115">
        <v>0</v>
      </c>
      <c r="AW115">
        <v>18.8</v>
      </c>
      <c r="AX115">
        <v>7.5</v>
      </c>
      <c r="AY115">
        <v>4.2</v>
      </c>
      <c r="AZ115">
        <v>-1.1000000000000001</v>
      </c>
      <c r="BA115">
        <v>-2.5</v>
      </c>
      <c r="BB115" t="s">
        <v>104</v>
      </c>
      <c r="BC115" t="s">
        <v>104</v>
      </c>
      <c r="BD115" t="s">
        <v>101</v>
      </c>
      <c r="BE115" t="s">
        <v>101</v>
      </c>
      <c r="BF115" t="s">
        <v>101</v>
      </c>
      <c r="BG115" t="s">
        <v>101</v>
      </c>
      <c r="BH115" t="s">
        <v>101</v>
      </c>
      <c r="BI115" t="s">
        <v>101</v>
      </c>
      <c r="BJ115" t="s">
        <v>101</v>
      </c>
      <c r="BK115" t="s">
        <v>101</v>
      </c>
      <c r="BL115" t="s">
        <v>101</v>
      </c>
      <c r="BM115" t="s">
        <v>101</v>
      </c>
      <c r="BN115" t="s">
        <v>101</v>
      </c>
      <c r="BO115" t="s">
        <v>101</v>
      </c>
      <c r="BP115">
        <v>345</v>
      </c>
      <c r="BQ115">
        <v>43</v>
      </c>
      <c r="BR115" t="s">
        <v>101</v>
      </c>
      <c r="BS115">
        <v>1168872.4210000001</v>
      </c>
      <c r="BT115">
        <v>1866273.4439999999</v>
      </c>
      <c r="BU115">
        <v>41.788572979999998</v>
      </c>
      <c r="BV115">
        <v>-87.656344989999994</v>
      </c>
      <c r="BW115">
        <v>67</v>
      </c>
      <c r="BX115" t="s">
        <v>114</v>
      </c>
      <c r="BY115">
        <v>16</v>
      </c>
      <c r="BZ115">
        <v>7</v>
      </c>
      <c r="CA115" t="s">
        <v>724</v>
      </c>
    </row>
    <row r="116" spans="2:79" x14ac:dyDescent="0.2">
      <c r="B116">
        <v>610056</v>
      </c>
      <c r="C116" t="s">
        <v>972</v>
      </c>
      <c r="D116" t="s">
        <v>88</v>
      </c>
      <c r="E116" t="s">
        <v>973</v>
      </c>
      <c r="F116" t="s">
        <v>90</v>
      </c>
      <c r="G116" t="s">
        <v>91</v>
      </c>
      <c r="H116">
        <v>60623</v>
      </c>
      <c r="I116" t="s">
        <v>974</v>
      </c>
      <c r="J116" t="s">
        <v>975</v>
      </c>
      <c r="K116" t="s">
        <v>268</v>
      </c>
      <c r="L116" t="s">
        <v>121</v>
      </c>
      <c r="M116" t="s">
        <v>96</v>
      </c>
      <c r="N116" t="s">
        <v>97</v>
      </c>
      <c r="O116" t="s">
        <v>98</v>
      </c>
      <c r="P116" t="s">
        <v>99</v>
      </c>
      <c r="Q116" t="s">
        <v>96</v>
      </c>
      <c r="R116" t="s">
        <v>102</v>
      </c>
      <c r="S116">
        <v>37</v>
      </c>
      <c r="T116" t="s">
        <v>103</v>
      </c>
      <c r="U116">
        <v>47</v>
      </c>
      <c r="V116" t="s">
        <v>103</v>
      </c>
      <c r="W116">
        <v>44</v>
      </c>
      <c r="X116" t="s">
        <v>103</v>
      </c>
      <c r="Y116">
        <v>58</v>
      </c>
      <c r="Z116" t="s">
        <v>4876</v>
      </c>
      <c r="AA116">
        <v>50</v>
      </c>
      <c r="AB116" t="s">
        <v>102</v>
      </c>
      <c r="AC116">
        <v>36</v>
      </c>
      <c r="AD116" t="s">
        <v>103</v>
      </c>
      <c r="AE116">
        <v>51</v>
      </c>
      <c r="AF116" t="s">
        <v>149</v>
      </c>
      <c r="AG116">
        <v>54</v>
      </c>
      <c r="AH116" s="2">
        <v>0.92400000000000004</v>
      </c>
      <c r="AI116">
        <v>31</v>
      </c>
      <c r="AJ116" s="2">
        <v>0.95</v>
      </c>
      <c r="AK116" s="2">
        <v>0.94499999999999995</v>
      </c>
      <c r="AL116">
        <v>48.4</v>
      </c>
      <c r="AM116" t="s">
        <v>101</v>
      </c>
      <c r="AN116">
        <v>8.1</v>
      </c>
      <c r="AO116">
        <v>20.3</v>
      </c>
      <c r="AP116">
        <v>34.200000000000003</v>
      </c>
      <c r="AQ116">
        <v>31.2</v>
      </c>
      <c r="AR116">
        <v>12.9</v>
      </c>
      <c r="AS116">
        <v>28.4</v>
      </c>
      <c r="AT116">
        <v>24.3</v>
      </c>
      <c r="AU116">
        <v>39.799999999999997</v>
      </c>
      <c r="AV116">
        <v>5.7</v>
      </c>
      <c r="AW116">
        <v>26.9</v>
      </c>
      <c r="AX116">
        <v>4.2</v>
      </c>
      <c r="AY116">
        <v>5.8</v>
      </c>
      <c r="AZ116">
        <v>-2.1</v>
      </c>
      <c r="BA116">
        <v>-0.8</v>
      </c>
      <c r="BB116" t="s">
        <v>104</v>
      </c>
      <c r="BC116" t="s">
        <v>113</v>
      </c>
      <c r="BD116" t="s">
        <v>101</v>
      </c>
      <c r="BE116" t="s">
        <v>101</v>
      </c>
      <c r="BF116" t="s">
        <v>101</v>
      </c>
      <c r="BG116" t="s">
        <v>101</v>
      </c>
      <c r="BH116" t="s">
        <v>101</v>
      </c>
      <c r="BI116" t="s">
        <v>101</v>
      </c>
      <c r="BJ116" t="s">
        <v>101</v>
      </c>
      <c r="BK116" t="s">
        <v>101</v>
      </c>
      <c r="BL116" t="s">
        <v>101</v>
      </c>
      <c r="BM116" t="s">
        <v>101</v>
      </c>
      <c r="BN116" t="s">
        <v>101</v>
      </c>
      <c r="BO116" t="s">
        <v>101</v>
      </c>
      <c r="BP116">
        <v>479</v>
      </c>
      <c r="BQ116">
        <v>36</v>
      </c>
      <c r="BR116" t="s">
        <v>101</v>
      </c>
      <c r="BS116">
        <v>1148477.2549999999</v>
      </c>
      <c r="BT116">
        <v>1891003.4410000001</v>
      </c>
      <c r="BU116">
        <v>41.856851939999999</v>
      </c>
      <c r="BV116">
        <v>-87.730491169999993</v>
      </c>
      <c r="BW116">
        <v>29</v>
      </c>
      <c r="BX116" t="s">
        <v>412</v>
      </c>
      <c r="BY116">
        <v>24</v>
      </c>
      <c r="BZ116">
        <v>10</v>
      </c>
      <c r="CA116" t="s">
        <v>976</v>
      </c>
    </row>
    <row r="117" spans="2:79" x14ac:dyDescent="0.2">
      <c r="B117">
        <v>610315</v>
      </c>
      <c r="C117" t="s">
        <v>419</v>
      </c>
      <c r="D117" t="s">
        <v>88</v>
      </c>
      <c r="E117" t="s">
        <v>420</v>
      </c>
      <c r="F117" t="s">
        <v>90</v>
      </c>
      <c r="G117" t="s">
        <v>91</v>
      </c>
      <c r="H117">
        <v>60643</v>
      </c>
      <c r="I117" t="s">
        <v>421</v>
      </c>
      <c r="J117" t="s">
        <v>422</v>
      </c>
      <c r="K117" t="s">
        <v>213</v>
      </c>
      <c r="L117" t="s">
        <v>156</v>
      </c>
      <c r="M117" t="s">
        <v>96</v>
      </c>
      <c r="N117" t="s">
        <v>97</v>
      </c>
      <c r="O117" t="s">
        <v>98</v>
      </c>
      <c r="P117" t="s">
        <v>249</v>
      </c>
      <c r="Q117" t="s">
        <v>96</v>
      </c>
      <c r="R117" t="s">
        <v>102</v>
      </c>
      <c r="S117">
        <v>27</v>
      </c>
      <c r="T117" t="s">
        <v>101</v>
      </c>
      <c r="U117" t="s">
        <v>101</v>
      </c>
      <c r="V117" t="s">
        <v>103</v>
      </c>
      <c r="W117">
        <v>44</v>
      </c>
      <c r="X117" t="s">
        <v>103</v>
      </c>
      <c r="Y117">
        <v>48</v>
      </c>
      <c r="Z117" t="s">
        <v>4875</v>
      </c>
      <c r="AA117" t="s">
        <v>101</v>
      </c>
      <c r="AB117" t="s">
        <v>101</v>
      </c>
      <c r="AC117" t="s">
        <v>101</v>
      </c>
      <c r="AD117" t="s">
        <v>103</v>
      </c>
      <c r="AE117">
        <v>51</v>
      </c>
      <c r="AF117" t="s">
        <v>102</v>
      </c>
      <c r="AG117">
        <v>46</v>
      </c>
      <c r="AH117" s="2">
        <v>0.93799999999999994</v>
      </c>
      <c r="AI117">
        <v>31</v>
      </c>
      <c r="AJ117" s="2">
        <v>0.96699999999999997</v>
      </c>
      <c r="AK117" s="2">
        <v>1</v>
      </c>
      <c r="AL117">
        <v>64.900000000000006</v>
      </c>
      <c r="AM117">
        <v>35.1</v>
      </c>
      <c r="AN117">
        <v>16.3</v>
      </c>
      <c r="AO117">
        <v>32.6</v>
      </c>
      <c r="AP117">
        <v>67.599999999999994</v>
      </c>
      <c r="AQ117">
        <v>47.4</v>
      </c>
      <c r="AR117">
        <v>31.6</v>
      </c>
      <c r="AS117">
        <v>34.200000000000003</v>
      </c>
      <c r="AT117">
        <v>57.6</v>
      </c>
      <c r="AU117">
        <v>81.8</v>
      </c>
      <c r="AV117">
        <v>14.3</v>
      </c>
      <c r="AW117">
        <v>28.6</v>
      </c>
      <c r="AX117">
        <v>7.4</v>
      </c>
      <c r="AY117">
        <v>7.4</v>
      </c>
      <c r="AZ117">
        <v>1.9</v>
      </c>
      <c r="BA117">
        <v>1.2</v>
      </c>
      <c r="BB117" t="s">
        <v>220</v>
      </c>
      <c r="BC117" t="s">
        <v>113</v>
      </c>
      <c r="BD117" t="s">
        <v>101</v>
      </c>
      <c r="BE117" t="s">
        <v>101</v>
      </c>
      <c r="BF117" t="s">
        <v>101</v>
      </c>
      <c r="BG117" t="s">
        <v>101</v>
      </c>
      <c r="BH117" t="s">
        <v>101</v>
      </c>
      <c r="BI117" t="s">
        <v>101</v>
      </c>
      <c r="BJ117" t="s">
        <v>101</v>
      </c>
      <c r="BK117" t="s">
        <v>101</v>
      </c>
      <c r="BL117" t="s">
        <v>101</v>
      </c>
      <c r="BM117" t="s">
        <v>101</v>
      </c>
      <c r="BN117" t="s">
        <v>101</v>
      </c>
      <c r="BO117" t="s">
        <v>101</v>
      </c>
      <c r="BP117">
        <v>138</v>
      </c>
      <c r="BQ117">
        <v>49</v>
      </c>
      <c r="BR117" t="s">
        <v>101</v>
      </c>
      <c r="BS117">
        <v>1170787.8999999999</v>
      </c>
      <c r="BT117">
        <v>1823930.602</v>
      </c>
      <c r="BU117">
        <v>41.672336610000002</v>
      </c>
      <c r="BV117">
        <v>-87.650553209999998</v>
      </c>
      <c r="BW117">
        <v>53</v>
      </c>
      <c r="BX117" t="s">
        <v>214</v>
      </c>
      <c r="BY117">
        <v>34</v>
      </c>
      <c r="BZ117">
        <v>5</v>
      </c>
      <c r="CA117" t="s">
        <v>423</v>
      </c>
    </row>
    <row r="118" spans="2:79" x14ac:dyDescent="0.2">
      <c r="B118">
        <v>610152</v>
      </c>
      <c r="C118" t="s">
        <v>1246</v>
      </c>
      <c r="D118" t="s">
        <v>88</v>
      </c>
      <c r="E118" t="s">
        <v>1247</v>
      </c>
      <c r="F118" t="s">
        <v>90</v>
      </c>
      <c r="G118" t="s">
        <v>91</v>
      </c>
      <c r="H118">
        <v>60619</v>
      </c>
      <c r="I118" t="s">
        <v>1248</v>
      </c>
      <c r="J118" t="s">
        <v>1249</v>
      </c>
      <c r="K118" t="s">
        <v>200</v>
      </c>
      <c r="L118" t="s">
        <v>95</v>
      </c>
      <c r="M118" t="s">
        <v>96</v>
      </c>
      <c r="N118" t="s">
        <v>97</v>
      </c>
      <c r="O118" t="s">
        <v>98</v>
      </c>
      <c r="P118" t="s">
        <v>249</v>
      </c>
      <c r="Q118" t="s">
        <v>96</v>
      </c>
      <c r="R118" t="s">
        <v>103</v>
      </c>
      <c r="S118">
        <v>43</v>
      </c>
      <c r="T118" t="s">
        <v>101</v>
      </c>
      <c r="U118" t="s">
        <v>101</v>
      </c>
      <c r="V118" t="s">
        <v>102</v>
      </c>
      <c r="W118">
        <v>37</v>
      </c>
      <c r="X118" t="s">
        <v>103</v>
      </c>
      <c r="Y118">
        <v>41</v>
      </c>
      <c r="Z118" t="s">
        <v>4875</v>
      </c>
      <c r="AA118" t="s">
        <v>101</v>
      </c>
      <c r="AB118" t="s">
        <v>101</v>
      </c>
      <c r="AC118" t="s">
        <v>101</v>
      </c>
      <c r="AD118" t="s">
        <v>103</v>
      </c>
      <c r="AE118">
        <v>48</v>
      </c>
      <c r="AF118" t="s">
        <v>102</v>
      </c>
      <c r="AG118">
        <v>46</v>
      </c>
      <c r="AH118" s="2">
        <v>0.93899999999999995</v>
      </c>
      <c r="AI118">
        <v>30.9</v>
      </c>
      <c r="AJ118" s="2">
        <v>0.96699999999999997</v>
      </c>
      <c r="AK118" s="2">
        <v>0.98</v>
      </c>
      <c r="AL118" t="s">
        <v>101</v>
      </c>
      <c r="AM118">
        <v>49.3</v>
      </c>
      <c r="AN118">
        <v>23.6</v>
      </c>
      <c r="AO118">
        <v>21.9</v>
      </c>
      <c r="AP118">
        <v>55</v>
      </c>
      <c r="AQ118">
        <v>57.6</v>
      </c>
      <c r="AR118">
        <v>26.8</v>
      </c>
      <c r="AS118">
        <v>24.4</v>
      </c>
      <c r="AT118">
        <v>51.3</v>
      </c>
      <c r="AU118">
        <v>56.5</v>
      </c>
      <c r="AV118">
        <v>8.8000000000000007</v>
      </c>
      <c r="AW118">
        <v>26.5</v>
      </c>
      <c r="AX118">
        <v>8.6999999999999993</v>
      </c>
      <c r="AY118">
        <v>5.5</v>
      </c>
      <c r="AZ118">
        <v>0.2</v>
      </c>
      <c r="BA118">
        <v>1</v>
      </c>
      <c r="BB118" t="s">
        <v>113</v>
      </c>
      <c r="BC118" t="s">
        <v>220</v>
      </c>
      <c r="BD118" t="s">
        <v>101</v>
      </c>
      <c r="BE118" t="s">
        <v>101</v>
      </c>
      <c r="BF118" t="s">
        <v>101</v>
      </c>
      <c r="BG118" t="s">
        <v>101</v>
      </c>
      <c r="BH118" t="s">
        <v>101</v>
      </c>
      <c r="BI118" t="s">
        <v>101</v>
      </c>
      <c r="BJ118" t="s">
        <v>101</v>
      </c>
      <c r="BK118" t="s">
        <v>101</v>
      </c>
      <c r="BL118" t="s">
        <v>101</v>
      </c>
      <c r="BM118" t="s">
        <v>101</v>
      </c>
      <c r="BN118" t="s">
        <v>101</v>
      </c>
      <c r="BO118" t="s">
        <v>101</v>
      </c>
      <c r="BP118">
        <v>417</v>
      </c>
      <c r="BQ118">
        <v>46</v>
      </c>
      <c r="BR118" t="s">
        <v>101</v>
      </c>
      <c r="BS118">
        <v>1179432.46</v>
      </c>
      <c r="BT118">
        <v>1853011.922</v>
      </c>
      <c r="BU118">
        <v>41.751947289999997</v>
      </c>
      <c r="BV118">
        <v>-87.618029829999998</v>
      </c>
      <c r="BW118">
        <v>69</v>
      </c>
      <c r="BX118" t="s">
        <v>137</v>
      </c>
      <c r="BY118">
        <v>6</v>
      </c>
      <c r="BZ118">
        <v>6</v>
      </c>
      <c r="CA118" t="s">
        <v>1250</v>
      </c>
    </row>
    <row r="119" spans="2:79" x14ac:dyDescent="0.2">
      <c r="B119">
        <v>609975</v>
      </c>
      <c r="C119" t="s">
        <v>1313</v>
      </c>
      <c r="D119" t="s">
        <v>88</v>
      </c>
      <c r="E119" t="s">
        <v>1314</v>
      </c>
      <c r="F119" t="s">
        <v>90</v>
      </c>
      <c r="G119" t="s">
        <v>91</v>
      </c>
      <c r="H119">
        <v>60651</v>
      </c>
      <c r="I119" t="s">
        <v>1315</v>
      </c>
      <c r="J119" t="s">
        <v>1316</v>
      </c>
      <c r="K119" t="s">
        <v>268</v>
      </c>
      <c r="L119" t="s">
        <v>121</v>
      </c>
      <c r="M119" t="s">
        <v>96</v>
      </c>
      <c r="N119" t="s">
        <v>97</v>
      </c>
      <c r="O119" t="s">
        <v>98</v>
      </c>
      <c r="P119" t="s">
        <v>249</v>
      </c>
      <c r="Q119" t="s">
        <v>96</v>
      </c>
      <c r="R119" t="s">
        <v>103</v>
      </c>
      <c r="S119">
        <v>44</v>
      </c>
      <c r="T119" t="s">
        <v>101</v>
      </c>
      <c r="U119" t="s">
        <v>101</v>
      </c>
      <c r="V119" t="s">
        <v>103</v>
      </c>
      <c r="W119">
        <v>49</v>
      </c>
      <c r="X119" t="s">
        <v>149</v>
      </c>
      <c r="Y119">
        <v>61</v>
      </c>
      <c r="Z119" t="s">
        <v>4875</v>
      </c>
      <c r="AA119" t="s">
        <v>101</v>
      </c>
      <c r="AB119" t="s">
        <v>101</v>
      </c>
      <c r="AC119" t="s">
        <v>101</v>
      </c>
      <c r="AD119" t="s">
        <v>103</v>
      </c>
      <c r="AE119">
        <v>52</v>
      </c>
      <c r="AF119" t="s">
        <v>149</v>
      </c>
      <c r="AG119">
        <v>55</v>
      </c>
      <c r="AH119" s="2">
        <v>0.92900000000000005</v>
      </c>
      <c r="AI119">
        <v>30.8</v>
      </c>
      <c r="AJ119" s="2">
        <v>0.97099999999999997</v>
      </c>
      <c r="AK119" s="2">
        <v>1</v>
      </c>
      <c r="AL119">
        <v>53.8</v>
      </c>
      <c r="AM119">
        <v>51.5</v>
      </c>
      <c r="AN119">
        <v>45.8</v>
      </c>
      <c r="AO119">
        <v>26.8</v>
      </c>
      <c r="AP119">
        <v>58</v>
      </c>
      <c r="AQ119">
        <v>68.400000000000006</v>
      </c>
      <c r="AR119">
        <v>34.299999999999997</v>
      </c>
      <c r="AS119">
        <v>34.1</v>
      </c>
      <c r="AT119">
        <v>68.7</v>
      </c>
      <c r="AU119">
        <v>65.2</v>
      </c>
      <c r="AV119">
        <v>0</v>
      </c>
      <c r="AW119">
        <v>5.4</v>
      </c>
      <c r="AX119">
        <v>11.9</v>
      </c>
      <c r="AY119">
        <v>10</v>
      </c>
      <c r="AZ119">
        <v>0</v>
      </c>
      <c r="BA119">
        <v>0.9</v>
      </c>
      <c r="BB119" t="s">
        <v>113</v>
      </c>
      <c r="BC119" t="s">
        <v>220</v>
      </c>
      <c r="BD119">
        <v>10.5</v>
      </c>
      <c r="BE119" t="s">
        <v>101</v>
      </c>
      <c r="BF119" t="s">
        <v>101</v>
      </c>
      <c r="BG119" t="s">
        <v>101</v>
      </c>
      <c r="BH119" t="s">
        <v>101</v>
      </c>
      <c r="BI119" t="s">
        <v>101</v>
      </c>
      <c r="BJ119" t="s">
        <v>101</v>
      </c>
      <c r="BK119" t="s">
        <v>101</v>
      </c>
      <c r="BL119" t="s">
        <v>101</v>
      </c>
      <c r="BM119" t="s">
        <v>101</v>
      </c>
      <c r="BN119" t="s">
        <v>101</v>
      </c>
      <c r="BO119" t="s">
        <v>101</v>
      </c>
      <c r="BP119">
        <v>554</v>
      </c>
      <c r="BQ119">
        <v>36</v>
      </c>
      <c r="BR119" t="s">
        <v>101</v>
      </c>
      <c r="BS119">
        <v>1141465.048</v>
      </c>
      <c r="BT119">
        <v>1906381.9469999999</v>
      </c>
      <c r="BU119">
        <v>41.899184730000002</v>
      </c>
      <c r="BV119">
        <v>-87.755850339999995</v>
      </c>
      <c r="BW119">
        <v>25</v>
      </c>
      <c r="BX119" t="s">
        <v>269</v>
      </c>
      <c r="BY119">
        <v>37</v>
      </c>
      <c r="BZ119">
        <v>15</v>
      </c>
      <c r="CA119" t="s">
        <v>1317</v>
      </c>
    </row>
    <row r="120" spans="2:79" x14ac:dyDescent="0.2">
      <c r="B120">
        <v>609833</v>
      </c>
      <c r="C120" t="s">
        <v>336</v>
      </c>
      <c r="D120" t="s">
        <v>88</v>
      </c>
      <c r="E120" t="s">
        <v>337</v>
      </c>
      <c r="F120" t="s">
        <v>90</v>
      </c>
      <c r="G120" t="s">
        <v>91</v>
      </c>
      <c r="H120">
        <v>60617</v>
      </c>
      <c r="I120" t="s">
        <v>338</v>
      </c>
      <c r="J120" t="s">
        <v>339</v>
      </c>
      <c r="K120" t="s">
        <v>200</v>
      </c>
      <c r="L120" t="s">
        <v>95</v>
      </c>
      <c r="M120" t="s">
        <v>96</v>
      </c>
      <c r="N120" t="s">
        <v>97</v>
      </c>
      <c r="O120" t="s">
        <v>98</v>
      </c>
      <c r="P120" t="s">
        <v>99</v>
      </c>
      <c r="Q120" t="s">
        <v>96</v>
      </c>
      <c r="R120" t="s">
        <v>102</v>
      </c>
      <c r="S120">
        <v>25</v>
      </c>
      <c r="T120" t="s">
        <v>102</v>
      </c>
      <c r="U120">
        <v>31</v>
      </c>
      <c r="V120" t="s">
        <v>103</v>
      </c>
      <c r="W120">
        <v>40</v>
      </c>
      <c r="X120" t="s">
        <v>103</v>
      </c>
      <c r="Y120">
        <v>44</v>
      </c>
      <c r="Z120" t="s">
        <v>4877</v>
      </c>
      <c r="AA120">
        <v>28</v>
      </c>
      <c r="AB120" t="s">
        <v>102</v>
      </c>
      <c r="AC120">
        <v>25</v>
      </c>
      <c r="AD120" t="s">
        <v>102</v>
      </c>
      <c r="AE120">
        <v>44</v>
      </c>
      <c r="AF120" t="s">
        <v>103</v>
      </c>
      <c r="AG120">
        <v>47</v>
      </c>
      <c r="AH120" s="2">
        <v>0.92700000000000005</v>
      </c>
      <c r="AI120">
        <v>30.7</v>
      </c>
      <c r="AJ120" s="2">
        <v>0.94699999999999995</v>
      </c>
      <c r="AK120" s="2">
        <v>1</v>
      </c>
      <c r="AL120">
        <v>60.6</v>
      </c>
      <c r="AM120">
        <v>67.599999999999994</v>
      </c>
      <c r="AN120">
        <v>25.3</v>
      </c>
      <c r="AO120">
        <v>23.4</v>
      </c>
      <c r="AP120">
        <v>54</v>
      </c>
      <c r="AQ120">
        <v>38.200000000000003</v>
      </c>
      <c r="AR120">
        <v>42.7</v>
      </c>
      <c r="AS120">
        <v>26.5</v>
      </c>
      <c r="AT120">
        <v>52.8</v>
      </c>
      <c r="AU120">
        <v>48.1</v>
      </c>
      <c r="AV120">
        <v>4.8</v>
      </c>
      <c r="AW120">
        <v>14.3</v>
      </c>
      <c r="AX120">
        <v>10.9</v>
      </c>
      <c r="AY120">
        <v>6.8</v>
      </c>
      <c r="AZ120">
        <v>0.9</v>
      </c>
      <c r="BA120">
        <v>-0.1</v>
      </c>
      <c r="BB120" t="s">
        <v>220</v>
      </c>
      <c r="BC120" t="s">
        <v>113</v>
      </c>
      <c r="BD120" t="s">
        <v>101</v>
      </c>
      <c r="BE120" t="s">
        <v>101</v>
      </c>
      <c r="BF120" t="s">
        <v>101</v>
      </c>
      <c r="BG120" t="s">
        <v>101</v>
      </c>
      <c r="BH120" t="s">
        <v>101</v>
      </c>
      <c r="BI120" t="s">
        <v>101</v>
      </c>
      <c r="BJ120" t="s">
        <v>101</v>
      </c>
      <c r="BK120" t="s">
        <v>101</v>
      </c>
      <c r="BL120" t="s">
        <v>101</v>
      </c>
      <c r="BM120" t="s">
        <v>101</v>
      </c>
      <c r="BN120" t="s">
        <v>101</v>
      </c>
      <c r="BO120" t="s">
        <v>101</v>
      </c>
      <c r="BP120">
        <v>291</v>
      </c>
      <c r="BQ120">
        <v>47</v>
      </c>
      <c r="BR120" t="s">
        <v>101</v>
      </c>
      <c r="BS120">
        <v>1189641.2050000001</v>
      </c>
      <c r="BT120">
        <v>1848463.6270000001</v>
      </c>
      <c r="BU120">
        <v>41.73922735</v>
      </c>
      <c r="BV120">
        <v>-87.580765690000007</v>
      </c>
      <c r="BW120">
        <v>45</v>
      </c>
      <c r="BX120" t="s">
        <v>340</v>
      </c>
      <c r="BY120">
        <v>8</v>
      </c>
      <c r="BZ120">
        <v>4</v>
      </c>
      <c r="CA120" t="s">
        <v>341</v>
      </c>
    </row>
    <row r="121" spans="2:79" x14ac:dyDescent="0.2">
      <c r="B121">
        <v>609732</v>
      </c>
      <c r="C121" t="s">
        <v>363</v>
      </c>
      <c r="D121" t="s">
        <v>132</v>
      </c>
      <c r="E121" t="s">
        <v>364</v>
      </c>
      <c r="F121" t="s">
        <v>90</v>
      </c>
      <c r="G121" t="s">
        <v>91</v>
      </c>
      <c r="H121">
        <v>60634</v>
      </c>
      <c r="I121" t="s">
        <v>365</v>
      </c>
      <c r="J121" t="s">
        <v>366</v>
      </c>
      <c r="K121" t="s">
        <v>367</v>
      </c>
      <c r="L121" t="s">
        <v>193</v>
      </c>
      <c r="M121" t="s">
        <v>96</v>
      </c>
      <c r="N121" t="s">
        <v>128</v>
      </c>
      <c r="O121" t="s">
        <v>98</v>
      </c>
      <c r="P121" t="s">
        <v>99</v>
      </c>
      <c r="Q121" t="s">
        <v>96</v>
      </c>
      <c r="R121" t="s">
        <v>102</v>
      </c>
      <c r="S121">
        <v>26</v>
      </c>
      <c r="T121" t="s">
        <v>102</v>
      </c>
      <c r="U121">
        <v>35</v>
      </c>
      <c r="V121" t="s">
        <v>102</v>
      </c>
      <c r="W121">
        <v>29</v>
      </c>
      <c r="X121" t="s">
        <v>102</v>
      </c>
      <c r="Y121">
        <v>34</v>
      </c>
      <c r="Z121" t="s">
        <v>4877</v>
      </c>
      <c r="AA121">
        <v>36</v>
      </c>
      <c r="AB121" t="s">
        <v>102</v>
      </c>
      <c r="AC121">
        <v>32</v>
      </c>
      <c r="AD121" t="s">
        <v>101</v>
      </c>
      <c r="AE121" t="s">
        <v>101</v>
      </c>
      <c r="AF121" t="s">
        <v>101</v>
      </c>
      <c r="AG121" t="s">
        <v>101</v>
      </c>
      <c r="AH121" s="2">
        <v>0.79200000000000004</v>
      </c>
      <c r="AI121">
        <v>30.4</v>
      </c>
      <c r="AJ121" s="2">
        <v>0.96199999999999997</v>
      </c>
      <c r="AK121" s="2">
        <v>0.996</v>
      </c>
      <c r="AL121" t="s">
        <v>101</v>
      </c>
      <c r="AM121" t="s">
        <v>101</v>
      </c>
      <c r="AN121" t="s">
        <v>101</v>
      </c>
      <c r="AO121" t="s">
        <v>101</v>
      </c>
      <c r="AP121" t="s">
        <v>101</v>
      </c>
      <c r="AQ121" t="s">
        <v>101</v>
      </c>
      <c r="AR121" t="s">
        <v>101</v>
      </c>
      <c r="AS121" t="s">
        <v>101</v>
      </c>
      <c r="AT121" t="s">
        <v>101</v>
      </c>
      <c r="AU121" t="s">
        <v>101</v>
      </c>
      <c r="AV121" t="s">
        <v>101</v>
      </c>
      <c r="AW121" t="s">
        <v>101</v>
      </c>
      <c r="BB121" t="s">
        <v>101</v>
      </c>
      <c r="BC121" t="s">
        <v>101</v>
      </c>
      <c r="BD121" t="s">
        <v>101</v>
      </c>
      <c r="BE121" t="s">
        <v>101</v>
      </c>
      <c r="BF121">
        <v>13</v>
      </c>
      <c r="BG121">
        <v>13.8</v>
      </c>
      <c r="BH121">
        <v>13.8</v>
      </c>
      <c r="BI121">
        <v>14.3</v>
      </c>
      <c r="BJ121">
        <v>1.3</v>
      </c>
      <c r="BK121">
        <v>16.100000000000001</v>
      </c>
      <c r="BL121">
        <v>2.2999999999999998</v>
      </c>
      <c r="BM121">
        <v>16.3</v>
      </c>
      <c r="BN121">
        <v>56.7</v>
      </c>
      <c r="BO121">
        <v>47</v>
      </c>
      <c r="BP121">
        <v>1890</v>
      </c>
      <c r="BQ121">
        <v>30</v>
      </c>
      <c r="BR121">
        <v>70.3</v>
      </c>
      <c r="BS121">
        <v>1133838.348</v>
      </c>
      <c r="BT121">
        <v>1919613.6939999999</v>
      </c>
      <c r="BU121">
        <v>41.935631710000003</v>
      </c>
      <c r="BV121">
        <v>-87.783551939999995</v>
      </c>
      <c r="BW121">
        <v>19</v>
      </c>
      <c r="BX121" t="s">
        <v>368</v>
      </c>
      <c r="BY121">
        <v>36</v>
      </c>
      <c r="BZ121">
        <v>25</v>
      </c>
      <c r="CA121" t="s">
        <v>369</v>
      </c>
    </row>
    <row r="122" spans="2:79" x14ac:dyDescent="0.2">
      <c r="B122">
        <v>609906</v>
      </c>
      <c r="C122" t="s">
        <v>967</v>
      </c>
      <c r="D122" t="s">
        <v>88</v>
      </c>
      <c r="E122" t="s">
        <v>968</v>
      </c>
      <c r="F122" t="s">
        <v>90</v>
      </c>
      <c r="G122" t="s">
        <v>91</v>
      </c>
      <c r="H122">
        <v>60644</v>
      </c>
      <c r="I122" t="s">
        <v>969</v>
      </c>
      <c r="J122" t="s">
        <v>970</v>
      </c>
      <c r="K122" t="s">
        <v>268</v>
      </c>
      <c r="L122" t="s">
        <v>121</v>
      </c>
      <c r="M122" t="s">
        <v>96</v>
      </c>
      <c r="N122" t="s">
        <v>97</v>
      </c>
      <c r="O122" t="s">
        <v>248</v>
      </c>
      <c r="P122" t="s">
        <v>249</v>
      </c>
      <c r="Q122" t="s">
        <v>96</v>
      </c>
      <c r="R122" t="s">
        <v>102</v>
      </c>
      <c r="S122">
        <v>37</v>
      </c>
      <c r="T122" t="s">
        <v>101</v>
      </c>
      <c r="U122" t="s">
        <v>101</v>
      </c>
      <c r="V122" t="s">
        <v>149</v>
      </c>
      <c r="W122">
        <v>64</v>
      </c>
      <c r="X122" t="s">
        <v>149</v>
      </c>
      <c r="Y122">
        <v>71</v>
      </c>
      <c r="Z122" t="s">
        <v>4875</v>
      </c>
      <c r="AA122" t="s">
        <v>101</v>
      </c>
      <c r="AB122" t="s">
        <v>101</v>
      </c>
      <c r="AC122" t="s">
        <v>101</v>
      </c>
      <c r="AD122" t="s">
        <v>103</v>
      </c>
      <c r="AE122">
        <v>51</v>
      </c>
      <c r="AF122" t="s">
        <v>149</v>
      </c>
      <c r="AG122">
        <v>54</v>
      </c>
      <c r="AH122" s="2">
        <v>0.89800000000000002</v>
      </c>
      <c r="AI122">
        <v>30.1</v>
      </c>
      <c r="AJ122" s="2">
        <v>0.94799999999999995</v>
      </c>
      <c r="AK122" s="2">
        <v>1</v>
      </c>
      <c r="AL122">
        <v>68.099999999999994</v>
      </c>
      <c r="AM122">
        <v>67.400000000000006</v>
      </c>
      <c r="AN122">
        <v>28.8</v>
      </c>
      <c r="AO122">
        <v>17</v>
      </c>
      <c r="AP122">
        <v>48</v>
      </c>
      <c r="AQ122">
        <v>67.3</v>
      </c>
      <c r="AR122">
        <v>15.1</v>
      </c>
      <c r="AS122">
        <v>27.4</v>
      </c>
      <c r="AT122">
        <v>56.9</v>
      </c>
      <c r="AU122">
        <v>63.4</v>
      </c>
      <c r="AV122">
        <v>8.9</v>
      </c>
      <c r="AW122">
        <v>20</v>
      </c>
      <c r="AX122">
        <v>12.9</v>
      </c>
      <c r="AY122">
        <v>13.3</v>
      </c>
      <c r="AZ122">
        <v>1</v>
      </c>
      <c r="BA122">
        <v>1.2</v>
      </c>
      <c r="BB122" t="s">
        <v>220</v>
      </c>
      <c r="BC122" t="s">
        <v>220</v>
      </c>
      <c r="BD122" t="s">
        <v>101</v>
      </c>
      <c r="BE122" t="s">
        <v>101</v>
      </c>
      <c r="BF122" t="s">
        <v>101</v>
      </c>
      <c r="BG122" t="s">
        <v>101</v>
      </c>
      <c r="BH122" t="s">
        <v>101</v>
      </c>
      <c r="BI122" t="s">
        <v>101</v>
      </c>
      <c r="BJ122" t="s">
        <v>101</v>
      </c>
      <c r="BK122" t="s">
        <v>101</v>
      </c>
      <c r="BL122" t="s">
        <v>101</v>
      </c>
      <c r="BM122" t="s">
        <v>101</v>
      </c>
      <c r="BN122" t="s">
        <v>101</v>
      </c>
      <c r="BO122" t="s">
        <v>101</v>
      </c>
      <c r="BP122">
        <v>460</v>
      </c>
      <c r="BQ122">
        <v>36</v>
      </c>
      <c r="BR122" t="s">
        <v>101</v>
      </c>
      <c r="BS122">
        <v>1139489.2779999999</v>
      </c>
      <c r="BT122">
        <v>1899514.703</v>
      </c>
      <c r="BU122">
        <v>41.880376419999997</v>
      </c>
      <c r="BV122">
        <v>-87.763274969999998</v>
      </c>
      <c r="BW122">
        <v>25</v>
      </c>
      <c r="BX122" t="s">
        <v>269</v>
      </c>
      <c r="BY122">
        <v>29</v>
      </c>
      <c r="BZ122">
        <v>15</v>
      </c>
      <c r="CA122" t="s">
        <v>971</v>
      </c>
    </row>
    <row r="123" spans="2:79" x14ac:dyDescent="0.2">
      <c r="B123">
        <v>610283</v>
      </c>
      <c r="C123" t="s">
        <v>593</v>
      </c>
      <c r="D123" t="s">
        <v>88</v>
      </c>
      <c r="E123" t="s">
        <v>594</v>
      </c>
      <c r="F123" t="s">
        <v>90</v>
      </c>
      <c r="G123" t="s">
        <v>91</v>
      </c>
      <c r="H123">
        <v>60621</v>
      </c>
      <c r="I123" t="s">
        <v>595</v>
      </c>
      <c r="J123" t="s">
        <v>596</v>
      </c>
      <c r="K123" t="s">
        <v>111</v>
      </c>
      <c r="L123" t="s">
        <v>112</v>
      </c>
      <c r="M123" t="s">
        <v>96</v>
      </c>
      <c r="N123" t="s">
        <v>97</v>
      </c>
      <c r="O123" t="s">
        <v>98</v>
      </c>
      <c r="P123" t="s">
        <v>99</v>
      </c>
      <c r="Q123" t="s">
        <v>96</v>
      </c>
      <c r="R123" t="s">
        <v>102</v>
      </c>
      <c r="S123">
        <v>30</v>
      </c>
      <c r="T123" t="s">
        <v>101</v>
      </c>
      <c r="U123" t="s">
        <v>101</v>
      </c>
      <c r="V123" t="s">
        <v>102</v>
      </c>
      <c r="W123">
        <v>38</v>
      </c>
      <c r="X123" t="s">
        <v>102</v>
      </c>
      <c r="Y123">
        <v>22</v>
      </c>
      <c r="Z123" t="s">
        <v>4875</v>
      </c>
      <c r="AA123" t="s">
        <v>101</v>
      </c>
      <c r="AB123" t="s">
        <v>101</v>
      </c>
      <c r="AC123" t="s">
        <v>101</v>
      </c>
      <c r="AD123" t="s">
        <v>103</v>
      </c>
      <c r="AE123">
        <v>48</v>
      </c>
      <c r="AF123" t="s">
        <v>103</v>
      </c>
      <c r="AG123">
        <v>47</v>
      </c>
      <c r="AH123" s="2">
        <v>0.90900000000000003</v>
      </c>
      <c r="AI123">
        <v>29.5</v>
      </c>
      <c r="AJ123" s="2">
        <v>0.93100000000000005</v>
      </c>
      <c r="AK123" s="2">
        <v>1</v>
      </c>
      <c r="AL123" t="s">
        <v>101</v>
      </c>
      <c r="AM123" t="s">
        <v>101</v>
      </c>
      <c r="AN123">
        <v>3.5</v>
      </c>
      <c r="AO123">
        <v>9.8000000000000007</v>
      </c>
      <c r="AP123">
        <v>33.299999999999997</v>
      </c>
      <c r="AQ123">
        <v>31.6</v>
      </c>
      <c r="AR123">
        <v>16.2</v>
      </c>
      <c r="AS123">
        <v>15.3</v>
      </c>
      <c r="AT123">
        <v>38.6</v>
      </c>
      <c r="AU123">
        <v>40.9</v>
      </c>
      <c r="AV123">
        <v>4.5</v>
      </c>
      <c r="AW123">
        <v>13.6</v>
      </c>
      <c r="AX123">
        <v>4.2</v>
      </c>
      <c r="AY123">
        <v>6.6</v>
      </c>
      <c r="AZ123">
        <v>-1.7</v>
      </c>
      <c r="BA123">
        <v>0.9</v>
      </c>
      <c r="BB123" t="s">
        <v>104</v>
      </c>
      <c r="BC123" t="s">
        <v>113</v>
      </c>
      <c r="BD123" t="s">
        <v>101</v>
      </c>
      <c r="BE123" t="s">
        <v>101</v>
      </c>
      <c r="BF123" t="s">
        <v>101</v>
      </c>
      <c r="BG123" t="s">
        <v>101</v>
      </c>
      <c r="BH123" t="s">
        <v>101</v>
      </c>
      <c r="BI123" t="s">
        <v>101</v>
      </c>
      <c r="BJ123" t="s">
        <v>101</v>
      </c>
      <c r="BK123" t="s">
        <v>101</v>
      </c>
      <c r="BL123" t="s">
        <v>101</v>
      </c>
      <c r="BM123" t="s">
        <v>101</v>
      </c>
      <c r="BN123" t="s">
        <v>101</v>
      </c>
      <c r="BO123" t="s">
        <v>101</v>
      </c>
      <c r="BP123">
        <v>291</v>
      </c>
      <c r="BQ123">
        <v>45</v>
      </c>
      <c r="BR123" t="s">
        <v>101</v>
      </c>
      <c r="BS123">
        <v>1170922.983</v>
      </c>
      <c r="BT123">
        <v>1857302.22</v>
      </c>
      <c r="BU123">
        <v>41.763910320000001</v>
      </c>
      <c r="BV123">
        <v>-87.649088070000005</v>
      </c>
      <c r="BW123">
        <v>68</v>
      </c>
      <c r="BX123" t="s">
        <v>227</v>
      </c>
      <c r="BY123">
        <v>17</v>
      </c>
      <c r="BZ123">
        <v>7</v>
      </c>
      <c r="CA123" t="s">
        <v>597</v>
      </c>
    </row>
    <row r="124" spans="2:79" x14ac:dyDescent="0.2">
      <c r="B124">
        <v>610251</v>
      </c>
      <c r="C124" t="s">
        <v>2359</v>
      </c>
      <c r="D124" t="s">
        <v>88</v>
      </c>
      <c r="E124" t="s">
        <v>2360</v>
      </c>
      <c r="F124" t="s">
        <v>90</v>
      </c>
      <c r="G124" t="s">
        <v>91</v>
      </c>
      <c r="H124">
        <v>60612</v>
      </c>
      <c r="I124" t="s">
        <v>2361</v>
      </c>
      <c r="J124" t="s">
        <v>2362</v>
      </c>
      <c r="K124" t="s">
        <v>120</v>
      </c>
      <c r="L124" t="s">
        <v>121</v>
      </c>
      <c r="M124" t="s">
        <v>96</v>
      </c>
      <c r="N124" t="s">
        <v>97</v>
      </c>
      <c r="O124" t="s">
        <v>248</v>
      </c>
      <c r="P124" t="s">
        <v>433</v>
      </c>
      <c r="Q124" t="s">
        <v>96</v>
      </c>
      <c r="R124" t="s">
        <v>149</v>
      </c>
      <c r="S124">
        <v>69</v>
      </c>
      <c r="T124" t="s">
        <v>149</v>
      </c>
      <c r="U124">
        <v>70</v>
      </c>
      <c r="V124" t="s">
        <v>149</v>
      </c>
      <c r="W124">
        <v>78</v>
      </c>
      <c r="X124" t="s">
        <v>250</v>
      </c>
      <c r="Y124">
        <v>81</v>
      </c>
      <c r="Z124" t="s">
        <v>4874</v>
      </c>
      <c r="AA124">
        <v>62</v>
      </c>
      <c r="AB124" t="s">
        <v>250</v>
      </c>
      <c r="AC124">
        <v>83</v>
      </c>
      <c r="AD124" t="s">
        <v>149</v>
      </c>
      <c r="AE124">
        <v>56</v>
      </c>
      <c r="AF124" t="s">
        <v>103</v>
      </c>
      <c r="AG124">
        <v>53</v>
      </c>
      <c r="AH124" s="2">
        <v>0.94899999999999995</v>
      </c>
      <c r="AI124">
        <v>29.5</v>
      </c>
      <c r="AJ124" s="2">
        <v>0.96399999999999997</v>
      </c>
      <c r="AK124" s="2">
        <v>1</v>
      </c>
      <c r="AL124">
        <v>62.7</v>
      </c>
      <c r="AM124">
        <v>44</v>
      </c>
      <c r="AN124">
        <v>42.9</v>
      </c>
      <c r="AO124">
        <v>27.1</v>
      </c>
      <c r="AP124">
        <v>54.3</v>
      </c>
      <c r="AQ124">
        <v>72.5</v>
      </c>
      <c r="AR124">
        <v>36.1</v>
      </c>
      <c r="AS124">
        <v>21.3</v>
      </c>
      <c r="AT124">
        <v>45.5</v>
      </c>
      <c r="AU124">
        <v>38.200000000000003</v>
      </c>
      <c r="AV124">
        <v>0</v>
      </c>
      <c r="AW124">
        <v>5.3</v>
      </c>
      <c r="AX124">
        <v>20.3</v>
      </c>
      <c r="AY124">
        <v>20.9</v>
      </c>
      <c r="AZ124">
        <v>2.7</v>
      </c>
      <c r="BA124">
        <v>2.2999999999999998</v>
      </c>
      <c r="BB124" t="s">
        <v>220</v>
      </c>
      <c r="BC124" t="s">
        <v>220</v>
      </c>
      <c r="BD124" t="s">
        <v>101</v>
      </c>
      <c r="BE124" t="s">
        <v>101</v>
      </c>
      <c r="BF124" t="s">
        <v>101</v>
      </c>
      <c r="BG124" t="s">
        <v>101</v>
      </c>
      <c r="BH124" t="s">
        <v>101</v>
      </c>
      <c r="BI124" t="s">
        <v>101</v>
      </c>
      <c r="BJ124" t="s">
        <v>101</v>
      </c>
      <c r="BK124" t="s">
        <v>101</v>
      </c>
      <c r="BL124" t="s">
        <v>101</v>
      </c>
      <c r="BM124" t="s">
        <v>101</v>
      </c>
      <c r="BN124" t="s">
        <v>101</v>
      </c>
      <c r="BO124" t="s">
        <v>101</v>
      </c>
      <c r="BP124">
        <v>234</v>
      </c>
      <c r="BQ124">
        <v>34</v>
      </c>
      <c r="BR124" t="s">
        <v>101</v>
      </c>
      <c r="BS124">
        <v>1156925.0530000001</v>
      </c>
      <c r="BT124">
        <v>1900584.719</v>
      </c>
      <c r="BU124">
        <v>41.882976999999997</v>
      </c>
      <c r="BV124">
        <v>-87.699223149999995</v>
      </c>
      <c r="BW124">
        <v>27</v>
      </c>
      <c r="BX124" t="s">
        <v>754</v>
      </c>
      <c r="BY124">
        <v>2</v>
      </c>
      <c r="BZ124">
        <v>13</v>
      </c>
      <c r="CA124" t="s">
        <v>2363</v>
      </c>
    </row>
    <row r="125" spans="2:79" x14ac:dyDescent="0.2">
      <c r="B125">
        <v>609821</v>
      </c>
      <c r="C125" t="s">
        <v>2081</v>
      </c>
      <c r="D125" t="s">
        <v>88</v>
      </c>
      <c r="E125" t="s">
        <v>2082</v>
      </c>
      <c r="F125" t="s">
        <v>90</v>
      </c>
      <c r="G125" t="s">
        <v>91</v>
      </c>
      <c r="H125">
        <v>60617</v>
      </c>
      <c r="I125" t="s">
        <v>2083</v>
      </c>
      <c r="J125" t="s">
        <v>2084</v>
      </c>
      <c r="K125" t="s">
        <v>213</v>
      </c>
      <c r="L125" t="s">
        <v>156</v>
      </c>
      <c r="M125" t="s">
        <v>1285</v>
      </c>
      <c r="N125" t="s">
        <v>128</v>
      </c>
      <c r="O125" t="s">
        <v>248</v>
      </c>
      <c r="P125" t="s">
        <v>433</v>
      </c>
      <c r="Q125" t="s">
        <v>96</v>
      </c>
      <c r="R125" t="s">
        <v>149</v>
      </c>
      <c r="S125">
        <v>61</v>
      </c>
      <c r="T125" t="s">
        <v>149</v>
      </c>
      <c r="U125">
        <v>77</v>
      </c>
      <c r="V125" t="s">
        <v>250</v>
      </c>
      <c r="W125">
        <v>85</v>
      </c>
      <c r="X125" t="s">
        <v>250</v>
      </c>
      <c r="Y125">
        <v>99</v>
      </c>
      <c r="Z125" t="s">
        <v>4874</v>
      </c>
      <c r="AA125">
        <v>65</v>
      </c>
      <c r="AB125" t="s">
        <v>149</v>
      </c>
      <c r="AC125">
        <v>71</v>
      </c>
      <c r="AD125" t="s">
        <v>149</v>
      </c>
      <c r="AE125">
        <v>54</v>
      </c>
      <c r="AF125" t="s">
        <v>103</v>
      </c>
      <c r="AG125">
        <v>47</v>
      </c>
      <c r="AH125" s="2">
        <v>0.95499999999999996</v>
      </c>
      <c r="AI125">
        <v>29.4</v>
      </c>
      <c r="AJ125" s="2">
        <v>0.96899999999999997</v>
      </c>
      <c r="AK125" s="2">
        <v>0.96</v>
      </c>
      <c r="AL125">
        <v>75.900000000000006</v>
      </c>
      <c r="AM125">
        <v>65.099999999999994</v>
      </c>
      <c r="AN125">
        <v>59.1</v>
      </c>
      <c r="AO125">
        <v>43.6</v>
      </c>
      <c r="AP125">
        <v>61.1</v>
      </c>
      <c r="AQ125">
        <v>79.599999999999994</v>
      </c>
      <c r="AR125">
        <v>77.2</v>
      </c>
      <c r="AS125">
        <v>58.7</v>
      </c>
      <c r="AT125">
        <v>57.5</v>
      </c>
      <c r="AU125">
        <v>65.5</v>
      </c>
      <c r="AV125">
        <v>8.6999999999999993</v>
      </c>
      <c r="AW125">
        <v>26.1</v>
      </c>
      <c r="AX125">
        <v>36.5</v>
      </c>
      <c r="AY125">
        <v>22</v>
      </c>
      <c r="AZ125">
        <v>1.3</v>
      </c>
      <c r="BA125">
        <v>0.6</v>
      </c>
      <c r="BB125" t="s">
        <v>220</v>
      </c>
      <c r="BC125" t="s">
        <v>113</v>
      </c>
      <c r="BD125" t="s">
        <v>101</v>
      </c>
      <c r="BE125" t="s">
        <v>101</v>
      </c>
      <c r="BF125" t="s">
        <v>101</v>
      </c>
      <c r="BG125" t="s">
        <v>101</v>
      </c>
      <c r="BH125" t="s">
        <v>101</v>
      </c>
      <c r="BI125" t="s">
        <v>101</v>
      </c>
      <c r="BJ125" t="s">
        <v>101</v>
      </c>
      <c r="BK125" t="s">
        <v>101</v>
      </c>
      <c r="BL125" t="s">
        <v>101</v>
      </c>
      <c r="BM125" t="s">
        <v>101</v>
      </c>
      <c r="BN125" t="s">
        <v>101</v>
      </c>
      <c r="BO125" t="s">
        <v>101</v>
      </c>
      <c r="BP125">
        <v>286</v>
      </c>
      <c r="BQ125">
        <v>47</v>
      </c>
      <c r="BR125" t="s">
        <v>101</v>
      </c>
      <c r="BS125">
        <v>1190566.496</v>
      </c>
      <c r="BT125">
        <v>1841647.953</v>
      </c>
      <c r="BU125">
        <v>41.720502209999999</v>
      </c>
      <c r="BV125">
        <v>-87.57759489</v>
      </c>
      <c r="BW125">
        <v>51</v>
      </c>
      <c r="BX125" t="s">
        <v>221</v>
      </c>
      <c r="BY125">
        <v>7</v>
      </c>
      <c r="BZ125">
        <v>4</v>
      </c>
      <c r="CA125" t="s">
        <v>2085</v>
      </c>
    </row>
    <row r="126" spans="2:79" x14ac:dyDescent="0.2">
      <c r="B126">
        <v>609869</v>
      </c>
      <c r="C126" t="s">
        <v>604</v>
      </c>
      <c r="D126" t="s">
        <v>88</v>
      </c>
      <c r="E126" t="s">
        <v>605</v>
      </c>
      <c r="F126" t="s">
        <v>90</v>
      </c>
      <c r="G126" t="s">
        <v>91</v>
      </c>
      <c r="H126">
        <v>60636</v>
      </c>
      <c r="I126" t="s">
        <v>606</v>
      </c>
      <c r="J126" t="s">
        <v>607</v>
      </c>
      <c r="K126" t="s">
        <v>111</v>
      </c>
      <c r="L126" t="s">
        <v>112</v>
      </c>
      <c r="M126" t="s">
        <v>96</v>
      </c>
      <c r="N126" t="s">
        <v>97</v>
      </c>
      <c r="O126" t="s">
        <v>98</v>
      </c>
      <c r="P126" t="s">
        <v>249</v>
      </c>
      <c r="Q126" t="s">
        <v>96</v>
      </c>
      <c r="R126" t="s">
        <v>102</v>
      </c>
      <c r="S126">
        <v>31</v>
      </c>
      <c r="T126" t="s">
        <v>102</v>
      </c>
      <c r="U126">
        <v>31</v>
      </c>
      <c r="V126" t="s">
        <v>103</v>
      </c>
      <c r="W126">
        <v>54</v>
      </c>
      <c r="X126" t="s">
        <v>102</v>
      </c>
      <c r="Y126">
        <v>32</v>
      </c>
      <c r="Z126" t="s">
        <v>4876</v>
      </c>
      <c r="AA126">
        <v>49</v>
      </c>
      <c r="AB126" t="s">
        <v>103</v>
      </c>
      <c r="AC126">
        <v>50</v>
      </c>
      <c r="AD126" t="s">
        <v>103</v>
      </c>
      <c r="AE126">
        <v>53</v>
      </c>
      <c r="AF126" t="s">
        <v>103</v>
      </c>
      <c r="AG126">
        <v>52</v>
      </c>
      <c r="AH126" s="2">
        <v>0.91800000000000004</v>
      </c>
      <c r="AI126">
        <v>29</v>
      </c>
      <c r="AJ126" s="2">
        <v>0.95399999999999996</v>
      </c>
      <c r="AK126" s="2">
        <v>1</v>
      </c>
      <c r="AL126">
        <v>58.8</v>
      </c>
      <c r="AM126" t="s">
        <v>101</v>
      </c>
      <c r="AN126">
        <v>40</v>
      </c>
      <c r="AO126">
        <v>14</v>
      </c>
      <c r="AP126">
        <v>52.8</v>
      </c>
      <c r="AQ126">
        <v>59.8</v>
      </c>
      <c r="AR126">
        <v>31.9</v>
      </c>
      <c r="AS126">
        <v>17</v>
      </c>
      <c r="AT126">
        <v>51.3</v>
      </c>
      <c r="AU126">
        <v>44.9</v>
      </c>
      <c r="AV126">
        <v>7.7</v>
      </c>
      <c r="AW126">
        <v>11.5</v>
      </c>
      <c r="AX126">
        <v>12.6</v>
      </c>
      <c r="AY126">
        <v>7.5</v>
      </c>
      <c r="AZ126">
        <v>0.5</v>
      </c>
      <c r="BA126">
        <v>0.2</v>
      </c>
      <c r="BB126" t="s">
        <v>113</v>
      </c>
      <c r="BC126" t="s">
        <v>113</v>
      </c>
      <c r="BD126" t="s">
        <v>101</v>
      </c>
      <c r="BE126" t="s">
        <v>101</v>
      </c>
      <c r="BF126" t="s">
        <v>101</v>
      </c>
      <c r="BG126" t="s">
        <v>101</v>
      </c>
      <c r="BH126" t="s">
        <v>101</v>
      </c>
      <c r="BI126" t="s">
        <v>101</v>
      </c>
      <c r="BJ126" t="s">
        <v>101</v>
      </c>
      <c r="BK126" t="s">
        <v>101</v>
      </c>
      <c r="BL126" t="s">
        <v>101</v>
      </c>
      <c r="BM126" t="s">
        <v>101</v>
      </c>
      <c r="BN126" t="s">
        <v>101</v>
      </c>
      <c r="BO126" t="s">
        <v>101</v>
      </c>
      <c r="BP126">
        <v>339</v>
      </c>
      <c r="BQ126">
        <v>43</v>
      </c>
      <c r="BR126" t="s">
        <v>101</v>
      </c>
      <c r="BS126">
        <v>1168649.0290000001</v>
      </c>
      <c r="BT126">
        <v>1864844.463</v>
      </c>
      <c r="BU126">
        <v>41.784656519999999</v>
      </c>
      <c r="BV126">
        <v>-87.657205300000001</v>
      </c>
      <c r="BW126">
        <v>67</v>
      </c>
      <c r="BX126" t="s">
        <v>114</v>
      </c>
      <c r="BY126">
        <v>16</v>
      </c>
      <c r="BZ126">
        <v>7</v>
      </c>
      <c r="CA126" t="s">
        <v>608</v>
      </c>
    </row>
    <row r="127" spans="2:79" x14ac:dyDescent="0.2">
      <c r="B127">
        <v>609917</v>
      </c>
      <c r="C127" t="s">
        <v>506</v>
      </c>
      <c r="D127" t="s">
        <v>88</v>
      </c>
      <c r="E127" t="s">
        <v>507</v>
      </c>
      <c r="F127" t="s">
        <v>90</v>
      </c>
      <c r="G127" t="s">
        <v>91</v>
      </c>
      <c r="H127">
        <v>60628</v>
      </c>
      <c r="I127" t="s">
        <v>508</v>
      </c>
      <c r="J127" t="s">
        <v>509</v>
      </c>
      <c r="K127" t="s">
        <v>155</v>
      </c>
      <c r="L127" t="s">
        <v>156</v>
      </c>
      <c r="M127" t="s">
        <v>96</v>
      </c>
      <c r="N127" t="s">
        <v>97</v>
      </c>
      <c r="O127" t="s">
        <v>98</v>
      </c>
      <c r="P127" t="s">
        <v>99</v>
      </c>
      <c r="Q127" t="s">
        <v>96</v>
      </c>
      <c r="R127" t="s">
        <v>102</v>
      </c>
      <c r="S127">
        <v>29</v>
      </c>
      <c r="T127" t="s">
        <v>102</v>
      </c>
      <c r="U127">
        <v>37</v>
      </c>
      <c r="V127" t="s">
        <v>100</v>
      </c>
      <c r="W127">
        <v>17</v>
      </c>
      <c r="X127" t="s">
        <v>103</v>
      </c>
      <c r="Y127">
        <v>43</v>
      </c>
      <c r="Z127" t="s">
        <v>4877</v>
      </c>
      <c r="AA127">
        <v>39</v>
      </c>
      <c r="AB127" t="s">
        <v>103</v>
      </c>
      <c r="AC127">
        <v>50</v>
      </c>
      <c r="AD127" t="s">
        <v>103</v>
      </c>
      <c r="AE127">
        <v>48</v>
      </c>
      <c r="AF127" t="s">
        <v>103</v>
      </c>
      <c r="AG127">
        <v>53</v>
      </c>
      <c r="AH127" s="2">
        <v>0.93400000000000005</v>
      </c>
      <c r="AI127">
        <v>29</v>
      </c>
      <c r="AJ127" s="2">
        <v>0.96099999999999997</v>
      </c>
      <c r="AK127" s="2">
        <v>1</v>
      </c>
      <c r="AL127">
        <v>70.5</v>
      </c>
      <c r="AM127">
        <v>43.3</v>
      </c>
      <c r="AN127">
        <v>22.5</v>
      </c>
      <c r="AO127">
        <v>12.7</v>
      </c>
      <c r="AP127">
        <v>35.200000000000003</v>
      </c>
      <c r="AQ127">
        <v>55.4</v>
      </c>
      <c r="AR127">
        <v>31.1</v>
      </c>
      <c r="AS127">
        <v>20.399999999999999</v>
      </c>
      <c r="AT127">
        <v>38.700000000000003</v>
      </c>
      <c r="AU127">
        <v>34.799999999999997</v>
      </c>
      <c r="AV127">
        <v>15.6</v>
      </c>
      <c r="AW127">
        <v>34.4</v>
      </c>
      <c r="AX127">
        <v>12.4</v>
      </c>
      <c r="AY127">
        <v>7.8</v>
      </c>
      <c r="AZ127">
        <v>-0.7</v>
      </c>
      <c r="BA127">
        <v>-1.7</v>
      </c>
      <c r="BB127" t="s">
        <v>104</v>
      </c>
      <c r="BC127" t="s">
        <v>104</v>
      </c>
      <c r="BD127" t="s">
        <v>101</v>
      </c>
      <c r="BE127" t="s">
        <v>101</v>
      </c>
      <c r="BF127" t="s">
        <v>101</v>
      </c>
      <c r="BG127" t="s">
        <v>101</v>
      </c>
      <c r="BH127" t="s">
        <v>101</v>
      </c>
      <c r="BI127" t="s">
        <v>101</v>
      </c>
      <c r="BJ127" t="s">
        <v>101</v>
      </c>
      <c r="BK127" t="s">
        <v>101</v>
      </c>
      <c r="BL127" t="s">
        <v>101</v>
      </c>
      <c r="BM127" t="s">
        <v>101</v>
      </c>
      <c r="BN127" t="s">
        <v>101</v>
      </c>
      <c r="BO127" t="s">
        <v>101</v>
      </c>
      <c r="BP127">
        <v>344</v>
      </c>
      <c r="BQ127">
        <v>49</v>
      </c>
      <c r="BR127" t="s">
        <v>101</v>
      </c>
      <c r="BS127">
        <v>1173454.0649999999</v>
      </c>
      <c r="BT127">
        <v>1838113.389</v>
      </c>
      <c r="BU127">
        <v>41.711197990000002</v>
      </c>
      <c r="BV127">
        <v>-87.640377400000006</v>
      </c>
      <c r="BW127">
        <v>73</v>
      </c>
      <c r="BX127" t="s">
        <v>434</v>
      </c>
      <c r="BY127">
        <v>34</v>
      </c>
      <c r="BZ127">
        <v>22</v>
      </c>
      <c r="CA127" t="s">
        <v>510</v>
      </c>
    </row>
    <row r="128" spans="2:79" x14ac:dyDescent="0.2">
      <c r="B128">
        <v>610313</v>
      </c>
      <c r="C128" t="s">
        <v>1909</v>
      </c>
      <c r="D128" t="s">
        <v>88</v>
      </c>
      <c r="E128" t="s">
        <v>1910</v>
      </c>
      <c r="F128" t="s">
        <v>90</v>
      </c>
      <c r="G128" t="s">
        <v>91</v>
      </c>
      <c r="H128">
        <v>60622</v>
      </c>
      <c r="I128" t="s">
        <v>1911</v>
      </c>
      <c r="J128" t="s">
        <v>1912</v>
      </c>
      <c r="K128" t="s">
        <v>481</v>
      </c>
      <c r="L128" t="s">
        <v>121</v>
      </c>
      <c r="M128" t="s">
        <v>96</v>
      </c>
      <c r="N128" t="s">
        <v>128</v>
      </c>
      <c r="O128" t="s">
        <v>98</v>
      </c>
      <c r="P128" t="s">
        <v>99</v>
      </c>
      <c r="Q128" t="s">
        <v>1285</v>
      </c>
      <c r="R128" t="s">
        <v>103</v>
      </c>
      <c r="S128">
        <v>57</v>
      </c>
      <c r="T128" t="s">
        <v>103</v>
      </c>
      <c r="U128">
        <v>53</v>
      </c>
      <c r="V128" t="s">
        <v>102</v>
      </c>
      <c r="W128">
        <v>37</v>
      </c>
      <c r="X128" t="s">
        <v>103</v>
      </c>
      <c r="Y128">
        <v>40</v>
      </c>
      <c r="Z128" t="s">
        <v>4874</v>
      </c>
      <c r="AA128">
        <v>60</v>
      </c>
      <c r="AB128" t="s">
        <v>149</v>
      </c>
      <c r="AC128">
        <v>64</v>
      </c>
      <c r="AD128" t="s">
        <v>103</v>
      </c>
      <c r="AE128">
        <v>53</v>
      </c>
      <c r="AF128" t="s">
        <v>149</v>
      </c>
      <c r="AG128">
        <v>54</v>
      </c>
      <c r="AH128" s="2">
        <v>0.95</v>
      </c>
      <c r="AI128">
        <v>29</v>
      </c>
      <c r="AJ128" s="2">
        <v>0.96799999999999997</v>
      </c>
      <c r="AK128" s="2">
        <v>1</v>
      </c>
      <c r="AL128">
        <v>75</v>
      </c>
      <c r="AM128">
        <v>51.4</v>
      </c>
      <c r="AN128">
        <v>29.9</v>
      </c>
      <c r="AO128">
        <v>32.4</v>
      </c>
      <c r="AP128">
        <v>49.2</v>
      </c>
      <c r="AQ128">
        <v>44.4</v>
      </c>
      <c r="AR128">
        <v>45.5</v>
      </c>
      <c r="AS128">
        <v>45.1</v>
      </c>
      <c r="AT128">
        <v>49.1</v>
      </c>
      <c r="AU128">
        <v>51.3</v>
      </c>
      <c r="AV128">
        <v>17.5</v>
      </c>
      <c r="AW128">
        <v>33.299999999999997</v>
      </c>
      <c r="AX128">
        <v>16.7</v>
      </c>
      <c r="AY128">
        <v>11.3</v>
      </c>
      <c r="AZ128">
        <v>-0.3</v>
      </c>
      <c r="BA128">
        <v>-1.1000000000000001</v>
      </c>
      <c r="BB128" t="s">
        <v>113</v>
      </c>
      <c r="BC128" t="s">
        <v>104</v>
      </c>
      <c r="BD128">
        <v>49.2</v>
      </c>
      <c r="BE128">
        <v>23</v>
      </c>
      <c r="BF128" t="s">
        <v>101</v>
      </c>
      <c r="BG128" t="s">
        <v>101</v>
      </c>
      <c r="BH128" t="s">
        <v>101</v>
      </c>
      <c r="BI128" t="s">
        <v>101</v>
      </c>
      <c r="BJ128" t="s">
        <v>101</v>
      </c>
      <c r="BK128" t="s">
        <v>101</v>
      </c>
      <c r="BL128" t="s">
        <v>101</v>
      </c>
      <c r="BM128" t="s">
        <v>101</v>
      </c>
      <c r="BN128" t="s">
        <v>101</v>
      </c>
      <c r="BO128" t="s">
        <v>101</v>
      </c>
      <c r="BP128">
        <v>869</v>
      </c>
      <c r="BQ128">
        <v>35</v>
      </c>
      <c r="BR128" t="s">
        <v>101</v>
      </c>
      <c r="BS128">
        <v>1160540.669</v>
      </c>
      <c r="BT128">
        <v>1908752.314</v>
      </c>
      <c r="BU128">
        <v>41.90531549</v>
      </c>
      <c r="BV128">
        <v>-87.68572005</v>
      </c>
      <c r="BW128">
        <v>24</v>
      </c>
      <c r="BX128" t="s">
        <v>602</v>
      </c>
      <c r="BY128">
        <v>1</v>
      </c>
      <c r="BZ128">
        <v>14</v>
      </c>
      <c r="CA128" t="s">
        <v>1913</v>
      </c>
    </row>
    <row r="129" spans="2:79" x14ac:dyDescent="0.2">
      <c r="B129">
        <v>609791</v>
      </c>
      <c r="C129" t="s">
        <v>496</v>
      </c>
      <c r="D129" t="s">
        <v>88</v>
      </c>
      <c r="E129" t="s">
        <v>497</v>
      </c>
      <c r="F129" t="s">
        <v>90</v>
      </c>
      <c r="G129" t="s">
        <v>91</v>
      </c>
      <c r="H129">
        <v>60621</v>
      </c>
      <c r="I129" t="s">
        <v>498</v>
      </c>
      <c r="J129" t="s">
        <v>499</v>
      </c>
      <c r="K129" t="s">
        <v>111</v>
      </c>
      <c r="L129" t="s">
        <v>112</v>
      </c>
      <c r="M129" t="s">
        <v>96</v>
      </c>
      <c r="N129" t="s">
        <v>97</v>
      </c>
      <c r="O129" t="s">
        <v>98</v>
      </c>
      <c r="P129" t="s">
        <v>99</v>
      </c>
      <c r="Q129" t="s">
        <v>96</v>
      </c>
      <c r="R129" t="s">
        <v>102</v>
      </c>
      <c r="S129">
        <v>28</v>
      </c>
      <c r="T129" t="s">
        <v>103</v>
      </c>
      <c r="U129">
        <v>50</v>
      </c>
      <c r="V129" t="s">
        <v>103</v>
      </c>
      <c r="W129">
        <v>47</v>
      </c>
      <c r="X129" t="s">
        <v>103</v>
      </c>
      <c r="Y129">
        <v>57</v>
      </c>
      <c r="Z129" t="s">
        <v>4876</v>
      </c>
      <c r="AA129">
        <v>52</v>
      </c>
      <c r="AB129" t="s">
        <v>103</v>
      </c>
      <c r="AC129">
        <v>42</v>
      </c>
      <c r="AD129" t="s">
        <v>103</v>
      </c>
      <c r="AE129">
        <v>47</v>
      </c>
      <c r="AF129" t="s">
        <v>103</v>
      </c>
      <c r="AG129">
        <v>49</v>
      </c>
      <c r="AH129" s="2">
        <v>0.92100000000000004</v>
      </c>
      <c r="AI129">
        <v>28.9</v>
      </c>
      <c r="AJ129" s="2">
        <v>0.96399999999999997</v>
      </c>
      <c r="AK129" s="2">
        <v>1</v>
      </c>
      <c r="AL129">
        <v>61.7</v>
      </c>
      <c r="AM129">
        <v>42.2</v>
      </c>
      <c r="AN129">
        <v>15.5</v>
      </c>
      <c r="AO129">
        <v>15.9</v>
      </c>
      <c r="AP129">
        <v>45.3</v>
      </c>
      <c r="AQ129">
        <v>31.5</v>
      </c>
      <c r="AR129">
        <v>23.9</v>
      </c>
      <c r="AS129">
        <v>18.600000000000001</v>
      </c>
      <c r="AT129">
        <v>53.6</v>
      </c>
      <c r="AU129">
        <v>38.799999999999997</v>
      </c>
      <c r="AV129">
        <v>7.3</v>
      </c>
      <c r="AW129">
        <v>11.9</v>
      </c>
      <c r="AX129">
        <v>5</v>
      </c>
      <c r="AY129">
        <v>6</v>
      </c>
      <c r="AZ129">
        <v>-0.1</v>
      </c>
      <c r="BA129">
        <v>0.9</v>
      </c>
      <c r="BB129" t="s">
        <v>113</v>
      </c>
      <c r="BC129" t="s">
        <v>113</v>
      </c>
      <c r="BD129" t="s">
        <v>101</v>
      </c>
      <c r="BE129" t="s">
        <v>101</v>
      </c>
      <c r="BF129" t="s">
        <v>101</v>
      </c>
      <c r="BG129" t="s">
        <v>101</v>
      </c>
      <c r="BH129" t="s">
        <v>101</v>
      </c>
      <c r="BI129" t="s">
        <v>101</v>
      </c>
      <c r="BJ129" t="s">
        <v>101</v>
      </c>
      <c r="BK129" t="s">
        <v>101</v>
      </c>
      <c r="BL129" t="s">
        <v>101</v>
      </c>
      <c r="BM129" t="s">
        <v>101</v>
      </c>
      <c r="BN129" t="s">
        <v>101</v>
      </c>
      <c r="BO129" t="s">
        <v>101</v>
      </c>
      <c r="BP129">
        <v>369</v>
      </c>
      <c r="BQ129">
        <v>45</v>
      </c>
      <c r="BR129" t="s">
        <v>101</v>
      </c>
      <c r="BS129">
        <v>1169677.933</v>
      </c>
      <c r="BT129">
        <v>1861068.943</v>
      </c>
      <c r="BU129">
        <v>41.774273770000001</v>
      </c>
      <c r="BV129">
        <v>-87.653542340000001</v>
      </c>
      <c r="BW129">
        <v>68</v>
      </c>
      <c r="BX129" t="s">
        <v>227</v>
      </c>
      <c r="BY129">
        <v>17</v>
      </c>
      <c r="BZ129">
        <v>7</v>
      </c>
      <c r="CA129" t="s">
        <v>500</v>
      </c>
    </row>
    <row r="130" spans="2:79" x14ac:dyDescent="0.2">
      <c r="B130">
        <v>610299</v>
      </c>
      <c r="C130" t="s">
        <v>223</v>
      </c>
      <c r="D130" t="s">
        <v>88</v>
      </c>
      <c r="E130" t="s">
        <v>224</v>
      </c>
      <c r="F130" t="s">
        <v>90</v>
      </c>
      <c r="G130" t="s">
        <v>91</v>
      </c>
      <c r="H130">
        <v>60621</v>
      </c>
      <c r="I130" t="s">
        <v>225</v>
      </c>
      <c r="J130" t="s">
        <v>226</v>
      </c>
      <c r="K130" t="s">
        <v>111</v>
      </c>
      <c r="L130" t="s">
        <v>112</v>
      </c>
      <c r="M130" t="s">
        <v>96</v>
      </c>
      <c r="N130" t="s">
        <v>97</v>
      </c>
      <c r="O130" t="s">
        <v>98</v>
      </c>
      <c r="P130" t="s">
        <v>99</v>
      </c>
      <c r="Q130" t="s">
        <v>96</v>
      </c>
      <c r="R130" t="s">
        <v>100</v>
      </c>
      <c r="S130">
        <v>18</v>
      </c>
      <c r="T130" t="s">
        <v>101</v>
      </c>
      <c r="U130" t="s">
        <v>101</v>
      </c>
      <c r="V130" t="s">
        <v>102</v>
      </c>
      <c r="W130">
        <v>30</v>
      </c>
      <c r="X130" t="s">
        <v>102</v>
      </c>
      <c r="Y130">
        <v>29</v>
      </c>
      <c r="Z130" t="s">
        <v>4875</v>
      </c>
      <c r="AA130" t="s">
        <v>101</v>
      </c>
      <c r="AB130" t="s">
        <v>101</v>
      </c>
      <c r="AC130" t="s">
        <v>101</v>
      </c>
      <c r="AD130" t="s">
        <v>102</v>
      </c>
      <c r="AE130">
        <v>45</v>
      </c>
      <c r="AF130" t="s">
        <v>103</v>
      </c>
      <c r="AG130">
        <v>50</v>
      </c>
      <c r="AH130" s="2">
        <v>0.91700000000000004</v>
      </c>
      <c r="AI130">
        <v>28.9</v>
      </c>
      <c r="AJ130" s="2">
        <v>0.95099999999999996</v>
      </c>
      <c r="AK130" s="2">
        <v>1</v>
      </c>
      <c r="AL130" t="s">
        <v>101</v>
      </c>
      <c r="AM130" t="s">
        <v>101</v>
      </c>
      <c r="AN130">
        <v>28.9</v>
      </c>
      <c r="AO130">
        <v>15.2</v>
      </c>
      <c r="AP130">
        <v>52.6</v>
      </c>
      <c r="AQ130">
        <v>59.7</v>
      </c>
      <c r="AR130">
        <v>31.1</v>
      </c>
      <c r="AS130">
        <v>23</v>
      </c>
      <c r="AT130">
        <v>40.200000000000003</v>
      </c>
      <c r="AU130">
        <v>45.2</v>
      </c>
      <c r="AV130">
        <v>10</v>
      </c>
      <c r="AW130">
        <v>12.5</v>
      </c>
      <c r="AX130">
        <v>9.1999999999999993</v>
      </c>
      <c r="AY130">
        <v>3.8</v>
      </c>
      <c r="AZ130">
        <v>0</v>
      </c>
      <c r="BA130">
        <v>-1.4</v>
      </c>
      <c r="BB130" t="s">
        <v>113</v>
      </c>
      <c r="BC130" t="s">
        <v>104</v>
      </c>
      <c r="BD130" t="s">
        <v>101</v>
      </c>
      <c r="BE130" t="s">
        <v>101</v>
      </c>
      <c r="BF130" t="s">
        <v>101</v>
      </c>
      <c r="BG130" t="s">
        <v>101</v>
      </c>
      <c r="BH130" t="s">
        <v>101</v>
      </c>
      <c r="BI130" t="s">
        <v>101</v>
      </c>
      <c r="BJ130" t="s">
        <v>101</v>
      </c>
      <c r="BK130" t="s">
        <v>101</v>
      </c>
      <c r="BL130" t="s">
        <v>101</v>
      </c>
      <c r="BM130" t="s">
        <v>101</v>
      </c>
      <c r="BN130" t="s">
        <v>101</v>
      </c>
      <c r="BO130" t="s">
        <v>101</v>
      </c>
      <c r="BP130">
        <v>321</v>
      </c>
      <c r="BQ130">
        <v>45</v>
      </c>
      <c r="BR130" t="s">
        <v>101</v>
      </c>
      <c r="BS130">
        <v>1173035.9720000001</v>
      </c>
      <c r="BT130">
        <v>1857848.3389999999</v>
      </c>
      <c r="BU130">
        <v>41.765362549999999</v>
      </c>
      <c r="BV130">
        <v>-87.641327399999994</v>
      </c>
      <c r="BW130">
        <v>68</v>
      </c>
      <c r="BX130" t="s">
        <v>227</v>
      </c>
      <c r="BY130">
        <v>6</v>
      </c>
      <c r="BZ130">
        <v>7</v>
      </c>
      <c r="CA130" t="s">
        <v>228</v>
      </c>
    </row>
    <row r="131" spans="2:79" x14ac:dyDescent="0.2">
      <c r="B131">
        <v>609788</v>
      </c>
      <c r="C131" t="s">
        <v>1388</v>
      </c>
      <c r="D131" t="s">
        <v>88</v>
      </c>
      <c r="E131" t="s">
        <v>1389</v>
      </c>
      <c r="F131" t="s">
        <v>90</v>
      </c>
      <c r="G131" t="s">
        <v>91</v>
      </c>
      <c r="H131">
        <v>60643</v>
      </c>
      <c r="I131" t="s">
        <v>1390</v>
      </c>
      <c r="J131" t="s">
        <v>1391</v>
      </c>
      <c r="K131" t="s">
        <v>155</v>
      </c>
      <c r="L131" t="s">
        <v>156</v>
      </c>
      <c r="M131" t="s">
        <v>96</v>
      </c>
      <c r="N131" t="s">
        <v>97</v>
      </c>
      <c r="O131" t="s">
        <v>248</v>
      </c>
      <c r="P131" t="s">
        <v>433</v>
      </c>
      <c r="Q131" t="s">
        <v>96</v>
      </c>
      <c r="R131" t="s">
        <v>103</v>
      </c>
      <c r="S131">
        <v>46</v>
      </c>
      <c r="T131" t="s">
        <v>101</v>
      </c>
      <c r="U131" t="s">
        <v>101</v>
      </c>
      <c r="V131" t="s">
        <v>102</v>
      </c>
      <c r="W131">
        <v>39</v>
      </c>
      <c r="X131" t="s">
        <v>103</v>
      </c>
      <c r="Y131">
        <v>58</v>
      </c>
      <c r="Z131" t="s">
        <v>4875</v>
      </c>
      <c r="AA131" t="s">
        <v>101</v>
      </c>
      <c r="AB131" t="s">
        <v>101</v>
      </c>
      <c r="AC131" t="s">
        <v>101</v>
      </c>
      <c r="AD131" t="s">
        <v>149</v>
      </c>
      <c r="AE131">
        <v>69</v>
      </c>
      <c r="AF131" t="s">
        <v>103</v>
      </c>
      <c r="AG131">
        <v>51</v>
      </c>
      <c r="AH131" s="2">
        <v>0.95599999999999996</v>
      </c>
      <c r="AI131">
        <v>28.5</v>
      </c>
      <c r="AJ131" s="2">
        <v>0.95</v>
      </c>
      <c r="AK131" s="2">
        <v>1</v>
      </c>
      <c r="AL131">
        <v>62.1</v>
      </c>
      <c r="AM131">
        <v>38.5</v>
      </c>
      <c r="AN131">
        <v>43</v>
      </c>
      <c r="AO131">
        <v>38.799999999999997</v>
      </c>
      <c r="AP131">
        <v>47.4</v>
      </c>
      <c r="AQ131">
        <v>61.8</v>
      </c>
      <c r="AR131">
        <v>45.6</v>
      </c>
      <c r="AS131">
        <v>40.4</v>
      </c>
      <c r="AT131">
        <v>49.4</v>
      </c>
      <c r="AU131">
        <v>61.4</v>
      </c>
      <c r="AV131">
        <v>18.5</v>
      </c>
      <c r="AW131">
        <v>29.6</v>
      </c>
      <c r="AX131">
        <v>18</v>
      </c>
      <c r="AY131">
        <v>15.7</v>
      </c>
      <c r="AZ131">
        <v>1.9</v>
      </c>
      <c r="BA131">
        <v>1.9</v>
      </c>
      <c r="BB131" t="s">
        <v>220</v>
      </c>
      <c r="BC131" t="s">
        <v>220</v>
      </c>
      <c r="BD131" t="s">
        <v>101</v>
      </c>
      <c r="BE131" t="s">
        <v>101</v>
      </c>
      <c r="BF131" t="s">
        <v>101</v>
      </c>
      <c r="BG131" t="s">
        <v>101</v>
      </c>
      <c r="BH131" t="s">
        <v>101</v>
      </c>
      <c r="BI131" t="s">
        <v>101</v>
      </c>
      <c r="BJ131" t="s">
        <v>101</v>
      </c>
      <c r="BK131" t="s">
        <v>101</v>
      </c>
      <c r="BL131" t="s">
        <v>101</v>
      </c>
      <c r="BM131" t="s">
        <v>101</v>
      </c>
      <c r="BN131" t="s">
        <v>101</v>
      </c>
      <c r="BO131" t="s">
        <v>101</v>
      </c>
      <c r="BP131">
        <v>274</v>
      </c>
      <c r="BQ131">
        <v>49</v>
      </c>
      <c r="BR131" t="s">
        <v>101</v>
      </c>
      <c r="BS131">
        <v>1168627.899</v>
      </c>
      <c r="BT131">
        <v>1835867.534</v>
      </c>
      <c r="BU131">
        <v>41.705140239999999</v>
      </c>
      <c r="BV131">
        <v>-87.658116419999999</v>
      </c>
      <c r="BW131">
        <v>72</v>
      </c>
      <c r="BX131" t="s">
        <v>1392</v>
      </c>
      <c r="BY131">
        <v>19</v>
      </c>
      <c r="BZ131">
        <v>22</v>
      </c>
      <c r="CA131" t="s">
        <v>1393</v>
      </c>
    </row>
    <row r="132" spans="2:79" x14ac:dyDescent="0.2">
      <c r="B132">
        <v>610287</v>
      </c>
      <c r="C132" t="s">
        <v>1476</v>
      </c>
      <c r="D132" t="s">
        <v>88</v>
      </c>
      <c r="E132" t="s">
        <v>1477</v>
      </c>
      <c r="F132" t="s">
        <v>90</v>
      </c>
      <c r="G132" t="s">
        <v>91</v>
      </c>
      <c r="H132">
        <v>60652</v>
      </c>
      <c r="I132" t="s">
        <v>1478</v>
      </c>
      <c r="J132" t="s">
        <v>1479</v>
      </c>
      <c r="K132" t="s">
        <v>175</v>
      </c>
      <c r="L132" t="s">
        <v>112</v>
      </c>
      <c r="M132" t="s">
        <v>96</v>
      </c>
      <c r="N132" t="s">
        <v>128</v>
      </c>
      <c r="O132" t="s">
        <v>248</v>
      </c>
      <c r="P132" t="s">
        <v>249</v>
      </c>
      <c r="Q132" t="s">
        <v>96</v>
      </c>
      <c r="R132" t="s">
        <v>103</v>
      </c>
      <c r="S132">
        <v>48</v>
      </c>
      <c r="T132" t="s">
        <v>149</v>
      </c>
      <c r="U132">
        <v>76</v>
      </c>
      <c r="V132" t="s">
        <v>103</v>
      </c>
      <c r="W132">
        <v>52</v>
      </c>
      <c r="X132" t="s">
        <v>103</v>
      </c>
      <c r="Y132">
        <v>40</v>
      </c>
      <c r="Z132" t="s">
        <v>4874</v>
      </c>
      <c r="AA132">
        <v>68</v>
      </c>
      <c r="AB132" t="s">
        <v>149</v>
      </c>
      <c r="AC132">
        <v>70</v>
      </c>
      <c r="AD132" t="s">
        <v>103</v>
      </c>
      <c r="AE132">
        <v>51</v>
      </c>
      <c r="AF132" t="s">
        <v>103</v>
      </c>
      <c r="AG132">
        <v>50</v>
      </c>
      <c r="AH132" s="2">
        <v>0.95499999999999996</v>
      </c>
      <c r="AI132">
        <v>28.5</v>
      </c>
      <c r="AJ132" s="2">
        <v>0.97099999999999997</v>
      </c>
      <c r="AK132" s="2">
        <v>1</v>
      </c>
      <c r="AL132">
        <v>70.599999999999994</v>
      </c>
      <c r="AM132">
        <v>61.7</v>
      </c>
      <c r="AN132">
        <v>40.4</v>
      </c>
      <c r="AO132">
        <v>33.299999999999997</v>
      </c>
      <c r="AP132">
        <v>55.5</v>
      </c>
      <c r="AQ132">
        <v>56.2</v>
      </c>
      <c r="AR132">
        <v>45.8</v>
      </c>
      <c r="AS132">
        <v>36.799999999999997</v>
      </c>
      <c r="AT132">
        <v>69.900000000000006</v>
      </c>
      <c r="AU132">
        <v>45.5</v>
      </c>
      <c r="AV132">
        <v>22.4</v>
      </c>
      <c r="AW132">
        <v>30.6</v>
      </c>
      <c r="AX132">
        <v>15.1</v>
      </c>
      <c r="AY132">
        <v>9.5</v>
      </c>
      <c r="AZ132">
        <v>0.4</v>
      </c>
      <c r="BA132">
        <v>-0.6</v>
      </c>
      <c r="BB132" t="s">
        <v>113</v>
      </c>
      <c r="BC132" t="s">
        <v>113</v>
      </c>
      <c r="BD132">
        <v>40.799999999999997</v>
      </c>
      <c r="BE132">
        <v>40</v>
      </c>
      <c r="BF132" t="s">
        <v>101</v>
      </c>
      <c r="BG132" t="s">
        <v>101</v>
      </c>
      <c r="BH132" t="s">
        <v>101</v>
      </c>
      <c r="BI132" t="s">
        <v>101</v>
      </c>
      <c r="BJ132" t="s">
        <v>101</v>
      </c>
      <c r="BK132" t="s">
        <v>101</v>
      </c>
      <c r="BL132" t="s">
        <v>101</v>
      </c>
      <c r="BM132" t="s">
        <v>101</v>
      </c>
      <c r="BN132" t="s">
        <v>101</v>
      </c>
      <c r="BO132" t="s">
        <v>101</v>
      </c>
      <c r="BP132">
        <v>490</v>
      </c>
      <c r="BQ132">
        <v>44</v>
      </c>
      <c r="BR132" t="s">
        <v>101</v>
      </c>
      <c r="BS132">
        <v>1154458.76</v>
      </c>
      <c r="BT132">
        <v>1849313.602</v>
      </c>
      <c r="BU132">
        <v>41.742331790000001</v>
      </c>
      <c r="BV132">
        <v>-87.70964592</v>
      </c>
      <c r="BW132">
        <v>70</v>
      </c>
      <c r="BX132" t="s">
        <v>262</v>
      </c>
      <c r="BY132">
        <v>18</v>
      </c>
      <c r="BZ132">
        <v>8</v>
      </c>
      <c r="CA132" t="s">
        <v>1480</v>
      </c>
    </row>
    <row r="133" spans="2:79" x14ac:dyDescent="0.2">
      <c r="B133">
        <v>609754</v>
      </c>
      <c r="C133" t="s">
        <v>677</v>
      </c>
      <c r="D133" t="s">
        <v>132</v>
      </c>
      <c r="E133" t="s">
        <v>678</v>
      </c>
      <c r="F133" t="s">
        <v>90</v>
      </c>
      <c r="G133" t="s">
        <v>91</v>
      </c>
      <c r="H133">
        <v>60653</v>
      </c>
      <c r="I133" t="s">
        <v>679</v>
      </c>
      <c r="J133" t="s">
        <v>680</v>
      </c>
      <c r="K133" t="s">
        <v>136</v>
      </c>
      <c r="L133" t="s">
        <v>95</v>
      </c>
      <c r="M133" t="s">
        <v>96</v>
      </c>
      <c r="N133" t="s">
        <v>128</v>
      </c>
      <c r="O133" t="s">
        <v>248</v>
      </c>
      <c r="P133" t="s">
        <v>249</v>
      </c>
      <c r="Q133" t="s">
        <v>96</v>
      </c>
      <c r="R133" t="s">
        <v>102</v>
      </c>
      <c r="S133">
        <v>32</v>
      </c>
      <c r="T133" t="s">
        <v>101</v>
      </c>
      <c r="U133" t="s">
        <v>101</v>
      </c>
      <c r="V133" t="s">
        <v>102</v>
      </c>
      <c r="W133">
        <v>23</v>
      </c>
      <c r="X133" t="s">
        <v>102</v>
      </c>
      <c r="Y133">
        <v>35</v>
      </c>
      <c r="Z133" t="s">
        <v>4875</v>
      </c>
      <c r="AA133" t="s">
        <v>101</v>
      </c>
      <c r="AB133" t="s">
        <v>101</v>
      </c>
      <c r="AC133" t="s">
        <v>101</v>
      </c>
      <c r="AD133" t="s">
        <v>101</v>
      </c>
      <c r="AE133" t="s">
        <v>101</v>
      </c>
      <c r="AF133" t="s">
        <v>101</v>
      </c>
      <c r="AG133" t="s">
        <v>101</v>
      </c>
      <c r="AH133" s="2">
        <v>0.90300000000000002</v>
      </c>
      <c r="AI133">
        <v>28.2</v>
      </c>
      <c r="AJ133" s="2">
        <v>0.95599999999999996</v>
      </c>
      <c r="AK133" s="2">
        <v>1</v>
      </c>
      <c r="AL133" t="s">
        <v>101</v>
      </c>
      <c r="AM133" t="s">
        <v>101</v>
      </c>
      <c r="AN133" t="s">
        <v>101</v>
      </c>
      <c r="AO133" t="s">
        <v>101</v>
      </c>
      <c r="AP133" t="s">
        <v>101</v>
      </c>
      <c r="AQ133" t="s">
        <v>101</v>
      </c>
      <c r="AR133" t="s">
        <v>101</v>
      </c>
      <c r="AS133" t="s">
        <v>101</v>
      </c>
      <c r="AT133" t="s">
        <v>101</v>
      </c>
      <c r="AU133" t="s">
        <v>101</v>
      </c>
      <c r="AV133" t="s">
        <v>101</v>
      </c>
      <c r="AW133" t="s">
        <v>101</v>
      </c>
      <c r="BB133" t="s">
        <v>101</v>
      </c>
      <c r="BC133" t="s">
        <v>101</v>
      </c>
      <c r="BD133" t="s">
        <v>101</v>
      </c>
      <c r="BE133" t="s">
        <v>101</v>
      </c>
      <c r="BF133">
        <v>14.8</v>
      </c>
      <c r="BG133">
        <v>14.4</v>
      </c>
      <c r="BH133">
        <v>15.2</v>
      </c>
      <c r="BI133">
        <v>15.6</v>
      </c>
      <c r="BJ133">
        <v>0.8</v>
      </c>
      <c r="BK133">
        <v>17.399999999999999</v>
      </c>
      <c r="BL133">
        <v>2.2000000000000002</v>
      </c>
      <c r="BM133">
        <v>24.4</v>
      </c>
      <c r="BN133">
        <v>83.6</v>
      </c>
      <c r="BO133">
        <v>69.3</v>
      </c>
      <c r="BP133">
        <v>483</v>
      </c>
      <c r="BQ133">
        <v>40</v>
      </c>
      <c r="BR133">
        <v>88.1</v>
      </c>
      <c r="BS133">
        <v>1178881.169</v>
      </c>
      <c r="BT133">
        <v>1881647.166</v>
      </c>
      <c r="BU133">
        <v>41.830537679999999</v>
      </c>
      <c r="BV133">
        <v>-87.61917837</v>
      </c>
      <c r="BW133">
        <v>35</v>
      </c>
      <c r="BX133" t="s">
        <v>525</v>
      </c>
      <c r="BY133">
        <v>2</v>
      </c>
      <c r="BZ133">
        <v>2</v>
      </c>
      <c r="CA133" t="s">
        <v>681</v>
      </c>
    </row>
    <row r="134" spans="2:79" x14ac:dyDescent="0.2">
      <c r="B134">
        <v>610263</v>
      </c>
      <c r="C134" t="s">
        <v>1170</v>
      </c>
      <c r="D134" t="s">
        <v>88</v>
      </c>
      <c r="E134" t="s">
        <v>1171</v>
      </c>
      <c r="F134" t="s">
        <v>90</v>
      </c>
      <c r="G134" t="s">
        <v>91</v>
      </c>
      <c r="H134">
        <v>60637</v>
      </c>
      <c r="I134" t="s">
        <v>1172</v>
      </c>
      <c r="J134" t="s">
        <v>1173</v>
      </c>
      <c r="K134" t="s">
        <v>324</v>
      </c>
      <c r="L134" t="s">
        <v>95</v>
      </c>
      <c r="M134" t="s">
        <v>96</v>
      </c>
      <c r="N134" t="s">
        <v>97</v>
      </c>
      <c r="O134" t="s">
        <v>98</v>
      </c>
      <c r="P134" t="s">
        <v>249</v>
      </c>
      <c r="Q134" t="s">
        <v>96</v>
      </c>
      <c r="R134" t="s">
        <v>103</v>
      </c>
      <c r="S134">
        <v>42</v>
      </c>
      <c r="T134" t="s">
        <v>102</v>
      </c>
      <c r="U134">
        <v>22</v>
      </c>
      <c r="V134" t="s">
        <v>103</v>
      </c>
      <c r="W134">
        <v>53</v>
      </c>
      <c r="X134" t="s">
        <v>103</v>
      </c>
      <c r="Y134">
        <v>42</v>
      </c>
      <c r="Z134" t="s">
        <v>4877</v>
      </c>
      <c r="AA134">
        <v>32</v>
      </c>
      <c r="AB134" t="s">
        <v>102</v>
      </c>
      <c r="AC134">
        <v>21</v>
      </c>
      <c r="AD134" t="s">
        <v>103</v>
      </c>
      <c r="AE134">
        <v>51</v>
      </c>
      <c r="AF134" t="s">
        <v>149</v>
      </c>
      <c r="AG134">
        <v>55</v>
      </c>
      <c r="AH134" s="2">
        <v>0.94099999999999995</v>
      </c>
      <c r="AI134">
        <v>28.2</v>
      </c>
      <c r="AJ134" s="2">
        <v>0.97299999999999998</v>
      </c>
      <c r="AK134" s="2">
        <v>1</v>
      </c>
      <c r="AL134">
        <v>91.7</v>
      </c>
      <c r="AM134" t="s">
        <v>101</v>
      </c>
      <c r="AN134">
        <v>16.899999999999999</v>
      </c>
      <c r="AO134">
        <v>19.899999999999999</v>
      </c>
      <c r="AP134">
        <v>42.3</v>
      </c>
      <c r="AQ134">
        <v>47.4</v>
      </c>
      <c r="AR134">
        <v>15.5</v>
      </c>
      <c r="AS134">
        <v>13.1</v>
      </c>
      <c r="AT134">
        <v>61.9</v>
      </c>
      <c r="AU134">
        <v>48.8</v>
      </c>
      <c r="AV134">
        <v>2.5</v>
      </c>
      <c r="AW134">
        <v>5.0999999999999996</v>
      </c>
      <c r="AX134">
        <v>9.1</v>
      </c>
      <c r="AY134">
        <v>3.8</v>
      </c>
      <c r="AZ134">
        <v>1.4</v>
      </c>
      <c r="BA134">
        <v>0.1</v>
      </c>
      <c r="BB134" t="s">
        <v>220</v>
      </c>
      <c r="BC134" t="s">
        <v>113</v>
      </c>
      <c r="BD134" t="s">
        <v>101</v>
      </c>
      <c r="BE134" t="s">
        <v>101</v>
      </c>
      <c r="BF134" t="s">
        <v>101</v>
      </c>
      <c r="BG134" t="s">
        <v>101</v>
      </c>
      <c r="BH134" t="s">
        <v>101</v>
      </c>
      <c r="BI134" t="s">
        <v>101</v>
      </c>
      <c r="BJ134" t="s">
        <v>101</v>
      </c>
      <c r="BK134" t="s">
        <v>101</v>
      </c>
      <c r="BL134" t="s">
        <v>101</v>
      </c>
      <c r="BM134" t="s">
        <v>101</v>
      </c>
      <c r="BN134" t="s">
        <v>101</v>
      </c>
      <c r="BO134" t="s">
        <v>101</v>
      </c>
      <c r="BP134">
        <v>537</v>
      </c>
      <c r="BQ134">
        <v>42</v>
      </c>
      <c r="BR134" t="s">
        <v>101</v>
      </c>
      <c r="BS134">
        <v>1179581.237</v>
      </c>
      <c r="BT134">
        <v>1863162.0819999999</v>
      </c>
      <c r="BU134">
        <v>41.779797000000002</v>
      </c>
      <c r="BV134">
        <v>-87.617174939999998</v>
      </c>
      <c r="BW134">
        <v>69</v>
      </c>
      <c r="BX134" t="s">
        <v>137</v>
      </c>
      <c r="BY134">
        <v>20</v>
      </c>
      <c r="BZ134">
        <v>3</v>
      </c>
      <c r="CA134" t="s">
        <v>1174</v>
      </c>
    </row>
    <row r="135" spans="2:79" x14ac:dyDescent="0.2">
      <c r="B135">
        <v>610342</v>
      </c>
      <c r="C135" t="s">
        <v>2268</v>
      </c>
      <c r="D135" t="s">
        <v>88</v>
      </c>
      <c r="E135" t="s">
        <v>2269</v>
      </c>
      <c r="F135" t="s">
        <v>90</v>
      </c>
      <c r="G135" t="s">
        <v>91</v>
      </c>
      <c r="H135">
        <v>60622</v>
      </c>
      <c r="I135" t="s">
        <v>2270</v>
      </c>
      <c r="J135" t="s">
        <v>2271</v>
      </c>
      <c r="K135" t="s">
        <v>481</v>
      </c>
      <c r="L135" t="s">
        <v>121</v>
      </c>
      <c r="M135" t="s">
        <v>96</v>
      </c>
      <c r="N135" t="s">
        <v>128</v>
      </c>
      <c r="O135" t="s">
        <v>98</v>
      </c>
      <c r="P135" t="s">
        <v>99</v>
      </c>
      <c r="Q135" t="s">
        <v>96</v>
      </c>
      <c r="R135" t="s">
        <v>149</v>
      </c>
      <c r="S135">
        <v>67</v>
      </c>
      <c r="T135" t="s">
        <v>101</v>
      </c>
      <c r="U135" t="s">
        <v>101</v>
      </c>
      <c r="V135" t="s">
        <v>102</v>
      </c>
      <c r="W135">
        <v>30</v>
      </c>
      <c r="X135" t="s">
        <v>100</v>
      </c>
      <c r="Y135">
        <v>18</v>
      </c>
      <c r="Z135" t="s">
        <v>4875</v>
      </c>
      <c r="AA135" t="s">
        <v>101</v>
      </c>
      <c r="AB135" t="s">
        <v>101</v>
      </c>
      <c r="AC135" t="s">
        <v>101</v>
      </c>
      <c r="AD135" t="s">
        <v>101</v>
      </c>
      <c r="AE135" t="s">
        <v>101</v>
      </c>
      <c r="AF135" t="s">
        <v>101</v>
      </c>
      <c r="AG135" t="s">
        <v>101</v>
      </c>
      <c r="AH135" s="2">
        <v>0.94699999999999995</v>
      </c>
      <c r="AI135">
        <v>28.1</v>
      </c>
      <c r="AJ135" s="2">
        <v>0.95</v>
      </c>
      <c r="AK135" s="2">
        <v>1</v>
      </c>
      <c r="AL135">
        <v>56.3</v>
      </c>
      <c r="AM135" t="s">
        <v>101</v>
      </c>
      <c r="AN135">
        <v>33.5</v>
      </c>
      <c r="AO135">
        <v>33.5</v>
      </c>
      <c r="AP135">
        <v>49.5</v>
      </c>
      <c r="AQ135">
        <v>49.5</v>
      </c>
      <c r="AR135">
        <v>27.4</v>
      </c>
      <c r="AS135">
        <v>39.299999999999997</v>
      </c>
      <c r="AT135">
        <v>35.5</v>
      </c>
      <c r="AU135">
        <v>44.4</v>
      </c>
      <c r="AV135">
        <v>25</v>
      </c>
      <c r="AW135">
        <v>23.4</v>
      </c>
      <c r="AX135">
        <v>18</v>
      </c>
      <c r="AY135">
        <v>12.8</v>
      </c>
      <c r="AZ135">
        <v>-1.8</v>
      </c>
      <c r="BA135">
        <v>0.1</v>
      </c>
      <c r="BB135" t="s">
        <v>104</v>
      </c>
      <c r="BC135" t="s">
        <v>113</v>
      </c>
      <c r="BD135" t="s">
        <v>101</v>
      </c>
      <c r="BE135" t="s">
        <v>101</v>
      </c>
      <c r="BF135" t="s">
        <v>101</v>
      </c>
      <c r="BG135" t="s">
        <v>101</v>
      </c>
      <c r="BH135" t="s">
        <v>101</v>
      </c>
      <c r="BI135" t="s">
        <v>101</v>
      </c>
      <c r="BJ135" t="s">
        <v>101</v>
      </c>
      <c r="BK135" t="s">
        <v>101</v>
      </c>
      <c r="BL135" t="s">
        <v>101</v>
      </c>
      <c r="BM135" t="s">
        <v>101</v>
      </c>
      <c r="BN135" t="s">
        <v>101</v>
      </c>
      <c r="BO135" t="s">
        <v>101</v>
      </c>
      <c r="BP135">
        <v>620</v>
      </c>
      <c r="BQ135">
        <v>35</v>
      </c>
      <c r="BR135" t="s">
        <v>101</v>
      </c>
      <c r="BS135">
        <v>1161265.2990000001</v>
      </c>
      <c r="BT135">
        <v>1909314.5919999999</v>
      </c>
      <c r="BU135">
        <v>41.906843379999998</v>
      </c>
      <c r="BV135">
        <v>-87.683042589999999</v>
      </c>
      <c r="BW135">
        <v>24</v>
      </c>
      <c r="BX135" t="s">
        <v>602</v>
      </c>
      <c r="BY135">
        <v>1</v>
      </c>
      <c r="BZ135">
        <v>14</v>
      </c>
      <c r="CA135" t="s">
        <v>2272</v>
      </c>
    </row>
    <row r="136" spans="2:79" x14ac:dyDescent="0.2">
      <c r="B136">
        <v>609815</v>
      </c>
      <c r="C136" t="s">
        <v>725</v>
      </c>
      <c r="D136" t="s">
        <v>88</v>
      </c>
      <c r="E136" t="s">
        <v>726</v>
      </c>
      <c r="F136" t="s">
        <v>90</v>
      </c>
      <c r="G136" t="s">
        <v>91</v>
      </c>
      <c r="H136">
        <v>60649</v>
      </c>
      <c r="I136" t="s">
        <v>727</v>
      </c>
      <c r="J136" t="s">
        <v>728</v>
      </c>
      <c r="K136" t="s">
        <v>200</v>
      </c>
      <c r="L136" t="s">
        <v>95</v>
      </c>
      <c r="M136" t="s">
        <v>96</v>
      </c>
      <c r="N136" t="s">
        <v>128</v>
      </c>
      <c r="O136" t="s">
        <v>98</v>
      </c>
      <c r="P136" t="s">
        <v>99</v>
      </c>
      <c r="Q136" t="s">
        <v>96</v>
      </c>
      <c r="R136" t="s">
        <v>102</v>
      </c>
      <c r="S136">
        <v>33</v>
      </c>
      <c r="T136" t="s">
        <v>103</v>
      </c>
      <c r="U136">
        <v>57</v>
      </c>
      <c r="V136" t="s">
        <v>103</v>
      </c>
      <c r="W136">
        <v>55</v>
      </c>
      <c r="X136" t="s">
        <v>103</v>
      </c>
      <c r="Y136">
        <v>50</v>
      </c>
      <c r="Z136" t="s">
        <v>4876</v>
      </c>
      <c r="AA136">
        <v>53</v>
      </c>
      <c r="AB136" t="s">
        <v>103</v>
      </c>
      <c r="AC136">
        <v>58</v>
      </c>
      <c r="AD136" t="s">
        <v>103</v>
      </c>
      <c r="AE136">
        <v>50</v>
      </c>
      <c r="AF136" t="s">
        <v>103</v>
      </c>
      <c r="AG136">
        <v>48</v>
      </c>
      <c r="AH136" s="2">
        <v>0.92900000000000005</v>
      </c>
      <c r="AI136">
        <v>28</v>
      </c>
      <c r="AJ136" s="2">
        <v>0.95899999999999996</v>
      </c>
      <c r="AK136" s="2">
        <v>0.98299999999999998</v>
      </c>
      <c r="AL136">
        <v>57.6</v>
      </c>
      <c r="AM136">
        <v>42.4</v>
      </c>
      <c r="AN136">
        <v>13.7</v>
      </c>
      <c r="AO136">
        <v>21.7</v>
      </c>
      <c r="AP136">
        <v>51.6</v>
      </c>
      <c r="AQ136">
        <v>44.8</v>
      </c>
      <c r="AR136">
        <v>15.7</v>
      </c>
      <c r="AS136">
        <v>34.700000000000003</v>
      </c>
      <c r="AT136">
        <v>48.2</v>
      </c>
      <c r="AU136">
        <v>66.5</v>
      </c>
      <c r="AV136">
        <v>0</v>
      </c>
      <c r="AW136">
        <v>23.7</v>
      </c>
      <c r="AX136">
        <v>5.6</v>
      </c>
      <c r="AY136">
        <v>7.6</v>
      </c>
      <c r="AZ136">
        <v>-0.2</v>
      </c>
      <c r="BA136">
        <v>0</v>
      </c>
      <c r="BB136" t="s">
        <v>113</v>
      </c>
      <c r="BC136" t="s">
        <v>113</v>
      </c>
      <c r="BD136" t="s">
        <v>101</v>
      </c>
      <c r="BE136" t="s">
        <v>101</v>
      </c>
      <c r="BF136" t="s">
        <v>101</v>
      </c>
      <c r="BG136" t="s">
        <v>101</v>
      </c>
      <c r="BH136" t="s">
        <v>101</v>
      </c>
      <c r="BI136" t="s">
        <v>101</v>
      </c>
      <c r="BJ136" t="s">
        <v>101</v>
      </c>
      <c r="BK136" t="s">
        <v>101</v>
      </c>
      <c r="BL136" t="s">
        <v>101</v>
      </c>
      <c r="BM136" t="s">
        <v>101</v>
      </c>
      <c r="BN136" t="s">
        <v>101</v>
      </c>
      <c r="BO136" t="s">
        <v>101</v>
      </c>
      <c r="BP136">
        <v>783</v>
      </c>
      <c r="BQ136">
        <v>46</v>
      </c>
      <c r="BR136" t="s">
        <v>101</v>
      </c>
      <c r="BS136">
        <v>1190861.9779999999</v>
      </c>
      <c r="BT136">
        <v>1856358.0379999999</v>
      </c>
      <c r="BU136">
        <v>41.76086093</v>
      </c>
      <c r="BV136">
        <v>-87.576038490000002</v>
      </c>
      <c r="BW136">
        <v>43</v>
      </c>
      <c r="BX136" t="s">
        <v>201</v>
      </c>
      <c r="BY136">
        <v>5</v>
      </c>
      <c r="BZ136">
        <v>3</v>
      </c>
      <c r="CA136" t="s">
        <v>729</v>
      </c>
    </row>
    <row r="137" spans="2:79" x14ac:dyDescent="0.2">
      <c r="B137">
        <v>610245</v>
      </c>
      <c r="C137" t="s">
        <v>1293</v>
      </c>
      <c r="D137" t="s">
        <v>132</v>
      </c>
      <c r="E137" t="s">
        <v>1294</v>
      </c>
      <c r="F137" t="s">
        <v>90</v>
      </c>
      <c r="G137" t="s">
        <v>91</v>
      </c>
      <c r="H137">
        <v>60644</v>
      </c>
      <c r="I137" t="s">
        <v>1295</v>
      </c>
      <c r="J137" t="s">
        <v>1296</v>
      </c>
      <c r="K137" t="s">
        <v>985</v>
      </c>
      <c r="L137" t="s">
        <v>121</v>
      </c>
      <c r="M137" t="s">
        <v>96</v>
      </c>
      <c r="N137" t="s">
        <v>128</v>
      </c>
      <c r="O137" t="s">
        <v>98</v>
      </c>
      <c r="P137" t="s">
        <v>99</v>
      </c>
      <c r="Q137" t="s">
        <v>96</v>
      </c>
      <c r="R137" t="s">
        <v>103</v>
      </c>
      <c r="S137">
        <v>44</v>
      </c>
      <c r="T137" t="s">
        <v>101</v>
      </c>
      <c r="U137" t="s">
        <v>101</v>
      </c>
      <c r="V137" t="s">
        <v>102</v>
      </c>
      <c r="W137">
        <v>39</v>
      </c>
      <c r="X137" t="s">
        <v>102</v>
      </c>
      <c r="Y137">
        <v>37</v>
      </c>
      <c r="Z137" t="s">
        <v>4875</v>
      </c>
      <c r="AA137" t="s">
        <v>101</v>
      </c>
      <c r="AB137" t="s">
        <v>101</v>
      </c>
      <c r="AC137" t="s">
        <v>101</v>
      </c>
      <c r="AD137" t="s">
        <v>103</v>
      </c>
      <c r="AE137">
        <v>50</v>
      </c>
      <c r="AF137" t="s">
        <v>102</v>
      </c>
      <c r="AG137">
        <v>44</v>
      </c>
      <c r="AH137" s="2">
        <v>0.79200000000000004</v>
      </c>
      <c r="AI137">
        <v>28</v>
      </c>
      <c r="AJ137" s="2">
        <v>0.94699999999999995</v>
      </c>
      <c r="AK137" s="2">
        <v>1</v>
      </c>
      <c r="AL137" t="s">
        <v>101</v>
      </c>
      <c r="AM137" t="s">
        <v>101</v>
      </c>
      <c r="AN137" t="s">
        <v>101</v>
      </c>
      <c r="AO137" t="s">
        <v>101</v>
      </c>
      <c r="AP137" t="s">
        <v>101</v>
      </c>
      <c r="AQ137" t="s">
        <v>101</v>
      </c>
      <c r="AR137" t="s">
        <v>101</v>
      </c>
      <c r="AS137" t="s">
        <v>101</v>
      </c>
      <c r="AT137" t="s">
        <v>101</v>
      </c>
      <c r="AU137" t="s">
        <v>101</v>
      </c>
      <c r="AV137" t="s">
        <v>101</v>
      </c>
      <c r="AW137" t="s">
        <v>101</v>
      </c>
      <c r="BB137" t="s">
        <v>101</v>
      </c>
      <c r="BC137" t="s">
        <v>101</v>
      </c>
      <c r="BD137" t="s">
        <v>101</v>
      </c>
      <c r="BE137" t="s">
        <v>101</v>
      </c>
      <c r="BF137">
        <v>13</v>
      </c>
      <c r="BG137">
        <v>12.3</v>
      </c>
      <c r="BH137">
        <v>13.8</v>
      </c>
      <c r="BI137">
        <v>13.5</v>
      </c>
      <c r="BJ137">
        <v>0.5</v>
      </c>
      <c r="BK137">
        <v>14.8</v>
      </c>
      <c r="BL137">
        <v>1</v>
      </c>
      <c r="BM137">
        <v>5.0999999999999996</v>
      </c>
      <c r="BN137">
        <v>52.8</v>
      </c>
      <c r="BO137">
        <v>39.5</v>
      </c>
      <c r="BP137">
        <v>354</v>
      </c>
      <c r="BQ137">
        <v>36</v>
      </c>
      <c r="BR137">
        <v>77.099999999999994</v>
      </c>
      <c r="BS137">
        <v>1138278.7150000001</v>
      </c>
      <c r="BT137">
        <v>1903151.591</v>
      </c>
      <c r="BU137">
        <v>41.890378490000003</v>
      </c>
      <c r="BV137">
        <v>-87.767632070000005</v>
      </c>
      <c r="BW137">
        <v>25</v>
      </c>
      <c r="BX137" t="s">
        <v>269</v>
      </c>
      <c r="BY137">
        <v>29</v>
      </c>
      <c r="BZ137">
        <v>15</v>
      </c>
      <c r="CA137" t="s">
        <v>1297</v>
      </c>
    </row>
    <row r="138" spans="2:79" x14ac:dyDescent="0.2">
      <c r="B138">
        <v>610092</v>
      </c>
      <c r="C138" t="s">
        <v>1109</v>
      </c>
      <c r="D138" t="s">
        <v>88</v>
      </c>
      <c r="E138" t="s">
        <v>1110</v>
      </c>
      <c r="F138" t="s">
        <v>90</v>
      </c>
      <c r="G138" t="s">
        <v>91</v>
      </c>
      <c r="H138">
        <v>60644</v>
      </c>
      <c r="I138" t="s">
        <v>1111</v>
      </c>
      <c r="J138" t="s">
        <v>1112</v>
      </c>
      <c r="K138" t="s">
        <v>268</v>
      </c>
      <c r="L138" t="s">
        <v>121</v>
      </c>
      <c r="M138" t="s">
        <v>96</v>
      </c>
      <c r="N138" t="s">
        <v>97</v>
      </c>
      <c r="O138" t="s">
        <v>98</v>
      </c>
      <c r="P138" t="s">
        <v>99</v>
      </c>
      <c r="Q138" t="s">
        <v>96</v>
      </c>
      <c r="R138" t="s">
        <v>103</v>
      </c>
      <c r="S138">
        <v>41</v>
      </c>
      <c r="T138" t="s">
        <v>101</v>
      </c>
      <c r="U138" t="s">
        <v>101</v>
      </c>
      <c r="V138" t="s">
        <v>149</v>
      </c>
      <c r="W138">
        <v>68</v>
      </c>
      <c r="X138" t="s">
        <v>149</v>
      </c>
      <c r="Y138">
        <v>76</v>
      </c>
      <c r="Z138" t="s">
        <v>4875</v>
      </c>
      <c r="AA138" t="s">
        <v>101</v>
      </c>
      <c r="AB138" t="s">
        <v>101</v>
      </c>
      <c r="AC138" t="s">
        <v>101</v>
      </c>
      <c r="AD138" t="s">
        <v>101</v>
      </c>
      <c r="AE138" t="s">
        <v>101</v>
      </c>
      <c r="AF138" t="s">
        <v>101</v>
      </c>
      <c r="AG138" t="s">
        <v>101</v>
      </c>
      <c r="AH138" s="2">
        <v>0.95099999999999996</v>
      </c>
      <c r="AI138">
        <v>27.9</v>
      </c>
      <c r="AJ138" s="2">
        <v>0.95799999999999996</v>
      </c>
      <c r="AK138" s="2">
        <v>1</v>
      </c>
      <c r="AL138">
        <v>48.6</v>
      </c>
      <c r="AM138">
        <v>46.4</v>
      </c>
      <c r="AN138">
        <v>22.4</v>
      </c>
      <c r="AO138">
        <v>18.899999999999999</v>
      </c>
      <c r="AP138">
        <v>60.4</v>
      </c>
      <c r="AQ138">
        <v>59.1</v>
      </c>
      <c r="AR138">
        <v>27.1</v>
      </c>
      <c r="AS138">
        <v>19.5</v>
      </c>
      <c r="AT138">
        <v>74.599999999999994</v>
      </c>
      <c r="AU138">
        <v>60.7</v>
      </c>
      <c r="AV138">
        <v>5.0999999999999996</v>
      </c>
      <c r="AW138">
        <v>7.5</v>
      </c>
      <c r="AX138">
        <v>7.1</v>
      </c>
      <c r="AY138">
        <v>6</v>
      </c>
      <c r="AZ138">
        <v>0.6</v>
      </c>
      <c r="BA138">
        <v>-0.5</v>
      </c>
      <c r="BB138" t="s">
        <v>113</v>
      </c>
      <c r="BC138" t="s">
        <v>113</v>
      </c>
      <c r="BD138" t="s">
        <v>101</v>
      </c>
      <c r="BE138" t="s">
        <v>101</v>
      </c>
      <c r="BF138" t="s">
        <v>101</v>
      </c>
      <c r="BG138" t="s">
        <v>101</v>
      </c>
      <c r="BH138" t="s">
        <v>101</v>
      </c>
      <c r="BI138" t="s">
        <v>101</v>
      </c>
      <c r="BJ138" t="s">
        <v>101</v>
      </c>
      <c r="BK138" t="s">
        <v>101</v>
      </c>
      <c r="BL138" t="s">
        <v>101</v>
      </c>
      <c r="BM138" t="s">
        <v>101</v>
      </c>
      <c r="BN138" t="s">
        <v>101</v>
      </c>
      <c r="BO138" t="s">
        <v>101</v>
      </c>
      <c r="BP138">
        <v>393</v>
      </c>
      <c r="BQ138">
        <v>36</v>
      </c>
      <c r="BR138" t="s">
        <v>101</v>
      </c>
      <c r="BS138">
        <v>1143836.7679999999</v>
      </c>
      <c r="BT138">
        <v>1903833.453</v>
      </c>
      <c r="BU138">
        <v>41.89214724</v>
      </c>
      <c r="BV138">
        <v>-87.747202920000007</v>
      </c>
      <c r="BW138">
        <v>25</v>
      </c>
      <c r="BX138" t="s">
        <v>269</v>
      </c>
      <c r="BY138">
        <v>28</v>
      </c>
      <c r="BZ138">
        <v>15</v>
      </c>
      <c r="CA138" t="s">
        <v>1113</v>
      </c>
    </row>
    <row r="139" spans="2:79" x14ac:dyDescent="0.2">
      <c r="B139">
        <v>609839</v>
      </c>
      <c r="C139" t="s">
        <v>811</v>
      </c>
      <c r="D139" t="s">
        <v>88</v>
      </c>
      <c r="E139" t="s">
        <v>812</v>
      </c>
      <c r="F139" t="s">
        <v>90</v>
      </c>
      <c r="G139" t="s">
        <v>91</v>
      </c>
      <c r="H139">
        <v>60652</v>
      </c>
      <c r="I139" t="s">
        <v>813</v>
      </c>
      <c r="J139" t="s">
        <v>814</v>
      </c>
      <c r="K139" t="s">
        <v>175</v>
      </c>
      <c r="L139" t="s">
        <v>112</v>
      </c>
      <c r="M139" t="s">
        <v>96</v>
      </c>
      <c r="N139" t="s">
        <v>97</v>
      </c>
      <c r="O139" t="s">
        <v>248</v>
      </c>
      <c r="P139" t="s">
        <v>249</v>
      </c>
      <c r="Q139" t="s">
        <v>96</v>
      </c>
      <c r="R139" t="s">
        <v>102</v>
      </c>
      <c r="S139">
        <v>35</v>
      </c>
      <c r="T139" t="s">
        <v>101</v>
      </c>
      <c r="U139" t="s">
        <v>101</v>
      </c>
      <c r="V139" t="s">
        <v>100</v>
      </c>
      <c r="W139">
        <v>12</v>
      </c>
      <c r="X139" t="s">
        <v>100</v>
      </c>
      <c r="Y139">
        <v>12</v>
      </c>
      <c r="Z139" t="s">
        <v>4875</v>
      </c>
      <c r="AA139" t="s">
        <v>101</v>
      </c>
      <c r="AB139" t="s">
        <v>101</v>
      </c>
      <c r="AC139" t="s">
        <v>101</v>
      </c>
      <c r="AD139" t="s">
        <v>103</v>
      </c>
      <c r="AE139">
        <v>48</v>
      </c>
      <c r="AF139" t="s">
        <v>103</v>
      </c>
      <c r="AG139">
        <v>47</v>
      </c>
      <c r="AH139" s="2">
        <v>0.94799999999999995</v>
      </c>
      <c r="AI139">
        <v>27.8</v>
      </c>
      <c r="AJ139" s="2">
        <v>0.95599999999999996</v>
      </c>
      <c r="AK139" s="2">
        <v>1</v>
      </c>
      <c r="AL139">
        <v>63.1</v>
      </c>
      <c r="AM139">
        <v>47.5</v>
      </c>
      <c r="AN139">
        <v>26.7</v>
      </c>
      <c r="AO139">
        <v>29.4</v>
      </c>
      <c r="AP139">
        <v>52</v>
      </c>
      <c r="AQ139">
        <v>38.4</v>
      </c>
      <c r="AR139">
        <v>37.1</v>
      </c>
      <c r="AS139">
        <v>27.7</v>
      </c>
      <c r="AT139">
        <v>45.1</v>
      </c>
      <c r="AU139">
        <v>43.5</v>
      </c>
      <c r="AV139">
        <v>13.8</v>
      </c>
      <c r="AW139">
        <v>30</v>
      </c>
      <c r="AX139">
        <v>11.8</v>
      </c>
      <c r="AY139">
        <v>9.1</v>
      </c>
      <c r="AZ139">
        <v>-0.6</v>
      </c>
      <c r="BA139">
        <v>0.6</v>
      </c>
      <c r="BB139" t="s">
        <v>104</v>
      </c>
      <c r="BC139" t="s">
        <v>113</v>
      </c>
      <c r="BD139">
        <v>10.3</v>
      </c>
      <c r="BE139" t="s">
        <v>101</v>
      </c>
      <c r="BF139" t="s">
        <v>101</v>
      </c>
      <c r="BG139" t="s">
        <v>101</v>
      </c>
      <c r="BH139" t="s">
        <v>101</v>
      </c>
      <c r="BI139" t="s">
        <v>101</v>
      </c>
      <c r="BJ139" t="s">
        <v>101</v>
      </c>
      <c r="BK139" t="s">
        <v>101</v>
      </c>
      <c r="BL139" t="s">
        <v>101</v>
      </c>
      <c r="BM139" t="s">
        <v>101</v>
      </c>
      <c r="BN139" t="s">
        <v>101</v>
      </c>
      <c r="BO139" t="s">
        <v>101</v>
      </c>
      <c r="BP139">
        <v>537</v>
      </c>
      <c r="BQ139">
        <v>43</v>
      </c>
      <c r="BR139" t="s">
        <v>101</v>
      </c>
      <c r="BS139">
        <v>1158181.605</v>
      </c>
      <c r="BT139">
        <v>1849398.28</v>
      </c>
      <c r="BU139">
        <v>41.742489310000003</v>
      </c>
      <c r="BV139">
        <v>-87.696003000000005</v>
      </c>
      <c r="BW139">
        <v>70</v>
      </c>
      <c r="BX139" t="s">
        <v>262</v>
      </c>
      <c r="BY139">
        <v>18</v>
      </c>
      <c r="BZ139">
        <v>8</v>
      </c>
      <c r="CA139" t="s">
        <v>815</v>
      </c>
    </row>
    <row r="140" spans="2:79" x14ac:dyDescent="0.2">
      <c r="B140">
        <v>610368</v>
      </c>
      <c r="C140" t="s">
        <v>472</v>
      </c>
      <c r="D140" t="s">
        <v>88</v>
      </c>
      <c r="E140" t="s">
        <v>473</v>
      </c>
      <c r="F140" t="s">
        <v>90</v>
      </c>
      <c r="G140" t="s">
        <v>91</v>
      </c>
      <c r="H140">
        <v>60628</v>
      </c>
      <c r="I140" t="s">
        <v>474</v>
      </c>
      <c r="J140" t="s">
        <v>475</v>
      </c>
      <c r="K140" t="s">
        <v>155</v>
      </c>
      <c r="L140" t="s">
        <v>156</v>
      </c>
      <c r="M140" t="s">
        <v>96</v>
      </c>
      <c r="N140" t="s">
        <v>128</v>
      </c>
      <c r="O140" t="s">
        <v>98</v>
      </c>
      <c r="P140" t="s">
        <v>99</v>
      </c>
      <c r="Q140" t="s">
        <v>96</v>
      </c>
      <c r="R140" t="s">
        <v>102</v>
      </c>
      <c r="S140">
        <v>28</v>
      </c>
      <c r="T140" t="s">
        <v>103</v>
      </c>
      <c r="U140">
        <v>54</v>
      </c>
      <c r="V140" t="s">
        <v>100</v>
      </c>
      <c r="W140">
        <v>16</v>
      </c>
      <c r="X140" t="s">
        <v>102</v>
      </c>
      <c r="Y140">
        <v>30</v>
      </c>
      <c r="Z140" t="s">
        <v>4874</v>
      </c>
      <c r="AA140">
        <v>62</v>
      </c>
      <c r="AB140" t="s">
        <v>103</v>
      </c>
      <c r="AC140">
        <v>48</v>
      </c>
      <c r="AD140" t="s">
        <v>102</v>
      </c>
      <c r="AE140">
        <v>46</v>
      </c>
      <c r="AF140" t="s">
        <v>149</v>
      </c>
      <c r="AG140">
        <v>56</v>
      </c>
      <c r="AH140" s="2">
        <v>0.9</v>
      </c>
      <c r="AI140">
        <v>27.5</v>
      </c>
      <c r="AJ140" s="2">
        <v>0.95499999999999996</v>
      </c>
      <c r="AK140" s="2">
        <v>1</v>
      </c>
      <c r="AL140">
        <v>44.7</v>
      </c>
      <c r="AM140">
        <v>67</v>
      </c>
      <c r="AN140">
        <v>19.3</v>
      </c>
      <c r="AO140">
        <v>16.8</v>
      </c>
      <c r="AP140">
        <v>46.8</v>
      </c>
      <c r="AQ140">
        <v>54.5</v>
      </c>
      <c r="AR140">
        <v>22.7</v>
      </c>
      <c r="AS140">
        <v>18.7</v>
      </c>
      <c r="AT140">
        <v>57</v>
      </c>
      <c r="AU140">
        <v>43.7</v>
      </c>
      <c r="AV140">
        <v>0</v>
      </c>
      <c r="AW140">
        <v>9.5</v>
      </c>
      <c r="AX140">
        <v>8.1999999999999993</v>
      </c>
      <c r="AY140">
        <v>6.1</v>
      </c>
      <c r="AZ140">
        <v>0.3</v>
      </c>
      <c r="BA140">
        <v>-0.4</v>
      </c>
      <c r="BB140" t="s">
        <v>113</v>
      </c>
      <c r="BC140" t="s">
        <v>113</v>
      </c>
      <c r="BD140" t="s">
        <v>101</v>
      </c>
      <c r="BE140" t="s">
        <v>101</v>
      </c>
      <c r="BF140" t="s">
        <v>101</v>
      </c>
      <c r="BG140" t="s">
        <v>101</v>
      </c>
      <c r="BH140" t="s">
        <v>101</v>
      </c>
      <c r="BI140" t="s">
        <v>101</v>
      </c>
      <c r="BJ140" t="s">
        <v>101</v>
      </c>
      <c r="BK140" t="s">
        <v>101</v>
      </c>
      <c r="BL140" t="s">
        <v>101</v>
      </c>
      <c r="BM140" t="s">
        <v>101</v>
      </c>
      <c r="BN140" t="s">
        <v>101</v>
      </c>
      <c r="BO140" t="s">
        <v>101</v>
      </c>
      <c r="BP140">
        <v>424</v>
      </c>
      <c r="BQ140">
        <v>48</v>
      </c>
      <c r="BR140" t="s">
        <v>101</v>
      </c>
      <c r="BS140">
        <v>1176345.568</v>
      </c>
      <c r="BT140">
        <v>1836013.0390000001</v>
      </c>
      <c r="BU140">
        <v>41.705369990000001</v>
      </c>
      <c r="BV140">
        <v>-87.629850930000003</v>
      </c>
      <c r="BW140">
        <v>49</v>
      </c>
      <c r="BX140" t="s">
        <v>157</v>
      </c>
      <c r="BY140">
        <v>34</v>
      </c>
      <c r="BZ140">
        <v>5</v>
      </c>
      <c r="CA140" t="s">
        <v>476</v>
      </c>
    </row>
    <row r="141" spans="2:79" x14ac:dyDescent="0.2">
      <c r="B141">
        <v>609947</v>
      </c>
      <c r="C141" t="s">
        <v>1546</v>
      </c>
      <c r="D141" t="s">
        <v>88</v>
      </c>
      <c r="E141" t="s">
        <v>1547</v>
      </c>
      <c r="F141" t="s">
        <v>90</v>
      </c>
      <c r="G141" t="s">
        <v>91</v>
      </c>
      <c r="H141">
        <v>60609</v>
      </c>
      <c r="I141" t="s">
        <v>1548</v>
      </c>
      <c r="J141" t="s">
        <v>1549</v>
      </c>
      <c r="K141" t="s">
        <v>285</v>
      </c>
      <c r="L141" t="s">
        <v>112</v>
      </c>
      <c r="M141" t="s">
        <v>96</v>
      </c>
      <c r="N141" t="s">
        <v>128</v>
      </c>
      <c r="O141" t="s">
        <v>248</v>
      </c>
      <c r="P141" t="s">
        <v>249</v>
      </c>
      <c r="Q141" t="s">
        <v>96</v>
      </c>
      <c r="R141" t="s">
        <v>103</v>
      </c>
      <c r="S141">
        <v>49</v>
      </c>
      <c r="T141" t="s">
        <v>102</v>
      </c>
      <c r="U141">
        <v>30</v>
      </c>
      <c r="V141" t="s">
        <v>102</v>
      </c>
      <c r="W141">
        <v>31</v>
      </c>
      <c r="X141" t="s">
        <v>102</v>
      </c>
      <c r="Y141">
        <v>33</v>
      </c>
      <c r="Z141" t="s">
        <v>4877</v>
      </c>
      <c r="AA141">
        <v>30</v>
      </c>
      <c r="AB141" t="s">
        <v>103</v>
      </c>
      <c r="AC141">
        <v>41</v>
      </c>
      <c r="AD141" t="s">
        <v>103</v>
      </c>
      <c r="AE141">
        <v>48</v>
      </c>
      <c r="AF141" t="s">
        <v>103</v>
      </c>
      <c r="AG141">
        <v>51</v>
      </c>
      <c r="AH141" s="2">
        <v>0.92500000000000004</v>
      </c>
      <c r="AI141">
        <v>27.4</v>
      </c>
      <c r="AJ141" s="2">
        <v>0.95</v>
      </c>
      <c r="AK141" s="2">
        <v>0.92100000000000004</v>
      </c>
      <c r="AL141">
        <v>76.7</v>
      </c>
      <c r="AM141">
        <v>47.4</v>
      </c>
      <c r="AN141">
        <v>59.4</v>
      </c>
      <c r="AO141">
        <v>38.799999999999997</v>
      </c>
      <c r="AP141">
        <v>51.6</v>
      </c>
      <c r="AQ141">
        <v>76.2</v>
      </c>
      <c r="AR141">
        <v>44.4</v>
      </c>
      <c r="AS141">
        <v>31.3</v>
      </c>
      <c r="AT141">
        <v>66.7</v>
      </c>
      <c r="AU141">
        <v>49.3</v>
      </c>
      <c r="AV141">
        <v>5.9</v>
      </c>
      <c r="AW141">
        <v>35.299999999999997</v>
      </c>
      <c r="AX141">
        <v>20.8</v>
      </c>
      <c r="AY141">
        <v>11.1</v>
      </c>
      <c r="AZ141">
        <v>1.7</v>
      </c>
      <c r="BA141">
        <v>-0.5</v>
      </c>
      <c r="BB141" t="s">
        <v>220</v>
      </c>
      <c r="BC141" t="s">
        <v>113</v>
      </c>
      <c r="BD141">
        <v>45.3</v>
      </c>
      <c r="BE141">
        <v>31.8</v>
      </c>
      <c r="BF141" t="s">
        <v>101</v>
      </c>
      <c r="BG141" t="s">
        <v>101</v>
      </c>
      <c r="BH141" t="s">
        <v>101</v>
      </c>
      <c r="BI141" t="s">
        <v>101</v>
      </c>
      <c r="BJ141" t="s">
        <v>101</v>
      </c>
      <c r="BK141" t="s">
        <v>101</v>
      </c>
      <c r="BL141" t="s">
        <v>101</v>
      </c>
      <c r="BM141" t="s">
        <v>101</v>
      </c>
      <c r="BN141" t="s">
        <v>101</v>
      </c>
      <c r="BO141" t="s">
        <v>101</v>
      </c>
      <c r="BP141">
        <v>476</v>
      </c>
      <c r="BQ141">
        <v>42</v>
      </c>
      <c r="BR141" t="s">
        <v>101</v>
      </c>
      <c r="BS141">
        <v>1172335.702</v>
      </c>
      <c r="BT141">
        <v>1875308.997</v>
      </c>
      <c r="BU141">
        <v>41.81329195</v>
      </c>
      <c r="BV141">
        <v>-87.64338051</v>
      </c>
      <c r="BW141">
        <v>61</v>
      </c>
      <c r="BX141" t="s">
        <v>286</v>
      </c>
      <c r="BY141">
        <v>11</v>
      </c>
      <c r="BZ141">
        <v>9</v>
      </c>
      <c r="CA141" t="s">
        <v>1550</v>
      </c>
    </row>
    <row r="142" spans="2:79" x14ac:dyDescent="0.2">
      <c r="B142">
        <v>610193</v>
      </c>
      <c r="C142" t="s">
        <v>436</v>
      </c>
      <c r="D142" t="s">
        <v>88</v>
      </c>
      <c r="E142" t="s">
        <v>437</v>
      </c>
      <c r="F142" t="s">
        <v>90</v>
      </c>
      <c r="G142" t="s">
        <v>91</v>
      </c>
      <c r="H142">
        <v>60617</v>
      </c>
      <c r="I142" t="s">
        <v>438</v>
      </c>
      <c r="J142" t="s">
        <v>439</v>
      </c>
      <c r="K142" t="s">
        <v>200</v>
      </c>
      <c r="L142" t="s">
        <v>95</v>
      </c>
      <c r="M142" t="s">
        <v>96</v>
      </c>
      <c r="N142" t="s">
        <v>128</v>
      </c>
      <c r="O142" t="s">
        <v>98</v>
      </c>
      <c r="P142" t="s">
        <v>99</v>
      </c>
      <c r="Q142" t="s">
        <v>96</v>
      </c>
      <c r="R142" t="s">
        <v>102</v>
      </c>
      <c r="S142">
        <v>27</v>
      </c>
      <c r="T142" t="s">
        <v>103</v>
      </c>
      <c r="U142">
        <v>42</v>
      </c>
      <c r="V142" t="s">
        <v>102</v>
      </c>
      <c r="W142">
        <v>35</v>
      </c>
      <c r="X142" t="s">
        <v>103</v>
      </c>
      <c r="Y142">
        <v>40</v>
      </c>
      <c r="Z142" t="s">
        <v>4876</v>
      </c>
      <c r="AA142">
        <v>58</v>
      </c>
      <c r="AB142" t="s">
        <v>102</v>
      </c>
      <c r="AC142">
        <v>33</v>
      </c>
      <c r="AD142" t="s">
        <v>103</v>
      </c>
      <c r="AE142">
        <v>47</v>
      </c>
      <c r="AF142" t="s">
        <v>149</v>
      </c>
      <c r="AG142">
        <v>54</v>
      </c>
      <c r="AH142" s="2">
        <v>0.90300000000000002</v>
      </c>
      <c r="AI142">
        <v>27.3</v>
      </c>
      <c r="AJ142" s="2">
        <v>0.94</v>
      </c>
      <c r="AK142" s="2">
        <v>0.97799999999999998</v>
      </c>
      <c r="AL142">
        <v>34.1</v>
      </c>
      <c r="AM142">
        <v>17.100000000000001</v>
      </c>
      <c r="AN142">
        <v>17.8</v>
      </c>
      <c r="AO142">
        <v>14.1</v>
      </c>
      <c r="AP142">
        <v>42.9</v>
      </c>
      <c r="AQ142">
        <v>51.5</v>
      </c>
      <c r="AR142">
        <v>10.199999999999999</v>
      </c>
      <c r="AS142">
        <v>21</v>
      </c>
      <c r="AT142">
        <v>56.6</v>
      </c>
      <c r="AU142">
        <v>52.5</v>
      </c>
      <c r="AV142">
        <v>0</v>
      </c>
      <c r="AW142">
        <v>6.7</v>
      </c>
      <c r="AX142">
        <v>2.9</v>
      </c>
      <c r="AY142">
        <v>5.8</v>
      </c>
      <c r="AZ142">
        <v>-0.9</v>
      </c>
      <c r="BA142">
        <v>0.2</v>
      </c>
      <c r="BB142" t="s">
        <v>104</v>
      </c>
      <c r="BC142" t="s">
        <v>113</v>
      </c>
      <c r="BD142" t="s">
        <v>101</v>
      </c>
      <c r="BE142" t="s">
        <v>101</v>
      </c>
      <c r="BF142" t="s">
        <v>101</v>
      </c>
      <c r="BG142" t="s">
        <v>101</v>
      </c>
      <c r="BH142" t="s">
        <v>101</v>
      </c>
      <c r="BI142" t="s">
        <v>101</v>
      </c>
      <c r="BJ142" t="s">
        <v>101</v>
      </c>
      <c r="BK142" t="s">
        <v>101</v>
      </c>
      <c r="BL142" t="s">
        <v>101</v>
      </c>
      <c r="BM142" t="s">
        <v>101</v>
      </c>
      <c r="BN142" t="s">
        <v>101</v>
      </c>
      <c r="BO142" t="s">
        <v>101</v>
      </c>
      <c r="BP142">
        <v>527</v>
      </c>
      <c r="BQ142">
        <v>47</v>
      </c>
      <c r="BR142" t="s">
        <v>101</v>
      </c>
      <c r="BS142">
        <v>1199962.656</v>
      </c>
      <c r="BT142">
        <v>1850233.537</v>
      </c>
      <c r="BU142">
        <v>41.743830199999998</v>
      </c>
      <c r="BV142">
        <v>-87.542890999999997</v>
      </c>
      <c r="BW142">
        <v>46</v>
      </c>
      <c r="BX142" t="s">
        <v>207</v>
      </c>
      <c r="BY142">
        <v>10</v>
      </c>
      <c r="BZ142">
        <v>4</v>
      </c>
      <c r="CA142" t="s">
        <v>440</v>
      </c>
    </row>
    <row r="143" spans="2:79" x14ac:dyDescent="0.2">
      <c r="B143">
        <v>609844</v>
      </c>
      <c r="C143" t="s">
        <v>145</v>
      </c>
      <c r="D143" t="s">
        <v>88</v>
      </c>
      <c r="E143" t="s">
        <v>146</v>
      </c>
      <c r="F143" t="s">
        <v>90</v>
      </c>
      <c r="G143" t="s">
        <v>91</v>
      </c>
      <c r="H143">
        <v>60637</v>
      </c>
      <c r="I143" t="s">
        <v>147</v>
      </c>
      <c r="J143" t="s">
        <v>148</v>
      </c>
      <c r="K143" t="s">
        <v>94</v>
      </c>
      <c r="L143" t="s">
        <v>95</v>
      </c>
      <c r="M143" t="s">
        <v>96</v>
      </c>
      <c r="N143" t="s">
        <v>128</v>
      </c>
      <c r="O143" t="s">
        <v>98</v>
      </c>
      <c r="P143" t="s">
        <v>99</v>
      </c>
      <c r="Q143" t="s">
        <v>96</v>
      </c>
      <c r="R143" t="s">
        <v>100</v>
      </c>
      <c r="S143">
        <v>13</v>
      </c>
      <c r="T143" t="s">
        <v>103</v>
      </c>
      <c r="U143">
        <v>49</v>
      </c>
      <c r="V143" t="s">
        <v>102</v>
      </c>
      <c r="W143">
        <v>33</v>
      </c>
      <c r="X143" t="s">
        <v>102</v>
      </c>
      <c r="Y143">
        <v>35</v>
      </c>
      <c r="Z143" t="s">
        <v>4876</v>
      </c>
      <c r="AA143">
        <v>56</v>
      </c>
      <c r="AB143" t="s">
        <v>149</v>
      </c>
      <c r="AC143">
        <v>62</v>
      </c>
      <c r="AD143" t="s">
        <v>102</v>
      </c>
      <c r="AE143">
        <v>46</v>
      </c>
      <c r="AF143" t="s">
        <v>102</v>
      </c>
      <c r="AG143">
        <v>46</v>
      </c>
      <c r="AH143" s="2">
        <v>0.91200000000000003</v>
      </c>
      <c r="AI143">
        <v>27</v>
      </c>
      <c r="AJ143" s="2">
        <v>0.95899999999999996</v>
      </c>
      <c r="AK143" s="2">
        <v>1</v>
      </c>
      <c r="AL143">
        <v>72.3</v>
      </c>
      <c r="AM143">
        <v>46.6</v>
      </c>
      <c r="AN143">
        <v>21.8</v>
      </c>
      <c r="AO143">
        <v>17.8</v>
      </c>
      <c r="AP143">
        <v>50.5</v>
      </c>
      <c r="AQ143">
        <v>57.6</v>
      </c>
      <c r="AR143">
        <v>24.8</v>
      </c>
      <c r="AS143">
        <v>24.8</v>
      </c>
      <c r="AT143">
        <v>44.9</v>
      </c>
      <c r="AU143">
        <v>48.6</v>
      </c>
      <c r="AV143">
        <v>13.3</v>
      </c>
      <c r="AW143">
        <v>33.299999999999997</v>
      </c>
      <c r="AX143">
        <v>6.8</v>
      </c>
      <c r="AY143">
        <v>5.5</v>
      </c>
      <c r="AZ143">
        <v>-0.2</v>
      </c>
      <c r="BA143">
        <v>-1.2</v>
      </c>
      <c r="BB143" t="s">
        <v>113</v>
      </c>
      <c r="BC143" t="s">
        <v>104</v>
      </c>
      <c r="BD143">
        <v>42.4</v>
      </c>
      <c r="BE143">
        <v>50</v>
      </c>
      <c r="BF143" t="s">
        <v>101</v>
      </c>
      <c r="BG143" t="s">
        <v>101</v>
      </c>
      <c r="BH143" t="s">
        <v>101</v>
      </c>
      <c r="BI143" t="s">
        <v>101</v>
      </c>
      <c r="BJ143" t="s">
        <v>101</v>
      </c>
      <c r="BK143" t="s">
        <v>101</v>
      </c>
      <c r="BL143" t="s">
        <v>101</v>
      </c>
      <c r="BM143" t="s">
        <v>101</v>
      </c>
      <c r="BN143" t="s">
        <v>101</v>
      </c>
      <c r="BO143" t="s">
        <v>101</v>
      </c>
      <c r="BP143">
        <v>371</v>
      </c>
      <c r="BQ143">
        <v>42</v>
      </c>
      <c r="BR143" t="s">
        <v>101</v>
      </c>
      <c r="BS143">
        <v>1178101.365</v>
      </c>
      <c r="BT143">
        <v>1866810.1229999999</v>
      </c>
      <c r="BU143">
        <v>41.789841289999998</v>
      </c>
      <c r="BV143">
        <v>-87.622489740000006</v>
      </c>
      <c r="BW143">
        <v>40</v>
      </c>
      <c r="BX143" t="s">
        <v>105</v>
      </c>
      <c r="BY143">
        <v>20</v>
      </c>
      <c r="BZ143">
        <v>2</v>
      </c>
      <c r="CA143" t="s">
        <v>150</v>
      </c>
    </row>
    <row r="144" spans="2:79" x14ac:dyDescent="0.2">
      <c r="B144">
        <v>610265</v>
      </c>
      <c r="C144" t="s">
        <v>871</v>
      </c>
      <c r="D144" t="s">
        <v>88</v>
      </c>
      <c r="E144" t="s">
        <v>872</v>
      </c>
      <c r="F144" t="s">
        <v>90</v>
      </c>
      <c r="G144" t="s">
        <v>91</v>
      </c>
      <c r="H144">
        <v>60621</v>
      </c>
      <c r="I144" t="s">
        <v>873</v>
      </c>
      <c r="J144" t="s">
        <v>874</v>
      </c>
      <c r="K144" t="s">
        <v>111</v>
      </c>
      <c r="L144" t="s">
        <v>112</v>
      </c>
      <c r="M144" t="s">
        <v>96</v>
      </c>
      <c r="N144" t="s">
        <v>97</v>
      </c>
      <c r="O144" t="s">
        <v>98</v>
      </c>
      <c r="P144" t="s">
        <v>99</v>
      </c>
      <c r="Q144" t="s">
        <v>96</v>
      </c>
      <c r="R144" t="s">
        <v>102</v>
      </c>
      <c r="S144">
        <v>36</v>
      </c>
      <c r="T144" t="s">
        <v>101</v>
      </c>
      <c r="U144" t="s">
        <v>101</v>
      </c>
      <c r="V144" t="s">
        <v>102</v>
      </c>
      <c r="W144">
        <v>35</v>
      </c>
      <c r="X144" t="s">
        <v>103</v>
      </c>
      <c r="Y144">
        <v>58</v>
      </c>
      <c r="Z144" t="s">
        <v>4875</v>
      </c>
      <c r="AA144" t="s">
        <v>101</v>
      </c>
      <c r="AB144" t="s">
        <v>101</v>
      </c>
      <c r="AC144" t="s">
        <v>101</v>
      </c>
      <c r="AD144" t="s">
        <v>101</v>
      </c>
      <c r="AE144" t="s">
        <v>101</v>
      </c>
      <c r="AF144" t="s">
        <v>101</v>
      </c>
      <c r="AG144" t="s">
        <v>101</v>
      </c>
      <c r="AH144" s="2">
        <v>0.91300000000000003</v>
      </c>
      <c r="AI144">
        <v>26.9</v>
      </c>
      <c r="AJ144" s="2">
        <v>0.93899999999999995</v>
      </c>
      <c r="AK144" s="2">
        <v>1</v>
      </c>
      <c r="AL144" t="s">
        <v>101</v>
      </c>
      <c r="AM144">
        <v>31.1</v>
      </c>
      <c r="AN144">
        <v>10.9</v>
      </c>
      <c r="AO144">
        <v>11.8</v>
      </c>
      <c r="AP144">
        <v>40</v>
      </c>
      <c r="AQ144">
        <v>34.4</v>
      </c>
      <c r="AR144">
        <v>34.4</v>
      </c>
      <c r="AS144">
        <v>31.1</v>
      </c>
      <c r="AT144">
        <v>55.7</v>
      </c>
      <c r="AU144">
        <v>60.5</v>
      </c>
      <c r="AV144">
        <v>25.9</v>
      </c>
      <c r="AW144">
        <v>30.8</v>
      </c>
      <c r="AX144">
        <v>7.9</v>
      </c>
      <c r="AY144">
        <v>1.5</v>
      </c>
      <c r="AZ144">
        <v>0.7</v>
      </c>
      <c r="BA144">
        <v>0.9</v>
      </c>
      <c r="BB144" t="s">
        <v>113</v>
      </c>
      <c r="BC144" t="s">
        <v>113</v>
      </c>
      <c r="BD144" t="s">
        <v>101</v>
      </c>
      <c r="BE144" t="s">
        <v>101</v>
      </c>
      <c r="BF144" t="s">
        <v>101</v>
      </c>
      <c r="BG144" t="s">
        <v>101</v>
      </c>
      <c r="BH144" t="s">
        <v>101</v>
      </c>
      <c r="BI144" t="s">
        <v>101</v>
      </c>
      <c r="BJ144" t="s">
        <v>101</v>
      </c>
      <c r="BK144" t="s">
        <v>101</v>
      </c>
      <c r="BL144" t="s">
        <v>101</v>
      </c>
      <c r="BM144" t="s">
        <v>101</v>
      </c>
      <c r="BN144" t="s">
        <v>101</v>
      </c>
      <c r="BO144" t="s">
        <v>101</v>
      </c>
      <c r="BP144">
        <v>302</v>
      </c>
      <c r="BQ144">
        <v>45</v>
      </c>
      <c r="BR144" t="s">
        <v>101</v>
      </c>
      <c r="BS144">
        <v>1174114.3570000001</v>
      </c>
      <c r="BT144">
        <v>1860550.7239999999</v>
      </c>
      <c r="BU144">
        <v>41.772754329999998</v>
      </c>
      <c r="BV144">
        <v>-87.637294639999993</v>
      </c>
      <c r="BW144">
        <v>68</v>
      </c>
      <c r="BX144" t="s">
        <v>227</v>
      </c>
      <c r="BY144">
        <v>6</v>
      </c>
      <c r="BZ144">
        <v>7</v>
      </c>
      <c r="CA144" t="s">
        <v>875</v>
      </c>
    </row>
    <row r="145" spans="2:79" x14ac:dyDescent="0.2">
      <c r="B145">
        <v>610108</v>
      </c>
      <c r="C145" t="s">
        <v>107</v>
      </c>
      <c r="D145" t="s">
        <v>88</v>
      </c>
      <c r="E145" t="s">
        <v>108</v>
      </c>
      <c r="F145" t="s">
        <v>90</v>
      </c>
      <c r="G145" t="s">
        <v>91</v>
      </c>
      <c r="H145">
        <v>60636</v>
      </c>
      <c r="I145" t="s">
        <v>109</v>
      </c>
      <c r="J145" t="s">
        <v>110</v>
      </c>
      <c r="K145" t="s">
        <v>111</v>
      </c>
      <c r="L145" t="s">
        <v>112</v>
      </c>
      <c r="M145" t="s">
        <v>96</v>
      </c>
      <c r="N145" t="s">
        <v>97</v>
      </c>
      <c r="O145" t="s">
        <v>98</v>
      </c>
      <c r="P145" t="s">
        <v>99</v>
      </c>
      <c r="Q145" t="s">
        <v>96</v>
      </c>
      <c r="R145" t="s">
        <v>100</v>
      </c>
      <c r="S145">
        <v>5</v>
      </c>
      <c r="T145" t="s">
        <v>101</v>
      </c>
      <c r="U145" t="s">
        <v>101</v>
      </c>
      <c r="V145" t="s">
        <v>102</v>
      </c>
      <c r="W145">
        <v>33</v>
      </c>
      <c r="X145" t="s">
        <v>103</v>
      </c>
      <c r="Y145">
        <v>40</v>
      </c>
      <c r="Z145" t="s">
        <v>4875</v>
      </c>
      <c r="AA145" t="s">
        <v>101</v>
      </c>
      <c r="AB145" t="s">
        <v>101</v>
      </c>
      <c r="AC145" t="s">
        <v>101</v>
      </c>
      <c r="AD145" t="s">
        <v>102</v>
      </c>
      <c r="AE145">
        <v>45</v>
      </c>
      <c r="AF145" t="s">
        <v>103</v>
      </c>
      <c r="AG145">
        <v>47</v>
      </c>
      <c r="AH145" s="2">
        <v>0.89200000000000002</v>
      </c>
      <c r="AI145">
        <v>26.7</v>
      </c>
      <c r="AJ145" s="2">
        <v>0.94599999999999995</v>
      </c>
      <c r="AK145" s="2">
        <v>1</v>
      </c>
      <c r="AL145">
        <v>63.5</v>
      </c>
      <c r="AM145" t="s">
        <v>101</v>
      </c>
      <c r="AN145">
        <v>21.2</v>
      </c>
      <c r="AO145">
        <v>17.100000000000001</v>
      </c>
      <c r="AP145">
        <v>39.4</v>
      </c>
      <c r="AQ145">
        <v>49.6</v>
      </c>
      <c r="AR145">
        <v>26</v>
      </c>
      <c r="AS145">
        <v>21.1</v>
      </c>
      <c r="AT145">
        <v>55.1</v>
      </c>
      <c r="AU145">
        <v>50.3</v>
      </c>
      <c r="AV145">
        <v>2.9</v>
      </c>
      <c r="AW145">
        <v>13.4</v>
      </c>
      <c r="AX145">
        <v>7.8</v>
      </c>
      <c r="AY145">
        <v>4.5999999999999996</v>
      </c>
      <c r="AZ145">
        <v>-0.3</v>
      </c>
      <c r="BA145">
        <v>-0.2</v>
      </c>
      <c r="BB145" t="s">
        <v>113</v>
      </c>
      <c r="BC145" t="s">
        <v>113</v>
      </c>
      <c r="BD145" t="s">
        <v>101</v>
      </c>
      <c r="BE145" t="s">
        <v>101</v>
      </c>
      <c r="BF145" t="s">
        <v>101</v>
      </c>
      <c r="BG145" t="s">
        <v>101</v>
      </c>
      <c r="BH145" t="s">
        <v>101</v>
      </c>
      <c r="BI145" t="s">
        <v>101</v>
      </c>
      <c r="BJ145" t="s">
        <v>101</v>
      </c>
      <c r="BK145" t="s">
        <v>101</v>
      </c>
      <c r="BL145" t="s">
        <v>101</v>
      </c>
      <c r="BM145" t="s">
        <v>101</v>
      </c>
      <c r="BN145" t="s">
        <v>101</v>
      </c>
      <c r="BO145" t="s">
        <v>101</v>
      </c>
      <c r="BP145">
        <v>511</v>
      </c>
      <c r="BQ145">
        <v>43</v>
      </c>
      <c r="BR145" t="s">
        <v>101</v>
      </c>
      <c r="BS145">
        <v>1163788.5519999999</v>
      </c>
      <c r="BT145">
        <v>1860992.429</v>
      </c>
      <c r="BU145">
        <v>41.77418952</v>
      </c>
      <c r="BV145">
        <v>-87.675133950000003</v>
      </c>
      <c r="BW145">
        <v>67</v>
      </c>
      <c r="BX145" t="s">
        <v>114</v>
      </c>
      <c r="BY145">
        <v>15</v>
      </c>
      <c r="BZ145">
        <v>7</v>
      </c>
      <c r="CA145" t="s">
        <v>115</v>
      </c>
    </row>
    <row r="146" spans="2:79" x14ac:dyDescent="0.2">
      <c r="B146">
        <v>609707</v>
      </c>
      <c r="C146" t="s">
        <v>527</v>
      </c>
      <c r="D146" t="s">
        <v>132</v>
      </c>
      <c r="E146" t="s">
        <v>528</v>
      </c>
      <c r="F146" t="s">
        <v>90</v>
      </c>
      <c r="G146" t="s">
        <v>91</v>
      </c>
      <c r="H146">
        <v>60621</v>
      </c>
      <c r="I146" t="s">
        <v>529</v>
      </c>
      <c r="J146" t="s">
        <v>530</v>
      </c>
      <c r="K146" t="s">
        <v>163</v>
      </c>
      <c r="L146" t="s">
        <v>112</v>
      </c>
      <c r="M146" t="s">
        <v>96</v>
      </c>
      <c r="N146" t="s">
        <v>97</v>
      </c>
      <c r="O146" t="s">
        <v>98</v>
      </c>
      <c r="P146" t="s">
        <v>99</v>
      </c>
      <c r="Q146" t="s">
        <v>96</v>
      </c>
      <c r="R146" t="s">
        <v>102</v>
      </c>
      <c r="S146">
        <v>29</v>
      </c>
      <c r="T146" t="s">
        <v>101</v>
      </c>
      <c r="U146" t="s">
        <v>101</v>
      </c>
      <c r="V146" t="s">
        <v>102</v>
      </c>
      <c r="W146">
        <v>33</v>
      </c>
      <c r="X146" t="s">
        <v>103</v>
      </c>
      <c r="Y146">
        <v>40</v>
      </c>
      <c r="Z146" t="s">
        <v>4875</v>
      </c>
      <c r="AA146" t="s">
        <v>101</v>
      </c>
      <c r="AB146" t="s">
        <v>101</v>
      </c>
      <c r="AC146" t="s">
        <v>101</v>
      </c>
      <c r="AD146" t="s">
        <v>101</v>
      </c>
      <c r="AE146" t="s">
        <v>101</v>
      </c>
      <c r="AF146" t="s">
        <v>101</v>
      </c>
      <c r="AG146" t="s">
        <v>101</v>
      </c>
      <c r="AH146" s="2">
        <v>0.73499999999999999</v>
      </c>
      <c r="AI146">
        <v>26.4</v>
      </c>
      <c r="AJ146" s="2">
        <v>0.94699999999999995</v>
      </c>
      <c r="AK146" s="2">
        <v>0.97599999999999998</v>
      </c>
      <c r="AL146" t="s">
        <v>101</v>
      </c>
      <c r="AM146" t="s">
        <v>101</v>
      </c>
      <c r="AN146" t="s">
        <v>101</v>
      </c>
      <c r="AO146" t="s">
        <v>101</v>
      </c>
      <c r="AP146" t="s">
        <v>101</v>
      </c>
      <c r="AQ146" t="s">
        <v>101</v>
      </c>
      <c r="AR146" t="s">
        <v>101</v>
      </c>
      <c r="AS146" t="s">
        <v>101</v>
      </c>
      <c r="AT146" t="s">
        <v>101</v>
      </c>
      <c r="AU146" t="s">
        <v>101</v>
      </c>
      <c r="AV146" t="s">
        <v>101</v>
      </c>
      <c r="AW146" t="s">
        <v>101</v>
      </c>
      <c r="BB146" t="s">
        <v>101</v>
      </c>
      <c r="BC146" t="s">
        <v>101</v>
      </c>
      <c r="BD146" t="s">
        <v>101</v>
      </c>
      <c r="BE146" t="s">
        <v>101</v>
      </c>
      <c r="BF146">
        <v>11.6</v>
      </c>
      <c r="BG146">
        <v>11</v>
      </c>
      <c r="BH146">
        <v>12.7</v>
      </c>
      <c r="BI146">
        <v>12.7</v>
      </c>
      <c r="BJ146">
        <v>1.1000000000000001</v>
      </c>
      <c r="BK146">
        <v>13.6</v>
      </c>
      <c r="BL146">
        <v>0.9</v>
      </c>
      <c r="BM146">
        <v>2.9</v>
      </c>
      <c r="BN146">
        <v>40.6</v>
      </c>
      <c r="BO146">
        <v>42.2</v>
      </c>
      <c r="BP146">
        <v>733</v>
      </c>
      <c r="BQ146">
        <v>45</v>
      </c>
      <c r="BR146">
        <v>53.3</v>
      </c>
      <c r="BS146">
        <v>1174171.8840000001</v>
      </c>
      <c r="BT146">
        <v>1859450.314</v>
      </c>
      <c r="BU146">
        <v>41.769733410000001</v>
      </c>
      <c r="BV146">
        <v>-87.637116410000004</v>
      </c>
      <c r="BW146">
        <v>68</v>
      </c>
      <c r="BX146" t="s">
        <v>227</v>
      </c>
      <c r="BY146">
        <v>6</v>
      </c>
      <c r="BZ146">
        <v>7</v>
      </c>
      <c r="CA146" t="s">
        <v>531</v>
      </c>
    </row>
    <row r="147" spans="2:79" x14ac:dyDescent="0.2">
      <c r="B147">
        <v>609885</v>
      </c>
      <c r="C147" t="s">
        <v>1104</v>
      </c>
      <c r="D147" t="s">
        <v>88</v>
      </c>
      <c r="E147" t="s">
        <v>1105</v>
      </c>
      <c r="F147" t="s">
        <v>90</v>
      </c>
      <c r="G147" t="s">
        <v>91</v>
      </c>
      <c r="H147">
        <v>60609</v>
      </c>
      <c r="I147" t="s">
        <v>1106</v>
      </c>
      <c r="J147" t="s">
        <v>1107</v>
      </c>
      <c r="K147" t="s">
        <v>285</v>
      </c>
      <c r="L147" t="s">
        <v>112</v>
      </c>
      <c r="M147" t="s">
        <v>96</v>
      </c>
      <c r="N147" t="s">
        <v>128</v>
      </c>
      <c r="O147" t="s">
        <v>98</v>
      </c>
      <c r="P147" t="s">
        <v>99</v>
      </c>
      <c r="Q147" t="s">
        <v>96</v>
      </c>
      <c r="R147" t="s">
        <v>103</v>
      </c>
      <c r="S147">
        <v>41</v>
      </c>
      <c r="T147" t="s">
        <v>101</v>
      </c>
      <c r="U147" t="s">
        <v>101</v>
      </c>
      <c r="V147" t="s">
        <v>103</v>
      </c>
      <c r="W147">
        <v>42</v>
      </c>
      <c r="X147" t="s">
        <v>102</v>
      </c>
      <c r="Y147">
        <v>35</v>
      </c>
      <c r="Z147" t="s">
        <v>4875</v>
      </c>
      <c r="AA147" t="s">
        <v>101</v>
      </c>
      <c r="AB147" t="s">
        <v>101</v>
      </c>
      <c r="AC147" t="s">
        <v>101</v>
      </c>
      <c r="AD147" t="s">
        <v>103</v>
      </c>
      <c r="AE147">
        <v>52</v>
      </c>
      <c r="AF147" t="s">
        <v>149</v>
      </c>
      <c r="AG147">
        <v>58</v>
      </c>
      <c r="AH147" s="2">
        <v>0.90700000000000003</v>
      </c>
      <c r="AI147">
        <v>26.3</v>
      </c>
      <c r="AJ147" s="2">
        <v>0.95499999999999996</v>
      </c>
      <c r="AK147" s="2">
        <v>1</v>
      </c>
      <c r="AL147">
        <v>64.7</v>
      </c>
      <c r="AM147">
        <v>56.1</v>
      </c>
      <c r="AN147">
        <v>12.2</v>
      </c>
      <c r="AO147">
        <v>11.8</v>
      </c>
      <c r="AP147">
        <v>30.9</v>
      </c>
      <c r="AQ147">
        <v>44.2</v>
      </c>
      <c r="AR147">
        <v>10.4</v>
      </c>
      <c r="AS147">
        <v>4.3</v>
      </c>
      <c r="AT147">
        <v>40.299999999999997</v>
      </c>
      <c r="AU147">
        <v>23.1</v>
      </c>
      <c r="AV147">
        <v>3.6</v>
      </c>
      <c r="AW147">
        <v>0</v>
      </c>
      <c r="AX147">
        <v>3.3</v>
      </c>
      <c r="AY147">
        <v>0.5</v>
      </c>
      <c r="AZ147">
        <v>0.4</v>
      </c>
      <c r="BA147">
        <v>-1.2</v>
      </c>
      <c r="BB147" t="s">
        <v>113</v>
      </c>
      <c r="BC147" t="s">
        <v>104</v>
      </c>
      <c r="BD147" t="s">
        <v>101</v>
      </c>
      <c r="BE147" t="s">
        <v>101</v>
      </c>
      <c r="BF147" t="s">
        <v>101</v>
      </c>
      <c r="BG147" t="s">
        <v>101</v>
      </c>
      <c r="BH147" t="s">
        <v>101</v>
      </c>
      <c r="BI147" t="s">
        <v>101</v>
      </c>
      <c r="BJ147" t="s">
        <v>101</v>
      </c>
      <c r="BK147" t="s">
        <v>101</v>
      </c>
      <c r="BL147" t="s">
        <v>101</v>
      </c>
      <c r="BM147" t="s">
        <v>101</v>
      </c>
      <c r="BN147" t="s">
        <v>101</v>
      </c>
      <c r="BO147" t="s">
        <v>101</v>
      </c>
      <c r="BP147">
        <v>357</v>
      </c>
      <c r="BQ147">
        <v>45</v>
      </c>
      <c r="BR147" t="s">
        <v>101</v>
      </c>
      <c r="BS147">
        <v>1172596.05</v>
      </c>
      <c r="BT147">
        <v>1868881.791</v>
      </c>
      <c r="BU147">
        <v>41.795649300000001</v>
      </c>
      <c r="BV147">
        <v>-87.642615000000006</v>
      </c>
      <c r="BW147">
        <v>61</v>
      </c>
      <c r="BX147" t="s">
        <v>286</v>
      </c>
      <c r="BY147">
        <v>3</v>
      </c>
      <c r="BZ147">
        <v>9</v>
      </c>
      <c r="CA147" t="s">
        <v>1108</v>
      </c>
    </row>
    <row r="148" spans="2:79" x14ac:dyDescent="0.2">
      <c r="B148">
        <v>610293</v>
      </c>
      <c r="C148" t="s">
        <v>2091</v>
      </c>
      <c r="D148" t="s">
        <v>88</v>
      </c>
      <c r="E148" t="s">
        <v>2092</v>
      </c>
      <c r="F148" t="s">
        <v>90</v>
      </c>
      <c r="G148" t="s">
        <v>91</v>
      </c>
      <c r="H148">
        <v>60624</v>
      </c>
      <c r="I148" t="s">
        <v>2093</v>
      </c>
      <c r="J148" t="s">
        <v>2094</v>
      </c>
      <c r="K148" t="s">
        <v>120</v>
      </c>
      <c r="L148" t="s">
        <v>121</v>
      </c>
      <c r="M148" t="s">
        <v>96</v>
      </c>
      <c r="N148" t="s">
        <v>97</v>
      </c>
      <c r="O148" t="s">
        <v>98</v>
      </c>
      <c r="P148" t="s">
        <v>99</v>
      </c>
      <c r="Q148" t="s">
        <v>96</v>
      </c>
      <c r="R148" t="s">
        <v>149</v>
      </c>
      <c r="S148">
        <v>61</v>
      </c>
      <c r="T148" t="s">
        <v>101</v>
      </c>
      <c r="U148" t="s">
        <v>101</v>
      </c>
      <c r="V148" t="s">
        <v>149</v>
      </c>
      <c r="W148">
        <v>65</v>
      </c>
      <c r="X148" t="s">
        <v>149</v>
      </c>
      <c r="Y148">
        <v>77</v>
      </c>
      <c r="Z148" t="s">
        <v>4875</v>
      </c>
      <c r="AA148" t="s">
        <v>101</v>
      </c>
      <c r="AB148" t="s">
        <v>101</v>
      </c>
      <c r="AC148" t="s">
        <v>101</v>
      </c>
      <c r="AD148" t="s">
        <v>101</v>
      </c>
      <c r="AE148" t="s">
        <v>101</v>
      </c>
      <c r="AF148" t="s">
        <v>101</v>
      </c>
      <c r="AG148" t="s">
        <v>101</v>
      </c>
      <c r="AH148" s="2">
        <v>0.92100000000000004</v>
      </c>
      <c r="AI148">
        <v>26</v>
      </c>
      <c r="AJ148" s="2">
        <v>0.96</v>
      </c>
      <c r="AK148" s="2">
        <v>0.94499999999999995</v>
      </c>
      <c r="AL148">
        <v>56</v>
      </c>
      <c r="AM148" t="s">
        <v>101</v>
      </c>
      <c r="AN148">
        <v>11.1</v>
      </c>
      <c r="AO148">
        <v>19.2</v>
      </c>
      <c r="AP148">
        <v>43.3</v>
      </c>
      <c r="AQ148">
        <v>37.1</v>
      </c>
      <c r="AR148">
        <v>26.9</v>
      </c>
      <c r="AS148">
        <v>29.6</v>
      </c>
      <c r="AT148">
        <v>55.8</v>
      </c>
      <c r="AU148">
        <v>76.900000000000006</v>
      </c>
      <c r="AV148">
        <v>6.3</v>
      </c>
      <c r="AW148">
        <v>12.5</v>
      </c>
      <c r="AX148">
        <v>4.2</v>
      </c>
      <c r="AY148">
        <v>6.3</v>
      </c>
      <c r="AZ148">
        <v>-0.3</v>
      </c>
      <c r="BA148">
        <v>0.4</v>
      </c>
      <c r="BB148" t="s">
        <v>113</v>
      </c>
      <c r="BC148" t="s">
        <v>113</v>
      </c>
      <c r="BD148" t="s">
        <v>101</v>
      </c>
      <c r="BE148" t="s">
        <v>101</v>
      </c>
      <c r="BF148" t="s">
        <v>101</v>
      </c>
      <c r="BG148" t="s">
        <v>101</v>
      </c>
      <c r="BH148" t="s">
        <v>101</v>
      </c>
      <c r="BI148" t="s">
        <v>101</v>
      </c>
      <c r="BJ148" t="s">
        <v>101</v>
      </c>
      <c r="BK148" t="s">
        <v>101</v>
      </c>
      <c r="BL148" t="s">
        <v>101</v>
      </c>
      <c r="BM148" t="s">
        <v>101</v>
      </c>
      <c r="BN148" t="s">
        <v>101</v>
      </c>
      <c r="BO148" t="s">
        <v>101</v>
      </c>
      <c r="BP148">
        <v>315</v>
      </c>
      <c r="BQ148">
        <v>36</v>
      </c>
      <c r="BR148" t="s">
        <v>101</v>
      </c>
      <c r="BS148">
        <v>1148424.226</v>
      </c>
      <c r="BT148">
        <v>1897525.2309999999</v>
      </c>
      <c r="BU148">
        <v>41.874749540000003</v>
      </c>
      <c r="BV148">
        <v>-87.730517719999995</v>
      </c>
      <c r="BW148">
        <v>26</v>
      </c>
      <c r="BX148" t="s">
        <v>122</v>
      </c>
      <c r="BY148">
        <v>24</v>
      </c>
      <c r="BZ148">
        <v>11</v>
      </c>
      <c r="CA148" t="s">
        <v>2095</v>
      </c>
    </row>
    <row r="149" spans="2:79" x14ac:dyDescent="0.2">
      <c r="B149">
        <v>609864</v>
      </c>
      <c r="C149" t="s">
        <v>2866</v>
      </c>
      <c r="D149" t="s">
        <v>88</v>
      </c>
      <c r="E149" t="s">
        <v>2867</v>
      </c>
      <c r="F149" t="s">
        <v>90</v>
      </c>
      <c r="G149" t="s">
        <v>91</v>
      </c>
      <c r="H149">
        <v>60620</v>
      </c>
      <c r="I149" t="s">
        <v>2868</v>
      </c>
      <c r="J149" t="s">
        <v>2869</v>
      </c>
      <c r="K149" t="s">
        <v>111</v>
      </c>
      <c r="L149" t="s">
        <v>112</v>
      </c>
      <c r="M149" t="s">
        <v>96</v>
      </c>
      <c r="N149" t="s">
        <v>97</v>
      </c>
      <c r="O149" t="s">
        <v>98</v>
      </c>
      <c r="P149" t="s">
        <v>249</v>
      </c>
      <c r="Q149" t="s">
        <v>96</v>
      </c>
      <c r="R149" t="s">
        <v>101</v>
      </c>
      <c r="T149" t="s">
        <v>101</v>
      </c>
      <c r="U149" t="s">
        <v>101</v>
      </c>
      <c r="V149" t="s">
        <v>101</v>
      </c>
      <c r="X149" t="s">
        <v>101</v>
      </c>
      <c r="Z149" t="s">
        <v>4875</v>
      </c>
      <c r="AA149" t="s">
        <v>101</v>
      </c>
      <c r="AB149" t="s">
        <v>101</v>
      </c>
      <c r="AC149" t="s">
        <v>101</v>
      </c>
      <c r="AD149" t="s">
        <v>102</v>
      </c>
      <c r="AE149">
        <v>45</v>
      </c>
      <c r="AF149" t="s">
        <v>103</v>
      </c>
      <c r="AG149">
        <v>47</v>
      </c>
      <c r="AH149" s="2">
        <v>0.94</v>
      </c>
      <c r="AI149">
        <v>26</v>
      </c>
      <c r="AJ149" s="2">
        <v>0.94</v>
      </c>
      <c r="AK149" s="2">
        <v>1</v>
      </c>
      <c r="AL149">
        <v>57.1</v>
      </c>
      <c r="AM149">
        <v>36</v>
      </c>
      <c r="AN149">
        <v>21.5</v>
      </c>
      <c r="AO149">
        <v>12.7</v>
      </c>
      <c r="AP149">
        <v>42.4</v>
      </c>
      <c r="AQ149">
        <v>55.4</v>
      </c>
      <c r="AR149">
        <v>41.2</v>
      </c>
      <c r="AS149">
        <v>31.8</v>
      </c>
      <c r="AT149">
        <v>68.7</v>
      </c>
      <c r="AU149">
        <v>68.2</v>
      </c>
      <c r="AV149">
        <v>1.7</v>
      </c>
      <c r="AW149">
        <v>6.8</v>
      </c>
      <c r="AX149">
        <v>6.4</v>
      </c>
      <c r="AY149">
        <v>4.5999999999999996</v>
      </c>
      <c r="AZ149">
        <v>0.8</v>
      </c>
      <c r="BA149">
        <v>0.6</v>
      </c>
      <c r="BB149" t="s">
        <v>220</v>
      </c>
      <c r="BC149" t="s">
        <v>113</v>
      </c>
      <c r="BD149" t="s">
        <v>101</v>
      </c>
      <c r="BE149" t="s">
        <v>101</v>
      </c>
      <c r="BF149" t="s">
        <v>101</v>
      </c>
      <c r="BG149" t="s">
        <v>101</v>
      </c>
      <c r="BH149" t="s">
        <v>101</v>
      </c>
      <c r="BI149" t="s">
        <v>101</v>
      </c>
      <c r="BJ149" t="s">
        <v>101</v>
      </c>
      <c r="BK149" t="s">
        <v>101</v>
      </c>
      <c r="BL149" t="s">
        <v>101</v>
      </c>
      <c r="BM149" t="s">
        <v>101</v>
      </c>
      <c r="BN149" t="s">
        <v>101</v>
      </c>
      <c r="BO149" t="s">
        <v>101</v>
      </c>
      <c r="BP149">
        <v>482</v>
      </c>
      <c r="BQ149">
        <v>49</v>
      </c>
      <c r="BR149" t="s">
        <v>101</v>
      </c>
      <c r="BS149">
        <v>1168050.5319999999</v>
      </c>
      <c r="BT149">
        <v>1850484.1529999999</v>
      </c>
      <c r="BU149">
        <v>41.745262840000002</v>
      </c>
      <c r="BV149">
        <v>-87.659811899999994</v>
      </c>
      <c r="BW149">
        <v>71</v>
      </c>
      <c r="BX149" t="s">
        <v>129</v>
      </c>
      <c r="BY149">
        <v>21</v>
      </c>
      <c r="BZ149">
        <v>6</v>
      </c>
      <c r="CA149" t="s">
        <v>2870</v>
      </c>
    </row>
    <row r="150" spans="2:79" x14ac:dyDescent="0.2">
      <c r="B150">
        <v>610061</v>
      </c>
      <c r="C150" t="s">
        <v>1726</v>
      </c>
      <c r="D150" t="s">
        <v>88</v>
      </c>
      <c r="E150" t="s">
        <v>1727</v>
      </c>
      <c r="F150" t="s">
        <v>90</v>
      </c>
      <c r="G150" t="s">
        <v>91</v>
      </c>
      <c r="H150">
        <v>60653</v>
      </c>
      <c r="I150" t="s">
        <v>1728</v>
      </c>
      <c r="J150" t="s">
        <v>1729</v>
      </c>
      <c r="K150" t="s">
        <v>94</v>
      </c>
      <c r="L150" t="s">
        <v>95</v>
      </c>
      <c r="M150" t="s">
        <v>96</v>
      </c>
      <c r="N150" t="s">
        <v>128</v>
      </c>
      <c r="O150" t="s">
        <v>248</v>
      </c>
      <c r="P150" t="s">
        <v>249</v>
      </c>
      <c r="Q150" t="s">
        <v>96</v>
      </c>
      <c r="R150" t="s">
        <v>103</v>
      </c>
      <c r="S150">
        <v>52</v>
      </c>
      <c r="T150" t="s">
        <v>103</v>
      </c>
      <c r="U150">
        <v>55</v>
      </c>
      <c r="V150" t="s">
        <v>149</v>
      </c>
      <c r="W150">
        <v>62</v>
      </c>
      <c r="X150" t="s">
        <v>149</v>
      </c>
      <c r="Y150">
        <v>65</v>
      </c>
      <c r="Z150" t="s">
        <v>4876</v>
      </c>
      <c r="AA150">
        <v>52</v>
      </c>
      <c r="AB150" t="s">
        <v>103</v>
      </c>
      <c r="AC150">
        <v>47</v>
      </c>
      <c r="AD150" t="s">
        <v>103</v>
      </c>
      <c r="AE150">
        <v>50</v>
      </c>
      <c r="AF150" t="s">
        <v>149</v>
      </c>
      <c r="AG150">
        <v>55</v>
      </c>
      <c r="AH150" s="2">
        <v>0.95299999999999996</v>
      </c>
      <c r="AI150">
        <v>26</v>
      </c>
      <c r="AJ150" s="2">
        <v>0.95199999999999996</v>
      </c>
      <c r="AK150" s="2">
        <v>1</v>
      </c>
      <c r="AL150">
        <v>48.3</v>
      </c>
      <c r="AM150">
        <v>24.1</v>
      </c>
      <c r="AN150">
        <v>28.2</v>
      </c>
      <c r="AO150">
        <v>25.2</v>
      </c>
      <c r="AP150">
        <v>45.9</v>
      </c>
      <c r="AQ150">
        <v>58</v>
      </c>
      <c r="AR150">
        <v>40</v>
      </c>
      <c r="AS150">
        <v>36.6</v>
      </c>
      <c r="AT150">
        <v>57.4</v>
      </c>
      <c r="AU150">
        <v>53.7</v>
      </c>
      <c r="AV150">
        <v>10</v>
      </c>
      <c r="AW150">
        <v>30</v>
      </c>
      <c r="AX150">
        <v>15.5</v>
      </c>
      <c r="AY150">
        <v>6</v>
      </c>
      <c r="AZ150">
        <v>0.7</v>
      </c>
      <c r="BA150">
        <v>-0.3</v>
      </c>
      <c r="BB150" t="s">
        <v>220</v>
      </c>
      <c r="BC150" t="s">
        <v>113</v>
      </c>
      <c r="BD150" t="s">
        <v>101</v>
      </c>
      <c r="BE150" t="s">
        <v>101</v>
      </c>
      <c r="BF150" t="s">
        <v>101</v>
      </c>
      <c r="BG150" t="s">
        <v>101</v>
      </c>
      <c r="BH150" t="s">
        <v>101</v>
      </c>
      <c r="BI150" t="s">
        <v>101</v>
      </c>
      <c r="BJ150" t="s">
        <v>101</v>
      </c>
      <c r="BK150" t="s">
        <v>101</v>
      </c>
      <c r="BL150" t="s">
        <v>101</v>
      </c>
      <c r="BM150" t="s">
        <v>101</v>
      </c>
      <c r="BN150" t="s">
        <v>101</v>
      </c>
      <c r="BO150" t="s">
        <v>101</v>
      </c>
      <c r="BP150">
        <v>453</v>
      </c>
      <c r="BQ150">
        <v>40</v>
      </c>
      <c r="BR150" t="s">
        <v>101</v>
      </c>
      <c r="BS150">
        <v>1178726.2350000001</v>
      </c>
      <c r="BT150">
        <v>1880476.1240000001</v>
      </c>
      <c r="BU150">
        <v>41.827327779999997</v>
      </c>
      <c r="BV150">
        <v>-87.619782509999993</v>
      </c>
      <c r="BW150">
        <v>35</v>
      </c>
      <c r="BX150" t="s">
        <v>525</v>
      </c>
      <c r="BY150">
        <v>3</v>
      </c>
      <c r="BZ150">
        <v>2</v>
      </c>
      <c r="CA150" t="s">
        <v>1730</v>
      </c>
    </row>
    <row r="151" spans="2:79" x14ac:dyDescent="0.2">
      <c r="B151">
        <v>609961</v>
      </c>
      <c r="C151" t="s">
        <v>903</v>
      </c>
      <c r="D151" t="s">
        <v>88</v>
      </c>
      <c r="E151" t="s">
        <v>904</v>
      </c>
      <c r="F151" t="s">
        <v>90</v>
      </c>
      <c r="G151" t="s">
        <v>91</v>
      </c>
      <c r="H151">
        <v>60617</v>
      </c>
      <c r="I151" t="s">
        <v>905</v>
      </c>
      <c r="J151" t="s">
        <v>906</v>
      </c>
      <c r="K151" t="s">
        <v>200</v>
      </c>
      <c r="L151" t="s">
        <v>95</v>
      </c>
      <c r="M151" t="s">
        <v>96</v>
      </c>
      <c r="N151" t="s">
        <v>97</v>
      </c>
      <c r="O151" t="s">
        <v>98</v>
      </c>
      <c r="P151" t="s">
        <v>249</v>
      </c>
      <c r="Q151" t="s">
        <v>96</v>
      </c>
      <c r="R151" t="s">
        <v>102</v>
      </c>
      <c r="S151">
        <v>36</v>
      </c>
      <c r="T151" t="s">
        <v>101</v>
      </c>
      <c r="U151" t="s">
        <v>101</v>
      </c>
      <c r="V151" t="s">
        <v>149</v>
      </c>
      <c r="W151">
        <v>61</v>
      </c>
      <c r="X151" t="s">
        <v>103</v>
      </c>
      <c r="Y151">
        <v>55</v>
      </c>
      <c r="Z151" t="s">
        <v>4875</v>
      </c>
      <c r="AA151" t="s">
        <v>101</v>
      </c>
      <c r="AB151" t="s">
        <v>101</v>
      </c>
      <c r="AC151" t="s">
        <v>101</v>
      </c>
      <c r="AD151" t="s">
        <v>103</v>
      </c>
      <c r="AE151">
        <v>48</v>
      </c>
      <c r="AF151" t="s">
        <v>103</v>
      </c>
      <c r="AG151">
        <v>49</v>
      </c>
      <c r="AH151" s="2">
        <v>0.93899999999999995</v>
      </c>
      <c r="AI151">
        <v>25.9</v>
      </c>
      <c r="AJ151" s="2">
        <v>0.95</v>
      </c>
      <c r="AK151" s="2">
        <v>1</v>
      </c>
      <c r="AL151">
        <v>52.5</v>
      </c>
      <c r="AM151">
        <v>35.700000000000003</v>
      </c>
      <c r="AN151">
        <v>33.9</v>
      </c>
      <c r="AO151">
        <v>28.1</v>
      </c>
      <c r="AP151">
        <v>52.8</v>
      </c>
      <c r="AQ151">
        <v>62.1</v>
      </c>
      <c r="AR151">
        <v>44.2</v>
      </c>
      <c r="AS151">
        <v>27.9</v>
      </c>
      <c r="AT151">
        <v>66.3</v>
      </c>
      <c r="AU151">
        <v>59.5</v>
      </c>
      <c r="AV151">
        <v>3.6</v>
      </c>
      <c r="AW151">
        <v>16.399999999999999</v>
      </c>
      <c r="AX151">
        <v>14.7</v>
      </c>
      <c r="AY151">
        <v>9.4</v>
      </c>
      <c r="AZ151">
        <v>0.9</v>
      </c>
      <c r="BA151">
        <v>0.5</v>
      </c>
      <c r="BB151" t="s">
        <v>220</v>
      </c>
      <c r="BC151" t="s">
        <v>113</v>
      </c>
      <c r="BD151" t="s">
        <v>101</v>
      </c>
      <c r="BE151" t="s">
        <v>101</v>
      </c>
      <c r="BF151" t="s">
        <v>101</v>
      </c>
      <c r="BG151" t="s">
        <v>101</v>
      </c>
      <c r="BH151" t="s">
        <v>101</v>
      </c>
      <c r="BI151" t="s">
        <v>101</v>
      </c>
      <c r="BJ151" t="s">
        <v>101</v>
      </c>
      <c r="BK151" t="s">
        <v>101</v>
      </c>
      <c r="BL151" t="s">
        <v>101</v>
      </c>
      <c r="BM151" t="s">
        <v>101</v>
      </c>
      <c r="BN151" t="s">
        <v>101</v>
      </c>
      <c r="BO151" t="s">
        <v>101</v>
      </c>
      <c r="BP151">
        <v>435</v>
      </c>
      <c r="BQ151">
        <v>47</v>
      </c>
      <c r="BR151" t="s">
        <v>101</v>
      </c>
      <c r="BS151">
        <v>1197504.8470000001</v>
      </c>
      <c r="BT151">
        <v>1850181.7479999999</v>
      </c>
      <c r="BU151">
        <v>41.743749690000001</v>
      </c>
      <c r="BV151">
        <v>-87.551898129999998</v>
      </c>
      <c r="BW151">
        <v>46</v>
      </c>
      <c r="BX151" t="s">
        <v>207</v>
      </c>
      <c r="BY151">
        <v>10</v>
      </c>
      <c r="BZ151">
        <v>4</v>
      </c>
      <c r="CA151" t="s">
        <v>907</v>
      </c>
    </row>
    <row r="152" spans="2:79" x14ac:dyDescent="0.2">
      <c r="B152">
        <v>610365</v>
      </c>
      <c r="C152" t="s">
        <v>1761</v>
      </c>
      <c r="D152" t="s">
        <v>88</v>
      </c>
      <c r="E152" t="s">
        <v>1762</v>
      </c>
      <c r="F152" t="s">
        <v>90</v>
      </c>
      <c r="G152" t="s">
        <v>91</v>
      </c>
      <c r="H152">
        <v>60612</v>
      </c>
      <c r="I152" t="s">
        <v>1763</v>
      </c>
      <c r="J152" t="s">
        <v>1764</v>
      </c>
      <c r="K152" t="s">
        <v>324</v>
      </c>
      <c r="L152" t="s">
        <v>121</v>
      </c>
      <c r="M152" t="s">
        <v>96</v>
      </c>
      <c r="N152" t="s">
        <v>97</v>
      </c>
      <c r="O152" t="s">
        <v>98</v>
      </c>
      <c r="P152" t="s">
        <v>99</v>
      </c>
      <c r="Q152" t="s">
        <v>96</v>
      </c>
      <c r="R152" t="s">
        <v>103</v>
      </c>
      <c r="S152">
        <v>53</v>
      </c>
      <c r="T152" t="s">
        <v>103</v>
      </c>
      <c r="U152">
        <v>47</v>
      </c>
      <c r="V152" t="s">
        <v>103</v>
      </c>
      <c r="W152">
        <v>53</v>
      </c>
      <c r="X152" t="s">
        <v>102</v>
      </c>
      <c r="Y152">
        <v>39</v>
      </c>
      <c r="Z152" t="s">
        <v>4877</v>
      </c>
      <c r="AA152">
        <v>31</v>
      </c>
      <c r="AB152" t="s">
        <v>103</v>
      </c>
      <c r="AC152">
        <v>46</v>
      </c>
      <c r="AD152" t="s">
        <v>149</v>
      </c>
      <c r="AE152">
        <v>56</v>
      </c>
      <c r="AF152" t="s">
        <v>149</v>
      </c>
      <c r="AG152">
        <v>58</v>
      </c>
      <c r="AH152" s="2">
        <v>0.93300000000000005</v>
      </c>
      <c r="AI152">
        <v>25.8</v>
      </c>
      <c r="AJ152" s="2">
        <v>0.97599999999999998</v>
      </c>
      <c r="AK152" s="2">
        <v>0.98</v>
      </c>
      <c r="AL152">
        <v>50</v>
      </c>
      <c r="AM152" t="s">
        <v>101</v>
      </c>
      <c r="AN152">
        <v>13.8</v>
      </c>
      <c r="AO152">
        <v>13.8</v>
      </c>
      <c r="AP152">
        <v>44</v>
      </c>
      <c r="AQ152">
        <v>49.1</v>
      </c>
      <c r="AR152">
        <v>22.1</v>
      </c>
      <c r="AS152">
        <v>24.1</v>
      </c>
      <c r="AT152">
        <v>57</v>
      </c>
      <c r="AU152">
        <v>46</v>
      </c>
      <c r="AV152">
        <v>6.7</v>
      </c>
      <c r="AW152">
        <v>16.7</v>
      </c>
      <c r="AX152">
        <v>6.1</v>
      </c>
      <c r="AY152">
        <v>4.4000000000000004</v>
      </c>
      <c r="AZ152">
        <v>1.3</v>
      </c>
      <c r="BA152">
        <v>-0.4</v>
      </c>
      <c r="BB152" t="s">
        <v>220</v>
      </c>
      <c r="BC152" t="s">
        <v>113</v>
      </c>
      <c r="BD152" t="s">
        <v>101</v>
      </c>
      <c r="BE152" t="s">
        <v>101</v>
      </c>
      <c r="BF152" t="s">
        <v>101</v>
      </c>
      <c r="BG152" t="s">
        <v>101</v>
      </c>
      <c r="BH152" t="s">
        <v>101</v>
      </c>
      <c r="BI152" t="s">
        <v>101</v>
      </c>
      <c r="BJ152" t="s">
        <v>101</v>
      </c>
      <c r="BK152" t="s">
        <v>101</v>
      </c>
      <c r="BL152" t="s">
        <v>101</v>
      </c>
      <c r="BM152" t="s">
        <v>101</v>
      </c>
      <c r="BN152" t="s">
        <v>101</v>
      </c>
      <c r="BO152" t="s">
        <v>101</v>
      </c>
      <c r="BP152">
        <v>362</v>
      </c>
      <c r="BQ152">
        <v>37</v>
      </c>
      <c r="BR152" t="s">
        <v>101</v>
      </c>
      <c r="BS152">
        <v>1156159.0959999999</v>
      </c>
      <c r="BT152">
        <v>1895921.1429999999</v>
      </c>
      <c r="BU152">
        <v>41.870195180000003</v>
      </c>
      <c r="BV152">
        <v>-87.70216173</v>
      </c>
      <c r="BW152">
        <v>27</v>
      </c>
      <c r="BX152" t="s">
        <v>754</v>
      </c>
      <c r="BY152">
        <v>28</v>
      </c>
      <c r="BZ152">
        <v>11</v>
      </c>
      <c r="CA152" t="s">
        <v>1765</v>
      </c>
    </row>
    <row r="153" spans="2:79" x14ac:dyDescent="0.2">
      <c r="B153">
        <v>610201</v>
      </c>
      <c r="C153" t="s">
        <v>2385</v>
      </c>
      <c r="D153" t="s">
        <v>88</v>
      </c>
      <c r="E153" t="s">
        <v>2386</v>
      </c>
      <c r="F153" t="s">
        <v>90</v>
      </c>
      <c r="G153" t="s">
        <v>91</v>
      </c>
      <c r="H153">
        <v>60634</v>
      </c>
      <c r="I153" t="s">
        <v>2387</v>
      </c>
      <c r="J153" t="s">
        <v>2388</v>
      </c>
      <c r="K153" t="s">
        <v>1066</v>
      </c>
      <c r="L153" t="s">
        <v>193</v>
      </c>
      <c r="M153" t="s">
        <v>96</v>
      </c>
      <c r="N153" t="s">
        <v>128</v>
      </c>
      <c r="O153" t="s">
        <v>248</v>
      </c>
      <c r="P153" t="s">
        <v>433</v>
      </c>
      <c r="Q153" t="s">
        <v>96</v>
      </c>
      <c r="R153" t="s">
        <v>149</v>
      </c>
      <c r="S153">
        <v>70</v>
      </c>
      <c r="T153" t="s">
        <v>149</v>
      </c>
      <c r="U153">
        <v>61</v>
      </c>
      <c r="V153" t="s">
        <v>103</v>
      </c>
      <c r="W153">
        <v>47</v>
      </c>
      <c r="X153" t="s">
        <v>103</v>
      </c>
      <c r="Y153">
        <v>40</v>
      </c>
      <c r="Z153" t="s">
        <v>4876</v>
      </c>
      <c r="AA153">
        <v>47</v>
      </c>
      <c r="AB153" t="s">
        <v>103</v>
      </c>
      <c r="AC153">
        <v>57</v>
      </c>
      <c r="AD153" t="s">
        <v>103</v>
      </c>
      <c r="AE153">
        <v>50</v>
      </c>
      <c r="AF153" t="s">
        <v>103</v>
      </c>
      <c r="AG153">
        <v>50</v>
      </c>
      <c r="AH153" s="2">
        <v>0.96399999999999997</v>
      </c>
      <c r="AI153">
        <v>25.8</v>
      </c>
      <c r="AJ153" s="2">
        <v>0.95799999999999996</v>
      </c>
      <c r="AK153" s="2">
        <v>1</v>
      </c>
      <c r="AL153">
        <v>80.599999999999994</v>
      </c>
      <c r="AM153">
        <v>62.3</v>
      </c>
      <c r="AN153">
        <v>62.3</v>
      </c>
      <c r="AO153">
        <v>65</v>
      </c>
      <c r="AP153">
        <v>56.8</v>
      </c>
      <c r="AQ153">
        <v>55.9</v>
      </c>
      <c r="AR153">
        <v>73.900000000000006</v>
      </c>
      <c r="AS153">
        <v>66.5</v>
      </c>
      <c r="AT153">
        <v>64.8</v>
      </c>
      <c r="AU153">
        <v>61.5</v>
      </c>
      <c r="AV153">
        <v>46.8</v>
      </c>
      <c r="AW153">
        <v>58.5</v>
      </c>
      <c r="AX153">
        <v>48.8</v>
      </c>
      <c r="AY153">
        <v>38.700000000000003</v>
      </c>
      <c r="AZ153">
        <v>0.8</v>
      </c>
      <c r="BA153">
        <v>-0.5</v>
      </c>
      <c r="BB153" t="s">
        <v>220</v>
      </c>
      <c r="BC153" t="s">
        <v>113</v>
      </c>
      <c r="BD153">
        <v>33.700000000000003</v>
      </c>
      <c r="BE153">
        <v>100</v>
      </c>
      <c r="BF153" t="s">
        <v>101</v>
      </c>
      <c r="BG153" t="s">
        <v>101</v>
      </c>
      <c r="BH153" t="s">
        <v>101</v>
      </c>
      <c r="BI153" t="s">
        <v>101</v>
      </c>
      <c r="BJ153" t="s">
        <v>101</v>
      </c>
      <c r="BK153" t="s">
        <v>101</v>
      </c>
      <c r="BL153" t="s">
        <v>101</v>
      </c>
      <c r="BM153" t="s">
        <v>101</v>
      </c>
      <c r="BN153" t="s">
        <v>101</v>
      </c>
      <c r="BO153" t="s">
        <v>101</v>
      </c>
      <c r="BP153">
        <v>834</v>
      </c>
      <c r="BQ153">
        <v>30</v>
      </c>
      <c r="BR153" t="s">
        <v>101</v>
      </c>
      <c r="BS153">
        <v>1135416.2069999999</v>
      </c>
      <c r="BT153">
        <v>1924349.243</v>
      </c>
      <c r="BU153">
        <v>41.948598650000001</v>
      </c>
      <c r="BV153">
        <v>-87.77764028</v>
      </c>
      <c r="BW153">
        <v>17</v>
      </c>
      <c r="BX153" t="s">
        <v>1959</v>
      </c>
      <c r="BY153">
        <v>38</v>
      </c>
      <c r="BZ153">
        <v>16</v>
      </c>
      <c r="CA153" t="s">
        <v>2389</v>
      </c>
    </row>
    <row r="154" spans="2:79" x14ac:dyDescent="0.2">
      <c r="B154">
        <v>609981</v>
      </c>
      <c r="C154" t="s">
        <v>756</v>
      </c>
      <c r="D154" t="s">
        <v>88</v>
      </c>
      <c r="E154" t="s">
        <v>757</v>
      </c>
      <c r="F154" t="s">
        <v>90</v>
      </c>
      <c r="G154" t="s">
        <v>91</v>
      </c>
      <c r="H154">
        <v>60638</v>
      </c>
      <c r="I154" t="s">
        <v>758</v>
      </c>
      <c r="J154" t="s">
        <v>759</v>
      </c>
      <c r="K154" t="s">
        <v>175</v>
      </c>
      <c r="L154" t="s">
        <v>112</v>
      </c>
      <c r="M154" t="s">
        <v>96</v>
      </c>
      <c r="N154" t="s">
        <v>97</v>
      </c>
      <c r="O154" t="s">
        <v>98</v>
      </c>
      <c r="P154" t="s">
        <v>99</v>
      </c>
      <c r="Q154" t="s">
        <v>96</v>
      </c>
      <c r="R154" t="s">
        <v>102</v>
      </c>
      <c r="S154">
        <v>33</v>
      </c>
      <c r="T154" t="s">
        <v>101</v>
      </c>
      <c r="U154" t="s">
        <v>101</v>
      </c>
      <c r="V154" t="s">
        <v>102</v>
      </c>
      <c r="W154">
        <v>31</v>
      </c>
      <c r="X154" t="s">
        <v>102</v>
      </c>
      <c r="Y154">
        <v>27</v>
      </c>
      <c r="Z154" t="s">
        <v>4875</v>
      </c>
      <c r="AA154" t="s">
        <v>101</v>
      </c>
      <c r="AB154" t="s">
        <v>101</v>
      </c>
      <c r="AC154" t="s">
        <v>101</v>
      </c>
      <c r="AD154" t="s">
        <v>102</v>
      </c>
      <c r="AE154">
        <v>45</v>
      </c>
      <c r="AF154" t="s">
        <v>102</v>
      </c>
      <c r="AG154">
        <v>44</v>
      </c>
      <c r="AH154" s="2">
        <v>0.92100000000000004</v>
      </c>
      <c r="AI154">
        <v>25.5</v>
      </c>
      <c r="AJ154" s="2">
        <v>0.95799999999999996</v>
      </c>
      <c r="AK154" s="2">
        <v>0.97899999999999998</v>
      </c>
      <c r="AL154">
        <v>52.2</v>
      </c>
      <c r="AM154">
        <v>48.8</v>
      </c>
      <c r="AN154">
        <v>14.9</v>
      </c>
      <c r="AO154">
        <v>10.7</v>
      </c>
      <c r="AP154">
        <v>29.7</v>
      </c>
      <c r="AQ154">
        <v>40</v>
      </c>
      <c r="AR154">
        <v>29.5</v>
      </c>
      <c r="AS154">
        <v>22.2</v>
      </c>
      <c r="AT154">
        <v>50</v>
      </c>
      <c r="AU154">
        <v>47.1</v>
      </c>
      <c r="AV154">
        <v>7.1</v>
      </c>
      <c r="AW154">
        <v>10.7</v>
      </c>
      <c r="AX154">
        <v>4.9000000000000004</v>
      </c>
      <c r="AY154">
        <v>6.7</v>
      </c>
      <c r="AZ154">
        <v>-0.2</v>
      </c>
      <c r="BA154">
        <v>-1.6</v>
      </c>
      <c r="BB154" t="s">
        <v>113</v>
      </c>
      <c r="BC154" t="s">
        <v>104</v>
      </c>
      <c r="BD154" t="s">
        <v>101</v>
      </c>
      <c r="BE154" t="s">
        <v>101</v>
      </c>
      <c r="BF154" t="s">
        <v>101</v>
      </c>
      <c r="BG154" t="s">
        <v>101</v>
      </c>
      <c r="BH154" t="s">
        <v>101</v>
      </c>
      <c r="BI154" t="s">
        <v>101</v>
      </c>
      <c r="BJ154" t="s">
        <v>101</v>
      </c>
      <c r="BK154" t="s">
        <v>101</v>
      </c>
      <c r="BL154" t="s">
        <v>101</v>
      </c>
      <c r="BM154" t="s">
        <v>101</v>
      </c>
      <c r="BN154" t="s">
        <v>101</v>
      </c>
      <c r="BO154" t="s">
        <v>101</v>
      </c>
      <c r="BP154">
        <v>364</v>
      </c>
      <c r="BQ154">
        <v>44</v>
      </c>
      <c r="BR154" t="s">
        <v>101</v>
      </c>
      <c r="BS154">
        <v>1144438.111</v>
      </c>
      <c r="BT154">
        <v>1873241.7660000001</v>
      </c>
      <c r="BU154">
        <v>41.808188209999997</v>
      </c>
      <c r="BV154">
        <v>-87.745763150000002</v>
      </c>
      <c r="BW154">
        <v>56</v>
      </c>
      <c r="BX154" t="s">
        <v>760</v>
      </c>
      <c r="BY154">
        <v>23</v>
      </c>
      <c r="BZ154">
        <v>8</v>
      </c>
      <c r="CA154" t="s">
        <v>761</v>
      </c>
    </row>
    <row r="155" spans="2:79" x14ac:dyDescent="0.2">
      <c r="B155">
        <v>610102</v>
      </c>
      <c r="C155" t="s">
        <v>1328</v>
      </c>
      <c r="D155" t="s">
        <v>88</v>
      </c>
      <c r="E155" t="s">
        <v>1329</v>
      </c>
      <c r="F155" t="s">
        <v>90</v>
      </c>
      <c r="G155" t="s">
        <v>91</v>
      </c>
      <c r="H155">
        <v>60620</v>
      </c>
      <c r="I155" t="s">
        <v>1330</v>
      </c>
      <c r="J155" t="s">
        <v>1331</v>
      </c>
      <c r="K155" t="s">
        <v>111</v>
      </c>
      <c r="L155" t="s">
        <v>112</v>
      </c>
      <c r="M155" t="s">
        <v>96</v>
      </c>
      <c r="N155" t="s">
        <v>97</v>
      </c>
      <c r="O155" t="s">
        <v>98</v>
      </c>
      <c r="P155" t="s">
        <v>99</v>
      </c>
      <c r="Q155" t="s">
        <v>96</v>
      </c>
      <c r="R155" t="s">
        <v>103</v>
      </c>
      <c r="S155">
        <v>44</v>
      </c>
      <c r="T155" t="s">
        <v>103</v>
      </c>
      <c r="U155">
        <v>40</v>
      </c>
      <c r="V155" t="s">
        <v>103</v>
      </c>
      <c r="W155">
        <v>49</v>
      </c>
      <c r="X155" t="s">
        <v>103</v>
      </c>
      <c r="Y155">
        <v>49</v>
      </c>
      <c r="Z155" t="s">
        <v>4876</v>
      </c>
      <c r="AA155">
        <v>43</v>
      </c>
      <c r="AB155" t="s">
        <v>102</v>
      </c>
      <c r="AC155">
        <v>32</v>
      </c>
      <c r="AD155" t="s">
        <v>102</v>
      </c>
      <c r="AE155">
        <v>46</v>
      </c>
      <c r="AF155" t="s">
        <v>102</v>
      </c>
      <c r="AG155">
        <v>46</v>
      </c>
      <c r="AH155" s="2">
        <v>0.94399999999999995</v>
      </c>
      <c r="AI155">
        <v>25.4</v>
      </c>
      <c r="AJ155" s="2">
        <v>0.96899999999999997</v>
      </c>
      <c r="AK155" s="2">
        <v>1</v>
      </c>
      <c r="AL155" t="s">
        <v>101</v>
      </c>
      <c r="AM155" t="s">
        <v>101</v>
      </c>
      <c r="AN155">
        <v>26.9</v>
      </c>
      <c r="AO155">
        <v>18.8</v>
      </c>
      <c r="AP155">
        <v>46.4</v>
      </c>
      <c r="AQ155">
        <v>48.2</v>
      </c>
      <c r="AR155">
        <v>32.5</v>
      </c>
      <c r="AS155">
        <v>30.7</v>
      </c>
      <c r="AT155">
        <v>58.1</v>
      </c>
      <c r="AU155">
        <v>56.7</v>
      </c>
      <c r="AV155">
        <v>14.3</v>
      </c>
      <c r="AW155">
        <v>22.9</v>
      </c>
      <c r="AX155">
        <v>5.0999999999999996</v>
      </c>
      <c r="AY155">
        <v>7.5</v>
      </c>
      <c r="AZ155">
        <v>0.7</v>
      </c>
      <c r="BA155">
        <v>0.3</v>
      </c>
      <c r="BB155" t="s">
        <v>220</v>
      </c>
      <c r="BC155" t="s">
        <v>113</v>
      </c>
      <c r="BD155" t="s">
        <v>101</v>
      </c>
      <c r="BE155" t="s">
        <v>101</v>
      </c>
      <c r="BF155" t="s">
        <v>101</v>
      </c>
      <c r="BG155" t="s">
        <v>101</v>
      </c>
      <c r="BH155" t="s">
        <v>101</v>
      </c>
      <c r="BI155" t="s">
        <v>101</v>
      </c>
      <c r="BJ155" t="s">
        <v>101</v>
      </c>
      <c r="BK155" t="s">
        <v>101</v>
      </c>
      <c r="BL155" t="s">
        <v>101</v>
      </c>
      <c r="BM155" t="s">
        <v>101</v>
      </c>
      <c r="BN155" t="s">
        <v>101</v>
      </c>
      <c r="BO155" t="s">
        <v>101</v>
      </c>
      <c r="BP155">
        <v>402</v>
      </c>
      <c r="BQ155">
        <v>45</v>
      </c>
      <c r="BR155" t="s">
        <v>101</v>
      </c>
      <c r="BS155">
        <v>1171926.9140000001</v>
      </c>
      <c r="BT155">
        <v>1853950.5360000001</v>
      </c>
      <c r="BU155">
        <v>41.754690910000001</v>
      </c>
      <c r="BV155">
        <v>-87.645506659999995</v>
      </c>
      <c r="BW155">
        <v>71</v>
      </c>
      <c r="BX155" t="s">
        <v>129</v>
      </c>
      <c r="BY155">
        <v>17</v>
      </c>
      <c r="BZ155">
        <v>6</v>
      </c>
      <c r="CA155" t="s">
        <v>1332</v>
      </c>
    </row>
    <row r="156" spans="2:79" x14ac:dyDescent="0.2">
      <c r="B156">
        <v>609790</v>
      </c>
      <c r="C156" t="s">
        <v>342</v>
      </c>
      <c r="D156" t="s">
        <v>88</v>
      </c>
      <c r="E156" t="s">
        <v>343</v>
      </c>
      <c r="F156" t="s">
        <v>90</v>
      </c>
      <c r="G156" t="s">
        <v>91</v>
      </c>
      <c r="H156">
        <v>60620</v>
      </c>
      <c r="I156" t="s">
        <v>344</v>
      </c>
      <c r="J156" t="s">
        <v>345</v>
      </c>
      <c r="K156" t="s">
        <v>111</v>
      </c>
      <c r="L156" t="s">
        <v>112</v>
      </c>
      <c r="M156" t="s">
        <v>96</v>
      </c>
      <c r="N156" t="s">
        <v>97</v>
      </c>
      <c r="O156" t="s">
        <v>98</v>
      </c>
      <c r="P156" t="s">
        <v>99</v>
      </c>
      <c r="Q156" t="s">
        <v>96</v>
      </c>
      <c r="R156" t="s">
        <v>102</v>
      </c>
      <c r="S156">
        <v>25</v>
      </c>
      <c r="T156" t="s">
        <v>103</v>
      </c>
      <c r="U156">
        <v>42</v>
      </c>
      <c r="V156" t="s">
        <v>102</v>
      </c>
      <c r="W156">
        <v>28</v>
      </c>
      <c r="X156" t="s">
        <v>102</v>
      </c>
      <c r="Y156">
        <v>34</v>
      </c>
      <c r="Z156" t="s">
        <v>4874</v>
      </c>
      <c r="AA156">
        <v>77</v>
      </c>
      <c r="AB156" t="s">
        <v>103</v>
      </c>
      <c r="AC156">
        <v>59</v>
      </c>
      <c r="AD156" t="s">
        <v>103</v>
      </c>
      <c r="AE156">
        <v>51</v>
      </c>
      <c r="AF156" t="s">
        <v>103</v>
      </c>
      <c r="AG156">
        <v>49</v>
      </c>
      <c r="AH156" s="2">
        <v>0.91700000000000004</v>
      </c>
      <c r="AI156">
        <v>25.3</v>
      </c>
      <c r="AJ156" s="2">
        <v>0.96399999999999997</v>
      </c>
      <c r="AK156" s="2">
        <v>1</v>
      </c>
      <c r="AL156">
        <v>64.3</v>
      </c>
      <c r="AM156" t="s">
        <v>101</v>
      </c>
      <c r="AN156">
        <v>27</v>
      </c>
      <c r="AO156">
        <v>22.8</v>
      </c>
      <c r="AP156">
        <v>51.8</v>
      </c>
      <c r="AQ156">
        <v>55.3</v>
      </c>
      <c r="AR156">
        <v>27.4</v>
      </c>
      <c r="AS156">
        <v>22.4</v>
      </c>
      <c r="AT156">
        <v>45.3</v>
      </c>
      <c r="AU156">
        <v>52.9</v>
      </c>
      <c r="AV156">
        <v>6.5</v>
      </c>
      <c r="AW156">
        <v>13</v>
      </c>
      <c r="AX156">
        <v>8.1</v>
      </c>
      <c r="AY156">
        <v>5.7</v>
      </c>
      <c r="AZ156">
        <v>-0.5</v>
      </c>
      <c r="BA156">
        <v>-0.3</v>
      </c>
      <c r="BB156" t="s">
        <v>113</v>
      </c>
      <c r="BC156" t="s">
        <v>113</v>
      </c>
      <c r="BD156">
        <v>60</v>
      </c>
      <c r="BE156">
        <v>3.8</v>
      </c>
      <c r="BF156" t="s">
        <v>101</v>
      </c>
      <c r="BG156" t="s">
        <v>101</v>
      </c>
      <c r="BH156" t="s">
        <v>101</v>
      </c>
      <c r="BI156" t="s">
        <v>101</v>
      </c>
      <c r="BJ156" t="s">
        <v>101</v>
      </c>
      <c r="BK156" t="s">
        <v>101</v>
      </c>
      <c r="BL156" t="s">
        <v>101</v>
      </c>
      <c r="BM156" t="s">
        <v>101</v>
      </c>
      <c r="BN156" t="s">
        <v>101</v>
      </c>
      <c r="BO156" t="s">
        <v>101</v>
      </c>
      <c r="BP156">
        <v>602</v>
      </c>
      <c r="BQ156">
        <v>43</v>
      </c>
      <c r="BR156" t="s">
        <v>101</v>
      </c>
      <c r="BS156">
        <v>1164981.8959999999</v>
      </c>
      <c r="BT156">
        <v>1853724.297</v>
      </c>
      <c r="BU156">
        <v>41.754219620000001</v>
      </c>
      <c r="BV156">
        <v>-87.670964530000006</v>
      </c>
      <c r="BW156">
        <v>71</v>
      </c>
      <c r="BX156" t="s">
        <v>129</v>
      </c>
      <c r="BY156">
        <v>18</v>
      </c>
      <c r="BZ156">
        <v>6</v>
      </c>
      <c r="CA156" t="s">
        <v>346</v>
      </c>
    </row>
    <row r="157" spans="2:79" x14ac:dyDescent="0.2">
      <c r="B157">
        <v>610518</v>
      </c>
      <c r="C157" t="s">
        <v>1206</v>
      </c>
      <c r="D157" t="s">
        <v>132</v>
      </c>
      <c r="E157" t="s">
        <v>983</v>
      </c>
      <c r="F157" t="s">
        <v>90</v>
      </c>
      <c r="G157" t="s">
        <v>91</v>
      </c>
      <c r="H157">
        <v>60644</v>
      </c>
      <c r="I157" t="s">
        <v>1207</v>
      </c>
      <c r="J157" t="s">
        <v>1208</v>
      </c>
      <c r="K157" t="s">
        <v>985</v>
      </c>
      <c r="L157" t="s">
        <v>121</v>
      </c>
      <c r="M157" t="s">
        <v>96</v>
      </c>
      <c r="N157" t="s">
        <v>128</v>
      </c>
      <c r="O157" t="s">
        <v>98</v>
      </c>
      <c r="P157" t="s">
        <v>249</v>
      </c>
      <c r="Q157" t="s">
        <v>96</v>
      </c>
      <c r="R157" t="s">
        <v>103</v>
      </c>
      <c r="S157">
        <v>42</v>
      </c>
      <c r="T157" t="s">
        <v>101</v>
      </c>
      <c r="U157" t="s">
        <v>101</v>
      </c>
      <c r="V157" t="s">
        <v>103</v>
      </c>
      <c r="W157">
        <v>52</v>
      </c>
      <c r="X157" t="s">
        <v>103</v>
      </c>
      <c r="Y157">
        <v>52</v>
      </c>
      <c r="Z157" t="s">
        <v>4875</v>
      </c>
      <c r="AA157" t="s">
        <v>101</v>
      </c>
      <c r="AB157" t="s">
        <v>101</v>
      </c>
      <c r="AC157" t="s">
        <v>101</v>
      </c>
      <c r="AD157" t="s">
        <v>101</v>
      </c>
      <c r="AE157" t="s">
        <v>101</v>
      </c>
      <c r="AF157" t="s">
        <v>101</v>
      </c>
      <c r="AG157" t="s">
        <v>101</v>
      </c>
      <c r="AH157" s="2">
        <v>0.84499999999999997</v>
      </c>
      <c r="AI157">
        <v>25</v>
      </c>
      <c r="AJ157" s="2">
        <v>0.96499999999999997</v>
      </c>
      <c r="AK157" s="2">
        <v>1</v>
      </c>
      <c r="AL157" t="s">
        <v>101</v>
      </c>
      <c r="AM157" t="s">
        <v>101</v>
      </c>
      <c r="AN157" t="s">
        <v>101</v>
      </c>
      <c r="AO157" t="s">
        <v>101</v>
      </c>
      <c r="AP157" t="s">
        <v>101</v>
      </c>
      <c r="AQ157" t="s">
        <v>101</v>
      </c>
      <c r="AR157" t="s">
        <v>101</v>
      </c>
      <c r="AS157" t="s">
        <v>101</v>
      </c>
      <c r="AT157" t="s">
        <v>101</v>
      </c>
      <c r="AU157" t="s">
        <v>101</v>
      </c>
      <c r="AV157" t="s">
        <v>101</v>
      </c>
      <c r="AW157" t="s">
        <v>101</v>
      </c>
      <c r="BB157" t="s">
        <v>101</v>
      </c>
      <c r="BC157" t="s">
        <v>101</v>
      </c>
      <c r="BD157" t="s">
        <v>101</v>
      </c>
      <c r="BE157" t="s">
        <v>101</v>
      </c>
      <c r="BF157">
        <v>12.3</v>
      </c>
      <c r="BG157">
        <v>12.5</v>
      </c>
      <c r="BH157">
        <v>13.6</v>
      </c>
      <c r="BI157">
        <v>13.6</v>
      </c>
      <c r="BJ157">
        <v>1.3</v>
      </c>
      <c r="BK157">
        <v>14.4</v>
      </c>
      <c r="BL157">
        <v>0.8</v>
      </c>
      <c r="BM157" t="s">
        <v>101</v>
      </c>
      <c r="BN157" t="s">
        <v>101</v>
      </c>
      <c r="BO157" t="s">
        <v>101</v>
      </c>
      <c r="BP157">
        <v>410</v>
      </c>
      <c r="BQ157">
        <v>36</v>
      </c>
      <c r="BR157">
        <v>82</v>
      </c>
      <c r="BS157">
        <v>1139494.763</v>
      </c>
      <c r="BT157">
        <v>1901274.2579999999</v>
      </c>
      <c r="BU157">
        <v>41.885204770000001</v>
      </c>
      <c r="BV157">
        <v>-87.763211909999995</v>
      </c>
      <c r="BW157">
        <v>25</v>
      </c>
      <c r="BX157" t="s">
        <v>269</v>
      </c>
      <c r="BY157">
        <v>28</v>
      </c>
      <c r="BZ157">
        <v>15</v>
      </c>
      <c r="CA157" t="s">
        <v>987</v>
      </c>
    </row>
    <row r="158" spans="2:79" x14ac:dyDescent="0.2">
      <c r="B158">
        <v>609862</v>
      </c>
      <c r="C158" t="s">
        <v>276</v>
      </c>
      <c r="D158" t="s">
        <v>88</v>
      </c>
      <c r="E158" t="s">
        <v>277</v>
      </c>
      <c r="F158" t="s">
        <v>90</v>
      </c>
      <c r="G158" t="s">
        <v>91</v>
      </c>
      <c r="H158">
        <v>60617</v>
      </c>
      <c r="I158" t="s">
        <v>278</v>
      </c>
      <c r="J158" t="s">
        <v>279</v>
      </c>
      <c r="K158" t="s">
        <v>200</v>
      </c>
      <c r="L158" t="s">
        <v>95</v>
      </c>
      <c r="M158" t="s">
        <v>96</v>
      </c>
      <c r="N158" t="s">
        <v>128</v>
      </c>
      <c r="O158" t="s">
        <v>98</v>
      </c>
      <c r="P158" t="s">
        <v>249</v>
      </c>
      <c r="Q158" t="s">
        <v>96</v>
      </c>
      <c r="R158" t="s">
        <v>102</v>
      </c>
      <c r="S158">
        <v>22</v>
      </c>
      <c r="T158" t="s">
        <v>103</v>
      </c>
      <c r="U158">
        <v>43</v>
      </c>
      <c r="V158" t="s">
        <v>103</v>
      </c>
      <c r="W158">
        <v>40</v>
      </c>
      <c r="X158" t="s">
        <v>103</v>
      </c>
      <c r="Y158">
        <v>54</v>
      </c>
      <c r="Z158" t="s">
        <v>4876</v>
      </c>
      <c r="AA158">
        <v>52</v>
      </c>
      <c r="AB158" t="s">
        <v>103</v>
      </c>
      <c r="AC158">
        <v>53</v>
      </c>
      <c r="AD158" t="s">
        <v>103</v>
      </c>
      <c r="AE158">
        <v>50</v>
      </c>
      <c r="AF158" t="s">
        <v>103</v>
      </c>
      <c r="AG158">
        <v>51</v>
      </c>
      <c r="AH158" s="2">
        <v>0.95099999999999996</v>
      </c>
      <c r="AI158">
        <v>24.9</v>
      </c>
      <c r="AJ158" s="2">
        <v>0.95</v>
      </c>
      <c r="AK158" s="2">
        <v>0.98699999999999999</v>
      </c>
      <c r="AL158">
        <v>76.2</v>
      </c>
      <c r="AM158">
        <v>60</v>
      </c>
      <c r="AN158">
        <v>44.6</v>
      </c>
      <c r="AO158">
        <v>26.4</v>
      </c>
      <c r="AP158">
        <v>54.7</v>
      </c>
      <c r="AQ158">
        <v>72.5</v>
      </c>
      <c r="AR158">
        <v>45.5</v>
      </c>
      <c r="AS158">
        <v>22.4</v>
      </c>
      <c r="AT158">
        <v>72.099999999999994</v>
      </c>
      <c r="AU158">
        <v>52.6</v>
      </c>
      <c r="AV158">
        <v>0</v>
      </c>
      <c r="AW158">
        <v>11.4</v>
      </c>
      <c r="AX158">
        <v>16.7</v>
      </c>
      <c r="AY158">
        <v>5.7</v>
      </c>
      <c r="AZ158">
        <v>1</v>
      </c>
      <c r="BA158">
        <v>-0.1</v>
      </c>
      <c r="BB158" t="s">
        <v>220</v>
      </c>
      <c r="BC158" t="s">
        <v>113</v>
      </c>
      <c r="BD158" t="s">
        <v>101</v>
      </c>
      <c r="BE158" t="s">
        <v>101</v>
      </c>
      <c r="BF158" t="s">
        <v>101</v>
      </c>
      <c r="BG158" t="s">
        <v>101</v>
      </c>
      <c r="BH158" t="s">
        <v>101</v>
      </c>
      <c r="BI158" t="s">
        <v>101</v>
      </c>
      <c r="BJ158" t="s">
        <v>101</v>
      </c>
      <c r="BK158" t="s">
        <v>101</v>
      </c>
      <c r="BL158" t="s">
        <v>101</v>
      </c>
      <c r="BM158" t="s">
        <v>101</v>
      </c>
      <c r="BN158" t="s">
        <v>101</v>
      </c>
      <c r="BO158" t="s">
        <v>101</v>
      </c>
      <c r="BP158">
        <v>554</v>
      </c>
      <c r="BQ158">
        <v>47</v>
      </c>
      <c r="BR158" t="s">
        <v>101</v>
      </c>
      <c r="BS158">
        <v>1193682.1459999999</v>
      </c>
      <c r="BT158">
        <v>1849300.8629999999</v>
      </c>
      <c r="BU158">
        <v>41.741426869999998</v>
      </c>
      <c r="BV158">
        <v>-87.565933319999999</v>
      </c>
      <c r="BW158">
        <v>46</v>
      </c>
      <c r="BX158" t="s">
        <v>207</v>
      </c>
      <c r="BY158">
        <v>7</v>
      </c>
      <c r="BZ158">
        <v>4</v>
      </c>
      <c r="CA158" t="s">
        <v>280</v>
      </c>
    </row>
    <row r="159" spans="2:79" x14ac:dyDescent="0.2">
      <c r="B159">
        <v>610277</v>
      </c>
      <c r="C159" t="s">
        <v>662</v>
      </c>
      <c r="D159" t="s">
        <v>88</v>
      </c>
      <c r="E159" t="s">
        <v>663</v>
      </c>
      <c r="F159" t="s">
        <v>90</v>
      </c>
      <c r="G159" t="s">
        <v>91</v>
      </c>
      <c r="H159">
        <v>60615</v>
      </c>
      <c r="I159" t="s">
        <v>664</v>
      </c>
      <c r="J159" t="s">
        <v>665</v>
      </c>
      <c r="K159" t="s">
        <v>94</v>
      </c>
      <c r="L159" t="s">
        <v>95</v>
      </c>
      <c r="M159" t="s">
        <v>96</v>
      </c>
      <c r="N159" t="s">
        <v>97</v>
      </c>
      <c r="O159" t="s">
        <v>98</v>
      </c>
      <c r="P159" t="s">
        <v>99</v>
      </c>
      <c r="Q159" t="s">
        <v>96</v>
      </c>
      <c r="R159" t="s">
        <v>102</v>
      </c>
      <c r="S159">
        <v>32</v>
      </c>
      <c r="T159" t="s">
        <v>101</v>
      </c>
      <c r="U159" t="s">
        <v>101</v>
      </c>
      <c r="V159" t="s">
        <v>149</v>
      </c>
      <c r="W159">
        <v>64</v>
      </c>
      <c r="X159" t="s">
        <v>149</v>
      </c>
      <c r="Y159">
        <v>76</v>
      </c>
      <c r="Z159" t="s">
        <v>4875</v>
      </c>
      <c r="AA159" t="s">
        <v>101</v>
      </c>
      <c r="AB159" t="s">
        <v>101</v>
      </c>
      <c r="AC159" t="s">
        <v>101</v>
      </c>
      <c r="AD159" t="s">
        <v>103</v>
      </c>
      <c r="AE159">
        <v>52</v>
      </c>
      <c r="AF159" t="s">
        <v>149</v>
      </c>
      <c r="AG159">
        <v>55</v>
      </c>
      <c r="AH159" s="2">
        <v>0.90500000000000003</v>
      </c>
      <c r="AI159">
        <v>24.9</v>
      </c>
      <c r="AJ159" s="2">
        <v>0.94899999999999995</v>
      </c>
      <c r="AK159" s="2">
        <v>1</v>
      </c>
      <c r="AL159">
        <v>52</v>
      </c>
      <c r="AM159">
        <v>54.8</v>
      </c>
      <c r="AN159">
        <v>19.600000000000001</v>
      </c>
      <c r="AO159">
        <v>16.2</v>
      </c>
      <c r="AP159">
        <v>41.1</v>
      </c>
      <c r="AQ159">
        <v>40</v>
      </c>
      <c r="AR159">
        <v>20.399999999999999</v>
      </c>
      <c r="AS159">
        <v>25</v>
      </c>
      <c r="AT159">
        <v>45.1</v>
      </c>
      <c r="AU159">
        <v>46.2</v>
      </c>
      <c r="AV159">
        <v>0</v>
      </c>
      <c r="AW159">
        <v>8.3000000000000007</v>
      </c>
      <c r="AX159">
        <v>8.1999999999999993</v>
      </c>
      <c r="AY159">
        <v>4.3</v>
      </c>
      <c r="AZ159">
        <v>1.2</v>
      </c>
      <c r="BA159">
        <v>0.7</v>
      </c>
      <c r="BB159" t="s">
        <v>220</v>
      </c>
      <c r="BC159" t="s">
        <v>113</v>
      </c>
      <c r="BD159" t="s">
        <v>101</v>
      </c>
      <c r="BE159" t="s">
        <v>101</v>
      </c>
      <c r="BF159" t="s">
        <v>101</v>
      </c>
      <c r="BG159" t="s">
        <v>101</v>
      </c>
      <c r="BH159" t="s">
        <v>101</v>
      </c>
      <c r="BI159" t="s">
        <v>101</v>
      </c>
      <c r="BJ159" t="s">
        <v>101</v>
      </c>
      <c r="BK159" t="s">
        <v>101</v>
      </c>
      <c r="BL159" t="s">
        <v>101</v>
      </c>
      <c r="BM159" t="s">
        <v>101</v>
      </c>
      <c r="BN159" t="s">
        <v>101</v>
      </c>
      <c r="BO159" t="s">
        <v>101</v>
      </c>
      <c r="BP159">
        <v>436</v>
      </c>
      <c r="BQ159">
        <v>42</v>
      </c>
      <c r="BR159" t="s">
        <v>101</v>
      </c>
      <c r="BS159">
        <v>1178699.3529999999</v>
      </c>
      <c r="BT159">
        <v>1872549.0260000001</v>
      </c>
      <c r="BU159">
        <v>41.805575779999998</v>
      </c>
      <c r="BV159">
        <v>-87.620122519999995</v>
      </c>
      <c r="BW159">
        <v>38</v>
      </c>
      <c r="BX159" t="s">
        <v>292</v>
      </c>
      <c r="BY159">
        <v>3</v>
      </c>
      <c r="BZ159">
        <v>2</v>
      </c>
      <c r="CA159" t="s">
        <v>666</v>
      </c>
    </row>
    <row r="160" spans="2:79" x14ac:dyDescent="0.2">
      <c r="B160">
        <v>610098</v>
      </c>
      <c r="C160" t="s">
        <v>935</v>
      </c>
      <c r="D160" t="s">
        <v>88</v>
      </c>
      <c r="E160" t="s">
        <v>936</v>
      </c>
      <c r="F160" t="s">
        <v>90</v>
      </c>
      <c r="G160" t="s">
        <v>91</v>
      </c>
      <c r="H160">
        <v>60651</v>
      </c>
      <c r="I160" t="s">
        <v>937</v>
      </c>
      <c r="J160" t="s">
        <v>938</v>
      </c>
      <c r="K160" t="s">
        <v>120</v>
      </c>
      <c r="L160" t="s">
        <v>121</v>
      </c>
      <c r="M160" t="s">
        <v>96</v>
      </c>
      <c r="N160" t="s">
        <v>97</v>
      </c>
      <c r="O160" t="s">
        <v>248</v>
      </c>
      <c r="P160" t="s">
        <v>249</v>
      </c>
      <c r="Q160" t="s">
        <v>96</v>
      </c>
      <c r="R160" t="s">
        <v>102</v>
      </c>
      <c r="S160">
        <v>37</v>
      </c>
      <c r="T160" t="s">
        <v>102</v>
      </c>
      <c r="U160">
        <v>34</v>
      </c>
      <c r="V160" t="s">
        <v>102</v>
      </c>
      <c r="W160">
        <v>37</v>
      </c>
      <c r="X160" t="s">
        <v>102</v>
      </c>
      <c r="Y160">
        <v>35</v>
      </c>
      <c r="Z160" t="s">
        <v>4876</v>
      </c>
      <c r="AA160">
        <v>48</v>
      </c>
      <c r="AB160" t="s">
        <v>102</v>
      </c>
      <c r="AC160">
        <v>36</v>
      </c>
      <c r="AD160" t="s">
        <v>103</v>
      </c>
      <c r="AE160">
        <v>48</v>
      </c>
      <c r="AF160" t="s">
        <v>103</v>
      </c>
      <c r="AG160">
        <v>51</v>
      </c>
      <c r="AH160" s="2">
        <v>0.94599999999999995</v>
      </c>
      <c r="AI160">
        <v>24.8</v>
      </c>
      <c r="AJ160" s="2">
        <v>0.95199999999999996</v>
      </c>
      <c r="AK160" s="2">
        <v>1</v>
      </c>
      <c r="AL160">
        <v>55.4</v>
      </c>
      <c r="AM160">
        <v>33.200000000000003</v>
      </c>
      <c r="AN160">
        <v>26.7</v>
      </c>
      <c r="AO160">
        <v>23.2</v>
      </c>
      <c r="AP160">
        <v>47.3</v>
      </c>
      <c r="AQ160">
        <v>50</v>
      </c>
      <c r="AR160">
        <v>39.200000000000003</v>
      </c>
      <c r="AS160">
        <v>28.1</v>
      </c>
      <c r="AT160">
        <v>59.5</v>
      </c>
      <c r="AU160">
        <v>51</v>
      </c>
      <c r="AV160">
        <v>15.2</v>
      </c>
      <c r="AW160">
        <v>16.7</v>
      </c>
      <c r="AX160">
        <v>9.6999999999999993</v>
      </c>
      <c r="AY160">
        <v>7.1</v>
      </c>
      <c r="AZ160">
        <v>-0.3</v>
      </c>
      <c r="BA160">
        <v>0.7</v>
      </c>
      <c r="BB160" t="s">
        <v>113</v>
      </c>
      <c r="BC160" t="s">
        <v>113</v>
      </c>
      <c r="BD160">
        <v>23.4</v>
      </c>
      <c r="BE160">
        <v>44.4</v>
      </c>
      <c r="BF160" t="s">
        <v>101</v>
      </c>
      <c r="BG160" t="s">
        <v>101</v>
      </c>
      <c r="BH160" t="s">
        <v>101</v>
      </c>
      <c r="BI160" t="s">
        <v>101</v>
      </c>
      <c r="BJ160" t="s">
        <v>101</v>
      </c>
      <c r="BK160" t="s">
        <v>101</v>
      </c>
      <c r="BL160" t="s">
        <v>101</v>
      </c>
      <c r="BM160" t="s">
        <v>101</v>
      </c>
      <c r="BN160" t="s">
        <v>101</v>
      </c>
      <c r="BO160" t="s">
        <v>101</v>
      </c>
      <c r="BP160">
        <v>801</v>
      </c>
      <c r="BQ160">
        <v>34</v>
      </c>
      <c r="BR160" t="s">
        <v>101</v>
      </c>
      <c r="BS160">
        <v>1148503.0020000001</v>
      </c>
      <c r="BT160">
        <v>1908960.6189999999</v>
      </c>
      <c r="BU160">
        <v>41.90612797</v>
      </c>
      <c r="BV160">
        <v>-87.729933239999994</v>
      </c>
      <c r="BW160">
        <v>23</v>
      </c>
      <c r="BX160" t="s">
        <v>401</v>
      </c>
      <c r="BY160">
        <v>37</v>
      </c>
      <c r="BZ160">
        <v>25</v>
      </c>
      <c r="CA160" t="s">
        <v>939</v>
      </c>
    </row>
    <row r="161" spans="2:79" x14ac:dyDescent="0.2">
      <c r="B161">
        <v>610103</v>
      </c>
      <c r="C161" t="s">
        <v>196</v>
      </c>
      <c r="D161" t="s">
        <v>88</v>
      </c>
      <c r="E161" t="s">
        <v>197</v>
      </c>
      <c r="F161" t="s">
        <v>90</v>
      </c>
      <c r="G161" t="s">
        <v>91</v>
      </c>
      <c r="H161">
        <v>60649</v>
      </c>
      <c r="I161" t="s">
        <v>198</v>
      </c>
      <c r="J161" t="s">
        <v>199</v>
      </c>
      <c r="K161" t="s">
        <v>200</v>
      </c>
      <c r="L161" t="s">
        <v>95</v>
      </c>
      <c r="M161" t="s">
        <v>96</v>
      </c>
      <c r="N161" t="s">
        <v>128</v>
      </c>
      <c r="O161" t="s">
        <v>98</v>
      </c>
      <c r="P161" t="s">
        <v>99</v>
      </c>
      <c r="Q161" t="s">
        <v>96</v>
      </c>
      <c r="R161" t="s">
        <v>100</v>
      </c>
      <c r="S161">
        <v>17</v>
      </c>
      <c r="T161" t="s">
        <v>101</v>
      </c>
      <c r="U161" t="s">
        <v>101</v>
      </c>
      <c r="V161" t="s">
        <v>102</v>
      </c>
      <c r="W161">
        <v>28</v>
      </c>
      <c r="X161" t="s">
        <v>102</v>
      </c>
      <c r="Y161">
        <v>29</v>
      </c>
      <c r="Z161" t="s">
        <v>4875</v>
      </c>
      <c r="AA161" t="s">
        <v>101</v>
      </c>
      <c r="AB161" t="s">
        <v>101</v>
      </c>
      <c r="AC161" t="s">
        <v>101</v>
      </c>
      <c r="AD161" t="s">
        <v>102</v>
      </c>
      <c r="AE161">
        <v>40</v>
      </c>
      <c r="AF161" t="s">
        <v>102</v>
      </c>
      <c r="AG161">
        <v>43</v>
      </c>
      <c r="AH161" s="2">
        <v>0.92100000000000004</v>
      </c>
      <c r="AI161">
        <v>24.6</v>
      </c>
      <c r="AJ161" s="2">
        <v>0.94599999999999995</v>
      </c>
      <c r="AK161" s="2">
        <v>1</v>
      </c>
      <c r="AL161">
        <v>52</v>
      </c>
      <c r="AM161">
        <v>54</v>
      </c>
      <c r="AN161">
        <v>13.8</v>
      </c>
      <c r="AO161">
        <v>16.399999999999999</v>
      </c>
      <c r="AP161">
        <v>42.8</v>
      </c>
      <c r="AQ161">
        <v>29.1</v>
      </c>
      <c r="AR161">
        <v>17.899999999999999</v>
      </c>
      <c r="AS161">
        <v>28.6</v>
      </c>
      <c r="AT161">
        <v>43.3</v>
      </c>
      <c r="AU161">
        <v>60</v>
      </c>
      <c r="AV161">
        <v>1.7</v>
      </c>
      <c r="AW161">
        <v>19</v>
      </c>
      <c r="AX161">
        <v>3.4</v>
      </c>
      <c r="AY161">
        <v>6.7</v>
      </c>
      <c r="AZ161">
        <v>-0.4</v>
      </c>
      <c r="BA161">
        <v>0.7</v>
      </c>
      <c r="BB161" t="s">
        <v>113</v>
      </c>
      <c r="BC161" t="s">
        <v>113</v>
      </c>
      <c r="BD161">
        <v>17.899999999999999</v>
      </c>
      <c r="BE161" t="s">
        <v>101</v>
      </c>
      <c r="BF161" t="s">
        <v>101</v>
      </c>
      <c r="BG161" t="s">
        <v>101</v>
      </c>
      <c r="BH161" t="s">
        <v>101</v>
      </c>
      <c r="BI161" t="s">
        <v>101</v>
      </c>
      <c r="BJ161" t="s">
        <v>101</v>
      </c>
      <c r="BK161" t="s">
        <v>101</v>
      </c>
      <c r="BL161" t="s">
        <v>101</v>
      </c>
      <c r="BM161" t="s">
        <v>101</v>
      </c>
      <c r="BN161" t="s">
        <v>101</v>
      </c>
      <c r="BO161" t="s">
        <v>101</v>
      </c>
      <c r="BP161">
        <v>575</v>
      </c>
      <c r="BQ161">
        <v>46</v>
      </c>
      <c r="BR161" t="s">
        <v>101</v>
      </c>
      <c r="BS161">
        <v>1191708.8259999999</v>
      </c>
      <c r="BT161">
        <v>1859191.4639999999</v>
      </c>
      <c r="BU161">
        <v>41.768615570000001</v>
      </c>
      <c r="BV161">
        <v>-87.572842989999998</v>
      </c>
      <c r="BW161">
        <v>43</v>
      </c>
      <c r="BX161" t="s">
        <v>201</v>
      </c>
      <c r="BY161">
        <v>5</v>
      </c>
      <c r="BZ161">
        <v>3</v>
      </c>
      <c r="CA161" t="s">
        <v>202</v>
      </c>
    </row>
    <row r="162" spans="2:79" x14ac:dyDescent="0.2">
      <c r="B162">
        <v>609924</v>
      </c>
      <c r="C162" t="s">
        <v>779</v>
      </c>
      <c r="D162" t="s">
        <v>88</v>
      </c>
      <c r="E162" t="s">
        <v>780</v>
      </c>
      <c r="F162" t="s">
        <v>90</v>
      </c>
      <c r="G162" t="s">
        <v>91</v>
      </c>
      <c r="H162">
        <v>60620</v>
      </c>
      <c r="I162" t="s">
        <v>781</v>
      </c>
      <c r="J162" t="s">
        <v>782</v>
      </c>
      <c r="K162" t="s">
        <v>155</v>
      </c>
      <c r="L162" t="s">
        <v>156</v>
      </c>
      <c r="M162" t="s">
        <v>96</v>
      </c>
      <c r="N162" t="s">
        <v>128</v>
      </c>
      <c r="O162" t="s">
        <v>248</v>
      </c>
      <c r="P162" t="s">
        <v>249</v>
      </c>
      <c r="Q162" t="s">
        <v>96</v>
      </c>
      <c r="R162" t="s">
        <v>102</v>
      </c>
      <c r="S162">
        <v>34</v>
      </c>
      <c r="T162" t="s">
        <v>101</v>
      </c>
      <c r="U162" t="s">
        <v>101</v>
      </c>
      <c r="V162" t="s">
        <v>149</v>
      </c>
      <c r="W162">
        <v>61</v>
      </c>
      <c r="X162" t="s">
        <v>149</v>
      </c>
      <c r="Y162">
        <v>71</v>
      </c>
      <c r="Z162" t="s">
        <v>4875</v>
      </c>
      <c r="AA162" t="s">
        <v>101</v>
      </c>
      <c r="AB162" t="s">
        <v>101</v>
      </c>
      <c r="AC162" t="s">
        <v>101</v>
      </c>
      <c r="AD162" t="s">
        <v>103</v>
      </c>
      <c r="AE162">
        <v>47</v>
      </c>
      <c r="AF162" t="s">
        <v>103</v>
      </c>
      <c r="AG162">
        <v>50</v>
      </c>
      <c r="AH162" s="2">
        <v>0.93400000000000005</v>
      </c>
      <c r="AI162">
        <v>24.5</v>
      </c>
      <c r="AJ162" s="2">
        <v>0.95899999999999996</v>
      </c>
      <c r="AK162" s="2">
        <v>1</v>
      </c>
      <c r="AL162">
        <v>60.1</v>
      </c>
      <c r="AM162">
        <v>48.3</v>
      </c>
      <c r="AN162">
        <v>36.6</v>
      </c>
      <c r="AO162">
        <v>35.799999999999997</v>
      </c>
      <c r="AP162">
        <v>52</v>
      </c>
      <c r="AQ162">
        <v>64.5</v>
      </c>
      <c r="AR162">
        <v>69.400000000000006</v>
      </c>
      <c r="AS162">
        <v>44.2</v>
      </c>
      <c r="AT162">
        <v>74.7</v>
      </c>
      <c r="AU162">
        <v>70.2</v>
      </c>
      <c r="AV162">
        <v>7</v>
      </c>
      <c r="AW162">
        <v>33.299999999999997</v>
      </c>
      <c r="AX162">
        <v>25.2</v>
      </c>
      <c r="AY162">
        <v>14.1</v>
      </c>
      <c r="AZ162">
        <v>1.4</v>
      </c>
      <c r="BA162">
        <v>0.1</v>
      </c>
      <c r="BB162" t="s">
        <v>220</v>
      </c>
      <c r="BC162" t="s">
        <v>113</v>
      </c>
      <c r="BD162" t="s">
        <v>101</v>
      </c>
      <c r="BE162" t="s">
        <v>101</v>
      </c>
      <c r="BF162" t="s">
        <v>101</v>
      </c>
      <c r="BG162" t="s">
        <v>101</v>
      </c>
      <c r="BH162" t="s">
        <v>101</v>
      </c>
      <c r="BI162" t="s">
        <v>101</v>
      </c>
      <c r="BJ162" t="s">
        <v>101</v>
      </c>
      <c r="BK162" t="s">
        <v>101</v>
      </c>
      <c r="BL162" t="s">
        <v>101</v>
      </c>
      <c r="BM162" t="s">
        <v>101</v>
      </c>
      <c r="BN162" t="s">
        <v>101</v>
      </c>
      <c r="BO162" t="s">
        <v>101</v>
      </c>
      <c r="BP162">
        <v>478</v>
      </c>
      <c r="BQ162">
        <v>49</v>
      </c>
      <c r="BR162" t="s">
        <v>101</v>
      </c>
      <c r="BS162">
        <v>1169287.183</v>
      </c>
      <c r="BT162">
        <v>1844810.5379999999</v>
      </c>
      <c r="BU162">
        <v>41.729666979999998</v>
      </c>
      <c r="BV162">
        <v>-87.655444349999996</v>
      </c>
      <c r="BW162">
        <v>73</v>
      </c>
      <c r="BX162" t="s">
        <v>434</v>
      </c>
      <c r="BY162">
        <v>21</v>
      </c>
      <c r="BZ162">
        <v>22</v>
      </c>
      <c r="CA162" t="s">
        <v>783</v>
      </c>
    </row>
    <row r="163" spans="2:79" x14ac:dyDescent="0.2">
      <c r="B163">
        <v>609736</v>
      </c>
      <c r="C163" t="s">
        <v>414</v>
      </c>
      <c r="D163" t="s">
        <v>132</v>
      </c>
      <c r="E163" t="s">
        <v>415</v>
      </c>
      <c r="F163" t="s">
        <v>90</v>
      </c>
      <c r="G163" t="s">
        <v>91</v>
      </c>
      <c r="H163">
        <v>60615</v>
      </c>
      <c r="I163" t="s">
        <v>416</v>
      </c>
      <c r="J163" t="s">
        <v>417</v>
      </c>
      <c r="K163" t="s">
        <v>136</v>
      </c>
      <c r="L163" t="s">
        <v>95</v>
      </c>
      <c r="M163" t="s">
        <v>96</v>
      </c>
      <c r="N163" t="s">
        <v>97</v>
      </c>
      <c r="O163" t="s">
        <v>98</v>
      </c>
      <c r="P163" t="s">
        <v>99</v>
      </c>
      <c r="Q163" t="s">
        <v>96</v>
      </c>
      <c r="R163" t="s">
        <v>102</v>
      </c>
      <c r="S163">
        <v>27</v>
      </c>
      <c r="T163" t="s">
        <v>100</v>
      </c>
      <c r="U163">
        <v>18</v>
      </c>
      <c r="V163" t="s">
        <v>102</v>
      </c>
      <c r="W163">
        <v>35</v>
      </c>
      <c r="X163" t="s">
        <v>103</v>
      </c>
      <c r="Y163">
        <v>47</v>
      </c>
      <c r="Z163" t="s">
        <v>4877</v>
      </c>
      <c r="AA163">
        <v>35</v>
      </c>
      <c r="AB163" t="s">
        <v>102</v>
      </c>
      <c r="AC163">
        <v>25</v>
      </c>
      <c r="AD163" t="s">
        <v>101</v>
      </c>
      <c r="AE163" t="s">
        <v>101</v>
      </c>
      <c r="AF163" t="s">
        <v>101</v>
      </c>
      <c r="AG163" t="s">
        <v>101</v>
      </c>
      <c r="AH163" s="2">
        <v>0.625</v>
      </c>
      <c r="AI163">
        <v>24.4</v>
      </c>
      <c r="AJ163" s="2">
        <v>0.93500000000000005</v>
      </c>
      <c r="AK163" s="2">
        <v>1</v>
      </c>
      <c r="AL163" t="s">
        <v>101</v>
      </c>
      <c r="AM163" t="s">
        <v>101</v>
      </c>
      <c r="AN163" t="s">
        <v>101</v>
      </c>
      <c r="AO163" t="s">
        <v>101</v>
      </c>
      <c r="AP163" t="s">
        <v>101</v>
      </c>
      <c r="AQ163" t="s">
        <v>101</v>
      </c>
      <c r="AR163" t="s">
        <v>101</v>
      </c>
      <c r="AS163" t="s">
        <v>101</v>
      </c>
      <c r="AT163" t="s">
        <v>101</v>
      </c>
      <c r="AU163" t="s">
        <v>101</v>
      </c>
      <c r="AV163" t="s">
        <v>101</v>
      </c>
      <c r="AW163" t="s">
        <v>101</v>
      </c>
      <c r="BB163" t="s">
        <v>101</v>
      </c>
      <c r="BC163" t="s">
        <v>101</v>
      </c>
      <c r="BD163" t="s">
        <v>101</v>
      </c>
      <c r="BE163" t="s">
        <v>101</v>
      </c>
      <c r="BF163">
        <v>11.6</v>
      </c>
      <c r="BG163">
        <v>11.7</v>
      </c>
      <c r="BH163">
        <v>13</v>
      </c>
      <c r="BI163">
        <v>12.9</v>
      </c>
      <c r="BJ163">
        <v>1.3</v>
      </c>
      <c r="BK163">
        <v>14</v>
      </c>
      <c r="BL163">
        <v>1</v>
      </c>
      <c r="BM163">
        <v>3.3</v>
      </c>
      <c r="BN163">
        <v>33.700000000000003</v>
      </c>
      <c r="BO163">
        <v>51</v>
      </c>
      <c r="BP163">
        <v>318</v>
      </c>
      <c r="BQ163">
        <v>42</v>
      </c>
      <c r="BR163">
        <v>37.1</v>
      </c>
      <c r="BS163">
        <v>1180944.2009999999</v>
      </c>
      <c r="BT163">
        <v>1871282.8319999999</v>
      </c>
      <c r="BU163">
        <v>41.802049820000001</v>
      </c>
      <c r="BV163">
        <v>-87.611928359999993</v>
      </c>
      <c r="BW163">
        <v>40</v>
      </c>
      <c r="BX163" t="s">
        <v>105</v>
      </c>
      <c r="BY163">
        <v>4</v>
      </c>
      <c r="BZ163">
        <v>2</v>
      </c>
      <c r="CA163" t="s">
        <v>418</v>
      </c>
    </row>
    <row r="164" spans="2:79" x14ac:dyDescent="0.2">
      <c r="B164">
        <v>610068</v>
      </c>
      <c r="C164" t="s">
        <v>826</v>
      </c>
      <c r="D164" t="s">
        <v>88</v>
      </c>
      <c r="E164" t="s">
        <v>827</v>
      </c>
      <c r="F164" t="s">
        <v>90</v>
      </c>
      <c r="G164" t="s">
        <v>91</v>
      </c>
      <c r="H164">
        <v>60639</v>
      </c>
      <c r="I164" t="s">
        <v>828</v>
      </c>
      <c r="J164" t="s">
        <v>829</v>
      </c>
      <c r="K164" t="s">
        <v>192</v>
      </c>
      <c r="L164" t="s">
        <v>193</v>
      </c>
      <c r="M164" t="s">
        <v>96</v>
      </c>
      <c r="N164" t="s">
        <v>128</v>
      </c>
      <c r="O164" t="s">
        <v>248</v>
      </c>
      <c r="P164" t="s">
        <v>249</v>
      </c>
      <c r="Q164" t="s">
        <v>96</v>
      </c>
      <c r="R164" t="s">
        <v>102</v>
      </c>
      <c r="S164">
        <v>35</v>
      </c>
      <c r="T164" t="s">
        <v>101</v>
      </c>
      <c r="U164" t="s">
        <v>101</v>
      </c>
      <c r="V164" t="s">
        <v>102</v>
      </c>
      <c r="W164">
        <v>34</v>
      </c>
      <c r="X164" t="s">
        <v>102</v>
      </c>
      <c r="Y164">
        <v>33</v>
      </c>
      <c r="Z164" t="s">
        <v>4875</v>
      </c>
      <c r="AA164" t="s">
        <v>101</v>
      </c>
      <c r="AB164" t="s">
        <v>101</v>
      </c>
      <c r="AC164" t="s">
        <v>101</v>
      </c>
      <c r="AD164" t="s">
        <v>103</v>
      </c>
      <c r="AE164">
        <v>50</v>
      </c>
      <c r="AF164" t="s">
        <v>103</v>
      </c>
      <c r="AG164">
        <v>47</v>
      </c>
      <c r="AH164" s="2">
        <v>0.95</v>
      </c>
      <c r="AI164">
        <v>24.4</v>
      </c>
      <c r="AJ164" s="2">
        <v>0.94899999999999995</v>
      </c>
      <c r="AK164" s="2">
        <v>1</v>
      </c>
      <c r="AL164">
        <v>48.5</v>
      </c>
      <c r="AM164">
        <v>42.6</v>
      </c>
      <c r="AN164">
        <v>31</v>
      </c>
      <c r="AO164">
        <v>20.6</v>
      </c>
      <c r="AP164">
        <v>45.9</v>
      </c>
      <c r="AQ164">
        <v>51.5</v>
      </c>
      <c r="AR164">
        <v>42</v>
      </c>
      <c r="AS164">
        <v>29.2</v>
      </c>
      <c r="AT164">
        <v>50.7</v>
      </c>
      <c r="AU164">
        <v>41.2</v>
      </c>
      <c r="AV164">
        <v>12.4</v>
      </c>
      <c r="AW164">
        <v>22.1</v>
      </c>
      <c r="AX164">
        <v>14.4</v>
      </c>
      <c r="AY164">
        <v>11</v>
      </c>
      <c r="AZ164">
        <v>-0.8</v>
      </c>
      <c r="BA164">
        <v>-0.5</v>
      </c>
      <c r="BB164" t="s">
        <v>104</v>
      </c>
      <c r="BC164" t="s">
        <v>113</v>
      </c>
      <c r="BD164">
        <v>14</v>
      </c>
      <c r="BE164">
        <v>88.2</v>
      </c>
      <c r="BF164" t="s">
        <v>101</v>
      </c>
      <c r="BG164" t="s">
        <v>101</v>
      </c>
      <c r="BH164" t="s">
        <v>101</v>
      </c>
      <c r="BI164" t="s">
        <v>101</v>
      </c>
      <c r="BJ164" t="s">
        <v>101</v>
      </c>
      <c r="BK164" t="s">
        <v>101</v>
      </c>
      <c r="BL164" t="s">
        <v>101</v>
      </c>
      <c r="BM164" t="s">
        <v>101</v>
      </c>
      <c r="BN164" t="s">
        <v>101</v>
      </c>
      <c r="BO164" t="s">
        <v>101</v>
      </c>
      <c r="BP164">
        <v>1499</v>
      </c>
      <c r="BQ164">
        <v>29</v>
      </c>
      <c r="BR164" t="s">
        <v>101</v>
      </c>
      <c r="BS164">
        <v>1139861.1580000001</v>
      </c>
      <c r="BT164">
        <v>1915387.949</v>
      </c>
      <c r="BU164">
        <v>41.923927710000001</v>
      </c>
      <c r="BV164">
        <v>-87.761520939999997</v>
      </c>
      <c r="BW164">
        <v>19</v>
      </c>
      <c r="BX164" t="s">
        <v>368</v>
      </c>
      <c r="BY164">
        <v>37</v>
      </c>
      <c r="BZ164">
        <v>25</v>
      </c>
      <c r="CA164" t="s">
        <v>830</v>
      </c>
    </row>
    <row r="165" spans="2:79" x14ac:dyDescent="0.2">
      <c r="B165">
        <v>610244</v>
      </c>
      <c r="C165" t="s">
        <v>2906</v>
      </c>
      <c r="D165" t="s">
        <v>132</v>
      </c>
      <c r="E165" t="s">
        <v>2907</v>
      </c>
      <c r="F165" t="s">
        <v>90</v>
      </c>
      <c r="G165" t="s">
        <v>91</v>
      </c>
      <c r="H165">
        <v>60644</v>
      </c>
      <c r="I165" t="s">
        <v>2908</v>
      </c>
      <c r="J165" t="s">
        <v>2909</v>
      </c>
      <c r="K165" t="s">
        <v>985</v>
      </c>
      <c r="L165" t="s">
        <v>121</v>
      </c>
      <c r="M165" t="s">
        <v>96</v>
      </c>
      <c r="N165" t="s">
        <v>128</v>
      </c>
      <c r="O165" t="s">
        <v>98</v>
      </c>
      <c r="P165" t="s">
        <v>99</v>
      </c>
      <c r="Q165" t="s">
        <v>96</v>
      </c>
      <c r="R165" t="s">
        <v>101</v>
      </c>
      <c r="T165" t="s">
        <v>101</v>
      </c>
      <c r="U165" t="s">
        <v>101</v>
      </c>
      <c r="V165" t="s">
        <v>101</v>
      </c>
      <c r="X165" t="s">
        <v>101</v>
      </c>
      <c r="Z165" t="s">
        <v>4875</v>
      </c>
      <c r="AA165" t="s">
        <v>101</v>
      </c>
      <c r="AB165" t="s">
        <v>101</v>
      </c>
      <c r="AC165" t="s">
        <v>101</v>
      </c>
      <c r="AD165" t="s">
        <v>103</v>
      </c>
      <c r="AE165">
        <v>48</v>
      </c>
      <c r="AF165" t="s">
        <v>102</v>
      </c>
      <c r="AG165">
        <v>36</v>
      </c>
      <c r="AH165" s="2">
        <v>0.79100000000000004</v>
      </c>
      <c r="AI165">
        <v>24.4</v>
      </c>
      <c r="AJ165" s="2">
        <v>0.95399999999999996</v>
      </c>
      <c r="AK165" s="2">
        <v>1</v>
      </c>
      <c r="AL165" t="s">
        <v>101</v>
      </c>
      <c r="AM165" t="s">
        <v>101</v>
      </c>
      <c r="AN165" t="s">
        <v>101</v>
      </c>
      <c r="AO165" t="s">
        <v>101</v>
      </c>
      <c r="AP165" t="s">
        <v>101</v>
      </c>
      <c r="AQ165" t="s">
        <v>101</v>
      </c>
      <c r="AR165">
        <v>19.399999999999999</v>
      </c>
      <c r="AS165">
        <v>22.8</v>
      </c>
      <c r="AT165">
        <v>36.5</v>
      </c>
      <c r="AU165">
        <v>52.7</v>
      </c>
      <c r="AV165">
        <v>3.6</v>
      </c>
      <c r="AW165">
        <v>10.7</v>
      </c>
      <c r="AX165">
        <v>1.7</v>
      </c>
      <c r="AY165">
        <v>2.6</v>
      </c>
      <c r="AZ165">
        <v>-1.2</v>
      </c>
      <c r="BA165">
        <v>-0.7</v>
      </c>
      <c r="BB165" t="s">
        <v>104</v>
      </c>
      <c r="BC165" t="s">
        <v>113</v>
      </c>
      <c r="BD165" t="s">
        <v>101</v>
      </c>
      <c r="BE165" t="s">
        <v>101</v>
      </c>
      <c r="BF165">
        <v>14</v>
      </c>
      <c r="BG165">
        <v>13.3</v>
      </c>
      <c r="BH165">
        <v>14.4</v>
      </c>
      <c r="BI165">
        <v>14.5</v>
      </c>
      <c r="BJ165">
        <v>0.5</v>
      </c>
      <c r="BK165">
        <v>15.7</v>
      </c>
      <c r="BL165">
        <v>1.3</v>
      </c>
      <c r="BM165">
        <v>13</v>
      </c>
      <c r="BN165">
        <v>87.4</v>
      </c>
      <c r="BO165">
        <v>60.4</v>
      </c>
      <c r="BP165">
        <v>726</v>
      </c>
      <c r="BQ165">
        <v>36</v>
      </c>
      <c r="BR165">
        <v>78.2</v>
      </c>
      <c r="BS165">
        <v>1142209.317</v>
      </c>
      <c r="BT165">
        <v>1896792.791</v>
      </c>
      <c r="BU165">
        <v>41.872857140000001</v>
      </c>
      <c r="BV165">
        <v>-87.753354669999993</v>
      </c>
      <c r="BW165">
        <v>25</v>
      </c>
      <c r="BX165" t="s">
        <v>269</v>
      </c>
      <c r="BY165">
        <v>24</v>
      </c>
      <c r="BZ165">
        <v>15</v>
      </c>
      <c r="CA165" t="s">
        <v>2910</v>
      </c>
    </row>
    <row r="166" spans="2:79" x14ac:dyDescent="0.2">
      <c r="B166">
        <v>609826</v>
      </c>
      <c r="C166" t="s">
        <v>919</v>
      </c>
      <c r="D166" t="s">
        <v>88</v>
      </c>
      <c r="E166" t="s">
        <v>920</v>
      </c>
      <c r="F166" t="s">
        <v>90</v>
      </c>
      <c r="G166" t="s">
        <v>91</v>
      </c>
      <c r="H166">
        <v>60623</v>
      </c>
      <c r="I166" t="s">
        <v>921</v>
      </c>
      <c r="J166" t="s">
        <v>922</v>
      </c>
      <c r="K166" t="s">
        <v>633</v>
      </c>
      <c r="L166" t="s">
        <v>121</v>
      </c>
      <c r="M166" t="s">
        <v>96</v>
      </c>
      <c r="N166" t="s">
        <v>97</v>
      </c>
      <c r="O166" t="s">
        <v>248</v>
      </c>
      <c r="P166" t="s">
        <v>249</v>
      </c>
      <c r="Q166" t="s">
        <v>96</v>
      </c>
      <c r="R166" t="s">
        <v>102</v>
      </c>
      <c r="S166">
        <v>36</v>
      </c>
      <c r="T166" t="s">
        <v>102</v>
      </c>
      <c r="U166">
        <v>24</v>
      </c>
      <c r="V166" t="s">
        <v>102</v>
      </c>
      <c r="W166">
        <v>34</v>
      </c>
      <c r="X166" t="s">
        <v>102</v>
      </c>
      <c r="Y166">
        <v>20</v>
      </c>
      <c r="Z166" t="s">
        <v>4879</v>
      </c>
      <c r="AA166">
        <v>17</v>
      </c>
      <c r="AB166" t="s">
        <v>102</v>
      </c>
      <c r="AC166">
        <v>31</v>
      </c>
      <c r="AD166" t="s">
        <v>102</v>
      </c>
      <c r="AE166">
        <v>46</v>
      </c>
      <c r="AF166" t="s">
        <v>103</v>
      </c>
      <c r="AG166">
        <v>48</v>
      </c>
      <c r="AH166" s="2">
        <v>0.96299999999999997</v>
      </c>
      <c r="AI166">
        <v>24.3</v>
      </c>
      <c r="AJ166" s="2">
        <v>0.96899999999999997</v>
      </c>
      <c r="AK166" s="2">
        <v>1</v>
      </c>
      <c r="AL166" t="s">
        <v>101</v>
      </c>
      <c r="AM166" t="s">
        <v>101</v>
      </c>
      <c r="AN166">
        <v>34.799999999999997</v>
      </c>
      <c r="AO166">
        <v>18.8</v>
      </c>
      <c r="AP166">
        <v>49.8</v>
      </c>
      <c r="AQ166">
        <v>58.5</v>
      </c>
      <c r="AR166">
        <v>33.299999999999997</v>
      </c>
      <c r="AS166">
        <v>17.2</v>
      </c>
      <c r="AT166">
        <v>61</v>
      </c>
      <c r="AU166">
        <v>48.5</v>
      </c>
      <c r="AV166">
        <v>7.5</v>
      </c>
      <c r="AW166">
        <v>15.1</v>
      </c>
      <c r="AX166">
        <v>8</v>
      </c>
      <c r="AY166">
        <v>6.2</v>
      </c>
      <c r="AZ166">
        <v>-0.8</v>
      </c>
      <c r="BA166">
        <v>-0.6</v>
      </c>
      <c r="BB166" t="s">
        <v>104</v>
      </c>
      <c r="BC166" t="s">
        <v>113</v>
      </c>
      <c r="BD166" t="s">
        <v>101</v>
      </c>
      <c r="BE166" t="s">
        <v>101</v>
      </c>
      <c r="BF166" t="s">
        <v>101</v>
      </c>
      <c r="BG166" t="s">
        <v>101</v>
      </c>
      <c r="BH166" t="s">
        <v>101</v>
      </c>
      <c r="BI166" t="s">
        <v>101</v>
      </c>
      <c r="BJ166" t="s">
        <v>101</v>
      </c>
      <c r="BK166" t="s">
        <v>101</v>
      </c>
      <c r="BL166" t="s">
        <v>101</v>
      </c>
      <c r="BM166" t="s">
        <v>101</v>
      </c>
      <c r="BN166" t="s">
        <v>101</v>
      </c>
      <c r="BO166" t="s">
        <v>101</v>
      </c>
      <c r="BP166">
        <v>525</v>
      </c>
      <c r="BQ166">
        <v>37</v>
      </c>
      <c r="BR166" t="s">
        <v>101</v>
      </c>
      <c r="BS166">
        <v>1152737.2790000001</v>
      </c>
      <c r="BT166">
        <v>1886876.128</v>
      </c>
      <c r="BU166">
        <v>41.84544296</v>
      </c>
      <c r="BV166">
        <v>-87.714963519999998</v>
      </c>
      <c r="BW166">
        <v>30</v>
      </c>
      <c r="BX166" t="s">
        <v>634</v>
      </c>
      <c r="BY166">
        <v>22</v>
      </c>
      <c r="BZ166">
        <v>10</v>
      </c>
      <c r="CA166" t="s">
        <v>923</v>
      </c>
    </row>
    <row r="167" spans="2:79" x14ac:dyDescent="0.2">
      <c r="B167">
        <v>610183</v>
      </c>
      <c r="C167" t="s">
        <v>861</v>
      </c>
      <c r="D167" t="s">
        <v>88</v>
      </c>
      <c r="E167" t="s">
        <v>862</v>
      </c>
      <c r="F167" t="s">
        <v>90</v>
      </c>
      <c r="G167" t="s">
        <v>91</v>
      </c>
      <c r="H167">
        <v>60644</v>
      </c>
      <c r="I167" t="s">
        <v>863</v>
      </c>
      <c r="J167" t="s">
        <v>864</v>
      </c>
      <c r="K167" t="s">
        <v>268</v>
      </c>
      <c r="L167" t="s">
        <v>121</v>
      </c>
      <c r="M167" t="s">
        <v>96</v>
      </c>
      <c r="N167" t="s">
        <v>97</v>
      </c>
      <c r="O167" t="s">
        <v>248</v>
      </c>
      <c r="P167" t="s">
        <v>249</v>
      </c>
      <c r="Q167" t="s">
        <v>96</v>
      </c>
      <c r="R167" t="s">
        <v>102</v>
      </c>
      <c r="S167">
        <v>35</v>
      </c>
      <c r="T167" t="s">
        <v>103</v>
      </c>
      <c r="U167">
        <v>50</v>
      </c>
      <c r="V167" t="s">
        <v>103</v>
      </c>
      <c r="W167">
        <v>57</v>
      </c>
      <c r="X167" t="s">
        <v>149</v>
      </c>
      <c r="Y167">
        <v>71</v>
      </c>
      <c r="Z167" t="s">
        <v>4874</v>
      </c>
      <c r="AA167">
        <v>66</v>
      </c>
      <c r="AB167" t="s">
        <v>103</v>
      </c>
      <c r="AC167">
        <v>56</v>
      </c>
      <c r="AD167" t="s">
        <v>103</v>
      </c>
      <c r="AE167">
        <v>50</v>
      </c>
      <c r="AF167" t="s">
        <v>149</v>
      </c>
      <c r="AG167">
        <v>55</v>
      </c>
      <c r="AH167" s="2">
        <v>0.92500000000000004</v>
      </c>
      <c r="AI167">
        <v>24.1</v>
      </c>
      <c r="AJ167" s="2">
        <v>0.96</v>
      </c>
      <c r="AK167" s="2">
        <v>1</v>
      </c>
      <c r="AL167">
        <v>55.3</v>
      </c>
      <c r="AM167">
        <v>44.9</v>
      </c>
      <c r="AN167">
        <v>26.1</v>
      </c>
      <c r="AO167">
        <v>21.5</v>
      </c>
      <c r="AP167">
        <v>56</v>
      </c>
      <c r="AQ167">
        <v>50</v>
      </c>
      <c r="AR167">
        <v>36</v>
      </c>
      <c r="AS167">
        <v>29.4</v>
      </c>
      <c r="AT167">
        <v>56.6</v>
      </c>
      <c r="AU167">
        <v>61.4</v>
      </c>
      <c r="AV167">
        <v>9.4</v>
      </c>
      <c r="AW167">
        <v>21.9</v>
      </c>
      <c r="AX167">
        <v>10.7</v>
      </c>
      <c r="AY167">
        <v>11</v>
      </c>
      <c r="AZ167">
        <v>0.7</v>
      </c>
      <c r="BA167">
        <v>1.7</v>
      </c>
      <c r="BB167" t="s">
        <v>220</v>
      </c>
      <c r="BC167" t="s">
        <v>220</v>
      </c>
      <c r="BD167" t="s">
        <v>101</v>
      </c>
      <c r="BE167" t="s">
        <v>101</v>
      </c>
      <c r="BF167" t="s">
        <v>101</v>
      </c>
      <c r="BG167" t="s">
        <v>101</v>
      </c>
      <c r="BH167" t="s">
        <v>101</v>
      </c>
      <c r="BI167" t="s">
        <v>101</v>
      </c>
      <c r="BJ167" t="s">
        <v>101</v>
      </c>
      <c r="BK167" t="s">
        <v>101</v>
      </c>
      <c r="BL167" t="s">
        <v>101</v>
      </c>
      <c r="BM167" t="s">
        <v>101</v>
      </c>
      <c r="BN167" t="s">
        <v>101</v>
      </c>
      <c r="BO167" t="s">
        <v>101</v>
      </c>
      <c r="BP167">
        <v>811</v>
      </c>
      <c r="BQ167">
        <v>36</v>
      </c>
      <c r="BR167" t="s">
        <v>101</v>
      </c>
      <c r="BS167">
        <v>1142962.0290000001</v>
      </c>
      <c r="BT167">
        <v>1901180.1370000001</v>
      </c>
      <c r="BU167">
        <v>41.884882570000002</v>
      </c>
      <c r="BV167">
        <v>-87.750481690000001</v>
      </c>
      <c r="BW167">
        <v>25</v>
      </c>
      <c r="BX167" t="s">
        <v>269</v>
      </c>
      <c r="BY167">
        <v>28</v>
      </c>
      <c r="BZ167">
        <v>15</v>
      </c>
      <c r="CA167" t="s">
        <v>865</v>
      </c>
    </row>
    <row r="168" spans="2:79" x14ac:dyDescent="0.2">
      <c r="B168">
        <v>609768</v>
      </c>
      <c r="C168" t="s">
        <v>624</v>
      </c>
      <c r="D168" t="s">
        <v>132</v>
      </c>
      <c r="E168" t="s">
        <v>625</v>
      </c>
      <c r="F168" t="s">
        <v>90</v>
      </c>
      <c r="G168" t="s">
        <v>91</v>
      </c>
      <c r="H168">
        <v>60621</v>
      </c>
      <c r="I168" t="s">
        <v>626</v>
      </c>
      <c r="J168" t="s">
        <v>627</v>
      </c>
      <c r="K168" t="s">
        <v>163</v>
      </c>
      <c r="L168" t="s">
        <v>112</v>
      </c>
      <c r="M168" t="s">
        <v>96</v>
      </c>
      <c r="N168" t="s">
        <v>128</v>
      </c>
      <c r="O168" t="s">
        <v>98</v>
      </c>
      <c r="P168" t="s">
        <v>99</v>
      </c>
      <c r="Q168" t="s">
        <v>96</v>
      </c>
      <c r="R168" t="s">
        <v>102</v>
      </c>
      <c r="S168">
        <v>31</v>
      </c>
      <c r="T168" t="s">
        <v>103</v>
      </c>
      <c r="U168">
        <v>51</v>
      </c>
      <c r="V168" t="s">
        <v>102</v>
      </c>
      <c r="W168">
        <v>37</v>
      </c>
      <c r="X168" t="s">
        <v>103</v>
      </c>
      <c r="Y168">
        <v>44</v>
      </c>
      <c r="Z168" t="s">
        <v>4876</v>
      </c>
      <c r="AA168">
        <v>56</v>
      </c>
      <c r="AB168" t="s">
        <v>102</v>
      </c>
      <c r="AC168">
        <v>35</v>
      </c>
      <c r="AD168" t="s">
        <v>101</v>
      </c>
      <c r="AE168" t="s">
        <v>101</v>
      </c>
      <c r="AF168" t="s">
        <v>101</v>
      </c>
      <c r="AG168" t="s">
        <v>101</v>
      </c>
      <c r="AH168" s="2">
        <v>0.72199999999999998</v>
      </c>
      <c r="AI168">
        <v>24</v>
      </c>
      <c r="AJ168" s="2">
        <v>0.94299999999999995</v>
      </c>
      <c r="AK168" s="2">
        <v>0.99099999999999999</v>
      </c>
      <c r="AL168" t="s">
        <v>101</v>
      </c>
      <c r="AM168" t="s">
        <v>101</v>
      </c>
      <c r="AN168" t="s">
        <v>101</v>
      </c>
      <c r="AO168" t="s">
        <v>101</v>
      </c>
      <c r="AP168" t="s">
        <v>101</v>
      </c>
      <c r="AQ168" t="s">
        <v>101</v>
      </c>
      <c r="AR168" t="s">
        <v>101</v>
      </c>
      <c r="AS168" t="s">
        <v>101</v>
      </c>
      <c r="AT168" t="s">
        <v>101</v>
      </c>
      <c r="AU168" t="s">
        <v>101</v>
      </c>
      <c r="AV168" t="s">
        <v>101</v>
      </c>
      <c r="AW168" t="s">
        <v>101</v>
      </c>
      <c r="BB168" t="s">
        <v>101</v>
      </c>
      <c r="BC168" t="s">
        <v>101</v>
      </c>
      <c r="BD168" t="s">
        <v>101</v>
      </c>
      <c r="BE168" t="s">
        <v>101</v>
      </c>
      <c r="BF168">
        <v>12.3</v>
      </c>
      <c r="BG168">
        <v>13</v>
      </c>
      <c r="BH168">
        <v>13.7</v>
      </c>
      <c r="BI168">
        <v>13.5</v>
      </c>
      <c r="BJ168">
        <v>1.2</v>
      </c>
      <c r="BK168">
        <v>15</v>
      </c>
      <c r="BL168">
        <v>1.3</v>
      </c>
      <c r="BM168">
        <v>16.7</v>
      </c>
      <c r="BN168">
        <v>55.2</v>
      </c>
      <c r="BO168">
        <v>58.2</v>
      </c>
      <c r="BP168">
        <v>561</v>
      </c>
      <c r="BQ168">
        <v>45</v>
      </c>
      <c r="BR168">
        <v>63.6</v>
      </c>
      <c r="BS168">
        <v>1172948.54</v>
      </c>
      <c r="BT168">
        <v>1868120.666</v>
      </c>
      <c r="BU168">
        <v>41.793552920000003</v>
      </c>
      <c r="BV168">
        <v>-87.641344880000005</v>
      </c>
      <c r="BW168">
        <v>68</v>
      </c>
      <c r="BX168" t="s">
        <v>227</v>
      </c>
      <c r="BY168">
        <v>3</v>
      </c>
      <c r="BZ168">
        <v>7</v>
      </c>
      <c r="CA168" t="s">
        <v>628</v>
      </c>
    </row>
    <row r="169" spans="2:79" x14ac:dyDescent="0.2">
      <c r="B169">
        <v>609895</v>
      </c>
      <c r="C169" t="s">
        <v>1886</v>
      </c>
      <c r="D169" t="s">
        <v>88</v>
      </c>
      <c r="E169" t="s">
        <v>1887</v>
      </c>
      <c r="F169" t="s">
        <v>90</v>
      </c>
      <c r="G169" t="s">
        <v>91</v>
      </c>
      <c r="H169">
        <v>60620</v>
      </c>
      <c r="I169" t="s">
        <v>1888</v>
      </c>
      <c r="J169" t="s">
        <v>1889</v>
      </c>
      <c r="K169" t="s">
        <v>155</v>
      </c>
      <c r="L169" t="s">
        <v>156</v>
      </c>
      <c r="M169" t="s">
        <v>1285</v>
      </c>
      <c r="N169" t="s">
        <v>128</v>
      </c>
      <c r="O169" t="s">
        <v>248</v>
      </c>
      <c r="P169" t="s">
        <v>433</v>
      </c>
      <c r="Q169" t="s">
        <v>96</v>
      </c>
      <c r="R169" t="s">
        <v>103</v>
      </c>
      <c r="S169">
        <v>56</v>
      </c>
      <c r="T169" t="s">
        <v>103</v>
      </c>
      <c r="U169">
        <v>56</v>
      </c>
      <c r="V169" t="s">
        <v>103</v>
      </c>
      <c r="W169">
        <v>48</v>
      </c>
      <c r="X169" t="s">
        <v>103</v>
      </c>
      <c r="Y169">
        <v>51</v>
      </c>
      <c r="Z169" t="s">
        <v>4874</v>
      </c>
      <c r="AA169">
        <v>75</v>
      </c>
      <c r="AB169" t="s">
        <v>149</v>
      </c>
      <c r="AC169">
        <v>66</v>
      </c>
      <c r="AD169" t="s">
        <v>101</v>
      </c>
      <c r="AE169" t="s">
        <v>101</v>
      </c>
      <c r="AF169" t="s">
        <v>101</v>
      </c>
      <c r="AG169" t="s">
        <v>101</v>
      </c>
      <c r="AH169" s="2">
        <v>0.95799999999999996</v>
      </c>
      <c r="AI169">
        <v>24</v>
      </c>
      <c r="AJ169" s="2">
        <v>0.95199999999999996</v>
      </c>
      <c r="AK169" s="2">
        <v>1</v>
      </c>
      <c r="AL169">
        <v>80.2</v>
      </c>
      <c r="AM169">
        <v>54.2</v>
      </c>
      <c r="AN169">
        <v>46.3</v>
      </c>
      <c r="AO169">
        <v>46</v>
      </c>
      <c r="AP169">
        <v>54.5</v>
      </c>
      <c r="AQ169">
        <v>60.5</v>
      </c>
      <c r="AR169">
        <v>68.8</v>
      </c>
      <c r="AS169">
        <v>55.3</v>
      </c>
      <c r="AT169">
        <v>57.9</v>
      </c>
      <c r="AU169">
        <v>52.2</v>
      </c>
      <c r="AV169">
        <v>18.399999999999999</v>
      </c>
      <c r="AW169">
        <v>44.9</v>
      </c>
      <c r="AX169">
        <v>24.2</v>
      </c>
      <c r="AY169">
        <v>23.2</v>
      </c>
      <c r="AZ169">
        <v>0.1</v>
      </c>
      <c r="BA169">
        <v>0.9</v>
      </c>
      <c r="BB169" t="s">
        <v>113</v>
      </c>
      <c r="BC169" t="s">
        <v>220</v>
      </c>
      <c r="BD169" t="s">
        <v>101</v>
      </c>
      <c r="BE169" t="s">
        <v>101</v>
      </c>
      <c r="BF169" t="s">
        <v>101</v>
      </c>
      <c r="BG169" t="s">
        <v>101</v>
      </c>
      <c r="BH169" t="s">
        <v>101</v>
      </c>
      <c r="BI169" t="s">
        <v>101</v>
      </c>
      <c r="BJ169" t="s">
        <v>101</v>
      </c>
      <c r="BK169" t="s">
        <v>101</v>
      </c>
      <c r="BL169" t="s">
        <v>101</v>
      </c>
      <c r="BM169" t="s">
        <v>101</v>
      </c>
      <c r="BN169" t="s">
        <v>101</v>
      </c>
      <c r="BO169" t="s">
        <v>101</v>
      </c>
      <c r="BP169">
        <v>373</v>
      </c>
      <c r="BQ169">
        <v>48</v>
      </c>
      <c r="BR169" t="s">
        <v>101</v>
      </c>
      <c r="BS169">
        <v>1176188.7120000001</v>
      </c>
      <c r="BT169">
        <v>1843386.932</v>
      </c>
      <c r="BU169">
        <v>41.725608489999999</v>
      </c>
      <c r="BV169">
        <v>-87.630204800000001</v>
      </c>
      <c r="BW169">
        <v>49</v>
      </c>
      <c r="BX169" t="s">
        <v>157</v>
      </c>
      <c r="BY169">
        <v>21</v>
      </c>
      <c r="BZ169">
        <v>6</v>
      </c>
      <c r="CA169" t="s">
        <v>1890</v>
      </c>
    </row>
    <row r="170" spans="2:79" x14ac:dyDescent="0.2">
      <c r="B170">
        <v>609991</v>
      </c>
      <c r="C170" t="s">
        <v>1124</v>
      </c>
      <c r="D170" t="s">
        <v>88</v>
      </c>
      <c r="E170" t="s">
        <v>1125</v>
      </c>
      <c r="F170" t="s">
        <v>90</v>
      </c>
      <c r="G170" t="s">
        <v>91</v>
      </c>
      <c r="H170">
        <v>60623</v>
      </c>
      <c r="I170" t="s">
        <v>1126</v>
      </c>
      <c r="J170" t="s">
        <v>1127</v>
      </c>
      <c r="K170" t="s">
        <v>268</v>
      </c>
      <c r="L170" t="s">
        <v>121</v>
      </c>
      <c r="M170" t="s">
        <v>96</v>
      </c>
      <c r="N170" t="s">
        <v>97</v>
      </c>
      <c r="O170" t="s">
        <v>98</v>
      </c>
      <c r="P170" t="s">
        <v>99</v>
      </c>
      <c r="Q170" t="s">
        <v>96</v>
      </c>
      <c r="R170" t="s">
        <v>103</v>
      </c>
      <c r="S170">
        <v>41</v>
      </c>
      <c r="T170" t="s">
        <v>101</v>
      </c>
      <c r="U170" t="s">
        <v>101</v>
      </c>
      <c r="V170" t="s">
        <v>103</v>
      </c>
      <c r="W170">
        <v>53</v>
      </c>
      <c r="X170" t="s">
        <v>149</v>
      </c>
      <c r="Y170">
        <v>65</v>
      </c>
      <c r="Z170" t="s">
        <v>4875</v>
      </c>
      <c r="AA170" t="s">
        <v>101</v>
      </c>
      <c r="AB170" t="s">
        <v>101</v>
      </c>
      <c r="AC170" t="s">
        <v>101</v>
      </c>
      <c r="AD170" t="s">
        <v>101</v>
      </c>
      <c r="AE170" t="s">
        <v>101</v>
      </c>
      <c r="AF170" t="s">
        <v>101</v>
      </c>
      <c r="AG170" t="s">
        <v>101</v>
      </c>
      <c r="AH170" s="2">
        <v>0.90800000000000003</v>
      </c>
      <c r="AI170">
        <v>23.9</v>
      </c>
      <c r="AJ170" s="2">
        <v>0.97</v>
      </c>
      <c r="AK170" s="2">
        <v>0.96</v>
      </c>
      <c r="AL170">
        <v>62.6</v>
      </c>
      <c r="AM170">
        <v>35.6</v>
      </c>
      <c r="AN170">
        <v>13.5</v>
      </c>
      <c r="AO170">
        <v>16.3</v>
      </c>
      <c r="AP170">
        <v>63.3</v>
      </c>
      <c r="AQ170">
        <v>50.4</v>
      </c>
      <c r="AR170">
        <v>22.1</v>
      </c>
      <c r="AS170">
        <v>22.1</v>
      </c>
      <c r="AT170">
        <v>65.7</v>
      </c>
      <c r="AU170">
        <v>67.599999999999994</v>
      </c>
      <c r="AV170">
        <v>0</v>
      </c>
      <c r="AW170">
        <v>10.5</v>
      </c>
      <c r="AX170">
        <v>4.5999999999999996</v>
      </c>
      <c r="AY170">
        <v>3.8</v>
      </c>
      <c r="AZ170">
        <v>0.1</v>
      </c>
      <c r="BA170">
        <v>0</v>
      </c>
      <c r="BB170" t="s">
        <v>113</v>
      </c>
      <c r="BC170" t="s">
        <v>113</v>
      </c>
      <c r="BD170" t="s">
        <v>101</v>
      </c>
      <c r="BE170" t="s">
        <v>101</v>
      </c>
      <c r="BF170" t="s">
        <v>101</v>
      </c>
      <c r="BG170" t="s">
        <v>101</v>
      </c>
      <c r="BH170" t="s">
        <v>101</v>
      </c>
      <c r="BI170" t="s">
        <v>101</v>
      </c>
      <c r="BJ170" t="s">
        <v>101</v>
      </c>
      <c r="BK170" t="s">
        <v>101</v>
      </c>
      <c r="BL170" t="s">
        <v>101</v>
      </c>
      <c r="BM170" t="s">
        <v>101</v>
      </c>
      <c r="BN170" t="s">
        <v>101</v>
      </c>
      <c r="BO170" t="s">
        <v>101</v>
      </c>
      <c r="BP170">
        <v>512</v>
      </c>
      <c r="BQ170">
        <v>36</v>
      </c>
      <c r="BR170" t="s">
        <v>101</v>
      </c>
      <c r="BS170">
        <v>1151795.3999999999</v>
      </c>
      <c r="BT170">
        <v>1892995.835</v>
      </c>
      <c r="BU170">
        <v>41.862254729999997</v>
      </c>
      <c r="BV170">
        <v>-87.718259270000004</v>
      </c>
      <c r="BW170">
        <v>29</v>
      </c>
      <c r="BX170" t="s">
        <v>412</v>
      </c>
      <c r="BY170">
        <v>24</v>
      </c>
      <c r="BZ170">
        <v>10</v>
      </c>
      <c r="CA170" t="s">
        <v>1128</v>
      </c>
    </row>
    <row r="171" spans="2:79" x14ac:dyDescent="0.2">
      <c r="B171">
        <v>610027</v>
      </c>
      <c r="C171" t="s">
        <v>1721</v>
      </c>
      <c r="D171" t="s">
        <v>88</v>
      </c>
      <c r="E171" t="s">
        <v>1722</v>
      </c>
      <c r="F171" t="s">
        <v>90</v>
      </c>
      <c r="G171" t="s">
        <v>91</v>
      </c>
      <c r="H171">
        <v>60620</v>
      </c>
      <c r="I171" t="s">
        <v>1723</v>
      </c>
      <c r="J171" t="s">
        <v>1724</v>
      </c>
      <c r="K171" t="s">
        <v>155</v>
      </c>
      <c r="L171" t="s">
        <v>156</v>
      </c>
      <c r="M171" t="s">
        <v>96</v>
      </c>
      <c r="N171" t="s">
        <v>128</v>
      </c>
      <c r="O171" t="s">
        <v>248</v>
      </c>
      <c r="P171" t="s">
        <v>249</v>
      </c>
      <c r="Q171" t="s">
        <v>96</v>
      </c>
      <c r="R171" t="s">
        <v>103</v>
      </c>
      <c r="S171">
        <v>52</v>
      </c>
      <c r="T171" t="s">
        <v>101</v>
      </c>
      <c r="U171" t="s">
        <v>101</v>
      </c>
      <c r="V171" t="s">
        <v>103</v>
      </c>
      <c r="W171">
        <v>42</v>
      </c>
      <c r="X171" t="s">
        <v>103</v>
      </c>
      <c r="Y171">
        <v>42</v>
      </c>
      <c r="Z171" t="s">
        <v>4875</v>
      </c>
      <c r="AA171" t="s">
        <v>101</v>
      </c>
      <c r="AB171" t="s">
        <v>101</v>
      </c>
      <c r="AC171" t="s">
        <v>101</v>
      </c>
      <c r="AD171" t="s">
        <v>103</v>
      </c>
      <c r="AE171">
        <v>53</v>
      </c>
      <c r="AF171" t="s">
        <v>103</v>
      </c>
      <c r="AG171">
        <v>51</v>
      </c>
      <c r="AH171" s="2">
        <v>0.94699999999999995</v>
      </c>
      <c r="AI171">
        <v>23.4</v>
      </c>
      <c r="AJ171" s="2">
        <v>0.96</v>
      </c>
      <c r="AK171" s="2">
        <v>0.97799999999999998</v>
      </c>
      <c r="AL171">
        <v>76.2</v>
      </c>
      <c r="AM171">
        <v>52.5</v>
      </c>
      <c r="AN171">
        <v>49.7</v>
      </c>
      <c r="AO171">
        <v>44.4</v>
      </c>
      <c r="AP171">
        <v>64.5</v>
      </c>
      <c r="AQ171">
        <v>58.2</v>
      </c>
      <c r="AR171">
        <v>51.6</v>
      </c>
      <c r="AS171">
        <v>46.3</v>
      </c>
      <c r="AT171">
        <v>57.1</v>
      </c>
      <c r="AU171">
        <v>50.3</v>
      </c>
      <c r="AV171">
        <v>13.7</v>
      </c>
      <c r="AW171">
        <v>31.4</v>
      </c>
      <c r="AX171">
        <v>20.9</v>
      </c>
      <c r="AY171">
        <v>21.2</v>
      </c>
      <c r="AZ171">
        <v>-0.6</v>
      </c>
      <c r="BA171">
        <v>0.2</v>
      </c>
      <c r="BB171" t="s">
        <v>104</v>
      </c>
      <c r="BC171" t="s">
        <v>113</v>
      </c>
      <c r="BD171">
        <v>16</v>
      </c>
      <c r="BE171" t="s">
        <v>101</v>
      </c>
      <c r="BF171" t="s">
        <v>101</v>
      </c>
      <c r="BG171" t="s">
        <v>101</v>
      </c>
      <c r="BH171" t="s">
        <v>101</v>
      </c>
      <c r="BI171" t="s">
        <v>101</v>
      </c>
      <c r="BJ171" t="s">
        <v>101</v>
      </c>
      <c r="BK171" t="s">
        <v>101</v>
      </c>
      <c r="BL171" t="s">
        <v>101</v>
      </c>
      <c r="BM171" t="s">
        <v>101</v>
      </c>
      <c r="BN171" t="s">
        <v>101</v>
      </c>
      <c r="BO171" t="s">
        <v>101</v>
      </c>
      <c r="BP171">
        <v>445</v>
      </c>
      <c r="BQ171">
        <v>49</v>
      </c>
      <c r="BR171" t="s">
        <v>101</v>
      </c>
      <c r="BS171">
        <v>1173661.2150000001</v>
      </c>
      <c r="BT171">
        <v>1842654.148</v>
      </c>
      <c r="BU171">
        <v>41.723653910000003</v>
      </c>
      <c r="BV171">
        <v>-87.639484749999994</v>
      </c>
      <c r="BW171">
        <v>73</v>
      </c>
      <c r="BX171" t="s">
        <v>434</v>
      </c>
      <c r="BY171">
        <v>21</v>
      </c>
      <c r="BZ171">
        <v>22</v>
      </c>
      <c r="CA171" t="s">
        <v>1725</v>
      </c>
    </row>
    <row r="172" spans="2:79" x14ac:dyDescent="0.2">
      <c r="B172">
        <v>610137</v>
      </c>
      <c r="C172" t="s">
        <v>2403</v>
      </c>
      <c r="D172" t="s">
        <v>88</v>
      </c>
      <c r="E172" t="s">
        <v>2404</v>
      </c>
      <c r="F172" t="s">
        <v>90</v>
      </c>
      <c r="G172" t="s">
        <v>91</v>
      </c>
      <c r="H172">
        <v>60630</v>
      </c>
      <c r="I172" t="s">
        <v>2405</v>
      </c>
      <c r="J172" t="s">
        <v>2406</v>
      </c>
      <c r="K172" t="s">
        <v>1066</v>
      </c>
      <c r="L172" t="s">
        <v>193</v>
      </c>
      <c r="M172" t="s">
        <v>96</v>
      </c>
      <c r="N172" t="s">
        <v>128</v>
      </c>
      <c r="O172" t="s">
        <v>248</v>
      </c>
      <c r="P172" t="s">
        <v>249</v>
      </c>
      <c r="Q172" t="s">
        <v>96</v>
      </c>
      <c r="R172" t="s">
        <v>149</v>
      </c>
      <c r="S172">
        <v>71</v>
      </c>
      <c r="T172" t="s">
        <v>101</v>
      </c>
      <c r="U172" t="s">
        <v>101</v>
      </c>
      <c r="V172" t="s">
        <v>103</v>
      </c>
      <c r="W172">
        <v>49</v>
      </c>
      <c r="X172" t="s">
        <v>103</v>
      </c>
      <c r="Y172">
        <v>42</v>
      </c>
      <c r="Z172" t="s">
        <v>4875</v>
      </c>
      <c r="AA172" t="s">
        <v>101</v>
      </c>
      <c r="AB172" t="s">
        <v>101</v>
      </c>
      <c r="AC172" t="s">
        <v>101</v>
      </c>
      <c r="AD172" t="s">
        <v>102</v>
      </c>
      <c r="AE172">
        <v>43</v>
      </c>
      <c r="AF172" t="s">
        <v>102</v>
      </c>
      <c r="AG172">
        <v>44</v>
      </c>
      <c r="AH172" s="2">
        <v>0.95399999999999996</v>
      </c>
      <c r="AI172">
        <v>23.4</v>
      </c>
      <c r="AJ172" s="2">
        <v>0.96</v>
      </c>
      <c r="AK172" s="2">
        <v>0.98499999999999999</v>
      </c>
      <c r="AL172">
        <v>84.6</v>
      </c>
      <c r="AM172" t="s">
        <v>101</v>
      </c>
      <c r="AN172">
        <v>55.4</v>
      </c>
      <c r="AO172">
        <v>54</v>
      </c>
      <c r="AP172">
        <v>48.3</v>
      </c>
      <c r="AQ172">
        <v>58.2</v>
      </c>
      <c r="AR172">
        <v>56</v>
      </c>
      <c r="AS172">
        <v>57.4</v>
      </c>
      <c r="AT172">
        <v>52.3</v>
      </c>
      <c r="AU172">
        <v>46.3</v>
      </c>
      <c r="AV172">
        <v>47.2</v>
      </c>
      <c r="AW172">
        <v>75.5</v>
      </c>
      <c r="AX172">
        <v>31.4</v>
      </c>
      <c r="AY172">
        <v>24.5</v>
      </c>
      <c r="AZ172">
        <v>-0.8</v>
      </c>
      <c r="BA172">
        <v>-0.1</v>
      </c>
      <c r="BB172" t="s">
        <v>104</v>
      </c>
      <c r="BC172" t="s">
        <v>113</v>
      </c>
      <c r="BD172" t="s">
        <v>101</v>
      </c>
      <c r="BE172" t="s">
        <v>101</v>
      </c>
      <c r="BF172" t="s">
        <v>101</v>
      </c>
      <c r="BG172" t="s">
        <v>101</v>
      </c>
      <c r="BH172" t="s">
        <v>101</v>
      </c>
      <c r="BI172" t="s">
        <v>101</v>
      </c>
      <c r="BJ172" t="s">
        <v>101</v>
      </c>
      <c r="BK172" t="s">
        <v>101</v>
      </c>
      <c r="BL172" t="s">
        <v>101</v>
      </c>
      <c r="BM172" t="s">
        <v>101</v>
      </c>
      <c r="BN172" t="s">
        <v>101</v>
      </c>
      <c r="BO172" t="s">
        <v>101</v>
      </c>
      <c r="BP172">
        <v>672</v>
      </c>
      <c r="BQ172">
        <v>30</v>
      </c>
      <c r="BR172" t="s">
        <v>101</v>
      </c>
      <c r="BS172">
        <v>1136787.3810000001</v>
      </c>
      <c r="BT172">
        <v>1930557.622</v>
      </c>
      <c r="BU172">
        <v>41.96561054</v>
      </c>
      <c r="BV172">
        <v>-87.772450660000004</v>
      </c>
      <c r="BW172">
        <v>15</v>
      </c>
      <c r="BX172" t="s">
        <v>374</v>
      </c>
      <c r="BY172">
        <v>45</v>
      </c>
      <c r="BZ172">
        <v>16</v>
      </c>
      <c r="CA172" t="s">
        <v>2407</v>
      </c>
    </row>
    <row r="173" spans="2:79" x14ac:dyDescent="0.2">
      <c r="B173">
        <v>609761</v>
      </c>
      <c r="C173" t="s">
        <v>730</v>
      </c>
      <c r="D173" t="s">
        <v>132</v>
      </c>
      <c r="E173" t="s">
        <v>731</v>
      </c>
      <c r="F173" t="s">
        <v>90</v>
      </c>
      <c r="G173" t="s">
        <v>91</v>
      </c>
      <c r="H173">
        <v>60628</v>
      </c>
      <c r="I173" t="s">
        <v>732</v>
      </c>
      <c r="J173" t="s">
        <v>733</v>
      </c>
      <c r="K173" t="s">
        <v>489</v>
      </c>
      <c r="L173" t="s">
        <v>156</v>
      </c>
      <c r="M173" t="s">
        <v>96</v>
      </c>
      <c r="N173" t="s">
        <v>97</v>
      </c>
      <c r="O173" t="s">
        <v>98</v>
      </c>
      <c r="P173" t="s">
        <v>99</v>
      </c>
      <c r="Q173" t="s">
        <v>96</v>
      </c>
      <c r="R173" t="s">
        <v>102</v>
      </c>
      <c r="S173">
        <v>33</v>
      </c>
      <c r="T173" t="s">
        <v>103</v>
      </c>
      <c r="U173">
        <v>52</v>
      </c>
      <c r="V173" t="s">
        <v>103</v>
      </c>
      <c r="W173">
        <v>40</v>
      </c>
      <c r="X173" t="s">
        <v>103</v>
      </c>
      <c r="Y173">
        <v>48</v>
      </c>
      <c r="Z173" t="s">
        <v>4876</v>
      </c>
      <c r="AA173">
        <v>48</v>
      </c>
      <c r="AB173" t="s">
        <v>103</v>
      </c>
      <c r="AC173">
        <v>54</v>
      </c>
      <c r="AD173" t="s">
        <v>101</v>
      </c>
      <c r="AE173" t="s">
        <v>101</v>
      </c>
      <c r="AF173" t="s">
        <v>101</v>
      </c>
      <c r="AG173" t="s">
        <v>101</v>
      </c>
      <c r="AH173" s="2">
        <v>0.71299999999999997</v>
      </c>
      <c r="AI173">
        <v>23.4</v>
      </c>
      <c r="AJ173" s="2">
        <v>0.95199999999999996</v>
      </c>
      <c r="AK173" s="2">
        <v>0.98499999999999999</v>
      </c>
      <c r="AL173" t="s">
        <v>101</v>
      </c>
      <c r="AM173" t="s">
        <v>101</v>
      </c>
      <c r="AN173" t="s">
        <v>101</v>
      </c>
      <c r="AO173" t="s">
        <v>101</v>
      </c>
      <c r="AP173" t="s">
        <v>101</v>
      </c>
      <c r="AQ173" t="s">
        <v>101</v>
      </c>
      <c r="AR173" t="s">
        <v>101</v>
      </c>
      <c r="AS173" t="s">
        <v>101</v>
      </c>
      <c r="AT173" t="s">
        <v>101</v>
      </c>
      <c r="AU173" t="s">
        <v>101</v>
      </c>
      <c r="AV173" t="s">
        <v>101</v>
      </c>
      <c r="AW173" t="s">
        <v>101</v>
      </c>
      <c r="BB173" t="s">
        <v>101</v>
      </c>
      <c r="BC173" t="s">
        <v>101</v>
      </c>
      <c r="BD173" t="s">
        <v>101</v>
      </c>
      <c r="BE173" t="s">
        <v>101</v>
      </c>
      <c r="BF173">
        <v>12</v>
      </c>
      <c r="BG173">
        <v>11.4</v>
      </c>
      <c r="BH173">
        <v>13</v>
      </c>
      <c r="BI173">
        <v>12.9</v>
      </c>
      <c r="BJ173">
        <v>0.9</v>
      </c>
      <c r="BK173">
        <v>14.3</v>
      </c>
      <c r="BL173">
        <v>1.3</v>
      </c>
      <c r="BM173">
        <v>10.6</v>
      </c>
      <c r="BN173">
        <v>42.8</v>
      </c>
      <c r="BO173">
        <v>44</v>
      </c>
      <c r="BP173">
        <v>621</v>
      </c>
      <c r="BQ173">
        <v>48</v>
      </c>
      <c r="BR173">
        <v>76.2</v>
      </c>
      <c r="BS173">
        <v>1183649.9709999999</v>
      </c>
      <c r="BT173">
        <v>1836810.314</v>
      </c>
      <c r="BU173">
        <v>41.707390959999998</v>
      </c>
      <c r="BV173">
        <v>-87.603078420000003</v>
      </c>
      <c r="BW173">
        <v>50</v>
      </c>
      <c r="BX173" t="s">
        <v>298</v>
      </c>
      <c r="BY173">
        <v>9</v>
      </c>
      <c r="BZ173">
        <v>5</v>
      </c>
      <c r="CA173" t="s">
        <v>734</v>
      </c>
    </row>
    <row r="174" spans="2:79" x14ac:dyDescent="0.2">
      <c r="B174">
        <v>609972</v>
      </c>
      <c r="C174" t="s">
        <v>1230</v>
      </c>
      <c r="D174" t="s">
        <v>88</v>
      </c>
      <c r="E174" t="s">
        <v>1231</v>
      </c>
      <c r="F174" t="s">
        <v>90</v>
      </c>
      <c r="G174" t="s">
        <v>91</v>
      </c>
      <c r="H174">
        <v>60625</v>
      </c>
      <c r="I174" t="s">
        <v>1232</v>
      </c>
      <c r="J174" t="s">
        <v>1233</v>
      </c>
      <c r="K174" t="s">
        <v>1066</v>
      </c>
      <c r="L174" t="s">
        <v>193</v>
      </c>
      <c r="M174" t="s">
        <v>96</v>
      </c>
      <c r="N174" t="s">
        <v>128</v>
      </c>
      <c r="O174" t="s">
        <v>248</v>
      </c>
      <c r="P174" t="s">
        <v>249</v>
      </c>
      <c r="Q174" t="s">
        <v>96</v>
      </c>
      <c r="R174" t="s">
        <v>103</v>
      </c>
      <c r="S174">
        <v>43</v>
      </c>
      <c r="T174" t="s">
        <v>102</v>
      </c>
      <c r="U174">
        <v>39</v>
      </c>
      <c r="V174" t="s">
        <v>103</v>
      </c>
      <c r="W174">
        <v>57</v>
      </c>
      <c r="X174" t="s">
        <v>103</v>
      </c>
      <c r="Y174">
        <v>49</v>
      </c>
      <c r="Z174" t="s">
        <v>4877</v>
      </c>
      <c r="AA174">
        <v>33</v>
      </c>
      <c r="AB174" t="s">
        <v>102</v>
      </c>
      <c r="AC174">
        <v>30</v>
      </c>
      <c r="AD174" t="s">
        <v>102</v>
      </c>
      <c r="AE174">
        <v>46</v>
      </c>
      <c r="AF174" t="s">
        <v>103</v>
      </c>
      <c r="AG174">
        <v>51</v>
      </c>
      <c r="AH174" s="2">
        <v>0.96199999999999997</v>
      </c>
      <c r="AI174">
        <v>23.4</v>
      </c>
      <c r="AJ174" s="2">
        <v>0.94599999999999995</v>
      </c>
      <c r="AK174" s="2">
        <v>1</v>
      </c>
      <c r="AL174">
        <v>68.900000000000006</v>
      </c>
      <c r="AM174">
        <v>37.200000000000003</v>
      </c>
      <c r="AN174">
        <v>31.5</v>
      </c>
      <c r="AO174">
        <v>24.3</v>
      </c>
      <c r="AP174">
        <v>53.4</v>
      </c>
      <c r="AQ174">
        <v>58.5</v>
      </c>
      <c r="AR174">
        <v>32.5</v>
      </c>
      <c r="AS174">
        <v>29.3</v>
      </c>
      <c r="AT174">
        <v>48</v>
      </c>
      <c r="AU174">
        <v>32.9</v>
      </c>
      <c r="AV174" t="s">
        <v>101</v>
      </c>
      <c r="AW174" t="s">
        <v>101</v>
      </c>
      <c r="AX174">
        <v>15.2</v>
      </c>
      <c r="AY174">
        <v>10.199999999999999</v>
      </c>
      <c r="AZ174">
        <v>-0.3</v>
      </c>
      <c r="BA174">
        <v>0.3</v>
      </c>
      <c r="BB174" t="s">
        <v>113</v>
      </c>
      <c r="BC174" t="s">
        <v>113</v>
      </c>
      <c r="BD174" t="s">
        <v>101</v>
      </c>
      <c r="BE174" t="s">
        <v>101</v>
      </c>
      <c r="BF174" t="s">
        <v>101</v>
      </c>
      <c r="BG174" t="s">
        <v>101</v>
      </c>
      <c r="BH174" t="s">
        <v>101</v>
      </c>
      <c r="BI174" t="s">
        <v>101</v>
      </c>
      <c r="BJ174" t="s">
        <v>101</v>
      </c>
      <c r="BK174" t="s">
        <v>101</v>
      </c>
      <c r="BL174" t="s">
        <v>101</v>
      </c>
      <c r="BM174" t="s">
        <v>101</v>
      </c>
      <c r="BN174" t="s">
        <v>101</v>
      </c>
      <c r="BO174" t="s">
        <v>101</v>
      </c>
      <c r="BP174">
        <v>1299</v>
      </c>
      <c r="BQ174">
        <v>31</v>
      </c>
      <c r="BR174" t="s">
        <v>101</v>
      </c>
      <c r="BS174">
        <v>1150195.236</v>
      </c>
      <c r="BT174">
        <v>1930075.176</v>
      </c>
      <c r="BU174">
        <v>41.964035250000002</v>
      </c>
      <c r="BV174">
        <v>-87.723164960000005</v>
      </c>
      <c r="BW174">
        <v>14</v>
      </c>
      <c r="BX174" t="s">
        <v>1204</v>
      </c>
      <c r="BY174">
        <v>39</v>
      </c>
      <c r="BZ174">
        <v>17</v>
      </c>
      <c r="CA174" t="s">
        <v>1234</v>
      </c>
    </row>
    <row r="175" spans="2:79" x14ac:dyDescent="0.2">
      <c r="B175">
        <v>610199</v>
      </c>
      <c r="C175" t="s">
        <v>2055</v>
      </c>
      <c r="D175" t="s">
        <v>88</v>
      </c>
      <c r="E175" t="s">
        <v>2056</v>
      </c>
      <c r="F175" t="s">
        <v>90</v>
      </c>
      <c r="G175" t="s">
        <v>91</v>
      </c>
      <c r="H175">
        <v>60643</v>
      </c>
      <c r="I175" t="s">
        <v>2057</v>
      </c>
      <c r="J175" t="s">
        <v>2058</v>
      </c>
      <c r="K175" t="s">
        <v>213</v>
      </c>
      <c r="L175" t="s">
        <v>156</v>
      </c>
      <c r="M175" t="s">
        <v>96</v>
      </c>
      <c r="N175" t="s">
        <v>97</v>
      </c>
      <c r="O175" t="s">
        <v>248</v>
      </c>
      <c r="P175" t="s">
        <v>249</v>
      </c>
      <c r="Q175" t="s">
        <v>96</v>
      </c>
      <c r="R175" t="s">
        <v>149</v>
      </c>
      <c r="S175">
        <v>60</v>
      </c>
      <c r="T175" t="s">
        <v>101</v>
      </c>
      <c r="U175" t="s">
        <v>101</v>
      </c>
      <c r="V175" t="s">
        <v>103</v>
      </c>
      <c r="W175">
        <v>56</v>
      </c>
      <c r="X175" t="s">
        <v>149</v>
      </c>
      <c r="Y175">
        <v>63</v>
      </c>
      <c r="Z175" t="s">
        <v>4875</v>
      </c>
      <c r="AA175" t="s">
        <v>101</v>
      </c>
      <c r="AB175" t="s">
        <v>101</v>
      </c>
      <c r="AC175" t="s">
        <v>101</v>
      </c>
      <c r="AD175" t="s">
        <v>103</v>
      </c>
      <c r="AE175">
        <v>53</v>
      </c>
      <c r="AF175" t="s">
        <v>149</v>
      </c>
      <c r="AG175">
        <v>57</v>
      </c>
      <c r="AH175" s="2">
        <v>0.95899999999999996</v>
      </c>
      <c r="AI175">
        <v>23.4</v>
      </c>
      <c r="AJ175" s="2">
        <v>0.95399999999999996</v>
      </c>
      <c r="AK175" s="2">
        <v>1</v>
      </c>
      <c r="AL175">
        <v>75.3</v>
      </c>
      <c r="AM175">
        <v>53.4</v>
      </c>
      <c r="AN175">
        <v>24.4</v>
      </c>
      <c r="AO175">
        <v>22.1</v>
      </c>
      <c r="AP175">
        <v>47.6</v>
      </c>
      <c r="AQ175">
        <v>46.9</v>
      </c>
      <c r="AR175">
        <v>47.2</v>
      </c>
      <c r="AS175">
        <v>44.4</v>
      </c>
      <c r="AT175">
        <v>37.700000000000003</v>
      </c>
      <c r="AU175">
        <v>50.7</v>
      </c>
      <c r="AV175">
        <v>12.5</v>
      </c>
      <c r="AW175">
        <v>16.7</v>
      </c>
      <c r="AX175">
        <v>14.6</v>
      </c>
      <c r="AY175">
        <v>18.399999999999999</v>
      </c>
      <c r="AZ175">
        <v>0.2</v>
      </c>
      <c r="BA175">
        <v>0.4</v>
      </c>
      <c r="BB175" t="s">
        <v>113</v>
      </c>
      <c r="BC175" t="s">
        <v>113</v>
      </c>
      <c r="BD175" t="s">
        <v>101</v>
      </c>
      <c r="BE175" t="s">
        <v>101</v>
      </c>
      <c r="BF175" t="s">
        <v>101</v>
      </c>
      <c r="BG175" t="s">
        <v>101</v>
      </c>
      <c r="BH175" t="s">
        <v>101</v>
      </c>
      <c r="BI175" t="s">
        <v>101</v>
      </c>
      <c r="BJ175" t="s">
        <v>101</v>
      </c>
      <c r="BK175" t="s">
        <v>101</v>
      </c>
      <c r="BL175" t="s">
        <v>101</v>
      </c>
      <c r="BM175" t="s">
        <v>101</v>
      </c>
      <c r="BN175" t="s">
        <v>101</v>
      </c>
      <c r="BO175" t="s">
        <v>101</v>
      </c>
      <c r="BP175">
        <v>266</v>
      </c>
      <c r="BQ175">
        <v>49</v>
      </c>
      <c r="BR175" t="s">
        <v>101</v>
      </c>
      <c r="BS175">
        <v>1168705.9040000001</v>
      </c>
      <c r="BT175">
        <v>1825787.71</v>
      </c>
      <c r="BU175">
        <v>41.677477860000003</v>
      </c>
      <c r="BV175">
        <v>-87.658120109999999</v>
      </c>
      <c r="BW175">
        <v>53</v>
      </c>
      <c r="BX175" t="s">
        <v>214</v>
      </c>
      <c r="BY175">
        <v>34</v>
      </c>
      <c r="BZ175">
        <v>5</v>
      </c>
      <c r="CA175" t="s">
        <v>2059</v>
      </c>
    </row>
    <row r="176" spans="2:79" x14ac:dyDescent="0.2">
      <c r="B176">
        <v>610188</v>
      </c>
      <c r="C176" t="s">
        <v>1399</v>
      </c>
      <c r="D176" t="s">
        <v>88</v>
      </c>
      <c r="E176" t="s">
        <v>1400</v>
      </c>
      <c r="F176" t="s">
        <v>90</v>
      </c>
      <c r="G176" t="s">
        <v>91</v>
      </c>
      <c r="H176">
        <v>60628</v>
      </c>
      <c r="I176" t="s">
        <v>1401</v>
      </c>
      <c r="J176" t="s">
        <v>1402</v>
      </c>
      <c r="K176" t="s">
        <v>155</v>
      </c>
      <c r="L176" t="s">
        <v>156</v>
      </c>
      <c r="M176" t="s">
        <v>96</v>
      </c>
      <c r="N176" t="s">
        <v>97</v>
      </c>
      <c r="O176" t="s">
        <v>248</v>
      </c>
      <c r="P176" t="s">
        <v>433</v>
      </c>
      <c r="Q176" t="s">
        <v>96</v>
      </c>
      <c r="R176" t="s">
        <v>103</v>
      </c>
      <c r="S176">
        <v>46</v>
      </c>
      <c r="T176" t="s">
        <v>103</v>
      </c>
      <c r="U176">
        <v>53</v>
      </c>
      <c r="V176" t="s">
        <v>149</v>
      </c>
      <c r="W176">
        <v>65</v>
      </c>
      <c r="X176" t="s">
        <v>149</v>
      </c>
      <c r="Y176">
        <v>71</v>
      </c>
      <c r="Z176" t="s">
        <v>4876</v>
      </c>
      <c r="AA176">
        <v>51</v>
      </c>
      <c r="AB176" t="s">
        <v>103</v>
      </c>
      <c r="AC176">
        <v>59</v>
      </c>
      <c r="AD176" t="s">
        <v>103</v>
      </c>
      <c r="AE176">
        <v>49</v>
      </c>
      <c r="AF176" t="s">
        <v>103</v>
      </c>
      <c r="AG176">
        <v>47</v>
      </c>
      <c r="AH176" s="2">
        <v>0.94599999999999995</v>
      </c>
      <c r="AI176">
        <v>22.8</v>
      </c>
      <c r="AJ176" s="2">
        <v>0.96399999999999997</v>
      </c>
      <c r="AK176" s="2">
        <v>1</v>
      </c>
      <c r="AL176">
        <v>53.6</v>
      </c>
      <c r="AM176">
        <v>38.799999999999997</v>
      </c>
      <c r="AN176">
        <v>36.299999999999997</v>
      </c>
      <c r="AO176">
        <v>31.4</v>
      </c>
      <c r="AP176">
        <v>55.8</v>
      </c>
      <c r="AQ176">
        <v>71.099999999999994</v>
      </c>
      <c r="AR176">
        <v>39.4</v>
      </c>
      <c r="AS176">
        <v>37.700000000000003</v>
      </c>
      <c r="AT176">
        <v>57</v>
      </c>
      <c r="AU176">
        <v>49.5</v>
      </c>
      <c r="AV176">
        <v>9.6</v>
      </c>
      <c r="AW176">
        <v>25</v>
      </c>
      <c r="AX176">
        <v>24.7</v>
      </c>
      <c r="AY176">
        <v>17.2</v>
      </c>
      <c r="AZ176">
        <v>2.8</v>
      </c>
      <c r="BA176">
        <v>1.8</v>
      </c>
      <c r="BB176" t="s">
        <v>220</v>
      </c>
      <c r="BC176" t="s">
        <v>220</v>
      </c>
      <c r="BD176" t="s">
        <v>101</v>
      </c>
      <c r="BE176" t="s">
        <v>101</v>
      </c>
      <c r="BF176" t="s">
        <v>101</v>
      </c>
      <c r="BG176" t="s">
        <v>101</v>
      </c>
      <c r="BH176" t="s">
        <v>101</v>
      </c>
      <c r="BI176" t="s">
        <v>101</v>
      </c>
      <c r="BJ176" t="s">
        <v>101</v>
      </c>
      <c r="BK176" t="s">
        <v>101</v>
      </c>
      <c r="BL176" t="s">
        <v>101</v>
      </c>
      <c r="BM176" t="s">
        <v>101</v>
      </c>
      <c r="BN176" t="s">
        <v>101</v>
      </c>
      <c r="BO176" t="s">
        <v>101</v>
      </c>
      <c r="BP176">
        <v>310</v>
      </c>
      <c r="BQ176">
        <v>49</v>
      </c>
      <c r="BR176" t="s">
        <v>101</v>
      </c>
      <c r="BS176">
        <v>1173617.2169999999</v>
      </c>
      <c r="BT176">
        <v>1832764.2860000001</v>
      </c>
      <c r="BU176">
        <v>41.696515650000002</v>
      </c>
      <c r="BV176">
        <v>-87.639937630000006</v>
      </c>
      <c r="BW176">
        <v>49</v>
      </c>
      <c r="BX176" t="s">
        <v>157</v>
      </c>
      <c r="BY176">
        <v>34</v>
      </c>
      <c r="BZ176">
        <v>22</v>
      </c>
      <c r="CA176" t="s">
        <v>1403</v>
      </c>
    </row>
    <row r="177" spans="2:79" x14ac:dyDescent="0.2">
      <c r="B177">
        <v>610153</v>
      </c>
      <c r="C177" t="s">
        <v>806</v>
      </c>
      <c r="D177" t="s">
        <v>88</v>
      </c>
      <c r="E177" t="s">
        <v>807</v>
      </c>
      <c r="F177" t="s">
        <v>90</v>
      </c>
      <c r="G177" t="s">
        <v>91</v>
      </c>
      <c r="H177">
        <v>60620</v>
      </c>
      <c r="I177" t="s">
        <v>808</v>
      </c>
      <c r="J177" t="s">
        <v>809</v>
      </c>
      <c r="K177" t="s">
        <v>111</v>
      </c>
      <c r="L177" t="s">
        <v>112</v>
      </c>
      <c r="M177" t="s">
        <v>96</v>
      </c>
      <c r="N177" t="s">
        <v>97</v>
      </c>
      <c r="O177" t="s">
        <v>98</v>
      </c>
      <c r="P177" t="s">
        <v>99</v>
      </c>
      <c r="Q177" t="s">
        <v>96</v>
      </c>
      <c r="R177" t="s">
        <v>102</v>
      </c>
      <c r="S177">
        <v>34</v>
      </c>
      <c r="T177" t="s">
        <v>101</v>
      </c>
      <c r="U177" t="s">
        <v>101</v>
      </c>
      <c r="V177" t="s">
        <v>103</v>
      </c>
      <c r="W177">
        <v>42</v>
      </c>
      <c r="X177" t="s">
        <v>103</v>
      </c>
      <c r="Y177">
        <v>50</v>
      </c>
      <c r="Z177" t="s">
        <v>4875</v>
      </c>
      <c r="AA177" t="s">
        <v>101</v>
      </c>
      <c r="AB177" t="s">
        <v>101</v>
      </c>
      <c r="AC177" t="s">
        <v>101</v>
      </c>
      <c r="AD177" t="s">
        <v>101</v>
      </c>
      <c r="AE177" t="s">
        <v>101</v>
      </c>
      <c r="AF177" t="s">
        <v>101</v>
      </c>
      <c r="AG177" t="s">
        <v>101</v>
      </c>
      <c r="AH177" s="2">
        <v>0.93</v>
      </c>
      <c r="AI177">
        <v>22.5</v>
      </c>
      <c r="AJ177" s="2">
        <v>0.94299999999999995</v>
      </c>
      <c r="AK177" s="2">
        <v>0.96399999999999997</v>
      </c>
      <c r="AL177">
        <v>73.599999999999994</v>
      </c>
      <c r="AM177">
        <v>56.9</v>
      </c>
      <c r="AN177">
        <v>21.6</v>
      </c>
      <c r="AO177">
        <v>6.8</v>
      </c>
      <c r="AP177">
        <v>32.700000000000003</v>
      </c>
      <c r="AQ177">
        <v>37.5</v>
      </c>
      <c r="AR177">
        <v>37.700000000000003</v>
      </c>
      <c r="AS177">
        <v>17.7</v>
      </c>
      <c r="AT177">
        <v>44.6</v>
      </c>
      <c r="AU177">
        <v>37</v>
      </c>
      <c r="AV177">
        <v>20.5</v>
      </c>
      <c r="AW177">
        <v>33.299999999999997</v>
      </c>
      <c r="AX177">
        <v>10.6</v>
      </c>
      <c r="AY177">
        <v>5.6</v>
      </c>
      <c r="AZ177">
        <v>-0.5</v>
      </c>
      <c r="BA177">
        <v>-1.6</v>
      </c>
      <c r="BB177" t="s">
        <v>113</v>
      </c>
      <c r="BC177" t="s">
        <v>104</v>
      </c>
      <c r="BD177">
        <v>27.5</v>
      </c>
      <c r="BE177" t="s">
        <v>101</v>
      </c>
      <c r="BF177" t="s">
        <v>101</v>
      </c>
      <c r="BG177" t="s">
        <v>101</v>
      </c>
      <c r="BH177" t="s">
        <v>101</v>
      </c>
      <c r="BI177" t="s">
        <v>101</v>
      </c>
      <c r="BJ177" t="s">
        <v>101</v>
      </c>
      <c r="BK177" t="s">
        <v>101</v>
      </c>
      <c r="BL177" t="s">
        <v>101</v>
      </c>
      <c r="BM177" t="s">
        <v>101</v>
      </c>
      <c r="BN177" t="s">
        <v>101</v>
      </c>
      <c r="BO177" t="s">
        <v>101</v>
      </c>
      <c r="BP177">
        <v>302</v>
      </c>
      <c r="BQ177">
        <v>49</v>
      </c>
      <c r="BR177" t="s">
        <v>101</v>
      </c>
      <c r="BS177">
        <v>1173792.1299999999</v>
      </c>
      <c r="BT177">
        <v>1846923.8559999999</v>
      </c>
      <c r="BU177">
        <v>41.735367670000002</v>
      </c>
      <c r="BV177">
        <v>-87.638879040000006</v>
      </c>
      <c r="BW177">
        <v>71</v>
      </c>
      <c r="BX177" t="s">
        <v>129</v>
      </c>
      <c r="BY177">
        <v>21</v>
      </c>
      <c r="BZ177">
        <v>22</v>
      </c>
      <c r="CA177" t="s">
        <v>810</v>
      </c>
    </row>
    <row r="178" spans="2:79" x14ac:dyDescent="0.2">
      <c r="B178">
        <v>610209</v>
      </c>
      <c r="C178" t="s">
        <v>1209</v>
      </c>
      <c r="D178" t="s">
        <v>88</v>
      </c>
      <c r="E178" t="s">
        <v>1210</v>
      </c>
      <c r="F178" t="s">
        <v>90</v>
      </c>
      <c r="G178" t="s">
        <v>91</v>
      </c>
      <c r="H178">
        <v>60625</v>
      </c>
      <c r="I178" t="s">
        <v>1211</v>
      </c>
      <c r="J178" t="s">
        <v>1212</v>
      </c>
      <c r="K178" t="s">
        <v>1066</v>
      </c>
      <c r="L178" t="s">
        <v>193</v>
      </c>
      <c r="M178" t="s">
        <v>96</v>
      </c>
      <c r="N178" t="s">
        <v>97</v>
      </c>
      <c r="O178" t="s">
        <v>248</v>
      </c>
      <c r="P178" t="s">
        <v>249</v>
      </c>
      <c r="Q178" t="s">
        <v>96</v>
      </c>
      <c r="R178" t="s">
        <v>103</v>
      </c>
      <c r="S178">
        <v>43</v>
      </c>
      <c r="T178" t="s">
        <v>149</v>
      </c>
      <c r="U178">
        <v>61</v>
      </c>
      <c r="V178" t="s">
        <v>102</v>
      </c>
      <c r="W178">
        <v>28</v>
      </c>
      <c r="X178" t="s">
        <v>102</v>
      </c>
      <c r="Y178">
        <v>37</v>
      </c>
      <c r="Z178" t="s">
        <v>4874</v>
      </c>
      <c r="AA178">
        <v>62</v>
      </c>
      <c r="AB178" t="s">
        <v>103</v>
      </c>
      <c r="AC178">
        <v>56</v>
      </c>
      <c r="AD178" t="s">
        <v>103</v>
      </c>
      <c r="AE178">
        <v>51</v>
      </c>
      <c r="AF178" t="s">
        <v>103</v>
      </c>
      <c r="AG178">
        <v>53</v>
      </c>
      <c r="AH178" s="2">
        <v>0.96399999999999997</v>
      </c>
      <c r="AI178">
        <v>22.5</v>
      </c>
      <c r="AJ178" s="2">
        <v>0.95899999999999996</v>
      </c>
      <c r="AK178" s="2">
        <v>1</v>
      </c>
      <c r="AL178">
        <v>63.9</v>
      </c>
      <c r="AM178">
        <v>43.2</v>
      </c>
      <c r="AN178">
        <v>51.3</v>
      </c>
      <c r="AO178">
        <v>32.9</v>
      </c>
      <c r="AP178">
        <v>50.7</v>
      </c>
      <c r="AQ178">
        <v>70</v>
      </c>
      <c r="AR178">
        <v>52.5</v>
      </c>
      <c r="AS178">
        <v>31.3</v>
      </c>
      <c r="AT178">
        <v>59.8</v>
      </c>
      <c r="AU178">
        <v>57.6</v>
      </c>
      <c r="AV178">
        <v>16.5</v>
      </c>
      <c r="AW178">
        <v>24.7</v>
      </c>
      <c r="AX178">
        <v>19.899999999999999</v>
      </c>
      <c r="AY178">
        <v>14.2</v>
      </c>
      <c r="AZ178">
        <v>0.3</v>
      </c>
      <c r="BA178">
        <v>-0.4</v>
      </c>
      <c r="BB178" t="s">
        <v>113</v>
      </c>
      <c r="BC178" t="s">
        <v>113</v>
      </c>
      <c r="BD178">
        <v>31.6</v>
      </c>
      <c r="BE178">
        <v>65.2</v>
      </c>
      <c r="BF178" t="s">
        <v>101</v>
      </c>
      <c r="BG178" t="s">
        <v>101</v>
      </c>
      <c r="BH178" t="s">
        <v>101</v>
      </c>
      <c r="BI178" t="s">
        <v>101</v>
      </c>
      <c r="BJ178" t="s">
        <v>101</v>
      </c>
      <c r="BK178" t="s">
        <v>101</v>
      </c>
      <c r="BL178" t="s">
        <v>101</v>
      </c>
      <c r="BM178" t="s">
        <v>101</v>
      </c>
      <c r="BN178" t="s">
        <v>101</v>
      </c>
      <c r="BO178" t="s">
        <v>101</v>
      </c>
      <c r="BP178">
        <v>1023</v>
      </c>
      <c r="BQ178">
        <v>31</v>
      </c>
      <c r="BR178" t="s">
        <v>101</v>
      </c>
      <c r="BS178">
        <v>1149774.095</v>
      </c>
      <c r="BT178">
        <v>1932831.1510000001</v>
      </c>
      <c r="BU178">
        <v>41.971606049999998</v>
      </c>
      <c r="BV178">
        <v>-87.724641390000002</v>
      </c>
      <c r="BW178">
        <v>14</v>
      </c>
      <c r="BX178" t="s">
        <v>1204</v>
      </c>
      <c r="BY178">
        <v>39</v>
      </c>
      <c r="BZ178">
        <v>17</v>
      </c>
      <c r="CA178" t="s">
        <v>1213</v>
      </c>
    </row>
    <row r="179" spans="2:79" x14ac:dyDescent="0.2">
      <c r="B179">
        <v>610385</v>
      </c>
      <c r="C179" t="s">
        <v>1502</v>
      </c>
      <c r="D179" t="s">
        <v>132</v>
      </c>
      <c r="E179" t="s">
        <v>1226</v>
      </c>
      <c r="F179" t="s">
        <v>90</v>
      </c>
      <c r="G179" t="s">
        <v>91</v>
      </c>
      <c r="H179">
        <v>60623</v>
      </c>
      <c r="I179" t="s">
        <v>1503</v>
      </c>
      <c r="J179" t="s">
        <v>1504</v>
      </c>
      <c r="K179" t="s">
        <v>985</v>
      </c>
      <c r="L179" t="s">
        <v>121</v>
      </c>
      <c r="M179" t="s">
        <v>96</v>
      </c>
      <c r="N179" t="s">
        <v>97</v>
      </c>
      <c r="O179" t="s">
        <v>98</v>
      </c>
      <c r="P179" t="s">
        <v>249</v>
      </c>
      <c r="Q179" t="s">
        <v>96</v>
      </c>
      <c r="R179" t="s">
        <v>103</v>
      </c>
      <c r="S179">
        <v>48</v>
      </c>
      <c r="T179" t="s">
        <v>101</v>
      </c>
      <c r="U179" t="s">
        <v>101</v>
      </c>
      <c r="V179" t="s">
        <v>103</v>
      </c>
      <c r="W179">
        <v>47</v>
      </c>
      <c r="X179" t="s">
        <v>103</v>
      </c>
      <c r="Y179">
        <v>42</v>
      </c>
      <c r="Z179" t="s">
        <v>4875</v>
      </c>
      <c r="AA179" t="s">
        <v>101</v>
      </c>
      <c r="AB179" t="s">
        <v>101</v>
      </c>
      <c r="AC179" t="s">
        <v>101</v>
      </c>
      <c r="AD179" t="s">
        <v>149</v>
      </c>
      <c r="AE179">
        <v>56</v>
      </c>
      <c r="AF179" t="s">
        <v>103</v>
      </c>
      <c r="AG179">
        <v>52</v>
      </c>
      <c r="AH179" s="2">
        <v>0.89200000000000002</v>
      </c>
      <c r="AI179">
        <v>22.4</v>
      </c>
      <c r="AJ179" s="2">
        <v>0.96699999999999997</v>
      </c>
      <c r="AK179" s="2">
        <v>1</v>
      </c>
      <c r="AL179" t="s">
        <v>101</v>
      </c>
      <c r="AM179" t="s">
        <v>101</v>
      </c>
      <c r="AN179" t="s">
        <v>101</v>
      </c>
      <c r="AO179" t="s">
        <v>101</v>
      </c>
      <c r="AP179" t="s">
        <v>101</v>
      </c>
      <c r="AQ179" t="s">
        <v>101</v>
      </c>
      <c r="AR179" t="s">
        <v>101</v>
      </c>
      <c r="AS179" t="s">
        <v>101</v>
      </c>
      <c r="AT179" t="s">
        <v>101</v>
      </c>
      <c r="AU179" t="s">
        <v>101</v>
      </c>
      <c r="AV179" t="s">
        <v>101</v>
      </c>
      <c r="AW179" t="s">
        <v>101</v>
      </c>
      <c r="BB179" t="s">
        <v>101</v>
      </c>
      <c r="BC179" t="s">
        <v>101</v>
      </c>
      <c r="BD179" t="s">
        <v>101</v>
      </c>
      <c r="BE179" t="s">
        <v>101</v>
      </c>
      <c r="BF179">
        <v>13</v>
      </c>
      <c r="BG179">
        <v>13</v>
      </c>
      <c r="BH179">
        <v>14.4</v>
      </c>
      <c r="BI179">
        <v>14.1</v>
      </c>
      <c r="BJ179">
        <v>1.1000000000000001</v>
      </c>
      <c r="BK179">
        <v>15.6</v>
      </c>
      <c r="BL179">
        <v>1.2</v>
      </c>
      <c r="BM179">
        <v>21.1</v>
      </c>
      <c r="BN179">
        <v>58</v>
      </c>
      <c r="BO179">
        <v>58.5</v>
      </c>
      <c r="BP179">
        <v>324</v>
      </c>
      <c r="BQ179">
        <v>37</v>
      </c>
      <c r="BR179">
        <v>78.7</v>
      </c>
      <c r="BS179">
        <v>1147521.3019999999</v>
      </c>
      <c r="BT179">
        <v>1883405.128</v>
      </c>
      <c r="BU179">
        <v>41.836019530000002</v>
      </c>
      <c r="BV179">
        <v>-87.734194650000006</v>
      </c>
      <c r="BW179">
        <v>30</v>
      </c>
      <c r="BX179" t="s">
        <v>634</v>
      </c>
      <c r="BY179">
        <v>22</v>
      </c>
      <c r="BZ179">
        <v>10</v>
      </c>
      <c r="CA179" t="s">
        <v>1229</v>
      </c>
    </row>
    <row r="180" spans="2:79" x14ac:dyDescent="0.2">
      <c r="B180">
        <v>610530</v>
      </c>
      <c r="C180" t="s">
        <v>2961</v>
      </c>
      <c r="D180" t="s">
        <v>88</v>
      </c>
      <c r="E180" t="s">
        <v>563</v>
      </c>
      <c r="F180" t="s">
        <v>90</v>
      </c>
      <c r="G180" t="s">
        <v>91</v>
      </c>
      <c r="H180">
        <v>60637</v>
      </c>
      <c r="I180" t="s">
        <v>2962</v>
      </c>
      <c r="J180" t="s">
        <v>2963</v>
      </c>
      <c r="K180" t="s">
        <v>200</v>
      </c>
      <c r="L180" t="s">
        <v>95</v>
      </c>
      <c r="M180" t="s">
        <v>96</v>
      </c>
      <c r="N180" t="s">
        <v>128</v>
      </c>
      <c r="O180" t="s">
        <v>248</v>
      </c>
      <c r="P180" t="s">
        <v>789</v>
      </c>
      <c r="Q180" t="s">
        <v>96</v>
      </c>
      <c r="R180" t="s">
        <v>101</v>
      </c>
      <c r="T180" t="s">
        <v>101</v>
      </c>
      <c r="U180" t="s">
        <v>101</v>
      </c>
      <c r="V180" t="s">
        <v>101</v>
      </c>
      <c r="X180" t="s">
        <v>101</v>
      </c>
      <c r="Z180" t="s">
        <v>4875</v>
      </c>
      <c r="AA180" t="s">
        <v>101</v>
      </c>
      <c r="AB180" t="s">
        <v>101</v>
      </c>
      <c r="AC180" t="s">
        <v>101</v>
      </c>
      <c r="AD180" t="s">
        <v>149</v>
      </c>
      <c r="AE180">
        <v>56</v>
      </c>
      <c r="AF180" t="s">
        <v>149</v>
      </c>
      <c r="AG180">
        <v>55</v>
      </c>
      <c r="AH180" s="2">
        <v>0.93600000000000005</v>
      </c>
      <c r="AI180">
        <v>22.4</v>
      </c>
      <c r="AJ180" s="2">
        <v>0.96299999999999997</v>
      </c>
      <c r="AK180" s="2">
        <v>1</v>
      </c>
      <c r="AL180">
        <v>77.2</v>
      </c>
      <c r="AM180">
        <v>46.5</v>
      </c>
      <c r="AN180">
        <v>29.2</v>
      </c>
      <c r="AO180">
        <v>20.8</v>
      </c>
      <c r="AP180">
        <v>40</v>
      </c>
      <c r="AQ180">
        <v>54.5</v>
      </c>
      <c r="AR180" t="s">
        <v>101</v>
      </c>
      <c r="AS180" t="s">
        <v>101</v>
      </c>
      <c r="AT180" t="s">
        <v>101</v>
      </c>
      <c r="AU180" t="s">
        <v>101</v>
      </c>
      <c r="AV180" t="s">
        <v>101</v>
      </c>
      <c r="AW180" t="s">
        <v>101</v>
      </c>
      <c r="AX180">
        <v>20.8</v>
      </c>
      <c r="AY180">
        <v>0</v>
      </c>
      <c r="BB180" t="s">
        <v>101</v>
      </c>
      <c r="BC180" t="s">
        <v>101</v>
      </c>
      <c r="BD180" t="s">
        <v>101</v>
      </c>
      <c r="BE180" t="s">
        <v>101</v>
      </c>
      <c r="BF180" t="s">
        <v>101</v>
      </c>
      <c r="BG180" t="s">
        <v>101</v>
      </c>
      <c r="BH180" t="s">
        <v>101</v>
      </c>
      <c r="BI180" t="s">
        <v>101</v>
      </c>
      <c r="BJ180" t="s">
        <v>101</v>
      </c>
      <c r="BK180" t="s">
        <v>101</v>
      </c>
      <c r="BL180" t="s">
        <v>101</v>
      </c>
      <c r="BM180" t="s">
        <v>101</v>
      </c>
      <c r="BN180" t="s">
        <v>101</v>
      </c>
      <c r="BO180" t="s">
        <v>101</v>
      </c>
      <c r="BP180">
        <v>255</v>
      </c>
      <c r="BQ180">
        <v>46</v>
      </c>
      <c r="BR180" t="s">
        <v>101</v>
      </c>
      <c r="BS180">
        <v>1186924.7860000001</v>
      </c>
      <c r="BT180">
        <v>1858826.102</v>
      </c>
      <c r="BU180">
        <v>41.767727720000003</v>
      </c>
      <c r="BV180">
        <v>-87.590390170000006</v>
      </c>
      <c r="BW180">
        <v>43</v>
      </c>
      <c r="BX180" t="s">
        <v>201</v>
      </c>
      <c r="BY180">
        <v>5</v>
      </c>
      <c r="BZ180">
        <v>3</v>
      </c>
      <c r="CA180" t="s">
        <v>566</v>
      </c>
    </row>
    <row r="181" spans="2:79" x14ac:dyDescent="0.2">
      <c r="B181">
        <v>609902</v>
      </c>
      <c r="C181" t="s">
        <v>2941</v>
      </c>
      <c r="D181" t="s">
        <v>88</v>
      </c>
      <c r="E181" t="s">
        <v>2942</v>
      </c>
      <c r="F181" t="s">
        <v>90</v>
      </c>
      <c r="G181" t="s">
        <v>91</v>
      </c>
      <c r="H181">
        <v>60628</v>
      </c>
      <c r="I181" t="s">
        <v>2943</v>
      </c>
      <c r="J181" t="s">
        <v>2944</v>
      </c>
      <c r="K181" t="s">
        <v>213</v>
      </c>
      <c r="L181" t="s">
        <v>156</v>
      </c>
      <c r="M181" t="s">
        <v>96</v>
      </c>
      <c r="N181" t="s">
        <v>97</v>
      </c>
      <c r="O181" t="s">
        <v>98</v>
      </c>
      <c r="P181" t="s">
        <v>99</v>
      </c>
      <c r="Q181" t="s">
        <v>96</v>
      </c>
      <c r="R181" t="s">
        <v>101</v>
      </c>
      <c r="T181" t="s">
        <v>101</v>
      </c>
      <c r="U181" t="s">
        <v>101</v>
      </c>
      <c r="V181" t="s">
        <v>101</v>
      </c>
      <c r="X181" t="s">
        <v>101</v>
      </c>
      <c r="Z181" t="s">
        <v>4875</v>
      </c>
      <c r="AA181" t="s">
        <v>101</v>
      </c>
      <c r="AB181" t="s">
        <v>101</v>
      </c>
      <c r="AC181" t="s">
        <v>101</v>
      </c>
      <c r="AD181" t="s">
        <v>103</v>
      </c>
      <c r="AE181">
        <v>48</v>
      </c>
      <c r="AF181" t="s">
        <v>103</v>
      </c>
      <c r="AG181">
        <v>50</v>
      </c>
      <c r="AH181" s="2">
        <v>0.94899999999999995</v>
      </c>
      <c r="AI181">
        <v>22.3</v>
      </c>
      <c r="AJ181" s="2">
        <v>0.95499999999999996</v>
      </c>
      <c r="AK181" s="2">
        <v>1</v>
      </c>
      <c r="AL181">
        <v>43.2</v>
      </c>
      <c r="AM181">
        <v>20.9</v>
      </c>
      <c r="AN181">
        <v>27.5</v>
      </c>
      <c r="AO181">
        <v>26.2</v>
      </c>
      <c r="AP181">
        <v>47.3</v>
      </c>
      <c r="AQ181">
        <v>42.7</v>
      </c>
      <c r="AR181">
        <v>51.1</v>
      </c>
      <c r="AS181">
        <v>34.6</v>
      </c>
      <c r="AT181">
        <v>60.5</v>
      </c>
      <c r="AU181">
        <v>57.6</v>
      </c>
      <c r="AV181">
        <v>13.6</v>
      </c>
      <c r="AW181">
        <v>40.700000000000003</v>
      </c>
      <c r="AX181">
        <v>18.2</v>
      </c>
      <c r="AY181">
        <v>12.6</v>
      </c>
      <c r="AZ181">
        <v>-0.7</v>
      </c>
      <c r="BA181">
        <v>-0.3</v>
      </c>
      <c r="BB181" t="s">
        <v>104</v>
      </c>
      <c r="BC181" t="s">
        <v>113</v>
      </c>
      <c r="BD181">
        <v>24.6</v>
      </c>
      <c r="BE181">
        <v>84.6</v>
      </c>
      <c r="BF181" t="s">
        <v>101</v>
      </c>
      <c r="BG181" t="s">
        <v>101</v>
      </c>
      <c r="BH181" t="s">
        <v>101</v>
      </c>
      <c r="BI181" t="s">
        <v>101</v>
      </c>
      <c r="BJ181" t="s">
        <v>101</v>
      </c>
      <c r="BK181" t="s">
        <v>101</v>
      </c>
      <c r="BL181" t="s">
        <v>101</v>
      </c>
      <c r="BM181" t="s">
        <v>101</v>
      </c>
      <c r="BN181" t="s">
        <v>101</v>
      </c>
      <c r="BO181" t="s">
        <v>101</v>
      </c>
      <c r="BP181">
        <v>489</v>
      </c>
      <c r="BQ181">
        <v>48</v>
      </c>
      <c r="BR181" t="s">
        <v>101</v>
      </c>
      <c r="BS181">
        <v>1175245.267</v>
      </c>
      <c r="BT181">
        <v>1822916.5819999999</v>
      </c>
      <c r="BU181">
        <v>41.669455900000003</v>
      </c>
      <c r="BV181">
        <v>-87.634269279999998</v>
      </c>
      <c r="BW181">
        <v>53</v>
      </c>
      <c r="BX181" t="s">
        <v>214</v>
      </c>
      <c r="BY181">
        <v>34</v>
      </c>
      <c r="BZ181">
        <v>5</v>
      </c>
      <c r="CA181" t="s">
        <v>2945</v>
      </c>
    </row>
    <row r="182" spans="2:79" x14ac:dyDescent="0.2">
      <c r="B182">
        <v>610074</v>
      </c>
      <c r="C182" t="s">
        <v>1358</v>
      </c>
      <c r="D182" t="s">
        <v>88</v>
      </c>
      <c r="E182" t="s">
        <v>1359</v>
      </c>
      <c r="F182" t="s">
        <v>90</v>
      </c>
      <c r="G182" t="s">
        <v>91</v>
      </c>
      <c r="H182">
        <v>60647</v>
      </c>
      <c r="I182" t="s">
        <v>1360</v>
      </c>
      <c r="J182" t="s">
        <v>1361</v>
      </c>
      <c r="K182" t="s">
        <v>192</v>
      </c>
      <c r="L182" t="s">
        <v>193</v>
      </c>
      <c r="M182" t="s">
        <v>96</v>
      </c>
      <c r="N182" t="s">
        <v>97</v>
      </c>
      <c r="O182" t="s">
        <v>98</v>
      </c>
      <c r="P182" t="s">
        <v>249</v>
      </c>
      <c r="Q182" t="s">
        <v>96</v>
      </c>
      <c r="R182" t="s">
        <v>103</v>
      </c>
      <c r="S182">
        <v>45</v>
      </c>
      <c r="T182" t="s">
        <v>101</v>
      </c>
      <c r="U182" t="s">
        <v>101</v>
      </c>
      <c r="V182" t="s">
        <v>102</v>
      </c>
      <c r="W182">
        <v>26</v>
      </c>
      <c r="X182" t="s">
        <v>102</v>
      </c>
      <c r="Y182">
        <v>22</v>
      </c>
      <c r="Z182" t="s">
        <v>4875</v>
      </c>
      <c r="AA182" t="s">
        <v>101</v>
      </c>
      <c r="AB182" t="s">
        <v>101</v>
      </c>
      <c r="AC182" t="s">
        <v>101</v>
      </c>
      <c r="AD182" t="s">
        <v>103</v>
      </c>
      <c r="AE182">
        <v>47</v>
      </c>
      <c r="AF182" t="s">
        <v>103</v>
      </c>
      <c r="AG182">
        <v>47</v>
      </c>
      <c r="AH182" s="2">
        <v>0.95099999999999996</v>
      </c>
      <c r="AI182">
        <v>22.1</v>
      </c>
      <c r="AJ182" s="2">
        <v>0.95799999999999996</v>
      </c>
      <c r="AK182" s="2">
        <v>0.98099999999999998</v>
      </c>
      <c r="AL182">
        <v>66.5</v>
      </c>
      <c r="AM182">
        <v>25.8</v>
      </c>
      <c r="AN182">
        <v>37.9</v>
      </c>
      <c r="AO182">
        <v>27</v>
      </c>
      <c r="AP182">
        <v>46.5</v>
      </c>
      <c r="AQ182">
        <v>55.1</v>
      </c>
      <c r="AR182">
        <v>31.6</v>
      </c>
      <c r="AS182">
        <v>32.200000000000003</v>
      </c>
      <c r="AT182">
        <v>50.3</v>
      </c>
      <c r="AU182">
        <v>45.3</v>
      </c>
      <c r="AV182">
        <v>12.5</v>
      </c>
      <c r="AW182">
        <v>24</v>
      </c>
      <c r="AX182">
        <v>15.5</v>
      </c>
      <c r="AY182">
        <v>11.6</v>
      </c>
      <c r="AZ182">
        <v>-0.6</v>
      </c>
      <c r="BA182">
        <v>-0.4</v>
      </c>
      <c r="BB182" t="s">
        <v>104</v>
      </c>
      <c r="BC182" t="s">
        <v>113</v>
      </c>
      <c r="BD182" t="s">
        <v>101</v>
      </c>
      <c r="BE182" t="s">
        <v>101</v>
      </c>
      <c r="BF182" t="s">
        <v>101</v>
      </c>
      <c r="BG182" t="s">
        <v>101</v>
      </c>
      <c r="BH182" t="s">
        <v>101</v>
      </c>
      <c r="BI182" t="s">
        <v>101</v>
      </c>
      <c r="BJ182" t="s">
        <v>101</v>
      </c>
      <c r="BK182" t="s">
        <v>101</v>
      </c>
      <c r="BL182" t="s">
        <v>101</v>
      </c>
      <c r="BM182" t="s">
        <v>101</v>
      </c>
      <c r="BN182" t="s">
        <v>101</v>
      </c>
      <c r="BO182" t="s">
        <v>101</v>
      </c>
      <c r="BP182">
        <v>1125</v>
      </c>
      <c r="BQ182">
        <v>29</v>
      </c>
      <c r="BR182" t="s">
        <v>101</v>
      </c>
      <c r="BS182">
        <v>1151359.1510000001</v>
      </c>
      <c r="BT182">
        <v>1917666.2339999999</v>
      </c>
      <c r="BU182">
        <v>41.929961349999999</v>
      </c>
      <c r="BV182">
        <v>-87.719212459999994</v>
      </c>
      <c r="BW182">
        <v>22</v>
      </c>
      <c r="BX182" t="s">
        <v>194</v>
      </c>
      <c r="BY182">
        <v>35</v>
      </c>
      <c r="BZ182">
        <v>25</v>
      </c>
      <c r="CA182" t="s">
        <v>1362</v>
      </c>
    </row>
    <row r="183" spans="2:79" x14ac:dyDescent="0.2">
      <c r="B183">
        <v>609718</v>
      </c>
      <c r="C183" t="s">
        <v>1751</v>
      </c>
      <c r="D183" t="s">
        <v>132</v>
      </c>
      <c r="E183" t="s">
        <v>1752</v>
      </c>
      <c r="F183" t="s">
        <v>90</v>
      </c>
      <c r="G183" t="s">
        <v>91</v>
      </c>
      <c r="H183">
        <v>60638</v>
      </c>
      <c r="I183" t="s">
        <v>1753</v>
      </c>
      <c r="J183" t="s">
        <v>1754</v>
      </c>
      <c r="K183" t="s">
        <v>163</v>
      </c>
      <c r="L183" t="s">
        <v>112</v>
      </c>
      <c r="M183" t="s">
        <v>96</v>
      </c>
      <c r="N183" t="s">
        <v>128</v>
      </c>
      <c r="O183" t="s">
        <v>98</v>
      </c>
      <c r="P183" t="s">
        <v>99</v>
      </c>
      <c r="Q183" t="s">
        <v>96</v>
      </c>
      <c r="R183" t="s">
        <v>103</v>
      </c>
      <c r="S183">
        <v>53</v>
      </c>
      <c r="T183" t="s">
        <v>102</v>
      </c>
      <c r="U183">
        <v>30</v>
      </c>
      <c r="V183" t="s">
        <v>102</v>
      </c>
      <c r="W183">
        <v>32</v>
      </c>
      <c r="X183" t="s">
        <v>102</v>
      </c>
      <c r="Y183">
        <v>27</v>
      </c>
      <c r="Z183" t="s">
        <v>4877</v>
      </c>
      <c r="AA183">
        <v>22</v>
      </c>
      <c r="AB183" t="s">
        <v>102</v>
      </c>
      <c r="AC183">
        <v>24</v>
      </c>
      <c r="AD183" t="s">
        <v>101</v>
      </c>
      <c r="AE183" t="s">
        <v>101</v>
      </c>
      <c r="AF183" t="s">
        <v>101</v>
      </c>
      <c r="AG183" t="s">
        <v>101</v>
      </c>
      <c r="AH183" s="2">
        <v>0.83</v>
      </c>
      <c r="AI183">
        <v>22</v>
      </c>
      <c r="AJ183" s="2">
        <v>0.94699999999999995</v>
      </c>
      <c r="AK183" s="2">
        <v>0.99299999999999999</v>
      </c>
      <c r="AL183" t="s">
        <v>101</v>
      </c>
      <c r="AM183" t="s">
        <v>101</v>
      </c>
      <c r="AN183" t="s">
        <v>101</v>
      </c>
      <c r="AO183" t="s">
        <v>101</v>
      </c>
      <c r="AP183" t="s">
        <v>101</v>
      </c>
      <c r="AQ183" t="s">
        <v>101</v>
      </c>
      <c r="AR183" t="s">
        <v>101</v>
      </c>
      <c r="AS183" t="s">
        <v>101</v>
      </c>
      <c r="AT183" t="s">
        <v>101</v>
      </c>
      <c r="AU183" t="s">
        <v>101</v>
      </c>
      <c r="AV183" t="s">
        <v>101</v>
      </c>
      <c r="AW183" t="s">
        <v>101</v>
      </c>
      <c r="BB183" t="s">
        <v>101</v>
      </c>
      <c r="BC183" t="s">
        <v>101</v>
      </c>
      <c r="BD183" t="s">
        <v>101</v>
      </c>
      <c r="BE183" t="s">
        <v>101</v>
      </c>
      <c r="BF183">
        <v>14.8</v>
      </c>
      <c r="BG183">
        <v>14.1</v>
      </c>
      <c r="BH183">
        <v>15.1</v>
      </c>
      <c r="BI183">
        <v>15.6</v>
      </c>
      <c r="BJ183">
        <v>0.8</v>
      </c>
      <c r="BK183">
        <v>16.399999999999999</v>
      </c>
      <c r="BL183">
        <v>1.3</v>
      </c>
      <c r="BM183">
        <v>24.4</v>
      </c>
      <c r="BN183">
        <v>53.3</v>
      </c>
      <c r="BO183">
        <v>52.9</v>
      </c>
      <c r="BP183">
        <v>1589</v>
      </c>
      <c r="BQ183">
        <v>44</v>
      </c>
      <c r="BR183">
        <v>59.7</v>
      </c>
      <c r="BS183">
        <v>1135044.301</v>
      </c>
      <c r="BT183">
        <v>1866707.4469999999</v>
      </c>
      <c r="BU183">
        <v>41.790427960000002</v>
      </c>
      <c r="BV183">
        <v>-87.780372240000005</v>
      </c>
      <c r="BW183">
        <v>56</v>
      </c>
      <c r="BX183" t="s">
        <v>760</v>
      </c>
      <c r="BY183">
        <v>23</v>
      </c>
      <c r="BZ183">
        <v>8</v>
      </c>
      <c r="CA183" t="s">
        <v>1755</v>
      </c>
    </row>
    <row r="184" spans="2:79" x14ac:dyDescent="0.2">
      <c r="B184">
        <v>609727</v>
      </c>
      <c r="C184" t="s">
        <v>2994</v>
      </c>
      <c r="D184" t="s">
        <v>132</v>
      </c>
      <c r="E184" t="s">
        <v>1567</v>
      </c>
      <c r="F184" t="s">
        <v>90</v>
      </c>
      <c r="G184" t="s">
        <v>91</v>
      </c>
      <c r="H184">
        <v>60653</v>
      </c>
      <c r="I184" t="s">
        <v>2995</v>
      </c>
      <c r="J184" t="s">
        <v>2996</v>
      </c>
      <c r="K184" t="s">
        <v>324</v>
      </c>
      <c r="L184" t="s">
        <v>95</v>
      </c>
      <c r="M184" t="s">
        <v>96</v>
      </c>
      <c r="N184" t="s">
        <v>97</v>
      </c>
      <c r="O184" t="s">
        <v>98</v>
      </c>
      <c r="P184" t="s">
        <v>99</v>
      </c>
      <c r="Q184" t="s">
        <v>96</v>
      </c>
      <c r="R184" t="s">
        <v>101</v>
      </c>
      <c r="T184" t="s">
        <v>149</v>
      </c>
      <c r="U184">
        <v>71</v>
      </c>
      <c r="V184" t="s">
        <v>101</v>
      </c>
      <c r="X184" t="s">
        <v>101</v>
      </c>
      <c r="Z184" t="s">
        <v>4878</v>
      </c>
      <c r="AA184">
        <v>80</v>
      </c>
      <c r="AB184" t="s">
        <v>149</v>
      </c>
      <c r="AC184">
        <v>79</v>
      </c>
      <c r="AD184" t="s">
        <v>101</v>
      </c>
      <c r="AE184" t="s">
        <v>101</v>
      </c>
      <c r="AF184" t="s">
        <v>101</v>
      </c>
      <c r="AG184" t="s">
        <v>101</v>
      </c>
      <c r="AH184" s="2">
        <v>0.63</v>
      </c>
      <c r="AI184">
        <v>22</v>
      </c>
      <c r="AJ184" s="2">
        <v>0.96099999999999997</v>
      </c>
      <c r="AK184" s="2">
        <v>1</v>
      </c>
      <c r="AL184" t="s">
        <v>101</v>
      </c>
      <c r="AM184" t="s">
        <v>101</v>
      </c>
      <c r="AN184" t="s">
        <v>101</v>
      </c>
      <c r="AO184" t="s">
        <v>101</v>
      </c>
      <c r="AP184" t="s">
        <v>101</v>
      </c>
      <c r="AQ184" t="s">
        <v>101</v>
      </c>
      <c r="AR184" t="s">
        <v>101</v>
      </c>
      <c r="AS184" t="s">
        <v>101</v>
      </c>
      <c r="AT184" t="s">
        <v>101</v>
      </c>
      <c r="AU184" t="s">
        <v>101</v>
      </c>
      <c r="AV184" t="s">
        <v>101</v>
      </c>
      <c r="AW184" t="s">
        <v>101</v>
      </c>
      <c r="BB184" t="s">
        <v>101</v>
      </c>
      <c r="BC184" t="s">
        <v>101</v>
      </c>
      <c r="BD184" t="s">
        <v>101</v>
      </c>
      <c r="BE184" t="s">
        <v>101</v>
      </c>
      <c r="BF184">
        <v>11.5</v>
      </c>
      <c r="BG184">
        <v>12.8</v>
      </c>
      <c r="BH184">
        <v>13.4</v>
      </c>
      <c r="BI184">
        <v>12.9</v>
      </c>
      <c r="BJ184">
        <v>1.4</v>
      </c>
      <c r="BK184">
        <v>15</v>
      </c>
      <c r="BL184">
        <v>1.6</v>
      </c>
      <c r="BM184">
        <v>2.5</v>
      </c>
      <c r="BN184">
        <v>40.299999999999997</v>
      </c>
      <c r="BO184">
        <v>42.6</v>
      </c>
      <c r="BP184">
        <v>590</v>
      </c>
      <c r="BQ184">
        <v>40</v>
      </c>
      <c r="BR184">
        <v>32.1</v>
      </c>
      <c r="BS184">
        <v>1178735.1059999999</v>
      </c>
      <c r="BT184">
        <v>1879229.78</v>
      </c>
      <c r="BU184">
        <v>41.823907509999998</v>
      </c>
      <c r="BV184">
        <v>-87.619787939999995</v>
      </c>
      <c r="BW184">
        <v>35</v>
      </c>
      <c r="BX184" t="s">
        <v>525</v>
      </c>
      <c r="BY184">
        <v>3</v>
      </c>
      <c r="BZ184">
        <v>2</v>
      </c>
      <c r="CA184" t="s">
        <v>1570</v>
      </c>
    </row>
    <row r="185" spans="2:79" x14ac:dyDescent="0.2">
      <c r="B185">
        <v>610291</v>
      </c>
      <c r="C185" t="s">
        <v>2024</v>
      </c>
      <c r="D185" t="s">
        <v>88</v>
      </c>
      <c r="E185" t="s">
        <v>2025</v>
      </c>
      <c r="F185" t="s">
        <v>90</v>
      </c>
      <c r="G185" t="s">
        <v>91</v>
      </c>
      <c r="H185">
        <v>60629</v>
      </c>
      <c r="I185" t="s">
        <v>2026</v>
      </c>
      <c r="J185" t="s">
        <v>2027</v>
      </c>
      <c r="K185" t="s">
        <v>175</v>
      </c>
      <c r="L185" t="s">
        <v>112</v>
      </c>
      <c r="M185" t="s">
        <v>96</v>
      </c>
      <c r="N185" t="s">
        <v>97</v>
      </c>
      <c r="O185" t="s">
        <v>248</v>
      </c>
      <c r="P185" t="s">
        <v>249</v>
      </c>
      <c r="Q185" t="s">
        <v>96</v>
      </c>
      <c r="R185" t="s">
        <v>103</v>
      </c>
      <c r="S185">
        <v>59</v>
      </c>
      <c r="T185" t="s">
        <v>101</v>
      </c>
      <c r="U185" t="s">
        <v>101</v>
      </c>
      <c r="V185" t="s">
        <v>103</v>
      </c>
      <c r="W185">
        <v>46</v>
      </c>
      <c r="X185" t="s">
        <v>102</v>
      </c>
      <c r="Y185">
        <v>35</v>
      </c>
      <c r="Z185" t="s">
        <v>4875</v>
      </c>
      <c r="AA185" t="s">
        <v>101</v>
      </c>
      <c r="AB185" t="s">
        <v>101</v>
      </c>
      <c r="AC185" t="s">
        <v>101</v>
      </c>
      <c r="AD185" t="s">
        <v>101</v>
      </c>
      <c r="AE185" t="s">
        <v>101</v>
      </c>
      <c r="AF185" t="s">
        <v>101</v>
      </c>
      <c r="AG185" t="s">
        <v>101</v>
      </c>
      <c r="AH185" s="2">
        <v>0.95</v>
      </c>
      <c r="AI185">
        <v>21.8</v>
      </c>
      <c r="AJ185" s="2">
        <v>0.95299999999999996</v>
      </c>
      <c r="AK185" s="2">
        <v>0.96099999999999997</v>
      </c>
      <c r="AL185">
        <v>55.7</v>
      </c>
      <c r="AM185">
        <v>29.4</v>
      </c>
      <c r="AN185">
        <v>46.9</v>
      </c>
      <c r="AO185">
        <v>28.5</v>
      </c>
      <c r="AP185">
        <v>51.2</v>
      </c>
      <c r="AQ185">
        <v>60.6</v>
      </c>
      <c r="AR185">
        <v>56.3</v>
      </c>
      <c r="AS185">
        <v>30.7</v>
      </c>
      <c r="AT185">
        <v>60.1</v>
      </c>
      <c r="AU185">
        <v>43.7</v>
      </c>
      <c r="AV185">
        <v>30.1</v>
      </c>
      <c r="AW185">
        <v>22.1</v>
      </c>
      <c r="AX185">
        <v>15.6</v>
      </c>
      <c r="AY185">
        <v>7.6</v>
      </c>
      <c r="AZ185">
        <v>0</v>
      </c>
      <c r="BA185">
        <v>-0.3</v>
      </c>
      <c r="BB185" t="s">
        <v>113</v>
      </c>
      <c r="BC185" t="s">
        <v>113</v>
      </c>
      <c r="BD185" t="s">
        <v>101</v>
      </c>
      <c r="BE185" t="s">
        <v>101</v>
      </c>
      <c r="BF185" t="s">
        <v>101</v>
      </c>
      <c r="BG185" t="s">
        <v>101</v>
      </c>
      <c r="BH185" t="s">
        <v>101</v>
      </c>
      <c r="BI185" t="s">
        <v>101</v>
      </c>
      <c r="BJ185" t="s">
        <v>101</v>
      </c>
      <c r="BK185" t="s">
        <v>101</v>
      </c>
      <c r="BL185" t="s">
        <v>101</v>
      </c>
      <c r="BM185" t="s">
        <v>101</v>
      </c>
      <c r="BN185" t="s">
        <v>101</v>
      </c>
      <c r="BO185" t="s">
        <v>101</v>
      </c>
      <c r="BP185">
        <v>832</v>
      </c>
      <c r="BQ185">
        <v>44</v>
      </c>
      <c r="BR185" t="s">
        <v>101</v>
      </c>
      <c r="BS185">
        <v>1149113.7520000001</v>
      </c>
      <c r="BT185">
        <v>1861299.693</v>
      </c>
      <c r="BU185">
        <v>41.775328309999999</v>
      </c>
      <c r="BV185">
        <v>-87.728921740000004</v>
      </c>
      <c r="BW185">
        <v>65</v>
      </c>
      <c r="BX185" t="s">
        <v>1153</v>
      </c>
      <c r="BY185">
        <v>13</v>
      </c>
      <c r="BZ185">
        <v>8</v>
      </c>
      <c r="CA185" t="s">
        <v>2028</v>
      </c>
    </row>
    <row r="186" spans="2:79" x14ac:dyDescent="0.2">
      <c r="B186">
        <v>609710</v>
      </c>
      <c r="C186" t="s">
        <v>2861</v>
      </c>
      <c r="D186" t="s">
        <v>132</v>
      </c>
      <c r="E186" t="s">
        <v>2862</v>
      </c>
      <c r="F186" t="s">
        <v>90</v>
      </c>
      <c r="G186" t="s">
        <v>91</v>
      </c>
      <c r="H186">
        <v>60628</v>
      </c>
      <c r="I186" t="s">
        <v>2863</v>
      </c>
      <c r="J186" t="s">
        <v>2864</v>
      </c>
      <c r="K186" t="s">
        <v>489</v>
      </c>
      <c r="L186" t="s">
        <v>156</v>
      </c>
      <c r="M186" t="s">
        <v>96</v>
      </c>
      <c r="N186" t="s">
        <v>128</v>
      </c>
      <c r="O186" t="s">
        <v>98</v>
      </c>
      <c r="P186" t="s">
        <v>99</v>
      </c>
      <c r="Q186" t="s">
        <v>96</v>
      </c>
      <c r="R186" t="s">
        <v>101</v>
      </c>
      <c r="T186" t="s">
        <v>101</v>
      </c>
      <c r="U186" t="s">
        <v>101</v>
      </c>
      <c r="V186" t="s">
        <v>101</v>
      </c>
      <c r="X186" t="s">
        <v>101</v>
      </c>
      <c r="Z186" t="s">
        <v>4875</v>
      </c>
      <c r="AA186" t="s">
        <v>101</v>
      </c>
      <c r="AB186" t="s">
        <v>101</v>
      </c>
      <c r="AC186" t="s">
        <v>101</v>
      </c>
      <c r="AD186" t="s">
        <v>101</v>
      </c>
      <c r="AE186" t="s">
        <v>101</v>
      </c>
      <c r="AF186" t="s">
        <v>101</v>
      </c>
      <c r="AG186" t="s">
        <v>101</v>
      </c>
      <c r="AH186" s="2">
        <v>0.81200000000000006</v>
      </c>
      <c r="AI186">
        <v>21.6</v>
      </c>
      <c r="AJ186" s="2">
        <v>0.94399999999999995</v>
      </c>
      <c r="AK186" s="2">
        <v>0.95699999999999996</v>
      </c>
      <c r="AL186" t="s">
        <v>101</v>
      </c>
      <c r="AM186" t="s">
        <v>101</v>
      </c>
      <c r="AN186" t="s">
        <v>101</v>
      </c>
      <c r="AO186" t="s">
        <v>101</v>
      </c>
      <c r="AP186" t="s">
        <v>101</v>
      </c>
      <c r="AQ186" t="s">
        <v>101</v>
      </c>
      <c r="AR186" t="s">
        <v>101</v>
      </c>
      <c r="AS186" t="s">
        <v>101</v>
      </c>
      <c r="AT186" t="s">
        <v>101</v>
      </c>
      <c r="AU186" t="s">
        <v>101</v>
      </c>
      <c r="AV186">
        <v>16</v>
      </c>
      <c r="AW186">
        <v>40</v>
      </c>
      <c r="AX186">
        <v>17.8</v>
      </c>
      <c r="AY186">
        <v>15.6</v>
      </c>
      <c r="AZ186">
        <v>-2.9</v>
      </c>
      <c r="BA186">
        <v>-0.8</v>
      </c>
      <c r="BB186" t="s">
        <v>104</v>
      </c>
      <c r="BC186" t="s">
        <v>113</v>
      </c>
      <c r="BD186">
        <v>100</v>
      </c>
      <c r="BE186">
        <v>40</v>
      </c>
      <c r="BF186">
        <v>13.2</v>
      </c>
      <c r="BG186">
        <v>12.9</v>
      </c>
      <c r="BH186">
        <v>14.1</v>
      </c>
      <c r="BI186">
        <v>13.7</v>
      </c>
      <c r="BJ186">
        <v>0.5</v>
      </c>
      <c r="BK186">
        <v>14.7</v>
      </c>
      <c r="BL186">
        <v>0.6</v>
      </c>
      <c r="BM186">
        <v>5.9</v>
      </c>
      <c r="BN186">
        <v>47.9</v>
      </c>
      <c r="BO186">
        <v>55.7</v>
      </c>
      <c r="BP186">
        <v>1245</v>
      </c>
      <c r="BQ186">
        <v>48</v>
      </c>
      <c r="BR186">
        <v>64.400000000000006</v>
      </c>
      <c r="BS186">
        <v>1178815.804</v>
      </c>
      <c r="BT186">
        <v>1840781.9350000001</v>
      </c>
      <c r="BU186">
        <v>41.718400750000001</v>
      </c>
      <c r="BV186">
        <v>-87.620660689999994</v>
      </c>
      <c r="BW186">
        <v>49</v>
      </c>
      <c r="BX186" t="s">
        <v>157</v>
      </c>
      <c r="BY186">
        <v>6</v>
      </c>
      <c r="BZ186">
        <v>5</v>
      </c>
      <c r="CA186" t="s">
        <v>2865</v>
      </c>
    </row>
    <row r="187" spans="2:79" x14ac:dyDescent="0.2">
      <c r="B187">
        <v>610037</v>
      </c>
      <c r="C187" t="s">
        <v>866</v>
      </c>
      <c r="D187" t="s">
        <v>88</v>
      </c>
      <c r="E187" t="s">
        <v>867</v>
      </c>
      <c r="F187" t="s">
        <v>90</v>
      </c>
      <c r="G187" t="s">
        <v>91</v>
      </c>
      <c r="H187">
        <v>60609</v>
      </c>
      <c r="I187" t="s">
        <v>868</v>
      </c>
      <c r="J187" t="s">
        <v>869</v>
      </c>
      <c r="K187" t="s">
        <v>285</v>
      </c>
      <c r="L187" t="s">
        <v>112</v>
      </c>
      <c r="M187" t="s">
        <v>96</v>
      </c>
      <c r="N187" t="s">
        <v>97</v>
      </c>
      <c r="O187" t="s">
        <v>98</v>
      </c>
      <c r="P187" t="s">
        <v>99</v>
      </c>
      <c r="Q187" t="s">
        <v>96</v>
      </c>
      <c r="R187" t="s">
        <v>102</v>
      </c>
      <c r="S187">
        <v>36</v>
      </c>
      <c r="T187" t="s">
        <v>101</v>
      </c>
      <c r="U187" t="s">
        <v>101</v>
      </c>
      <c r="V187" t="s">
        <v>149</v>
      </c>
      <c r="W187">
        <v>60</v>
      </c>
      <c r="X187" t="s">
        <v>149</v>
      </c>
      <c r="Y187">
        <v>60</v>
      </c>
      <c r="Z187" t="s">
        <v>4875</v>
      </c>
      <c r="AA187" t="s">
        <v>101</v>
      </c>
      <c r="AB187" t="s">
        <v>101</v>
      </c>
      <c r="AC187" t="s">
        <v>101</v>
      </c>
      <c r="AD187" t="s">
        <v>103</v>
      </c>
      <c r="AE187">
        <v>48</v>
      </c>
      <c r="AF187" t="s">
        <v>103</v>
      </c>
      <c r="AG187">
        <v>52</v>
      </c>
      <c r="AH187" s="2">
        <v>0.90800000000000003</v>
      </c>
      <c r="AI187">
        <v>21.6</v>
      </c>
      <c r="AJ187" s="2">
        <v>0.95099999999999996</v>
      </c>
      <c r="AK187" s="2">
        <v>1</v>
      </c>
      <c r="AL187">
        <v>31.1</v>
      </c>
      <c r="AM187">
        <v>37.299999999999997</v>
      </c>
      <c r="AN187">
        <v>24.7</v>
      </c>
      <c r="AO187">
        <v>12</v>
      </c>
      <c r="AP187">
        <v>43.2</v>
      </c>
      <c r="AQ187">
        <v>48.3</v>
      </c>
      <c r="AR187">
        <v>32</v>
      </c>
      <c r="AS187">
        <v>17.7</v>
      </c>
      <c r="AT187">
        <v>55.3</v>
      </c>
      <c r="AU187">
        <v>48.3</v>
      </c>
      <c r="AV187">
        <v>4.2</v>
      </c>
      <c r="AW187">
        <v>14.6</v>
      </c>
      <c r="AX187">
        <v>4.8</v>
      </c>
      <c r="AY187">
        <v>3.9</v>
      </c>
      <c r="AZ187">
        <v>-0.4</v>
      </c>
      <c r="BA187">
        <v>-2.8</v>
      </c>
      <c r="BB187" t="s">
        <v>113</v>
      </c>
      <c r="BC187" t="s">
        <v>104</v>
      </c>
      <c r="BD187">
        <v>18</v>
      </c>
      <c r="BE187" t="s">
        <v>101</v>
      </c>
      <c r="BF187" t="s">
        <v>101</v>
      </c>
      <c r="BG187" t="s">
        <v>101</v>
      </c>
      <c r="BH187" t="s">
        <v>101</v>
      </c>
      <c r="BI187" t="s">
        <v>101</v>
      </c>
      <c r="BJ187" t="s">
        <v>101</v>
      </c>
      <c r="BK187" t="s">
        <v>101</v>
      </c>
      <c r="BL187" t="s">
        <v>101</v>
      </c>
      <c r="BM187" t="s">
        <v>101</v>
      </c>
      <c r="BN187" t="s">
        <v>101</v>
      </c>
      <c r="BO187" t="s">
        <v>101</v>
      </c>
      <c r="BP187">
        <v>539</v>
      </c>
      <c r="BQ187">
        <v>43</v>
      </c>
      <c r="BR187" t="s">
        <v>101</v>
      </c>
      <c r="BS187">
        <v>1167858.3219999999</v>
      </c>
      <c r="BT187">
        <v>1869572.5020000001</v>
      </c>
      <c r="BU187">
        <v>41.797647840000003</v>
      </c>
      <c r="BV187">
        <v>-87.659968579999997</v>
      </c>
      <c r="BW187">
        <v>61</v>
      </c>
      <c r="BX187" t="s">
        <v>286</v>
      </c>
      <c r="BY187">
        <v>16</v>
      </c>
      <c r="BZ187">
        <v>9</v>
      </c>
      <c r="CA187" t="s">
        <v>870</v>
      </c>
    </row>
    <row r="188" spans="2:79" x14ac:dyDescent="0.2">
      <c r="B188">
        <v>610218</v>
      </c>
      <c r="C188" t="s">
        <v>745</v>
      </c>
      <c r="D188" t="s">
        <v>88</v>
      </c>
      <c r="E188" t="s">
        <v>746</v>
      </c>
      <c r="F188" t="s">
        <v>90</v>
      </c>
      <c r="G188" t="s">
        <v>91</v>
      </c>
      <c r="H188">
        <v>60617</v>
      </c>
      <c r="I188" t="s">
        <v>747</v>
      </c>
      <c r="J188" t="s">
        <v>748</v>
      </c>
      <c r="K188" t="s">
        <v>200</v>
      </c>
      <c r="L188" t="s">
        <v>95</v>
      </c>
      <c r="M188" t="s">
        <v>96</v>
      </c>
      <c r="N188" t="s">
        <v>128</v>
      </c>
      <c r="O188" t="s">
        <v>248</v>
      </c>
      <c r="P188" t="s">
        <v>249</v>
      </c>
      <c r="Q188" t="s">
        <v>96</v>
      </c>
      <c r="R188" t="s">
        <v>102</v>
      </c>
      <c r="S188">
        <v>33</v>
      </c>
      <c r="T188" t="s">
        <v>103</v>
      </c>
      <c r="U188">
        <v>55</v>
      </c>
      <c r="V188" t="s">
        <v>103</v>
      </c>
      <c r="W188">
        <v>49</v>
      </c>
      <c r="X188" t="s">
        <v>103</v>
      </c>
      <c r="Y188">
        <v>40</v>
      </c>
      <c r="Z188" t="s">
        <v>4875</v>
      </c>
      <c r="AA188" t="s">
        <v>101</v>
      </c>
      <c r="AB188" t="s">
        <v>101</v>
      </c>
      <c r="AC188" t="s">
        <v>101</v>
      </c>
      <c r="AD188" t="s">
        <v>102</v>
      </c>
      <c r="AE188">
        <v>46</v>
      </c>
      <c r="AF188" t="s">
        <v>103</v>
      </c>
      <c r="AG188">
        <v>50</v>
      </c>
      <c r="AH188" s="2">
        <v>0.95</v>
      </c>
      <c r="AI188">
        <v>21.6</v>
      </c>
      <c r="AJ188" s="2">
        <v>0.95299999999999996</v>
      </c>
      <c r="AK188" s="2">
        <v>1</v>
      </c>
      <c r="AL188">
        <v>38.6</v>
      </c>
      <c r="AM188">
        <v>20</v>
      </c>
      <c r="AN188">
        <v>26.1</v>
      </c>
      <c r="AO188">
        <v>21.5</v>
      </c>
      <c r="AP188">
        <v>55.3</v>
      </c>
      <c r="AQ188">
        <v>46.4</v>
      </c>
      <c r="AR188">
        <v>33.299999999999997</v>
      </c>
      <c r="AS188">
        <v>27</v>
      </c>
      <c r="AT188">
        <v>45.6</v>
      </c>
      <c r="AU188">
        <v>35</v>
      </c>
      <c r="AV188">
        <v>8.6</v>
      </c>
      <c r="AW188">
        <v>25.7</v>
      </c>
      <c r="AX188">
        <v>13.7</v>
      </c>
      <c r="AY188">
        <v>14.7</v>
      </c>
      <c r="AZ188">
        <v>-1</v>
      </c>
      <c r="BA188">
        <v>-0.4</v>
      </c>
      <c r="BB188" t="s">
        <v>104</v>
      </c>
      <c r="BC188" t="s">
        <v>113</v>
      </c>
      <c r="BD188" t="s">
        <v>101</v>
      </c>
      <c r="BE188" t="s">
        <v>101</v>
      </c>
      <c r="BF188" t="s">
        <v>101</v>
      </c>
      <c r="BG188" t="s">
        <v>101</v>
      </c>
      <c r="BH188" t="s">
        <v>101</v>
      </c>
      <c r="BI188" t="s">
        <v>101</v>
      </c>
      <c r="BJ188" t="s">
        <v>101</v>
      </c>
      <c r="BK188" t="s">
        <v>101</v>
      </c>
      <c r="BL188" t="s">
        <v>101</v>
      </c>
      <c r="BM188" t="s">
        <v>101</v>
      </c>
      <c r="BN188" t="s">
        <v>101</v>
      </c>
      <c r="BO188" t="s">
        <v>101</v>
      </c>
      <c r="BP188">
        <v>328</v>
      </c>
      <c r="BQ188">
        <v>47</v>
      </c>
      <c r="BR188" t="s">
        <v>101</v>
      </c>
      <c r="BS188">
        <v>1191168.4550000001</v>
      </c>
      <c r="BT188">
        <v>1843939.067</v>
      </c>
      <c r="BU188">
        <v>41.726774740000003</v>
      </c>
      <c r="BV188">
        <v>-87.575316200000003</v>
      </c>
      <c r="BW188">
        <v>48</v>
      </c>
      <c r="BX188" t="s">
        <v>640</v>
      </c>
      <c r="BY188">
        <v>8</v>
      </c>
      <c r="BZ188">
        <v>4</v>
      </c>
      <c r="CA188" t="s">
        <v>749</v>
      </c>
    </row>
    <row r="189" spans="2:79" x14ac:dyDescent="0.2">
      <c r="B189">
        <v>609676</v>
      </c>
      <c r="C189" t="s">
        <v>521</v>
      </c>
      <c r="D189" t="s">
        <v>132</v>
      </c>
      <c r="E189" t="s">
        <v>522</v>
      </c>
      <c r="F189" t="s">
        <v>90</v>
      </c>
      <c r="G189" t="s">
        <v>91</v>
      </c>
      <c r="H189">
        <v>60616</v>
      </c>
      <c r="I189" t="s">
        <v>523</v>
      </c>
      <c r="J189" t="s">
        <v>524</v>
      </c>
      <c r="K189" t="s">
        <v>136</v>
      </c>
      <c r="L189" t="s">
        <v>95</v>
      </c>
      <c r="M189" t="s">
        <v>96</v>
      </c>
      <c r="N189" t="s">
        <v>128</v>
      </c>
      <c r="O189" t="s">
        <v>98</v>
      </c>
      <c r="P189" t="s">
        <v>99</v>
      </c>
      <c r="Q189" t="s">
        <v>96</v>
      </c>
      <c r="R189" t="s">
        <v>102</v>
      </c>
      <c r="S189">
        <v>29</v>
      </c>
      <c r="T189" t="s">
        <v>103</v>
      </c>
      <c r="U189">
        <v>57</v>
      </c>
      <c r="V189" t="s">
        <v>102</v>
      </c>
      <c r="W189">
        <v>31</v>
      </c>
      <c r="X189" t="s">
        <v>102</v>
      </c>
      <c r="Y189">
        <v>37</v>
      </c>
      <c r="Z189" t="s">
        <v>4876</v>
      </c>
      <c r="AA189">
        <v>57</v>
      </c>
      <c r="AB189" t="s">
        <v>103</v>
      </c>
      <c r="AC189">
        <v>49</v>
      </c>
      <c r="AD189" t="s">
        <v>101</v>
      </c>
      <c r="AE189" t="s">
        <v>101</v>
      </c>
      <c r="AF189" t="s">
        <v>101</v>
      </c>
      <c r="AG189" t="s">
        <v>101</v>
      </c>
      <c r="AH189" s="2">
        <v>0.76900000000000002</v>
      </c>
      <c r="AI189">
        <v>21.5</v>
      </c>
      <c r="AJ189" s="2">
        <v>0.96</v>
      </c>
      <c r="AK189" s="2">
        <v>0.98</v>
      </c>
      <c r="AL189" t="s">
        <v>101</v>
      </c>
      <c r="AM189" t="s">
        <v>101</v>
      </c>
      <c r="AN189" t="s">
        <v>101</v>
      </c>
      <c r="AO189" t="s">
        <v>101</v>
      </c>
      <c r="AP189" t="s">
        <v>101</v>
      </c>
      <c r="AQ189" t="s">
        <v>101</v>
      </c>
      <c r="AR189" t="s">
        <v>101</v>
      </c>
      <c r="AS189" t="s">
        <v>101</v>
      </c>
      <c r="AT189" t="s">
        <v>101</v>
      </c>
      <c r="AU189" t="s">
        <v>101</v>
      </c>
      <c r="AV189" t="s">
        <v>101</v>
      </c>
      <c r="AW189" t="s">
        <v>101</v>
      </c>
      <c r="BB189" t="s">
        <v>101</v>
      </c>
      <c r="BC189" t="s">
        <v>101</v>
      </c>
      <c r="BD189" t="s">
        <v>101</v>
      </c>
      <c r="BE189" t="s">
        <v>101</v>
      </c>
      <c r="BF189">
        <v>12.8</v>
      </c>
      <c r="BG189">
        <v>12.7</v>
      </c>
      <c r="BH189">
        <v>13.9</v>
      </c>
      <c r="BI189">
        <v>13.8</v>
      </c>
      <c r="BJ189">
        <v>1</v>
      </c>
      <c r="BK189">
        <v>14.7</v>
      </c>
      <c r="BL189">
        <v>0.8</v>
      </c>
      <c r="BM189">
        <v>6.9</v>
      </c>
      <c r="BN189">
        <v>61.7</v>
      </c>
      <c r="BO189">
        <v>51.5</v>
      </c>
      <c r="BP189">
        <v>1456</v>
      </c>
      <c r="BQ189">
        <v>40</v>
      </c>
      <c r="BR189">
        <v>65.7</v>
      </c>
      <c r="BS189">
        <v>1179262.0970000001</v>
      </c>
      <c r="BT189">
        <v>1885167.0319999999</v>
      </c>
      <c r="BU189">
        <v>41.840187749999998</v>
      </c>
      <c r="BV189">
        <v>-87.617673150000002</v>
      </c>
      <c r="BW189">
        <v>35</v>
      </c>
      <c r="BX189" t="s">
        <v>525</v>
      </c>
      <c r="BY189">
        <v>2</v>
      </c>
      <c r="BZ189">
        <v>1</v>
      </c>
      <c r="CA189" t="s">
        <v>526</v>
      </c>
    </row>
    <row r="190" spans="2:79" x14ac:dyDescent="0.2">
      <c r="B190">
        <v>610501</v>
      </c>
      <c r="C190" t="s">
        <v>988</v>
      </c>
      <c r="D190" t="s">
        <v>132</v>
      </c>
      <c r="E190" t="s">
        <v>983</v>
      </c>
      <c r="F190" t="s">
        <v>90</v>
      </c>
      <c r="G190" t="s">
        <v>91</v>
      </c>
      <c r="H190">
        <v>60644</v>
      </c>
      <c r="I190" t="s">
        <v>989</v>
      </c>
      <c r="J190" t="s">
        <v>990</v>
      </c>
      <c r="K190" t="s">
        <v>985</v>
      </c>
      <c r="L190" t="s">
        <v>121</v>
      </c>
      <c r="M190" t="s">
        <v>96</v>
      </c>
      <c r="N190" t="s">
        <v>128</v>
      </c>
      <c r="O190" t="s">
        <v>98</v>
      </c>
      <c r="P190" t="s">
        <v>249</v>
      </c>
      <c r="Q190" t="s">
        <v>96</v>
      </c>
      <c r="R190" t="s">
        <v>102</v>
      </c>
      <c r="S190">
        <v>38</v>
      </c>
      <c r="T190" t="s">
        <v>101</v>
      </c>
      <c r="U190" t="s">
        <v>101</v>
      </c>
      <c r="V190" t="s">
        <v>103</v>
      </c>
      <c r="W190">
        <v>45</v>
      </c>
      <c r="X190" t="s">
        <v>103</v>
      </c>
      <c r="Y190">
        <v>53</v>
      </c>
      <c r="Z190" t="s">
        <v>4875</v>
      </c>
      <c r="AA190" t="s">
        <v>101</v>
      </c>
      <c r="AB190" t="s">
        <v>101</v>
      </c>
      <c r="AC190" t="s">
        <v>101</v>
      </c>
      <c r="AD190" t="s">
        <v>101</v>
      </c>
      <c r="AE190" t="s">
        <v>101</v>
      </c>
      <c r="AF190" t="s">
        <v>101</v>
      </c>
      <c r="AG190" t="s">
        <v>101</v>
      </c>
      <c r="AH190" s="2">
        <v>0.70099999999999996</v>
      </c>
      <c r="AI190">
        <v>21.5</v>
      </c>
      <c r="AJ190" s="2">
        <v>0.95199999999999996</v>
      </c>
      <c r="AK190" s="2">
        <v>0.98599999999999999</v>
      </c>
      <c r="AL190" t="s">
        <v>101</v>
      </c>
      <c r="AM190" t="s">
        <v>101</v>
      </c>
      <c r="AN190" t="s">
        <v>101</v>
      </c>
      <c r="AO190" t="s">
        <v>101</v>
      </c>
      <c r="AP190" t="s">
        <v>101</v>
      </c>
      <c r="AQ190" t="s">
        <v>101</v>
      </c>
      <c r="AR190" t="s">
        <v>101</v>
      </c>
      <c r="AS190" t="s">
        <v>101</v>
      </c>
      <c r="AT190" t="s">
        <v>101</v>
      </c>
      <c r="AU190" t="s">
        <v>101</v>
      </c>
      <c r="AV190" t="s">
        <v>101</v>
      </c>
      <c r="AW190" t="s">
        <v>101</v>
      </c>
      <c r="BB190" t="s">
        <v>101</v>
      </c>
      <c r="BC190" t="s">
        <v>101</v>
      </c>
      <c r="BD190" t="s">
        <v>101</v>
      </c>
      <c r="BE190" t="s">
        <v>101</v>
      </c>
      <c r="BF190">
        <v>12</v>
      </c>
      <c r="BG190">
        <v>12.1</v>
      </c>
      <c r="BH190">
        <v>13.6</v>
      </c>
      <c r="BI190">
        <v>13.1</v>
      </c>
      <c r="BJ190">
        <v>1.1000000000000001</v>
      </c>
      <c r="BK190">
        <v>14.8</v>
      </c>
      <c r="BL190">
        <v>1.2</v>
      </c>
      <c r="BM190">
        <v>8.5</v>
      </c>
      <c r="BN190" t="s">
        <v>101</v>
      </c>
      <c r="BO190" t="s">
        <v>101</v>
      </c>
      <c r="BP190">
        <v>250</v>
      </c>
      <c r="BQ190">
        <v>36</v>
      </c>
      <c r="BR190">
        <v>56.1</v>
      </c>
      <c r="BS190">
        <v>1139494.763</v>
      </c>
      <c r="BT190">
        <v>1901274.2579999999</v>
      </c>
      <c r="BU190">
        <v>41.885204770000001</v>
      </c>
      <c r="BV190">
        <v>-87.763211909999995</v>
      </c>
      <c r="BW190">
        <v>25</v>
      </c>
      <c r="BX190" t="s">
        <v>269</v>
      </c>
      <c r="BY190">
        <v>28</v>
      </c>
      <c r="BZ190">
        <v>15</v>
      </c>
      <c r="CA190" t="s">
        <v>987</v>
      </c>
    </row>
    <row r="191" spans="2:79" x14ac:dyDescent="0.2">
      <c r="B191">
        <v>609798</v>
      </c>
      <c r="C191" t="s">
        <v>2177</v>
      </c>
      <c r="D191" t="s">
        <v>88</v>
      </c>
      <c r="E191" t="s">
        <v>2178</v>
      </c>
      <c r="F191" t="s">
        <v>90</v>
      </c>
      <c r="G191" t="s">
        <v>91</v>
      </c>
      <c r="H191">
        <v>60641</v>
      </c>
      <c r="I191" t="s">
        <v>2179</v>
      </c>
      <c r="J191" t="s">
        <v>2180</v>
      </c>
      <c r="K191" t="s">
        <v>1066</v>
      </c>
      <c r="L191" t="s">
        <v>193</v>
      </c>
      <c r="M191" t="s">
        <v>96</v>
      </c>
      <c r="N191" t="s">
        <v>128</v>
      </c>
      <c r="O191" t="s">
        <v>248</v>
      </c>
      <c r="P191" t="s">
        <v>249</v>
      </c>
      <c r="Q191" t="s">
        <v>96</v>
      </c>
      <c r="R191" t="s">
        <v>149</v>
      </c>
      <c r="S191">
        <v>64</v>
      </c>
      <c r="T191" t="s">
        <v>149</v>
      </c>
      <c r="U191">
        <v>63</v>
      </c>
      <c r="V191" t="s">
        <v>149</v>
      </c>
      <c r="W191">
        <v>67</v>
      </c>
      <c r="X191" t="s">
        <v>149</v>
      </c>
      <c r="Y191">
        <v>69</v>
      </c>
      <c r="Z191" t="s">
        <v>4876</v>
      </c>
      <c r="AA191">
        <v>49</v>
      </c>
      <c r="AB191" t="s">
        <v>103</v>
      </c>
      <c r="AC191">
        <v>51</v>
      </c>
      <c r="AD191" t="s">
        <v>103</v>
      </c>
      <c r="AE191">
        <v>53</v>
      </c>
      <c r="AF191" t="s">
        <v>103</v>
      </c>
      <c r="AG191">
        <v>52</v>
      </c>
      <c r="AH191" s="2">
        <v>0.95</v>
      </c>
      <c r="AI191">
        <v>21.3</v>
      </c>
      <c r="AJ191" s="2">
        <v>0.96199999999999997</v>
      </c>
      <c r="AK191" s="2">
        <v>0.98599999999999999</v>
      </c>
      <c r="AL191">
        <v>80</v>
      </c>
      <c r="AM191">
        <v>78.599999999999994</v>
      </c>
      <c r="AN191">
        <v>46.2</v>
      </c>
      <c r="AO191">
        <v>40.4</v>
      </c>
      <c r="AP191">
        <v>50.3</v>
      </c>
      <c r="AQ191">
        <v>45.7</v>
      </c>
      <c r="AR191">
        <v>55.6</v>
      </c>
      <c r="AS191">
        <v>54.6</v>
      </c>
      <c r="AT191">
        <v>54.5</v>
      </c>
      <c r="AU191">
        <v>54.2</v>
      </c>
      <c r="AV191">
        <v>36.799999999999997</v>
      </c>
      <c r="AW191">
        <v>49.1</v>
      </c>
      <c r="AX191">
        <v>27.3</v>
      </c>
      <c r="AY191">
        <v>21.4</v>
      </c>
      <c r="AZ191">
        <v>-0.8</v>
      </c>
      <c r="BA191">
        <v>-0.5</v>
      </c>
      <c r="BB191" t="s">
        <v>104</v>
      </c>
      <c r="BC191" t="s">
        <v>113</v>
      </c>
      <c r="BD191">
        <v>46.4</v>
      </c>
      <c r="BE191">
        <v>57.7</v>
      </c>
      <c r="BF191" t="s">
        <v>101</v>
      </c>
      <c r="BG191" t="s">
        <v>101</v>
      </c>
      <c r="BH191" t="s">
        <v>101</v>
      </c>
      <c r="BI191" t="s">
        <v>101</v>
      </c>
      <c r="BJ191" t="s">
        <v>101</v>
      </c>
      <c r="BK191" t="s">
        <v>101</v>
      </c>
      <c r="BL191" t="s">
        <v>101</v>
      </c>
      <c r="BM191" t="s">
        <v>101</v>
      </c>
      <c r="BN191" t="s">
        <v>101</v>
      </c>
      <c r="BO191" t="s">
        <v>101</v>
      </c>
      <c r="BP191">
        <v>672</v>
      </c>
      <c r="BQ191">
        <v>31</v>
      </c>
      <c r="BR191" t="s">
        <v>101</v>
      </c>
      <c r="BS191">
        <v>1147266.3659999999</v>
      </c>
      <c r="BT191">
        <v>1928184.9280000001</v>
      </c>
      <c r="BU191">
        <v>41.958904990000001</v>
      </c>
      <c r="BV191">
        <v>-87.733982229999995</v>
      </c>
      <c r="BW191">
        <v>16</v>
      </c>
      <c r="BX191" t="s">
        <v>1067</v>
      </c>
      <c r="BY191">
        <v>38</v>
      </c>
      <c r="BZ191">
        <v>17</v>
      </c>
      <c r="CA191" t="s">
        <v>2181</v>
      </c>
    </row>
    <row r="192" spans="2:79" x14ac:dyDescent="0.2">
      <c r="B192">
        <v>610273</v>
      </c>
      <c r="C192" t="s">
        <v>629</v>
      </c>
      <c r="D192" t="s">
        <v>88</v>
      </c>
      <c r="E192" t="s">
        <v>630</v>
      </c>
      <c r="F192" t="s">
        <v>90</v>
      </c>
      <c r="G192" t="s">
        <v>91</v>
      </c>
      <c r="H192">
        <v>60623</v>
      </c>
      <c r="I192" t="s">
        <v>631</v>
      </c>
      <c r="J192" t="s">
        <v>632</v>
      </c>
      <c r="K192" t="s">
        <v>633</v>
      </c>
      <c r="L192" t="s">
        <v>121</v>
      </c>
      <c r="M192" t="s">
        <v>96</v>
      </c>
      <c r="N192" t="s">
        <v>97</v>
      </c>
      <c r="O192" t="s">
        <v>98</v>
      </c>
      <c r="P192" t="s">
        <v>99</v>
      </c>
      <c r="Q192" t="s">
        <v>96</v>
      </c>
      <c r="R192" t="s">
        <v>102</v>
      </c>
      <c r="S192">
        <v>31</v>
      </c>
      <c r="T192" t="s">
        <v>101</v>
      </c>
      <c r="U192" t="s">
        <v>101</v>
      </c>
      <c r="V192" t="s">
        <v>149</v>
      </c>
      <c r="W192">
        <v>63</v>
      </c>
      <c r="X192" t="s">
        <v>250</v>
      </c>
      <c r="Y192">
        <v>98</v>
      </c>
      <c r="Z192" t="s">
        <v>4875</v>
      </c>
      <c r="AA192" t="s">
        <v>101</v>
      </c>
      <c r="AB192" t="s">
        <v>101</v>
      </c>
      <c r="AC192" t="s">
        <v>101</v>
      </c>
      <c r="AD192" t="s">
        <v>102</v>
      </c>
      <c r="AE192">
        <v>46</v>
      </c>
      <c r="AF192" t="s">
        <v>103</v>
      </c>
      <c r="AG192">
        <v>47</v>
      </c>
      <c r="AH192" s="2">
        <v>0.92100000000000004</v>
      </c>
      <c r="AI192">
        <v>20.9</v>
      </c>
      <c r="AJ192" s="2">
        <v>0.95199999999999996</v>
      </c>
      <c r="AK192" s="2">
        <v>1</v>
      </c>
      <c r="AL192">
        <v>42.3</v>
      </c>
      <c r="AM192">
        <v>40.9</v>
      </c>
      <c r="AN192">
        <v>19.100000000000001</v>
      </c>
      <c r="AO192">
        <v>19.100000000000001</v>
      </c>
      <c r="AP192">
        <v>50</v>
      </c>
      <c r="AQ192">
        <v>64.3</v>
      </c>
      <c r="AR192">
        <v>27.5</v>
      </c>
      <c r="AS192">
        <v>17</v>
      </c>
      <c r="AT192">
        <v>44.2</v>
      </c>
      <c r="AU192">
        <v>58.7</v>
      </c>
      <c r="AV192">
        <v>0</v>
      </c>
      <c r="AW192">
        <v>0</v>
      </c>
      <c r="AX192">
        <v>2</v>
      </c>
      <c r="AY192">
        <v>2</v>
      </c>
      <c r="AZ192">
        <v>0.2</v>
      </c>
      <c r="BA192">
        <v>-0.8</v>
      </c>
      <c r="BB192" t="s">
        <v>113</v>
      </c>
      <c r="BC192" t="s">
        <v>113</v>
      </c>
      <c r="BD192">
        <v>93.8</v>
      </c>
      <c r="BE192" t="s">
        <v>101</v>
      </c>
      <c r="BF192" t="s">
        <v>101</v>
      </c>
      <c r="BG192" t="s">
        <v>101</v>
      </c>
      <c r="BH192" t="s">
        <v>101</v>
      </c>
      <c r="BI192" t="s">
        <v>101</v>
      </c>
      <c r="BJ192" t="s">
        <v>101</v>
      </c>
      <c r="BK192" t="s">
        <v>101</v>
      </c>
      <c r="BL192" t="s">
        <v>101</v>
      </c>
      <c r="BM192" t="s">
        <v>101</v>
      </c>
      <c r="BN192" t="s">
        <v>101</v>
      </c>
      <c r="BO192" t="s">
        <v>101</v>
      </c>
      <c r="BP192">
        <v>130</v>
      </c>
      <c r="BQ192">
        <v>37</v>
      </c>
      <c r="BR192" t="s">
        <v>101</v>
      </c>
      <c r="BS192">
        <v>1152095.48</v>
      </c>
      <c r="BT192">
        <v>1888877.6950000001</v>
      </c>
      <c r="BU192">
        <v>41.850948160000002</v>
      </c>
      <c r="BV192">
        <v>-87.717266179999996</v>
      </c>
      <c r="BW192">
        <v>30</v>
      </c>
      <c r="BX192" t="s">
        <v>634</v>
      </c>
      <c r="BY192">
        <v>22</v>
      </c>
      <c r="BZ192">
        <v>10</v>
      </c>
      <c r="CA192" t="s">
        <v>635</v>
      </c>
    </row>
    <row r="193" spans="2:79" x14ac:dyDescent="0.2">
      <c r="B193">
        <v>610130</v>
      </c>
      <c r="C193" t="s">
        <v>381</v>
      </c>
      <c r="D193" t="s">
        <v>88</v>
      </c>
      <c r="E193" t="s">
        <v>382</v>
      </c>
      <c r="F193" t="s">
        <v>90</v>
      </c>
      <c r="G193" t="s">
        <v>91</v>
      </c>
      <c r="H193">
        <v>60619</v>
      </c>
      <c r="I193" t="s">
        <v>383</v>
      </c>
      <c r="J193" t="s">
        <v>384</v>
      </c>
      <c r="K193" t="s">
        <v>200</v>
      </c>
      <c r="L193" t="s">
        <v>95</v>
      </c>
      <c r="M193" t="s">
        <v>96</v>
      </c>
      <c r="N193" t="s">
        <v>97</v>
      </c>
      <c r="O193" t="s">
        <v>248</v>
      </c>
      <c r="P193" t="s">
        <v>249</v>
      </c>
      <c r="Q193" t="s">
        <v>96</v>
      </c>
      <c r="R193" t="s">
        <v>102</v>
      </c>
      <c r="S193">
        <v>26</v>
      </c>
      <c r="T193" t="s">
        <v>103</v>
      </c>
      <c r="U193">
        <v>44</v>
      </c>
      <c r="V193" t="s">
        <v>149</v>
      </c>
      <c r="W193">
        <v>63</v>
      </c>
      <c r="X193" t="s">
        <v>149</v>
      </c>
      <c r="Y193">
        <v>62</v>
      </c>
      <c r="Z193" t="s">
        <v>4876</v>
      </c>
      <c r="AA193">
        <v>43</v>
      </c>
      <c r="AB193" t="s">
        <v>103</v>
      </c>
      <c r="AC193">
        <v>46</v>
      </c>
      <c r="AD193" t="s">
        <v>101</v>
      </c>
      <c r="AE193" t="s">
        <v>101</v>
      </c>
      <c r="AF193" t="s">
        <v>101</v>
      </c>
      <c r="AG193" t="s">
        <v>101</v>
      </c>
      <c r="AH193" s="2">
        <v>0.93500000000000005</v>
      </c>
      <c r="AI193">
        <v>20.8</v>
      </c>
      <c r="AJ193" s="2">
        <v>0.95399999999999996</v>
      </c>
      <c r="AK193" s="2">
        <v>1</v>
      </c>
      <c r="AL193">
        <v>74.5</v>
      </c>
      <c r="AM193">
        <v>49.6</v>
      </c>
      <c r="AN193">
        <v>31.1</v>
      </c>
      <c r="AO193">
        <v>37.299999999999997</v>
      </c>
      <c r="AP193">
        <v>55.8</v>
      </c>
      <c r="AQ193">
        <v>49.7</v>
      </c>
      <c r="AR193">
        <v>44.2</v>
      </c>
      <c r="AS193">
        <v>50</v>
      </c>
      <c r="AT193">
        <v>71.8</v>
      </c>
      <c r="AU193">
        <v>73.7</v>
      </c>
      <c r="AV193" t="s">
        <v>101</v>
      </c>
      <c r="AW193" t="s">
        <v>101</v>
      </c>
      <c r="AX193">
        <v>10.7</v>
      </c>
      <c r="AY193">
        <v>20.9</v>
      </c>
      <c r="AZ193">
        <v>0.1</v>
      </c>
      <c r="BA193">
        <v>1.6</v>
      </c>
      <c r="BB193" t="s">
        <v>113</v>
      </c>
      <c r="BC193" t="s">
        <v>220</v>
      </c>
      <c r="BD193" t="s">
        <v>101</v>
      </c>
      <c r="BE193" t="s">
        <v>101</v>
      </c>
      <c r="BF193" t="s">
        <v>101</v>
      </c>
      <c r="BG193" t="s">
        <v>101</v>
      </c>
      <c r="BH193" t="s">
        <v>101</v>
      </c>
      <c r="BI193" t="s">
        <v>101</v>
      </c>
      <c r="BJ193" t="s">
        <v>101</v>
      </c>
      <c r="BK193" t="s">
        <v>101</v>
      </c>
      <c r="BL193" t="s">
        <v>101</v>
      </c>
      <c r="BM193" t="s">
        <v>101</v>
      </c>
      <c r="BN193" t="s">
        <v>101</v>
      </c>
      <c r="BO193" t="s">
        <v>101</v>
      </c>
      <c r="BP193">
        <v>384</v>
      </c>
      <c r="BQ193">
        <v>45</v>
      </c>
      <c r="BR193" t="s">
        <v>101</v>
      </c>
      <c r="BS193">
        <v>1182225.898</v>
      </c>
      <c r="BT193">
        <v>1848815.3019999999</v>
      </c>
      <c r="BU193">
        <v>41.740367110000001</v>
      </c>
      <c r="BV193">
        <v>-87.607922889999998</v>
      </c>
      <c r="BW193">
        <v>44</v>
      </c>
      <c r="BX193" t="s">
        <v>385</v>
      </c>
      <c r="BY193">
        <v>6</v>
      </c>
      <c r="BZ193">
        <v>6</v>
      </c>
      <c r="CA193" t="s">
        <v>386</v>
      </c>
    </row>
    <row r="194" spans="2:79" x14ac:dyDescent="0.2">
      <c r="B194">
        <v>609907</v>
      </c>
      <c r="C194" t="s">
        <v>750</v>
      </c>
      <c r="D194" t="s">
        <v>88</v>
      </c>
      <c r="E194" t="s">
        <v>751</v>
      </c>
      <c r="F194" t="s">
        <v>90</v>
      </c>
      <c r="G194" t="s">
        <v>91</v>
      </c>
      <c r="H194">
        <v>60624</v>
      </c>
      <c r="I194" t="s">
        <v>752</v>
      </c>
      <c r="J194" t="s">
        <v>753</v>
      </c>
      <c r="K194" t="s">
        <v>120</v>
      </c>
      <c r="L194" t="s">
        <v>121</v>
      </c>
      <c r="M194" t="s">
        <v>96</v>
      </c>
      <c r="N194" t="s">
        <v>128</v>
      </c>
      <c r="O194" t="s">
        <v>98</v>
      </c>
      <c r="P194" t="s">
        <v>249</v>
      </c>
      <c r="Q194" t="s">
        <v>96</v>
      </c>
      <c r="R194" t="s">
        <v>102</v>
      </c>
      <c r="S194">
        <v>33</v>
      </c>
      <c r="T194" t="s">
        <v>101</v>
      </c>
      <c r="U194" t="s">
        <v>101</v>
      </c>
      <c r="V194" t="s">
        <v>103</v>
      </c>
      <c r="W194">
        <v>49</v>
      </c>
      <c r="X194" t="s">
        <v>103</v>
      </c>
      <c r="Y194">
        <v>52</v>
      </c>
      <c r="Z194" t="s">
        <v>4875</v>
      </c>
      <c r="AA194" t="s">
        <v>101</v>
      </c>
      <c r="AB194" t="s">
        <v>101</v>
      </c>
      <c r="AC194" t="s">
        <v>101</v>
      </c>
      <c r="AD194" t="s">
        <v>102</v>
      </c>
      <c r="AE194">
        <v>45</v>
      </c>
      <c r="AF194" t="s">
        <v>102</v>
      </c>
      <c r="AG194">
        <v>45</v>
      </c>
      <c r="AH194" s="2">
        <v>0.94699999999999995</v>
      </c>
      <c r="AI194">
        <v>20.8</v>
      </c>
      <c r="AJ194" s="2">
        <v>0.95099999999999996</v>
      </c>
      <c r="AK194" s="2">
        <v>1</v>
      </c>
      <c r="AL194">
        <v>76.099999999999994</v>
      </c>
      <c r="AM194">
        <v>70.900000000000006</v>
      </c>
      <c r="AN194">
        <v>41.3</v>
      </c>
      <c r="AO194">
        <v>22.4</v>
      </c>
      <c r="AP194">
        <v>43.1</v>
      </c>
      <c r="AQ194">
        <v>58.5</v>
      </c>
      <c r="AR194">
        <v>43.8</v>
      </c>
      <c r="AS194">
        <v>25.4</v>
      </c>
      <c r="AT194">
        <v>60.9</v>
      </c>
      <c r="AU194">
        <v>40.9</v>
      </c>
      <c r="AV194">
        <v>10.4</v>
      </c>
      <c r="AW194">
        <v>20.8</v>
      </c>
      <c r="AX194">
        <v>13.3</v>
      </c>
      <c r="AY194">
        <v>7.7</v>
      </c>
      <c r="AZ194">
        <v>2</v>
      </c>
      <c r="BA194">
        <v>1</v>
      </c>
      <c r="BB194" t="s">
        <v>220</v>
      </c>
      <c r="BC194" t="s">
        <v>220</v>
      </c>
      <c r="BD194">
        <v>51.1</v>
      </c>
      <c r="BE194">
        <v>4.2</v>
      </c>
      <c r="BF194" t="s">
        <v>101</v>
      </c>
      <c r="BG194" t="s">
        <v>101</v>
      </c>
      <c r="BH194" t="s">
        <v>101</v>
      </c>
      <c r="BI194" t="s">
        <v>101</v>
      </c>
      <c r="BJ194" t="s">
        <v>101</v>
      </c>
      <c r="BK194" t="s">
        <v>101</v>
      </c>
      <c r="BL194" t="s">
        <v>101</v>
      </c>
      <c r="BM194" t="s">
        <v>101</v>
      </c>
      <c r="BN194" t="s">
        <v>101</v>
      </c>
      <c r="BO194" t="s">
        <v>101</v>
      </c>
      <c r="BP194">
        <v>518</v>
      </c>
      <c r="BQ194">
        <v>34</v>
      </c>
      <c r="BR194" t="s">
        <v>101</v>
      </c>
      <c r="BS194">
        <v>1152417.4439999999</v>
      </c>
      <c r="BT194">
        <v>1897922.54</v>
      </c>
      <c r="BU194">
        <v>41.875761910000001</v>
      </c>
      <c r="BV194">
        <v>-87.715845729999998</v>
      </c>
      <c r="BW194">
        <v>27</v>
      </c>
      <c r="BX194" t="s">
        <v>754</v>
      </c>
      <c r="BY194">
        <v>28</v>
      </c>
      <c r="BZ194">
        <v>11</v>
      </c>
      <c r="CA194" t="s">
        <v>755</v>
      </c>
    </row>
    <row r="195" spans="2:79" x14ac:dyDescent="0.2">
      <c r="B195">
        <v>610114</v>
      </c>
      <c r="C195" t="s">
        <v>996</v>
      </c>
      <c r="D195" t="s">
        <v>88</v>
      </c>
      <c r="E195" t="s">
        <v>997</v>
      </c>
      <c r="F195" t="s">
        <v>90</v>
      </c>
      <c r="G195" t="s">
        <v>91</v>
      </c>
      <c r="H195">
        <v>60609</v>
      </c>
      <c r="I195" t="s">
        <v>998</v>
      </c>
      <c r="J195" t="s">
        <v>999</v>
      </c>
      <c r="K195" t="s">
        <v>285</v>
      </c>
      <c r="L195" t="s">
        <v>112</v>
      </c>
      <c r="M195" t="s">
        <v>96</v>
      </c>
      <c r="N195" t="s">
        <v>97</v>
      </c>
      <c r="O195" t="s">
        <v>98</v>
      </c>
      <c r="P195" t="s">
        <v>99</v>
      </c>
      <c r="Q195" t="s">
        <v>96</v>
      </c>
      <c r="R195" t="s">
        <v>102</v>
      </c>
      <c r="S195">
        <v>38</v>
      </c>
      <c r="T195" t="s">
        <v>102</v>
      </c>
      <c r="U195">
        <v>25</v>
      </c>
      <c r="V195" t="s">
        <v>103</v>
      </c>
      <c r="W195">
        <v>45</v>
      </c>
      <c r="X195" t="s">
        <v>102</v>
      </c>
      <c r="Y195">
        <v>39</v>
      </c>
      <c r="Z195" t="s">
        <v>4877</v>
      </c>
      <c r="AA195">
        <v>20</v>
      </c>
      <c r="AB195" t="s">
        <v>102</v>
      </c>
      <c r="AC195">
        <v>28</v>
      </c>
      <c r="AD195" t="s">
        <v>101</v>
      </c>
      <c r="AE195" t="s">
        <v>101</v>
      </c>
      <c r="AF195" t="s">
        <v>101</v>
      </c>
      <c r="AG195" t="s">
        <v>101</v>
      </c>
      <c r="AH195" s="2">
        <v>0.90600000000000003</v>
      </c>
      <c r="AI195">
        <v>20.7</v>
      </c>
      <c r="AJ195" s="2">
        <v>0.95299999999999996</v>
      </c>
      <c r="AK195" s="2">
        <v>1</v>
      </c>
      <c r="AL195">
        <v>62.2</v>
      </c>
      <c r="AM195">
        <v>35.9</v>
      </c>
      <c r="AN195">
        <v>15.1</v>
      </c>
      <c r="AO195">
        <v>5.9</v>
      </c>
      <c r="AP195">
        <v>48.8</v>
      </c>
      <c r="AQ195">
        <v>34.1</v>
      </c>
      <c r="AR195">
        <v>14.8</v>
      </c>
      <c r="AS195">
        <v>15.8</v>
      </c>
      <c r="AT195">
        <v>39.299999999999997</v>
      </c>
      <c r="AU195">
        <v>43.4</v>
      </c>
      <c r="AV195">
        <v>6.3</v>
      </c>
      <c r="AW195">
        <v>12.5</v>
      </c>
      <c r="AX195">
        <v>4.5999999999999996</v>
      </c>
      <c r="AY195">
        <v>3.1</v>
      </c>
      <c r="AZ195">
        <v>-0.3</v>
      </c>
      <c r="BA195">
        <v>-0.4</v>
      </c>
      <c r="BB195" t="s">
        <v>113</v>
      </c>
      <c r="BC195" t="s">
        <v>113</v>
      </c>
      <c r="BD195" t="s">
        <v>101</v>
      </c>
      <c r="BE195" t="s">
        <v>101</v>
      </c>
      <c r="BF195" t="s">
        <v>101</v>
      </c>
      <c r="BG195" t="s">
        <v>101</v>
      </c>
      <c r="BH195" t="s">
        <v>101</v>
      </c>
      <c r="BI195" t="s">
        <v>101</v>
      </c>
      <c r="BJ195" t="s">
        <v>101</v>
      </c>
      <c r="BK195" t="s">
        <v>101</v>
      </c>
      <c r="BL195" t="s">
        <v>101</v>
      </c>
      <c r="BM195" t="s">
        <v>101</v>
      </c>
      <c r="BN195" t="s">
        <v>101</v>
      </c>
      <c r="BO195" t="s">
        <v>101</v>
      </c>
      <c r="BP195">
        <v>224</v>
      </c>
      <c r="BQ195">
        <v>42</v>
      </c>
      <c r="BR195" t="s">
        <v>101</v>
      </c>
      <c r="BS195">
        <v>1175207.047</v>
      </c>
      <c r="BT195">
        <v>1871107.6040000001</v>
      </c>
      <c r="BU195">
        <v>41.801699190000001</v>
      </c>
      <c r="BV195">
        <v>-87.632973919999998</v>
      </c>
      <c r="BW195">
        <v>37</v>
      </c>
      <c r="BX195" t="s">
        <v>766</v>
      </c>
      <c r="BY195">
        <v>3</v>
      </c>
      <c r="BZ195">
        <v>9</v>
      </c>
      <c r="CA195" t="s">
        <v>1000</v>
      </c>
    </row>
    <row r="196" spans="2:79" x14ac:dyDescent="0.2">
      <c r="B196">
        <v>609759</v>
      </c>
      <c r="C196" t="s">
        <v>1333</v>
      </c>
      <c r="D196" t="s">
        <v>132</v>
      </c>
      <c r="E196" t="s">
        <v>1334</v>
      </c>
      <c r="F196" t="s">
        <v>90</v>
      </c>
      <c r="G196" t="s">
        <v>91</v>
      </c>
      <c r="H196">
        <v>60622</v>
      </c>
      <c r="I196" t="s">
        <v>1335</v>
      </c>
      <c r="J196" t="s">
        <v>1336</v>
      </c>
      <c r="K196" t="s">
        <v>985</v>
      </c>
      <c r="L196" t="s">
        <v>121</v>
      </c>
      <c r="M196" t="s">
        <v>96</v>
      </c>
      <c r="N196" t="s">
        <v>128</v>
      </c>
      <c r="O196" t="s">
        <v>98</v>
      </c>
      <c r="P196" t="s">
        <v>249</v>
      </c>
      <c r="Q196" t="s">
        <v>96</v>
      </c>
      <c r="R196" t="s">
        <v>103</v>
      </c>
      <c r="S196">
        <v>44</v>
      </c>
      <c r="T196" t="s">
        <v>102</v>
      </c>
      <c r="U196">
        <v>31</v>
      </c>
      <c r="V196" t="s">
        <v>102</v>
      </c>
      <c r="W196">
        <v>39</v>
      </c>
      <c r="X196" t="s">
        <v>102</v>
      </c>
      <c r="Y196">
        <v>34</v>
      </c>
      <c r="Z196" t="s">
        <v>4877</v>
      </c>
      <c r="AA196">
        <v>28</v>
      </c>
      <c r="AB196" t="s">
        <v>102</v>
      </c>
      <c r="AC196">
        <v>25</v>
      </c>
      <c r="AD196" t="s">
        <v>101</v>
      </c>
      <c r="AE196" t="s">
        <v>101</v>
      </c>
      <c r="AF196" t="s">
        <v>101</v>
      </c>
      <c r="AG196" t="s">
        <v>101</v>
      </c>
      <c r="AH196" s="2">
        <v>0.69599999999999995</v>
      </c>
      <c r="AI196">
        <v>20.6</v>
      </c>
      <c r="AJ196" s="2">
        <v>0.94199999999999995</v>
      </c>
      <c r="AK196" s="2">
        <v>0.996</v>
      </c>
      <c r="AL196" t="s">
        <v>101</v>
      </c>
      <c r="AM196" t="s">
        <v>101</v>
      </c>
      <c r="AN196" t="s">
        <v>101</v>
      </c>
      <c r="AO196" t="s">
        <v>101</v>
      </c>
      <c r="AP196" t="s">
        <v>101</v>
      </c>
      <c r="AQ196" t="s">
        <v>101</v>
      </c>
      <c r="AR196" t="s">
        <v>101</v>
      </c>
      <c r="AS196" t="s">
        <v>101</v>
      </c>
      <c r="AT196" t="s">
        <v>101</v>
      </c>
      <c r="AU196" t="s">
        <v>101</v>
      </c>
      <c r="AV196" t="s">
        <v>101</v>
      </c>
      <c r="AW196" t="s">
        <v>101</v>
      </c>
      <c r="BB196" t="s">
        <v>101</v>
      </c>
      <c r="BC196" t="s">
        <v>101</v>
      </c>
      <c r="BD196" t="s">
        <v>101</v>
      </c>
      <c r="BE196" t="s">
        <v>101</v>
      </c>
      <c r="BF196">
        <v>12.6</v>
      </c>
      <c r="BG196">
        <v>12.3</v>
      </c>
      <c r="BH196">
        <v>14</v>
      </c>
      <c r="BI196">
        <v>13.3</v>
      </c>
      <c r="BJ196">
        <v>0.7</v>
      </c>
      <c r="BK196">
        <v>15.4</v>
      </c>
      <c r="BL196">
        <v>1.4</v>
      </c>
      <c r="BM196">
        <v>12.5</v>
      </c>
      <c r="BN196">
        <v>49.5</v>
      </c>
      <c r="BO196">
        <v>41.5</v>
      </c>
      <c r="BP196">
        <v>1016</v>
      </c>
      <c r="BQ196">
        <v>35</v>
      </c>
      <c r="BR196">
        <v>58.9</v>
      </c>
      <c r="BS196">
        <v>1160235.206</v>
      </c>
      <c r="BT196">
        <v>1907768.8770000001</v>
      </c>
      <c r="BU196">
        <v>41.902623179999999</v>
      </c>
      <c r="BV196">
        <v>-87.686869340000001</v>
      </c>
      <c r="BW196">
        <v>24</v>
      </c>
      <c r="BX196" t="s">
        <v>602</v>
      </c>
      <c r="BY196">
        <v>1</v>
      </c>
      <c r="BZ196">
        <v>13</v>
      </c>
      <c r="CA196" t="s">
        <v>1337</v>
      </c>
    </row>
    <row r="197" spans="2:79" x14ac:dyDescent="0.2">
      <c r="B197">
        <v>610128</v>
      </c>
      <c r="C197" t="s">
        <v>1630</v>
      </c>
      <c r="D197" t="s">
        <v>88</v>
      </c>
      <c r="E197" t="s">
        <v>1631</v>
      </c>
      <c r="F197" t="s">
        <v>90</v>
      </c>
      <c r="G197" t="s">
        <v>91</v>
      </c>
      <c r="H197">
        <v>60643</v>
      </c>
      <c r="I197" t="s">
        <v>1632</v>
      </c>
      <c r="J197" t="s">
        <v>1633</v>
      </c>
      <c r="K197" t="s">
        <v>155</v>
      </c>
      <c r="L197" t="s">
        <v>156</v>
      </c>
      <c r="M197" t="s">
        <v>96</v>
      </c>
      <c r="N197" t="s">
        <v>97</v>
      </c>
      <c r="O197" t="s">
        <v>248</v>
      </c>
      <c r="P197" t="s">
        <v>249</v>
      </c>
      <c r="Q197" t="s">
        <v>96</v>
      </c>
      <c r="R197" t="s">
        <v>103</v>
      </c>
      <c r="S197">
        <v>50</v>
      </c>
      <c r="T197" t="s">
        <v>101</v>
      </c>
      <c r="U197" t="s">
        <v>101</v>
      </c>
      <c r="V197" t="s">
        <v>103</v>
      </c>
      <c r="W197">
        <v>50</v>
      </c>
      <c r="X197" t="s">
        <v>103</v>
      </c>
      <c r="Y197">
        <v>48</v>
      </c>
      <c r="Z197" t="s">
        <v>4875</v>
      </c>
      <c r="AA197" t="s">
        <v>101</v>
      </c>
      <c r="AB197" t="s">
        <v>101</v>
      </c>
      <c r="AC197" t="s">
        <v>101</v>
      </c>
      <c r="AD197" t="s">
        <v>103</v>
      </c>
      <c r="AE197">
        <v>49</v>
      </c>
      <c r="AF197" t="s">
        <v>103</v>
      </c>
      <c r="AG197">
        <v>51</v>
      </c>
      <c r="AH197" s="2">
        <v>0.94</v>
      </c>
      <c r="AI197">
        <v>20.5</v>
      </c>
      <c r="AJ197" s="2">
        <v>0.96</v>
      </c>
      <c r="AK197" s="2">
        <v>1</v>
      </c>
      <c r="AL197">
        <v>69.3</v>
      </c>
      <c r="AM197">
        <v>62.7</v>
      </c>
      <c r="AN197">
        <v>40.4</v>
      </c>
      <c r="AO197">
        <v>47.4</v>
      </c>
      <c r="AP197">
        <v>60.2</v>
      </c>
      <c r="AQ197">
        <v>59.8</v>
      </c>
      <c r="AR197">
        <v>55.4</v>
      </c>
      <c r="AS197">
        <v>52.9</v>
      </c>
      <c r="AT197">
        <v>73.099999999999994</v>
      </c>
      <c r="AU197">
        <v>63.9</v>
      </c>
      <c r="AV197">
        <v>10.3</v>
      </c>
      <c r="AW197">
        <v>48.7</v>
      </c>
      <c r="AX197">
        <v>22.4</v>
      </c>
      <c r="AY197">
        <v>18.5</v>
      </c>
      <c r="AZ197">
        <v>0.1</v>
      </c>
      <c r="BA197">
        <v>0.9</v>
      </c>
      <c r="BB197" t="s">
        <v>113</v>
      </c>
      <c r="BC197" t="s">
        <v>220</v>
      </c>
      <c r="BD197">
        <v>30.8</v>
      </c>
      <c r="BE197">
        <v>69.2</v>
      </c>
      <c r="BF197" t="s">
        <v>101</v>
      </c>
      <c r="BG197" t="s">
        <v>101</v>
      </c>
      <c r="BH197" t="s">
        <v>101</v>
      </c>
      <c r="BI197" t="s">
        <v>101</v>
      </c>
      <c r="BJ197" t="s">
        <v>101</v>
      </c>
      <c r="BK197" t="s">
        <v>101</v>
      </c>
      <c r="BL197" t="s">
        <v>101</v>
      </c>
      <c r="BM197" t="s">
        <v>101</v>
      </c>
      <c r="BN197" t="s">
        <v>101</v>
      </c>
      <c r="BO197" t="s">
        <v>101</v>
      </c>
      <c r="BP197">
        <v>356</v>
      </c>
      <c r="BQ197">
        <v>49</v>
      </c>
      <c r="BR197" t="s">
        <v>101</v>
      </c>
      <c r="BS197">
        <v>1171511.6459999999</v>
      </c>
      <c r="BT197">
        <v>1836420.6710000001</v>
      </c>
      <c r="BU197">
        <v>41.7065956</v>
      </c>
      <c r="BV197">
        <v>-87.647540340000006</v>
      </c>
      <c r="BW197">
        <v>73</v>
      </c>
      <c r="BX197" t="s">
        <v>434</v>
      </c>
      <c r="BY197">
        <v>34</v>
      </c>
      <c r="BZ197">
        <v>22</v>
      </c>
      <c r="CA197" t="s">
        <v>1634</v>
      </c>
    </row>
    <row r="198" spans="2:79" x14ac:dyDescent="0.2">
      <c r="B198">
        <v>609881</v>
      </c>
      <c r="C198" t="s">
        <v>991</v>
      </c>
      <c r="D198" t="s">
        <v>88</v>
      </c>
      <c r="E198" t="s">
        <v>992</v>
      </c>
      <c r="F198" t="s">
        <v>90</v>
      </c>
      <c r="G198" t="s">
        <v>91</v>
      </c>
      <c r="H198">
        <v>60624</v>
      </c>
      <c r="I198" t="s">
        <v>993</v>
      </c>
      <c r="J198" t="s">
        <v>994</v>
      </c>
      <c r="K198" t="s">
        <v>120</v>
      </c>
      <c r="L198" t="s">
        <v>121</v>
      </c>
      <c r="M198" t="s">
        <v>96</v>
      </c>
      <c r="N198" t="s">
        <v>97</v>
      </c>
      <c r="O198" t="s">
        <v>98</v>
      </c>
      <c r="P198" t="s">
        <v>249</v>
      </c>
      <c r="Q198" t="s">
        <v>96</v>
      </c>
      <c r="R198" t="s">
        <v>102</v>
      </c>
      <c r="S198">
        <v>38</v>
      </c>
      <c r="T198" t="s">
        <v>149</v>
      </c>
      <c r="U198">
        <v>64</v>
      </c>
      <c r="V198" t="s">
        <v>149</v>
      </c>
      <c r="W198">
        <v>66</v>
      </c>
      <c r="X198" t="s">
        <v>103</v>
      </c>
      <c r="Y198">
        <v>52</v>
      </c>
      <c r="Z198" t="s">
        <v>4874</v>
      </c>
      <c r="AA198">
        <v>63</v>
      </c>
      <c r="AB198" t="s">
        <v>149</v>
      </c>
      <c r="AC198">
        <v>79</v>
      </c>
      <c r="AD198" t="s">
        <v>149</v>
      </c>
      <c r="AE198">
        <v>55</v>
      </c>
      <c r="AF198" t="s">
        <v>149</v>
      </c>
      <c r="AG198">
        <v>58</v>
      </c>
      <c r="AH198" s="2">
        <v>0.93400000000000005</v>
      </c>
      <c r="AI198">
        <v>20.3</v>
      </c>
      <c r="AJ198" s="2">
        <v>0.94699999999999995</v>
      </c>
      <c r="AK198" s="2">
        <v>0.94699999999999995</v>
      </c>
      <c r="AL198">
        <v>88.4</v>
      </c>
      <c r="AM198">
        <v>76.7</v>
      </c>
      <c r="AN198">
        <v>26.7</v>
      </c>
      <c r="AO198">
        <v>18</v>
      </c>
      <c r="AP198">
        <v>62.6</v>
      </c>
      <c r="AQ198">
        <v>62</v>
      </c>
      <c r="AR198">
        <v>41.5</v>
      </c>
      <c r="AS198">
        <v>32</v>
      </c>
      <c r="AT198">
        <v>67.099999999999994</v>
      </c>
      <c r="AU198">
        <v>69.3</v>
      </c>
      <c r="AV198">
        <v>3.4</v>
      </c>
      <c r="AW198">
        <v>6.9</v>
      </c>
      <c r="AX198">
        <v>6.8</v>
      </c>
      <c r="AY198">
        <v>10.9</v>
      </c>
      <c r="AZ198">
        <v>1</v>
      </c>
      <c r="BA198">
        <v>1.7</v>
      </c>
      <c r="BB198" t="s">
        <v>220</v>
      </c>
      <c r="BC198" t="s">
        <v>220</v>
      </c>
      <c r="BD198" t="s">
        <v>101</v>
      </c>
      <c r="BE198" t="s">
        <v>101</v>
      </c>
      <c r="BF198" t="s">
        <v>101</v>
      </c>
      <c r="BG198" t="s">
        <v>101</v>
      </c>
      <c r="BH198" t="s">
        <v>101</v>
      </c>
      <c r="BI198" t="s">
        <v>101</v>
      </c>
      <c r="BJ198" t="s">
        <v>101</v>
      </c>
      <c r="BK198" t="s">
        <v>101</v>
      </c>
      <c r="BL198" t="s">
        <v>101</v>
      </c>
      <c r="BM198" t="s">
        <v>101</v>
      </c>
      <c r="BN198" t="s">
        <v>101</v>
      </c>
      <c r="BO198" t="s">
        <v>101</v>
      </c>
      <c r="BP198">
        <v>414</v>
      </c>
      <c r="BQ198">
        <v>34</v>
      </c>
      <c r="BR198" t="s">
        <v>101</v>
      </c>
      <c r="BS198">
        <v>1150012.2279999999</v>
      </c>
      <c r="BT198">
        <v>1899002.166</v>
      </c>
      <c r="BU198">
        <v>41.878771659999998</v>
      </c>
      <c r="BV198">
        <v>-87.72464875</v>
      </c>
      <c r="BW198">
        <v>26</v>
      </c>
      <c r="BX198" t="s">
        <v>122</v>
      </c>
      <c r="BY198">
        <v>28</v>
      </c>
      <c r="BZ198">
        <v>11</v>
      </c>
      <c r="CA198" t="s">
        <v>995</v>
      </c>
    </row>
    <row r="199" spans="2:79" x14ac:dyDescent="0.2">
      <c r="B199">
        <v>610180</v>
      </c>
      <c r="C199" t="s">
        <v>945</v>
      </c>
      <c r="D199" t="s">
        <v>88</v>
      </c>
      <c r="E199" t="s">
        <v>946</v>
      </c>
      <c r="F199" t="s">
        <v>90</v>
      </c>
      <c r="G199" t="s">
        <v>91</v>
      </c>
      <c r="H199">
        <v>60608</v>
      </c>
      <c r="I199" t="s">
        <v>947</v>
      </c>
      <c r="J199" t="s">
        <v>948</v>
      </c>
      <c r="K199" t="s">
        <v>481</v>
      </c>
      <c r="L199" t="s">
        <v>121</v>
      </c>
      <c r="M199" t="s">
        <v>96</v>
      </c>
      <c r="N199" t="s">
        <v>97</v>
      </c>
      <c r="O199" t="s">
        <v>98</v>
      </c>
      <c r="P199" t="s">
        <v>99</v>
      </c>
      <c r="Q199" t="s">
        <v>96</v>
      </c>
      <c r="R199" t="s">
        <v>102</v>
      </c>
      <c r="S199">
        <v>37</v>
      </c>
      <c r="T199" t="s">
        <v>101</v>
      </c>
      <c r="U199" t="s">
        <v>101</v>
      </c>
      <c r="V199" t="s">
        <v>103</v>
      </c>
      <c r="W199">
        <v>54</v>
      </c>
      <c r="X199" t="s">
        <v>149</v>
      </c>
      <c r="Y199">
        <v>64</v>
      </c>
      <c r="Z199" t="s">
        <v>4875</v>
      </c>
      <c r="AA199" t="s">
        <v>101</v>
      </c>
      <c r="AB199" t="s">
        <v>101</v>
      </c>
      <c r="AC199" t="s">
        <v>101</v>
      </c>
      <c r="AD199" t="s">
        <v>102</v>
      </c>
      <c r="AE199">
        <v>43</v>
      </c>
      <c r="AF199" t="s">
        <v>103</v>
      </c>
      <c r="AG199">
        <v>52</v>
      </c>
      <c r="AH199" s="2">
        <v>0.92400000000000004</v>
      </c>
      <c r="AI199">
        <v>20.100000000000001</v>
      </c>
      <c r="AJ199" s="2">
        <v>0.93300000000000005</v>
      </c>
      <c r="AK199" s="2">
        <v>1</v>
      </c>
      <c r="AL199">
        <v>67.8</v>
      </c>
      <c r="AM199" t="s">
        <v>101</v>
      </c>
      <c r="AN199">
        <v>17.600000000000001</v>
      </c>
      <c r="AO199">
        <v>10.6</v>
      </c>
      <c r="AP199">
        <v>38.1</v>
      </c>
      <c r="AQ199">
        <v>46</v>
      </c>
      <c r="AR199">
        <v>24.8</v>
      </c>
      <c r="AS199">
        <v>12.3</v>
      </c>
      <c r="AT199">
        <v>54.2</v>
      </c>
      <c r="AU199">
        <v>38.799999999999997</v>
      </c>
      <c r="AV199">
        <v>1.4</v>
      </c>
      <c r="AW199">
        <v>1.4</v>
      </c>
      <c r="AX199">
        <v>6.3</v>
      </c>
      <c r="AY199">
        <v>3.2</v>
      </c>
      <c r="AZ199">
        <v>1.1000000000000001</v>
      </c>
      <c r="BA199">
        <v>-0.9</v>
      </c>
      <c r="BB199" t="s">
        <v>220</v>
      </c>
      <c r="BC199" t="s">
        <v>104</v>
      </c>
      <c r="BD199" t="s">
        <v>101</v>
      </c>
      <c r="BE199" t="s">
        <v>101</v>
      </c>
      <c r="BF199" t="s">
        <v>101</v>
      </c>
      <c r="BG199" t="s">
        <v>101</v>
      </c>
      <c r="BH199" t="s">
        <v>101</v>
      </c>
      <c r="BI199" t="s">
        <v>101</v>
      </c>
      <c r="BJ199" t="s">
        <v>101</v>
      </c>
      <c r="BK199" t="s">
        <v>101</v>
      </c>
      <c r="BL199" t="s">
        <v>101</v>
      </c>
      <c r="BM199" t="s">
        <v>101</v>
      </c>
      <c r="BN199" t="s">
        <v>101</v>
      </c>
      <c r="BO199" t="s">
        <v>101</v>
      </c>
      <c r="BP199">
        <v>475</v>
      </c>
      <c r="BQ199">
        <v>38</v>
      </c>
      <c r="BR199" t="s">
        <v>101</v>
      </c>
      <c r="BS199">
        <v>1169435.0630000001</v>
      </c>
      <c r="BT199">
        <v>1894247.175</v>
      </c>
      <c r="BU199">
        <v>41.86532347</v>
      </c>
      <c r="BV199">
        <v>-87.653470310000003</v>
      </c>
      <c r="BW199">
        <v>28</v>
      </c>
      <c r="BX199" t="s">
        <v>483</v>
      </c>
      <c r="BY199">
        <v>2</v>
      </c>
      <c r="BZ199">
        <v>12</v>
      </c>
      <c r="CA199" t="s">
        <v>949</v>
      </c>
    </row>
    <row r="200" spans="2:79" x14ac:dyDescent="0.2">
      <c r="B200">
        <v>610354</v>
      </c>
      <c r="C200" t="s">
        <v>2314</v>
      </c>
      <c r="D200" t="s">
        <v>88</v>
      </c>
      <c r="E200" t="s">
        <v>2315</v>
      </c>
      <c r="F200" t="s">
        <v>90</v>
      </c>
      <c r="G200" t="s">
        <v>91</v>
      </c>
      <c r="H200">
        <v>60625</v>
      </c>
      <c r="I200" t="s">
        <v>2316</v>
      </c>
      <c r="J200" t="s">
        <v>2317</v>
      </c>
      <c r="K200" t="s">
        <v>1066</v>
      </c>
      <c r="L200" t="s">
        <v>193</v>
      </c>
      <c r="M200" t="s">
        <v>96</v>
      </c>
      <c r="N200" t="s">
        <v>128</v>
      </c>
      <c r="O200" t="s">
        <v>248</v>
      </c>
      <c r="P200" t="s">
        <v>249</v>
      </c>
      <c r="Q200" t="s">
        <v>96</v>
      </c>
      <c r="R200" t="s">
        <v>149</v>
      </c>
      <c r="S200">
        <v>67</v>
      </c>
      <c r="T200" t="s">
        <v>149</v>
      </c>
      <c r="U200">
        <v>60</v>
      </c>
      <c r="V200" t="s">
        <v>103</v>
      </c>
      <c r="W200">
        <v>53</v>
      </c>
      <c r="X200" t="s">
        <v>103</v>
      </c>
      <c r="Y200">
        <v>51</v>
      </c>
      <c r="Z200" t="s">
        <v>4876</v>
      </c>
      <c r="AA200">
        <v>47</v>
      </c>
      <c r="AB200" t="s">
        <v>103</v>
      </c>
      <c r="AC200">
        <v>47</v>
      </c>
      <c r="AD200" t="s">
        <v>103</v>
      </c>
      <c r="AE200">
        <v>50</v>
      </c>
      <c r="AF200" t="s">
        <v>103</v>
      </c>
      <c r="AG200">
        <v>51</v>
      </c>
      <c r="AH200" s="2">
        <v>0.95599999999999996</v>
      </c>
      <c r="AI200">
        <v>20.100000000000001</v>
      </c>
      <c r="AJ200" s="2">
        <v>0.96</v>
      </c>
      <c r="AK200" s="2">
        <v>1</v>
      </c>
      <c r="AL200">
        <v>46.2</v>
      </c>
      <c r="AM200">
        <v>55.8</v>
      </c>
      <c r="AN200">
        <v>47.9</v>
      </c>
      <c r="AO200">
        <v>39.4</v>
      </c>
      <c r="AP200">
        <v>56.3</v>
      </c>
      <c r="AQ200">
        <v>64.099999999999994</v>
      </c>
      <c r="AR200">
        <v>27.8</v>
      </c>
      <c r="AS200">
        <v>35.1</v>
      </c>
      <c r="AT200">
        <v>35.700000000000003</v>
      </c>
      <c r="AU200">
        <v>54.9</v>
      </c>
      <c r="AV200">
        <v>22.2</v>
      </c>
      <c r="AW200">
        <v>40.700000000000003</v>
      </c>
      <c r="AX200">
        <v>19.600000000000001</v>
      </c>
      <c r="AY200">
        <v>13.7</v>
      </c>
      <c r="AZ200">
        <v>-0.2</v>
      </c>
      <c r="BA200">
        <v>-0.3</v>
      </c>
      <c r="BB200" t="s">
        <v>113</v>
      </c>
      <c r="BC200" t="s">
        <v>113</v>
      </c>
      <c r="BD200" t="s">
        <v>101</v>
      </c>
      <c r="BE200" t="s">
        <v>101</v>
      </c>
      <c r="BF200" t="s">
        <v>101</v>
      </c>
      <c r="BG200" t="s">
        <v>101</v>
      </c>
      <c r="BH200" t="s">
        <v>101</v>
      </c>
      <c r="BI200" t="s">
        <v>101</v>
      </c>
      <c r="BJ200" t="s">
        <v>101</v>
      </c>
      <c r="BK200" t="s">
        <v>101</v>
      </c>
      <c r="BL200" t="s">
        <v>101</v>
      </c>
      <c r="BM200" t="s">
        <v>101</v>
      </c>
      <c r="BN200" t="s">
        <v>101</v>
      </c>
      <c r="BO200" t="s">
        <v>101</v>
      </c>
      <c r="BP200">
        <v>359</v>
      </c>
      <c r="BQ200">
        <v>31</v>
      </c>
      <c r="BR200" t="s">
        <v>101</v>
      </c>
      <c r="BS200">
        <v>1154546.547</v>
      </c>
      <c r="BT200">
        <v>1929268.9210000001</v>
      </c>
      <c r="BU200">
        <v>41.961736690000002</v>
      </c>
      <c r="BV200">
        <v>-87.707188079999995</v>
      </c>
      <c r="BW200">
        <v>14</v>
      </c>
      <c r="BX200" t="s">
        <v>1204</v>
      </c>
      <c r="BY200">
        <v>33</v>
      </c>
      <c r="BZ200">
        <v>17</v>
      </c>
      <c r="CA200" t="s">
        <v>2318</v>
      </c>
    </row>
    <row r="201" spans="2:79" x14ac:dyDescent="0.2">
      <c r="B201">
        <v>610032</v>
      </c>
      <c r="C201" t="s">
        <v>710</v>
      </c>
      <c r="D201" t="s">
        <v>88</v>
      </c>
      <c r="E201" t="s">
        <v>711</v>
      </c>
      <c r="F201" t="s">
        <v>90</v>
      </c>
      <c r="G201" t="s">
        <v>91</v>
      </c>
      <c r="H201">
        <v>60643</v>
      </c>
      <c r="I201" t="s">
        <v>712</v>
      </c>
      <c r="J201" t="s">
        <v>713</v>
      </c>
      <c r="K201" t="s">
        <v>155</v>
      </c>
      <c r="L201" t="s">
        <v>156</v>
      </c>
      <c r="M201" t="s">
        <v>96</v>
      </c>
      <c r="N201" t="s">
        <v>128</v>
      </c>
      <c r="O201" t="s">
        <v>248</v>
      </c>
      <c r="P201" t="s">
        <v>433</v>
      </c>
      <c r="Q201" t="s">
        <v>96</v>
      </c>
      <c r="R201" t="s">
        <v>102</v>
      </c>
      <c r="S201">
        <v>32</v>
      </c>
      <c r="T201" t="s">
        <v>101</v>
      </c>
      <c r="U201" t="s">
        <v>101</v>
      </c>
      <c r="V201" t="s">
        <v>103</v>
      </c>
      <c r="W201">
        <v>47</v>
      </c>
      <c r="X201" t="s">
        <v>103</v>
      </c>
      <c r="Y201">
        <v>53</v>
      </c>
      <c r="Z201" t="s">
        <v>4875</v>
      </c>
      <c r="AA201" t="s">
        <v>101</v>
      </c>
      <c r="AB201" t="s">
        <v>101</v>
      </c>
      <c r="AC201" t="s">
        <v>101</v>
      </c>
      <c r="AD201" t="s">
        <v>103</v>
      </c>
      <c r="AE201">
        <v>53</v>
      </c>
      <c r="AF201" t="s">
        <v>103</v>
      </c>
      <c r="AG201">
        <v>47</v>
      </c>
      <c r="AH201" s="2">
        <v>0.93899999999999995</v>
      </c>
      <c r="AI201">
        <v>20.100000000000001</v>
      </c>
      <c r="AJ201" s="2">
        <v>0.95699999999999996</v>
      </c>
      <c r="AK201" s="2">
        <v>1</v>
      </c>
      <c r="AL201">
        <v>59.4</v>
      </c>
      <c r="AM201">
        <v>46.3</v>
      </c>
      <c r="AN201">
        <v>53</v>
      </c>
      <c r="AO201">
        <v>39.200000000000003</v>
      </c>
      <c r="AP201">
        <v>72.599999999999994</v>
      </c>
      <c r="AQ201">
        <v>63.5</v>
      </c>
      <c r="AR201">
        <v>55.2</v>
      </c>
      <c r="AS201">
        <v>37.5</v>
      </c>
      <c r="AT201">
        <v>59.8</v>
      </c>
      <c r="AU201">
        <v>67.5</v>
      </c>
      <c r="AV201">
        <v>12.5</v>
      </c>
      <c r="AW201">
        <v>12.5</v>
      </c>
      <c r="AX201">
        <v>25.8</v>
      </c>
      <c r="AY201">
        <v>15.7</v>
      </c>
      <c r="AZ201">
        <v>2.2000000000000002</v>
      </c>
      <c r="BA201">
        <v>1</v>
      </c>
      <c r="BB201" t="s">
        <v>220</v>
      </c>
      <c r="BC201" t="s">
        <v>220</v>
      </c>
      <c r="BD201" t="s">
        <v>101</v>
      </c>
      <c r="BE201" t="s">
        <v>101</v>
      </c>
      <c r="BF201" t="s">
        <v>101</v>
      </c>
      <c r="BG201" t="s">
        <v>101</v>
      </c>
      <c r="BH201" t="s">
        <v>101</v>
      </c>
      <c r="BI201" t="s">
        <v>101</v>
      </c>
      <c r="BJ201" t="s">
        <v>101</v>
      </c>
      <c r="BK201" t="s">
        <v>101</v>
      </c>
      <c r="BL201" t="s">
        <v>101</v>
      </c>
      <c r="BM201" t="s">
        <v>101</v>
      </c>
      <c r="BN201" t="s">
        <v>101</v>
      </c>
      <c r="BO201" t="s">
        <v>101</v>
      </c>
      <c r="BP201">
        <v>254</v>
      </c>
      <c r="BQ201">
        <v>49</v>
      </c>
      <c r="BR201" t="s">
        <v>101</v>
      </c>
      <c r="BS201">
        <v>1170124.5490000001</v>
      </c>
      <c r="BT201">
        <v>1841046.4110000001</v>
      </c>
      <c r="BU201">
        <v>41.71931953</v>
      </c>
      <c r="BV201">
        <v>-87.652485909999996</v>
      </c>
      <c r="BW201">
        <v>73</v>
      </c>
      <c r="BX201" t="s">
        <v>434</v>
      </c>
      <c r="BY201">
        <v>21</v>
      </c>
      <c r="BZ201">
        <v>22</v>
      </c>
      <c r="CA201" t="s">
        <v>714</v>
      </c>
    </row>
    <row r="202" spans="2:79" x14ac:dyDescent="0.2">
      <c r="B202">
        <v>610367</v>
      </c>
      <c r="C202" t="s">
        <v>846</v>
      </c>
      <c r="D202" t="s">
        <v>88</v>
      </c>
      <c r="E202" t="s">
        <v>847</v>
      </c>
      <c r="F202" t="s">
        <v>90</v>
      </c>
      <c r="G202" t="s">
        <v>91</v>
      </c>
      <c r="H202">
        <v>60644</v>
      </c>
      <c r="I202" t="s">
        <v>848</v>
      </c>
      <c r="J202" t="s">
        <v>849</v>
      </c>
      <c r="K202" t="s">
        <v>268</v>
      </c>
      <c r="L202" t="s">
        <v>121</v>
      </c>
      <c r="M202" t="s">
        <v>96</v>
      </c>
      <c r="N202" t="s">
        <v>97</v>
      </c>
      <c r="O202" t="s">
        <v>98</v>
      </c>
      <c r="P202" t="s">
        <v>249</v>
      </c>
      <c r="Q202" t="s">
        <v>96</v>
      </c>
      <c r="R202" t="s">
        <v>102</v>
      </c>
      <c r="S202">
        <v>35</v>
      </c>
      <c r="T202" t="s">
        <v>102</v>
      </c>
      <c r="U202">
        <v>39</v>
      </c>
      <c r="V202" t="s">
        <v>103</v>
      </c>
      <c r="W202">
        <v>47</v>
      </c>
      <c r="X202" t="s">
        <v>103</v>
      </c>
      <c r="Y202">
        <v>53</v>
      </c>
      <c r="Z202" t="s">
        <v>4876</v>
      </c>
      <c r="AA202">
        <v>51</v>
      </c>
      <c r="AB202" t="s">
        <v>102</v>
      </c>
      <c r="AC202">
        <v>39</v>
      </c>
      <c r="AD202" t="s">
        <v>103</v>
      </c>
      <c r="AE202">
        <v>47</v>
      </c>
      <c r="AF202" t="s">
        <v>149</v>
      </c>
      <c r="AG202">
        <v>54</v>
      </c>
      <c r="AH202" s="2">
        <v>0.92700000000000005</v>
      </c>
      <c r="AI202">
        <v>20</v>
      </c>
      <c r="AJ202" s="2">
        <v>0.95599999999999996</v>
      </c>
      <c r="AK202" s="2">
        <v>0.94099999999999995</v>
      </c>
      <c r="AL202">
        <v>66.400000000000006</v>
      </c>
      <c r="AM202">
        <v>62</v>
      </c>
      <c r="AN202">
        <v>26.8</v>
      </c>
      <c r="AO202">
        <v>18.399999999999999</v>
      </c>
      <c r="AP202">
        <v>42.9</v>
      </c>
      <c r="AQ202">
        <v>43.2</v>
      </c>
      <c r="AR202">
        <v>35.799999999999997</v>
      </c>
      <c r="AS202">
        <v>45.9</v>
      </c>
      <c r="AT202">
        <v>78.2</v>
      </c>
      <c r="AU202">
        <v>76.900000000000006</v>
      </c>
      <c r="AV202">
        <v>0</v>
      </c>
      <c r="AW202">
        <v>9.1</v>
      </c>
      <c r="AX202">
        <v>4.8</v>
      </c>
      <c r="AY202">
        <v>9.8000000000000007</v>
      </c>
      <c r="AZ202">
        <v>0.9</v>
      </c>
      <c r="BA202">
        <v>2.2999999999999998</v>
      </c>
      <c r="BB202" t="s">
        <v>220</v>
      </c>
      <c r="BC202" t="s">
        <v>220</v>
      </c>
      <c r="BD202" t="s">
        <v>101</v>
      </c>
      <c r="BE202" t="s">
        <v>101</v>
      </c>
      <c r="BF202" t="s">
        <v>101</v>
      </c>
      <c r="BG202" t="s">
        <v>101</v>
      </c>
      <c r="BH202" t="s">
        <v>101</v>
      </c>
      <c r="BI202" t="s">
        <v>101</v>
      </c>
      <c r="BJ202" t="s">
        <v>101</v>
      </c>
      <c r="BK202" t="s">
        <v>101</v>
      </c>
      <c r="BL202" t="s">
        <v>101</v>
      </c>
      <c r="BM202" t="s">
        <v>101</v>
      </c>
      <c r="BN202" t="s">
        <v>101</v>
      </c>
      <c r="BO202" t="s">
        <v>101</v>
      </c>
      <c r="BP202">
        <v>524</v>
      </c>
      <c r="BQ202">
        <v>36</v>
      </c>
      <c r="BR202" t="s">
        <v>101</v>
      </c>
      <c r="BS202">
        <v>1138681.703</v>
      </c>
      <c r="BT202">
        <v>1898643.037</v>
      </c>
      <c r="BU202">
        <v>41.87799914</v>
      </c>
      <c r="BV202">
        <v>-87.766261499999999</v>
      </c>
      <c r="BW202">
        <v>25</v>
      </c>
      <c r="BX202" t="s">
        <v>269</v>
      </c>
      <c r="BY202">
        <v>29</v>
      </c>
      <c r="BZ202">
        <v>15</v>
      </c>
      <c r="CA202" t="s">
        <v>850</v>
      </c>
    </row>
    <row r="203" spans="2:79" x14ac:dyDescent="0.2">
      <c r="B203">
        <v>609702</v>
      </c>
      <c r="C203" t="s">
        <v>1261</v>
      </c>
      <c r="D203" t="s">
        <v>132</v>
      </c>
      <c r="E203" t="s">
        <v>1262</v>
      </c>
      <c r="F203" t="s">
        <v>90</v>
      </c>
      <c r="G203" t="s">
        <v>91</v>
      </c>
      <c r="H203">
        <v>60612</v>
      </c>
      <c r="I203" t="s">
        <v>1263</v>
      </c>
      <c r="J203" t="s">
        <v>1264</v>
      </c>
      <c r="K203" t="s">
        <v>985</v>
      </c>
      <c r="L203" t="s">
        <v>121</v>
      </c>
      <c r="M203" t="s">
        <v>96</v>
      </c>
      <c r="N203" t="s">
        <v>128</v>
      </c>
      <c r="O203" t="s">
        <v>98</v>
      </c>
      <c r="P203" t="s">
        <v>99</v>
      </c>
      <c r="Q203" t="s">
        <v>96</v>
      </c>
      <c r="R203" t="s">
        <v>103</v>
      </c>
      <c r="S203">
        <v>43</v>
      </c>
      <c r="T203" t="s">
        <v>101</v>
      </c>
      <c r="U203" t="s">
        <v>101</v>
      </c>
      <c r="V203" t="s">
        <v>103</v>
      </c>
      <c r="W203">
        <v>50</v>
      </c>
      <c r="X203" t="s">
        <v>103</v>
      </c>
      <c r="Y203">
        <v>48</v>
      </c>
      <c r="Z203" t="s">
        <v>4875</v>
      </c>
      <c r="AA203" t="s">
        <v>101</v>
      </c>
      <c r="AB203" t="s">
        <v>101</v>
      </c>
      <c r="AC203" t="s">
        <v>101</v>
      </c>
      <c r="AD203" t="s">
        <v>103</v>
      </c>
      <c r="AE203">
        <v>47</v>
      </c>
      <c r="AF203" t="s">
        <v>102</v>
      </c>
      <c r="AG203">
        <v>46</v>
      </c>
      <c r="AH203" s="2">
        <v>0.57899999999999996</v>
      </c>
      <c r="AI203">
        <v>19.899999999999999</v>
      </c>
      <c r="AJ203" s="2">
        <v>0.93899999999999995</v>
      </c>
      <c r="AK203" s="2">
        <v>0.99099999999999999</v>
      </c>
      <c r="AL203" t="s">
        <v>101</v>
      </c>
      <c r="AM203" t="s">
        <v>101</v>
      </c>
      <c r="AN203" t="s">
        <v>101</v>
      </c>
      <c r="AO203" t="s">
        <v>101</v>
      </c>
      <c r="AP203" t="s">
        <v>101</v>
      </c>
      <c r="AQ203" t="s">
        <v>101</v>
      </c>
      <c r="AR203" t="s">
        <v>101</v>
      </c>
      <c r="AS203" t="s">
        <v>101</v>
      </c>
      <c r="AT203" t="s">
        <v>101</v>
      </c>
      <c r="AU203" t="s">
        <v>101</v>
      </c>
      <c r="AV203" t="s">
        <v>101</v>
      </c>
      <c r="AW203" t="s">
        <v>101</v>
      </c>
      <c r="BB203" t="s">
        <v>101</v>
      </c>
      <c r="BC203" t="s">
        <v>101</v>
      </c>
      <c r="BD203" t="s">
        <v>101</v>
      </c>
      <c r="BE203" t="s">
        <v>101</v>
      </c>
      <c r="BF203">
        <v>12</v>
      </c>
      <c r="BG203">
        <v>11.9</v>
      </c>
      <c r="BH203">
        <v>13.2</v>
      </c>
      <c r="BI203">
        <v>13.6</v>
      </c>
      <c r="BJ203">
        <v>1.6</v>
      </c>
      <c r="BK203">
        <v>14</v>
      </c>
      <c r="BL203">
        <v>0.8</v>
      </c>
      <c r="BM203">
        <v>3.7</v>
      </c>
      <c r="BN203">
        <v>48</v>
      </c>
      <c r="BO203">
        <v>32.6</v>
      </c>
      <c r="BP203">
        <v>478</v>
      </c>
      <c r="BQ203">
        <v>38</v>
      </c>
      <c r="BR203">
        <v>40.9</v>
      </c>
      <c r="BS203">
        <v>1161290.138</v>
      </c>
      <c r="BT203">
        <v>1898611.9180000001</v>
      </c>
      <c r="BU203">
        <v>41.87747384</v>
      </c>
      <c r="BV203">
        <v>-87.683249219999993</v>
      </c>
      <c r="BW203">
        <v>28</v>
      </c>
      <c r="BX203" t="s">
        <v>483</v>
      </c>
      <c r="BY203">
        <v>2</v>
      </c>
      <c r="BZ203">
        <v>12</v>
      </c>
      <c r="CA203" t="s">
        <v>1265</v>
      </c>
    </row>
    <row r="204" spans="2:79" x14ac:dyDescent="0.2">
      <c r="B204">
        <v>610010</v>
      </c>
      <c r="C204" t="s">
        <v>2423</v>
      </c>
      <c r="D204" t="s">
        <v>88</v>
      </c>
      <c r="E204" t="s">
        <v>2424</v>
      </c>
      <c r="F204" t="s">
        <v>90</v>
      </c>
      <c r="G204" t="s">
        <v>91</v>
      </c>
      <c r="H204">
        <v>60657</v>
      </c>
      <c r="I204" t="s">
        <v>2425</v>
      </c>
      <c r="J204" t="s">
        <v>2426</v>
      </c>
      <c r="K204" t="s">
        <v>954</v>
      </c>
      <c r="L204" t="s">
        <v>193</v>
      </c>
      <c r="M204" t="s">
        <v>96</v>
      </c>
      <c r="N204" t="s">
        <v>128</v>
      </c>
      <c r="O204" t="s">
        <v>248</v>
      </c>
      <c r="P204" t="s">
        <v>249</v>
      </c>
      <c r="Q204" t="s">
        <v>96</v>
      </c>
      <c r="R204" t="s">
        <v>149</v>
      </c>
      <c r="S204">
        <v>72</v>
      </c>
      <c r="T204" t="s">
        <v>101</v>
      </c>
      <c r="U204" t="s">
        <v>101</v>
      </c>
      <c r="V204" t="s">
        <v>149</v>
      </c>
      <c r="W204">
        <v>60</v>
      </c>
      <c r="X204" t="s">
        <v>103</v>
      </c>
      <c r="Y204">
        <v>59</v>
      </c>
      <c r="Z204" t="s">
        <v>4875</v>
      </c>
      <c r="AA204" t="s">
        <v>101</v>
      </c>
      <c r="AB204" t="s">
        <v>101</v>
      </c>
      <c r="AC204" t="s">
        <v>101</v>
      </c>
      <c r="AD204" t="s">
        <v>103</v>
      </c>
      <c r="AE204">
        <v>50</v>
      </c>
      <c r="AF204" t="s">
        <v>102</v>
      </c>
      <c r="AG204">
        <v>46</v>
      </c>
      <c r="AH204" s="2">
        <v>0.94699999999999995</v>
      </c>
      <c r="AI204">
        <v>19.899999999999999</v>
      </c>
      <c r="AJ204" s="2">
        <v>0.94699999999999995</v>
      </c>
      <c r="AK204" s="2">
        <v>1</v>
      </c>
      <c r="AL204">
        <v>59.4</v>
      </c>
      <c r="AM204">
        <v>36.200000000000003</v>
      </c>
      <c r="AN204">
        <v>41.4</v>
      </c>
      <c r="AO204">
        <v>40.6</v>
      </c>
      <c r="AP204">
        <v>47.9</v>
      </c>
      <c r="AQ204">
        <v>48.9</v>
      </c>
      <c r="AR204">
        <v>30.2</v>
      </c>
      <c r="AS204">
        <v>45.5</v>
      </c>
      <c r="AT204">
        <v>40.6</v>
      </c>
      <c r="AU204">
        <v>58.7</v>
      </c>
      <c r="AV204">
        <v>13.5</v>
      </c>
      <c r="AW204">
        <v>32.4</v>
      </c>
      <c r="AX204">
        <v>23.9</v>
      </c>
      <c r="AY204">
        <v>15.2</v>
      </c>
      <c r="AZ204">
        <v>0.3</v>
      </c>
      <c r="BA204">
        <v>0</v>
      </c>
      <c r="BB204" t="s">
        <v>113</v>
      </c>
      <c r="BC204" t="s">
        <v>113</v>
      </c>
      <c r="BD204" t="s">
        <v>101</v>
      </c>
      <c r="BE204" t="s">
        <v>101</v>
      </c>
      <c r="BF204" t="s">
        <v>101</v>
      </c>
      <c r="BG204" t="s">
        <v>101</v>
      </c>
      <c r="BH204" t="s">
        <v>101</v>
      </c>
      <c r="BI204" t="s">
        <v>101</v>
      </c>
      <c r="BJ204" t="s">
        <v>101</v>
      </c>
      <c r="BK204" t="s">
        <v>101</v>
      </c>
      <c r="BL204" t="s">
        <v>101</v>
      </c>
      <c r="BM204" t="s">
        <v>101</v>
      </c>
      <c r="BN204" t="s">
        <v>101</v>
      </c>
      <c r="BO204" t="s">
        <v>101</v>
      </c>
      <c r="BP204">
        <v>495</v>
      </c>
      <c r="BQ204">
        <v>33</v>
      </c>
      <c r="BR204" t="s">
        <v>101</v>
      </c>
      <c r="BS204">
        <v>1163153.6710000001</v>
      </c>
      <c r="BT204">
        <v>1921136.53</v>
      </c>
      <c r="BU204">
        <v>41.939244039999998</v>
      </c>
      <c r="BV204">
        <v>-87.675772820000006</v>
      </c>
      <c r="BW204">
        <v>5</v>
      </c>
      <c r="BX204" t="s">
        <v>2373</v>
      </c>
      <c r="BY204">
        <v>32</v>
      </c>
      <c r="BZ204">
        <v>19</v>
      </c>
      <c r="CA204" t="s">
        <v>2427</v>
      </c>
    </row>
    <row r="205" spans="2:79" x14ac:dyDescent="0.2">
      <c r="B205">
        <v>609722</v>
      </c>
      <c r="C205" t="s">
        <v>1114</v>
      </c>
      <c r="D205" t="s">
        <v>132</v>
      </c>
      <c r="E205" t="s">
        <v>1115</v>
      </c>
      <c r="F205" t="s">
        <v>90</v>
      </c>
      <c r="G205" t="s">
        <v>91</v>
      </c>
      <c r="H205">
        <v>60612</v>
      </c>
      <c r="I205" t="s">
        <v>1116</v>
      </c>
      <c r="J205" t="s">
        <v>1117</v>
      </c>
      <c r="K205" t="s">
        <v>985</v>
      </c>
      <c r="L205" t="s">
        <v>121</v>
      </c>
      <c r="M205" t="s">
        <v>96</v>
      </c>
      <c r="N205" t="s">
        <v>128</v>
      </c>
      <c r="O205" t="s">
        <v>98</v>
      </c>
      <c r="P205" t="s">
        <v>99</v>
      </c>
      <c r="Q205" t="s">
        <v>96</v>
      </c>
      <c r="R205" t="s">
        <v>103</v>
      </c>
      <c r="S205">
        <v>41</v>
      </c>
      <c r="T205" t="s">
        <v>102</v>
      </c>
      <c r="U205">
        <v>39</v>
      </c>
      <c r="V205" t="s">
        <v>103</v>
      </c>
      <c r="W205">
        <v>43</v>
      </c>
      <c r="X205" t="s">
        <v>102</v>
      </c>
      <c r="Y205">
        <v>31</v>
      </c>
      <c r="Z205" t="s">
        <v>4879</v>
      </c>
      <c r="AA205">
        <v>19</v>
      </c>
      <c r="AB205" t="s">
        <v>102</v>
      </c>
      <c r="AC205">
        <v>32</v>
      </c>
      <c r="AD205" t="s">
        <v>101</v>
      </c>
      <c r="AE205" t="s">
        <v>101</v>
      </c>
      <c r="AF205" t="s">
        <v>101</v>
      </c>
      <c r="AG205" t="s">
        <v>101</v>
      </c>
      <c r="AH205" s="2">
        <v>0.66800000000000004</v>
      </c>
      <c r="AI205">
        <v>19.7</v>
      </c>
      <c r="AJ205" s="2">
        <v>0.95399999999999996</v>
      </c>
      <c r="AK205" s="2">
        <v>0.98399999999999999</v>
      </c>
      <c r="AL205" t="s">
        <v>101</v>
      </c>
      <c r="AM205" t="s">
        <v>101</v>
      </c>
      <c r="AN205" t="s">
        <v>101</v>
      </c>
      <c r="AO205" t="s">
        <v>101</v>
      </c>
      <c r="AP205" t="s">
        <v>101</v>
      </c>
      <c r="AQ205" t="s">
        <v>101</v>
      </c>
      <c r="AR205" t="s">
        <v>101</v>
      </c>
      <c r="AS205" t="s">
        <v>101</v>
      </c>
      <c r="AT205" t="s">
        <v>101</v>
      </c>
      <c r="AU205" t="s">
        <v>101</v>
      </c>
      <c r="AV205" t="s">
        <v>101</v>
      </c>
      <c r="AW205" t="s">
        <v>101</v>
      </c>
      <c r="BB205" t="s">
        <v>101</v>
      </c>
      <c r="BC205" t="s">
        <v>101</v>
      </c>
      <c r="BD205" t="s">
        <v>101</v>
      </c>
      <c r="BE205" t="s">
        <v>101</v>
      </c>
      <c r="BF205">
        <v>12.2</v>
      </c>
      <c r="BG205">
        <v>11.9</v>
      </c>
      <c r="BH205">
        <v>13.3</v>
      </c>
      <c r="BI205">
        <v>13</v>
      </c>
      <c r="BJ205">
        <v>0.8</v>
      </c>
      <c r="BK205">
        <v>13.8</v>
      </c>
      <c r="BL205">
        <v>0.5</v>
      </c>
      <c r="BM205">
        <v>6.7</v>
      </c>
      <c r="BN205">
        <v>49</v>
      </c>
      <c r="BO205">
        <v>51.9</v>
      </c>
      <c r="BP205">
        <v>599</v>
      </c>
      <c r="BQ205">
        <v>37</v>
      </c>
      <c r="BR205">
        <v>59.3</v>
      </c>
      <c r="BS205">
        <v>1156776.858</v>
      </c>
      <c r="BT205">
        <v>1896186.78</v>
      </c>
      <c r="BU205">
        <v>41.870911630000002</v>
      </c>
      <c r="BV205">
        <v>-87.699886520000007</v>
      </c>
      <c r="BW205">
        <v>27</v>
      </c>
      <c r="BX205" t="s">
        <v>754</v>
      </c>
      <c r="BY205">
        <v>28</v>
      </c>
      <c r="BZ205">
        <v>11</v>
      </c>
      <c r="CA205" t="s">
        <v>1118</v>
      </c>
    </row>
    <row r="206" spans="2:79" x14ac:dyDescent="0.2">
      <c r="B206">
        <v>610544</v>
      </c>
      <c r="C206" t="s">
        <v>1794</v>
      </c>
      <c r="D206" t="s">
        <v>88</v>
      </c>
      <c r="E206" t="s">
        <v>1795</v>
      </c>
      <c r="F206" t="s">
        <v>90</v>
      </c>
      <c r="G206" t="s">
        <v>91</v>
      </c>
      <c r="H206">
        <v>60629</v>
      </c>
      <c r="I206" t="s">
        <v>1796</v>
      </c>
      <c r="J206" t="s">
        <v>1797</v>
      </c>
      <c r="K206" t="s">
        <v>175</v>
      </c>
      <c r="L206" t="s">
        <v>112</v>
      </c>
      <c r="M206" t="s">
        <v>96</v>
      </c>
      <c r="N206" t="s">
        <v>97</v>
      </c>
      <c r="O206" t="s">
        <v>248</v>
      </c>
      <c r="P206" t="s">
        <v>789</v>
      </c>
      <c r="Q206" t="s">
        <v>96</v>
      </c>
      <c r="R206" t="s">
        <v>103</v>
      </c>
      <c r="S206">
        <v>54</v>
      </c>
      <c r="T206" t="s">
        <v>250</v>
      </c>
      <c r="U206">
        <v>96</v>
      </c>
      <c r="V206" t="s">
        <v>149</v>
      </c>
      <c r="W206">
        <v>61</v>
      </c>
      <c r="X206" t="s">
        <v>250</v>
      </c>
      <c r="Y206">
        <v>81</v>
      </c>
      <c r="Z206" t="s">
        <v>4874</v>
      </c>
      <c r="AA206">
        <v>73</v>
      </c>
      <c r="AB206" t="s">
        <v>250</v>
      </c>
      <c r="AC206">
        <v>84</v>
      </c>
      <c r="AD206" t="s">
        <v>103</v>
      </c>
      <c r="AE206">
        <v>47</v>
      </c>
      <c r="AF206" t="s">
        <v>149</v>
      </c>
      <c r="AG206">
        <v>58</v>
      </c>
      <c r="AH206" s="2">
        <v>0.95499999999999996</v>
      </c>
      <c r="AI206">
        <v>19.7</v>
      </c>
      <c r="AJ206" s="2">
        <v>0</v>
      </c>
      <c r="AK206" s="2">
        <v>0.98699999999999999</v>
      </c>
      <c r="AL206">
        <v>69.5</v>
      </c>
      <c r="AM206">
        <v>42.9</v>
      </c>
      <c r="AN206">
        <v>28.7</v>
      </c>
      <c r="AO206">
        <v>26.1</v>
      </c>
      <c r="AP206">
        <v>48.2</v>
      </c>
      <c r="AQ206">
        <v>32.1</v>
      </c>
      <c r="AR206">
        <v>46.9</v>
      </c>
      <c r="AS206">
        <v>34.9</v>
      </c>
      <c r="AT206">
        <v>55.2</v>
      </c>
      <c r="AU206">
        <v>57.4</v>
      </c>
      <c r="AV206" t="s">
        <v>101</v>
      </c>
      <c r="AW206" t="s">
        <v>101</v>
      </c>
      <c r="AX206">
        <v>13</v>
      </c>
      <c r="AY206">
        <v>11.9</v>
      </c>
      <c r="AZ206">
        <v>-1.3</v>
      </c>
      <c r="BA206">
        <v>0.2</v>
      </c>
      <c r="BB206" t="s">
        <v>104</v>
      </c>
      <c r="BC206" t="s">
        <v>113</v>
      </c>
      <c r="BD206" t="s">
        <v>101</v>
      </c>
      <c r="BE206" t="s">
        <v>101</v>
      </c>
      <c r="BF206" t="s">
        <v>101</v>
      </c>
      <c r="BG206" t="s">
        <v>101</v>
      </c>
      <c r="BH206" t="s">
        <v>101</v>
      </c>
      <c r="BI206" t="s">
        <v>101</v>
      </c>
      <c r="BJ206" t="s">
        <v>101</v>
      </c>
      <c r="BK206" t="s">
        <v>101</v>
      </c>
      <c r="BL206" t="s">
        <v>101</v>
      </c>
      <c r="BM206" t="s">
        <v>101</v>
      </c>
      <c r="BN206" t="s">
        <v>101</v>
      </c>
      <c r="BO206" t="s">
        <v>101</v>
      </c>
      <c r="BP206">
        <v>873</v>
      </c>
      <c r="BQ206">
        <v>44</v>
      </c>
      <c r="BR206" t="s">
        <v>101</v>
      </c>
      <c r="BS206">
        <v>1146123.6399999999</v>
      </c>
      <c r="BT206">
        <v>1859720.388</v>
      </c>
      <c r="BU206">
        <v>41.771051579999998</v>
      </c>
      <c r="BV206">
        <v>-87.739923250000004</v>
      </c>
      <c r="BW206">
        <v>65</v>
      </c>
      <c r="BX206" t="s">
        <v>1153</v>
      </c>
      <c r="BY206">
        <v>13</v>
      </c>
      <c r="BZ206">
        <v>8</v>
      </c>
      <c r="CA206" t="s">
        <v>1798</v>
      </c>
    </row>
    <row r="207" spans="2:79" x14ac:dyDescent="0.2">
      <c r="B207">
        <v>610077</v>
      </c>
      <c r="C207" t="s">
        <v>446</v>
      </c>
      <c r="D207" t="s">
        <v>88</v>
      </c>
      <c r="E207" t="s">
        <v>447</v>
      </c>
      <c r="F207" t="s">
        <v>90</v>
      </c>
      <c r="G207" t="s">
        <v>91</v>
      </c>
      <c r="H207">
        <v>60629</v>
      </c>
      <c r="I207" t="s">
        <v>448</v>
      </c>
      <c r="J207" t="s">
        <v>449</v>
      </c>
      <c r="K207" t="s">
        <v>175</v>
      </c>
      <c r="L207" t="s">
        <v>112</v>
      </c>
      <c r="M207" t="s">
        <v>96</v>
      </c>
      <c r="N207" t="s">
        <v>97</v>
      </c>
      <c r="O207" t="s">
        <v>98</v>
      </c>
      <c r="P207" t="s">
        <v>99</v>
      </c>
      <c r="Q207" t="s">
        <v>96</v>
      </c>
      <c r="R207" t="s">
        <v>102</v>
      </c>
      <c r="S207">
        <v>28</v>
      </c>
      <c r="T207" t="s">
        <v>102</v>
      </c>
      <c r="U207">
        <v>25</v>
      </c>
      <c r="V207" t="s">
        <v>102</v>
      </c>
      <c r="W207">
        <v>32</v>
      </c>
      <c r="X207" t="s">
        <v>102</v>
      </c>
      <c r="Y207">
        <v>39</v>
      </c>
      <c r="Z207" t="s">
        <v>4877</v>
      </c>
      <c r="AA207">
        <v>35</v>
      </c>
      <c r="AB207" t="s">
        <v>102</v>
      </c>
      <c r="AC207">
        <v>32</v>
      </c>
      <c r="AD207" t="s">
        <v>102</v>
      </c>
      <c r="AE207">
        <v>44</v>
      </c>
      <c r="AF207" t="s">
        <v>103</v>
      </c>
      <c r="AG207">
        <v>49</v>
      </c>
      <c r="AH207" s="2">
        <v>0.93400000000000005</v>
      </c>
      <c r="AI207">
        <v>19.600000000000001</v>
      </c>
      <c r="AJ207" s="2">
        <v>0.94799999999999995</v>
      </c>
      <c r="AK207" s="2">
        <v>0.97299999999999998</v>
      </c>
      <c r="AL207">
        <v>64.599999999999994</v>
      </c>
      <c r="AM207">
        <v>46.3</v>
      </c>
      <c r="AN207">
        <v>20</v>
      </c>
      <c r="AO207">
        <v>15.3</v>
      </c>
      <c r="AP207">
        <v>46.6</v>
      </c>
      <c r="AQ207">
        <v>42.6</v>
      </c>
      <c r="AR207">
        <v>30.9</v>
      </c>
      <c r="AS207">
        <v>22.9</v>
      </c>
      <c r="AT207">
        <v>54.5</v>
      </c>
      <c r="AU207">
        <v>50.3</v>
      </c>
      <c r="AV207">
        <v>12.1</v>
      </c>
      <c r="AW207">
        <v>26.2</v>
      </c>
      <c r="AX207">
        <v>10</v>
      </c>
      <c r="AY207">
        <v>5.7</v>
      </c>
      <c r="AZ207">
        <v>-0.8</v>
      </c>
      <c r="BA207">
        <v>-1.2</v>
      </c>
      <c r="BB207" t="s">
        <v>104</v>
      </c>
      <c r="BC207" t="s">
        <v>104</v>
      </c>
      <c r="BD207">
        <v>38.9</v>
      </c>
      <c r="BE207">
        <v>50</v>
      </c>
      <c r="BF207" t="s">
        <v>101</v>
      </c>
      <c r="BG207" t="s">
        <v>101</v>
      </c>
      <c r="BH207" t="s">
        <v>101</v>
      </c>
      <c r="BI207" t="s">
        <v>101</v>
      </c>
      <c r="BJ207" t="s">
        <v>101</v>
      </c>
      <c r="BK207" t="s">
        <v>101</v>
      </c>
      <c r="BL207" t="s">
        <v>101</v>
      </c>
      <c r="BM207" t="s">
        <v>101</v>
      </c>
      <c r="BN207" t="s">
        <v>101</v>
      </c>
      <c r="BO207" t="s">
        <v>101</v>
      </c>
      <c r="BP207">
        <v>823</v>
      </c>
      <c r="BQ207">
        <v>43</v>
      </c>
      <c r="BR207" t="s">
        <v>101</v>
      </c>
      <c r="BS207">
        <v>1160111.7960000001</v>
      </c>
      <c r="BT207">
        <v>1864645.298</v>
      </c>
      <c r="BU207">
        <v>41.78428993</v>
      </c>
      <c r="BV207">
        <v>-87.688511919999996</v>
      </c>
      <c r="BW207">
        <v>66</v>
      </c>
      <c r="BX207" t="s">
        <v>176</v>
      </c>
      <c r="BY207">
        <v>15</v>
      </c>
      <c r="BZ207">
        <v>8</v>
      </c>
      <c r="CA207" t="s">
        <v>450</v>
      </c>
    </row>
    <row r="208" spans="2:79" x14ac:dyDescent="0.2">
      <c r="B208">
        <v>609709</v>
      </c>
      <c r="C208" t="s">
        <v>159</v>
      </c>
      <c r="D208" t="s">
        <v>132</v>
      </c>
      <c r="E208" t="s">
        <v>160</v>
      </c>
      <c r="F208" t="s">
        <v>90</v>
      </c>
      <c r="G208" t="s">
        <v>91</v>
      </c>
      <c r="H208">
        <v>60629</v>
      </c>
      <c r="I208" t="s">
        <v>161</v>
      </c>
      <c r="J208" t="s">
        <v>162</v>
      </c>
      <c r="K208" t="s">
        <v>163</v>
      </c>
      <c r="L208" t="s">
        <v>112</v>
      </c>
      <c r="M208" t="s">
        <v>96</v>
      </c>
      <c r="N208" t="s">
        <v>97</v>
      </c>
      <c r="O208" t="s">
        <v>98</v>
      </c>
      <c r="P208" t="s">
        <v>99</v>
      </c>
      <c r="Q208" t="s">
        <v>96</v>
      </c>
      <c r="R208" t="s">
        <v>100</v>
      </c>
      <c r="S208">
        <v>14</v>
      </c>
      <c r="T208" t="s">
        <v>103</v>
      </c>
      <c r="U208">
        <v>43</v>
      </c>
      <c r="V208" t="s">
        <v>102</v>
      </c>
      <c r="W208">
        <v>29</v>
      </c>
      <c r="X208" t="s">
        <v>102</v>
      </c>
      <c r="Y208">
        <v>37</v>
      </c>
      <c r="Z208" t="s">
        <v>4877</v>
      </c>
      <c r="AA208">
        <v>38</v>
      </c>
      <c r="AB208" t="s">
        <v>102</v>
      </c>
      <c r="AC208">
        <v>35</v>
      </c>
      <c r="AD208" t="s">
        <v>101</v>
      </c>
      <c r="AE208" t="s">
        <v>101</v>
      </c>
      <c r="AF208" t="s">
        <v>101</v>
      </c>
      <c r="AG208" t="s">
        <v>101</v>
      </c>
      <c r="AH208" s="2">
        <v>0.72499999999999998</v>
      </c>
      <c r="AI208">
        <v>19.5</v>
      </c>
      <c r="AJ208" s="2">
        <v>0.94</v>
      </c>
      <c r="AK208" s="2">
        <v>0.99099999999999999</v>
      </c>
      <c r="AL208" t="s">
        <v>101</v>
      </c>
      <c r="AM208" t="s">
        <v>101</v>
      </c>
      <c r="AN208" t="s">
        <v>101</v>
      </c>
      <c r="AO208" t="s">
        <v>101</v>
      </c>
      <c r="AP208" t="s">
        <v>101</v>
      </c>
      <c r="AQ208" t="s">
        <v>101</v>
      </c>
      <c r="AR208" t="s">
        <v>101</v>
      </c>
      <c r="AS208" t="s">
        <v>101</v>
      </c>
      <c r="AT208" t="s">
        <v>101</v>
      </c>
      <c r="AU208" t="s">
        <v>101</v>
      </c>
      <c r="AV208" t="s">
        <v>101</v>
      </c>
      <c r="AW208" t="s">
        <v>101</v>
      </c>
      <c r="BB208" t="s">
        <v>101</v>
      </c>
      <c r="BC208" t="s">
        <v>101</v>
      </c>
      <c r="BD208" t="s">
        <v>101</v>
      </c>
      <c r="BE208" t="s">
        <v>101</v>
      </c>
      <c r="BF208">
        <v>12.4</v>
      </c>
      <c r="BG208">
        <v>12</v>
      </c>
      <c r="BH208">
        <v>13.8</v>
      </c>
      <c r="BI208">
        <v>13.6</v>
      </c>
      <c r="BJ208">
        <v>1.2</v>
      </c>
      <c r="BK208">
        <v>14.1</v>
      </c>
      <c r="BL208">
        <v>0.3</v>
      </c>
      <c r="BM208">
        <v>7.9</v>
      </c>
      <c r="BN208">
        <v>52.8</v>
      </c>
      <c r="BO208">
        <v>40.299999999999997</v>
      </c>
      <c r="BP208">
        <v>1052</v>
      </c>
      <c r="BQ208">
        <v>43</v>
      </c>
      <c r="BR208">
        <v>46</v>
      </c>
      <c r="BS208">
        <v>1159962.875</v>
      </c>
      <c r="BT208">
        <v>1867094.3470000001</v>
      </c>
      <c r="BU208">
        <v>41.79101352</v>
      </c>
      <c r="BV208">
        <v>-87.68899064</v>
      </c>
      <c r="BW208">
        <v>63</v>
      </c>
      <c r="BX208" t="s">
        <v>164</v>
      </c>
      <c r="BY208">
        <v>16</v>
      </c>
      <c r="BZ208">
        <v>8</v>
      </c>
      <c r="CA208" t="s">
        <v>165</v>
      </c>
    </row>
    <row r="209" spans="2:79" x14ac:dyDescent="0.2">
      <c r="B209">
        <v>610017</v>
      </c>
      <c r="C209" t="s">
        <v>2066</v>
      </c>
      <c r="D209" t="s">
        <v>88</v>
      </c>
      <c r="E209" t="s">
        <v>2067</v>
      </c>
      <c r="F209" t="s">
        <v>90</v>
      </c>
      <c r="G209" t="s">
        <v>91</v>
      </c>
      <c r="H209">
        <v>60623</v>
      </c>
      <c r="I209" t="s">
        <v>2068</v>
      </c>
      <c r="J209" t="s">
        <v>2069</v>
      </c>
      <c r="K209" t="s">
        <v>633</v>
      </c>
      <c r="L209" t="s">
        <v>121</v>
      </c>
      <c r="M209" t="s">
        <v>96</v>
      </c>
      <c r="N209" t="s">
        <v>128</v>
      </c>
      <c r="O209" t="s">
        <v>248</v>
      </c>
      <c r="P209" t="s">
        <v>433</v>
      </c>
      <c r="Q209" t="s">
        <v>96</v>
      </c>
      <c r="R209" t="s">
        <v>149</v>
      </c>
      <c r="S209">
        <v>60</v>
      </c>
      <c r="T209" t="s">
        <v>101</v>
      </c>
      <c r="U209" t="s">
        <v>101</v>
      </c>
      <c r="V209" t="s">
        <v>103</v>
      </c>
      <c r="W209">
        <v>55</v>
      </c>
      <c r="X209" t="s">
        <v>149</v>
      </c>
      <c r="Y209">
        <v>64</v>
      </c>
      <c r="Z209" t="s">
        <v>4875</v>
      </c>
      <c r="AA209" t="s">
        <v>101</v>
      </c>
      <c r="AB209" t="s">
        <v>101</v>
      </c>
      <c r="AC209" t="s">
        <v>101</v>
      </c>
      <c r="AD209" t="s">
        <v>102</v>
      </c>
      <c r="AE209">
        <v>43</v>
      </c>
      <c r="AF209" t="s">
        <v>102</v>
      </c>
      <c r="AG209">
        <v>42</v>
      </c>
      <c r="AH209" s="2">
        <v>0.96799999999999997</v>
      </c>
      <c r="AI209">
        <v>19.399999999999999</v>
      </c>
      <c r="AJ209" s="2">
        <v>0.96899999999999997</v>
      </c>
      <c r="AK209" s="2">
        <v>0.98899999999999999</v>
      </c>
      <c r="AL209">
        <v>72.3</v>
      </c>
      <c r="AM209">
        <v>35.299999999999997</v>
      </c>
      <c r="AN209">
        <v>38.6</v>
      </c>
      <c r="AO209">
        <v>35.799999999999997</v>
      </c>
      <c r="AP209">
        <v>54.9</v>
      </c>
      <c r="AQ209">
        <v>57.5</v>
      </c>
      <c r="AR209">
        <v>51.8</v>
      </c>
      <c r="AS209">
        <v>39.799999999999997</v>
      </c>
      <c r="AT209">
        <v>56.3</v>
      </c>
      <c r="AU209">
        <v>52.8</v>
      </c>
      <c r="AV209">
        <v>15.3</v>
      </c>
      <c r="AW209">
        <v>27</v>
      </c>
      <c r="AX209">
        <v>24.3</v>
      </c>
      <c r="AY209">
        <v>16</v>
      </c>
      <c r="AZ209">
        <v>2</v>
      </c>
      <c r="BA209">
        <v>1.7</v>
      </c>
      <c r="BB209" t="s">
        <v>220</v>
      </c>
      <c r="BC209" t="s">
        <v>220</v>
      </c>
      <c r="BD209">
        <v>10.8</v>
      </c>
      <c r="BE209">
        <v>91.7</v>
      </c>
      <c r="BF209" t="s">
        <v>101</v>
      </c>
      <c r="BG209" t="s">
        <v>101</v>
      </c>
      <c r="BH209" t="s">
        <v>101</v>
      </c>
      <c r="BI209" t="s">
        <v>101</v>
      </c>
      <c r="BJ209" t="s">
        <v>101</v>
      </c>
      <c r="BK209" t="s">
        <v>101</v>
      </c>
      <c r="BL209" t="s">
        <v>101</v>
      </c>
      <c r="BM209" t="s">
        <v>101</v>
      </c>
      <c r="BN209" t="s">
        <v>101</v>
      </c>
      <c r="BO209" t="s">
        <v>101</v>
      </c>
      <c r="BP209">
        <v>1306</v>
      </c>
      <c r="BQ209">
        <v>39</v>
      </c>
      <c r="BR209" t="s">
        <v>101</v>
      </c>
      <c r="BS209">
        <v>1157546.774</v>
      </c>
      <c r="BT209">
        <v>1887831.632</v>
      </c>
      <c r="BU209">
        <v>41.847968590000001</v>
      </c>
      <c r="BV209">
        <v>-87.697287119999999</v>
      </c>
      <c r="BW209">
        <v>30</v>
      </c>
      <c r="BX209" t="s">
        <v>634</v>
      </c>
      <c r="BY209">
        <v>12</v>
      </c>
      <c r="BZ209">
        <v>10</v>
      </c>
      <c r="CA209" t="s">
        <v>2070</v>
      </c>
    </row>
    <row r="210" spans="2:79" x14ac:dyDescent="0.2">
      <c r="B210">
        <v>610126</v>
      </c>
      <c r="C210" t="s">
        <v>2856</v>
      </c>
      <c r="D210" t="s">
        <v>88</v>
      </c>
      <c r="E210" t="s">
        <v>2857</v>
      </c>
      <c r="F210" t="s">
        <v>90</v>
      </c>
      <c r="G210" t="s">
        <v>91</v>
      </c>
      <c r="H210">
        <v>60616</v>
      </c>
      <c r="I210" t="s">
        <v>2858</v>
      </c>
      <c r="J210" t="s">
        <v>2859</v>
      </c>
      <c r="K210" t="s">
        <v>94</v>
      </c>
      <c r="L210" t="s">
        <v>95</v>
      </c>
      <c r="M210" t="s">
        <v>1285</v>
      </c>
      <c r="N210" t="s">
        <v>128</v>
      </c>
      <c r="O210" t="s">
        <v>248</v>
      </c>
      <c r="P210" t="s">
        <v>433</v>
      </c>
      <c r="Q210" t="s">
        <v>96</v>
      </c>
      <c r="R210" t="s">
        <v>101</v>
      </c>
      <c r="T210" t="s">
        <v>250</v>
      </c>
      <c r="U210">
        <v>90</v>
      </c>
      <c r="V210" t="s">
        <v>101</v>
      </c>
      <c r="X210" t="s">
        <v>101</v>
      </c>
      <c r="Z210" t="s">
        <v>4874</v>
      </c>
      <c r="AA210">
        <v>70</v>
      </c>
      <c r="AB210" t="s">
        <v>149</v>
      </c>
      <c r="AC210">
        <v>78</v>
      </c>
      <c r="AD210" t="s">
        <v>101</v>
      </c>
      <c r="AE210" t="s">
        <v>101</v>
      </c>
      <c r="AF210" t="s">
        <v>101</v>
      </c>
      <c r="AG210" t="s">
        <v>101</v>
      </c>
      <c r="AH210" s="2">
        <v>0.95499999999999996</v>
      </c>
      <c r="AI210">
        <v>19.2</v>
      </c>
      <c r="AJ210" s="2">
        <v>0.96699999999999997</v>
      </c>
      <c r="AK210" s="2">
        <v>1</v>
      </c>
      <c r="AL210" t="s">
        <v>101</v>
      </c>
      <c r="AM210">
        <v>92.3</v>
      </c>
      <c r="AN210">
        <v>56.3</v>
      </c>
      <c r="AO210">
        <v>56.3</v>
      </c>
      <c r="AP210">
        <v>77.099999999999994</v>
      </c>
      <c r="AQ210">
        <v>80.900000000000006</v>
      </c>
      <c r="AR210" t="s">
        <v>101</v>
      </c>
      <c r="AS210" t="s">
        <v>101</v>
      </c>
      <c r="AT210" t="s">
        <v>101</v>
      </c>
      <c r="AU210" t="s">
        <v>101</v>
      </c>
      <c r="AV210" t="s">
        <v>101</v>
      </c>
      <c r="AW210" t="s">
        <v>101</v>
      </c>
      <c r="AX210">
        <v>54.9</v>
      </c>
      <c r="AY210">
        <v>39.200000000000003</v>
      </c>
      <c r="BB210" t="s">
        <v>101</v>
      </c>
      <c r="BC210" t="s">
        <v>101</v>
      </c>
      <c r="BD210" t="s">
        <v>101</v>
      </c>
      <c r="BE210" t="s">
        <v>101</v>
      </c>
      <c r="BF210" t="s">
        <v>101</v>
      </c>
      <c r="BG210" t="s">
        <v>101</v>
      </c>
      <c r="BH210" t="s">
        <v>101</v>
      </c>
      <c r="BI210" t="s">
        <v>101</v>
      </c>
      <c r="BJ210" t="s">
        <v>101</v>
      </c>
      <c r="BK210" t="s">
        <v>101</v>
      </c>
      <c r="BL210" t="s">
        <v>101</v>
      </c>
      <c r="BM210" t="s">
        <v>101</v>
      </c>
      <c r="BN210" t="s">
        <v>101</v>
      </c>
      <c r="BO210" t="s">
        <v>101</v>
      </c>
      <c r="BP210">
        <v>258</v>
      </c>
      <c r="BQ210">
        <v>40</v>
      </c>
      <c r="BR210" t="s">
        <v>101</v>
      </c>
      <c r="BS210">
        <v>1180449.2039999999</v>
      </c>
      <c r="BT210">
        <v>1884392.3160000001</v>
      </c>
      <c r="BU210">
        <v>41.838034649999997</v>
      </c>
      <c r="BV210">
        <v>-87.613340829999999</v>
      </c>
      <c r="BW210">
        <v>35</v>
      </c>
      <c r="BX210" t="s">
        <v>525</v>
      </c>
      <c r="BY210">
        <v>4</v>
      </c>
      <c r="BZ210">
        <v>2</v>
      </c>
      <c r="CA210" t="s">
        <v>2860</v>
      </c>
    </row>
    <row r="211" spans="2:79" x14ac:dyDescent="0.2">
      <c r="B211">
        <v>610238</v>
      </c>
      <c r="C211" t="s">
        <v>1779</v>
      </c>
      <c r="D211" t="s">
        <v>88</v>
      </c>
      <c r="E211" t="s">
        <v>1780</v>
      </c>
      <c r="F211" t="s">
        <v>90</v>
      </c>
      <c r="G211" t="s">
        <v>91</v>
      </c>
      <c r="H211">
        <v>60621</v>
      </c>
      <c r="I211" t="s">
        <v>1781</v>
      </c>
      <c r="J211" t="s">
        <v>1782</v>
      </c>
      <c r="K211" t="s">
        <v>111</v>
      </c>
      <c r="L211" t="s">
        <v>112</v>
      </c>
      <c r="M211" t="s">
        <v>96</v>
      </c>
      <c r="N211" t="s">
        <v>97</v>
      </c>
      <c r="O211" t="s">
        <v>98</v>
      </c>
      <c r="P211" t="s">
        <v>249</v>
      </c>
      <c r="Q211" t="s">
        <v>96</v>
      </c>
      <c r="R211" t="s">
        <v>103</v>
      </c>
      <c r="S211">
        <v>54</v>
      </c>
      <c r="T211" t="s">
        <v>103</v>
      </c>
      <c r="U211">
        <v>49</v>
      </c>
      <c r="V211" t="s">
        <v>149</v>
      </c>
      <c r="W211">
        <v>67</v>
      </c>
      <c r="X211" t="s">
        <v>149</v>
      </c>
      <c r="Y211">
        <v>63</v>
      </c>
      <c r="Z211" t="s">
        <v>4877</v>
      </c>
      <c r="AA211">
        <v>39</v>
      </c>
      <c r="AB211" t="s">
        <v>102</v>
      </c>
      <c r="AC211">
        <v>32</v>
      </c>
      <c r="AD211" t="s">
        <v>103</v>
      </c>
      <c r="AE211">
        <v>53</v>
      </c>
      <c r="AF211" t="s">
        <v>103</v>
      </c>
      <c r="AG211">
        <v>52</v>
      </c>
      <c r="AH211" s="2">
        <v>0.91700000000000004</v>
      </c>
      <c r="AI211">
        <v>18.8</v>
      </c>
      <c r="AJ211" s="2">
        <v>0.94299999999999995</v>
      </c>
      <c r="AK211" s="2">
        <v>0.96899999999999997</v>
      </c>
      <c r="AL211" t="s">
        <v>101</v>
      </c>
      <c r="AM211">
        <v>56.5</v>
      </c>
      <c r="AN211">
        <v>34</v>
      </c>
      <c r="AO211">
        <v>16.100000000000001</v>
      </c>
      <c r="AP211">
        <v>41.7</v>
      </c>
      <c r="AQ211">
        <v>48.3</v>
      </c>
      <c r="AR211">
        <v>41.3</v>
      </c>
      <c r="AS211">
        <v>23.8</v>
      </c>
      <c r="AT211">
        <v>65.8</v>
      </c>
      <c r="AU211">
        <v>52.8</v>
      </c>
      <c r="AV211">
        <v>7.7</v>
      </c>
      <c r="AW211">
        <v>11.5</v>
      </c>
      <c r="AX211">
        <v>7.9</v>
      </c>
      <c r="AY211">
        <v>5.6</v>
      </c>
      <c r="AZ211">
        <v>-0.2</v>
      </c>
      <c r="BA211">
        <v>0.9</v>
      </c>
      <c r="BB211" t="s">
        <v>113</v>
      </c>
      <c r="BC211" t="s">
        <v>113</v>
      </c>
      <c r="BD211" t="s">
        <v>101</v>
      </c>
      <c r="BE211" t="s">
        <v>101</v>
      </c>
      <c r="BF211" t="s">
        <v>101</v>
      </c>
      <c r="BG211" t="s">
        <v>101</v>
      </c>
      <c r="BH211" t="s">
        <v>101</v>
      </c>
      <c r="BI211" t="s">
        <v>101</v>
      </c>
      <c r="BJ211" t="s">
        <v>101</v>
      </c>
      <c r="BK211" t="s">
        <v>101</v>
      </c>
      <c r="BL211" t="s">
        <v>101</v>
      </c>
      <c r="BM211" t="s">
        <v>101</v>
      </c>
      <c r="BN211" t="s">
        <v>101</v>
      </c>
      <c r="BO211" t="s">
        <v>101</v>
      </c>
      <c r="BP211">
        <v>343</v>
      </c>
      <c r="BQ211">
        <v>45</v>
      </c>
      <c r="BR211" t="s">
        <v>101</v>
      </c>
      <c r="BS211">
        <v>1169836.4439999999</v>
      </c>
      <c r="BT211">
        <v>1857831.503</v>
      </c>
      <c r="BU211">
        <v>41.765386390000003</v>
      </c>
      <c r="BV211">
        <v>-87.653055140000006</v>
      </c>
      <c r="BW211">
        <v>68</v>
      </c>
      <c r="BX211" t="s">
        <v>227</v>
      </c>
      <c r="BY211">
        <v>17</v>
      </c>
      <c r="BZ211">
        <v>7</v>
      </c>
      <c r="CA211" t="s">
        <v>1783</v>
      </c>
    </row>
    <row r="212" spans="2:79" x14ac:dyDescent="0.2">
      <c r="B212">
        <v>610034</v>
      </c>
      <c r="C212" t="s">
        <v>2886</v>
      </c>
      <c r="D212" t="s">
        <v>88</v>
      </c>
      <c r="E212" t="s">
        <v>2887</v>
      </c>
      <c r="F212" t="s">
        <v>90</v>
      </c>
      <c r="G212" t="s">
        <v>91</v>
      </c>
      <c r="H212">
        <v>60623</v>
      </c>
      <c r="I212" t="s">
        <v>2888</v>
      </c>
      <c r="J212" t="s">
        <v>2889</v>
      </c>
      <c r="K212" t="s">
        <v>268</v>
      </c>
      <c r="L212" t="s">
        <v>121</v>
      </c>
      <c r="M212" t="s">
        <v>96</v>
      </c>
      <c r="N212" t="s">
        <v>97</v>
      </c>
      <c r="O212" t="s">
        <v>98</v>
      </c>
      <c r="P212" t="s">
        <v>99</v>
      </c>
      <c r="Q212" t="s">
        <v>96</v>
      </c>
      <c r="R212" t="s">
        <v>101</v>
      </c>
      <c r="T212" t="s">
        <v>101</v>
      </c>
      <c r="U212" t="s">
        <v>101</v>
      </c>
      <c r="V212" t="s">
        <v>101</v>
      </c>
      <c r="X212" t="s">
        <v>101</v>
      </c>
      <c r="Z212" t="s">
        <v>4875</v>
      </c>
      <c r="AA212" t="s">
        <v>101</v>
      </c>
      <c r="AB212" t="s">
        <v>101</v>
      </c>
      <c r="AC212" t="s">
        <v>101</v>
      </c>
      <c r="AD212" t="s">
        <v>101</v>
      </c>
      <c r="AE212" t="s">
        <v>101</v>
      </c>
      <c r="AF212" t="s">
        <v>101</v>
      </c>
      <c r="AG212" t="s">
        <v>101</v>
      </c>
      <c r="AH212" s="2">
        <v>0.91</v>
      </c>
      <c r="AI212">
        <v>18.8</v>
      </c>
      <c r="AJ212" s="2">
        <v>0.94799999999999995</v>
      </c>
      <c r="AK212" s="2">
        <v>0.98</v>
      </c>
      <c r="AL212">
        <v>43.4</v>
      </c>
      <c r="AM212" t="s">
        <v>101</v>
      </c>
      <c r="AN212">
        <v>17.2</v>
      </c>
      <c r="AO212">
        <v>10</v>
      </c>
      <c r="AP212">
        <v>34</v>
      </c>
      <c r="AQ212">
        <v>44</v>
      </c>
      <c r="AR212">
        <v>21.1</v>
      </c>
      <c r="AS212">
        <v>15.9</v>
      </c>
      <c r="AT212">
        <v>45.2</v>
      </c>
      <c r="AU212">
        <v>47</v>
      </c>
      <c r="AV212">
        <v>0</v>
      </c>
      <c r="AW212">
        <v>2</v>
      </c>
      <c r="AX212">
        <v>3.3</v>
      </c>
      <c r="AY212">
        <v>4</v>
      </c>
      <c r="AZ212">
        <v>-2.1</v>
      </c>
      <c r="BA212">
        <v>-2.2000000000000002</v>
      </c>
      <c r="BB212" t="s">
        <v>104</v>
      </c>
      <c r="BC212" t="s">
        <v>104</v>
      </c>
      <c r="BD212" t="s">
        <v>101</v>
      </c>
      <c r="BE212" t="s">
        <v>101</v>
      </c>
      <c r="BF212" t="s">
        <v>101</v>
      </c>
      <c r="BG212" t="s">
        <v>101</v>
      </c>
      <c r="BH212" t="s">
        <v>101</v>
      </c>
      <c r="BI212" t="s">
        <v>101</v>
      </c>
      <c r="BJ212" t="s">
        <v>101</v>
      </c>
      <c r="BK212" t="s">
        <v>101</v>
      </c>
      <c r="BL212" t="s">
        <v>101</v>
      </c>
      <c r="BM212" t="s">
        <v>101</v>
      </c>
      <c r="BN212" t="s">
        <v>101</v>
      </c>
      <c r="BO212" t="s">
        <v>101</v>
      </c>
      <c r="BP212">
        <v>508</v>
      </c>
      <c r="BQ212">
        <v>37</v>
      </c>
      <c r="BR212" t="s">
        <v>101</v>
      </c>
      <c r="BS212">
        <v>1153224.4210000001</v>
      </c>
      <c r="BT212">
        <v>1893272.9080000001</v>
      </c>
      <c r="BU212">
        <v>41.862986829999997</v>
      </c>
      <c r="BV212">
        <v>-87.713006149999998</v>
      </c>
      <c r="BW212">
        <v>29</v>
      </c>
      <c r="BX212" t="s">
        <v>412</v>
      </c>
      <c r="BY212">
        <v>24</v>
      </c>
      <c r="BZ212">
        <v>10</v>
      </c>
      <c r="CA212" t="s">
        <v>2890</v>
      </c>
    </row>
    <row r="213" spans="2:79" x14ac:dyDescent="0.2">
      <c r="B213">
        <v>609704</v>
      </c>
      <c r="C213" t="s">
        <v>1214</v>
      </c>
      <c r="D213" t="s">
        <v>132</v>
      </c>
      <c r="E213" t="s">
        <v>1215</v>
      </c>
      <c r="F213" t="s">
        <v>90</v>
      </c>
      <c r="G213" t="s">
        <v>91</v>
      </c>
      <c r="H213">
        <v>60623</v>
      </c>
      <c r="I213" t="s">
        <v>1216</v>
      </c>
      <c r="J213" t="s">
        <v>1217</v>
      </c>
      <c r="K213" t="s">
        <v>985</v>
      </c>
      <c r="L213" t="s">
        <v>121</v>
      </c>
      <c r="M213" t="s">
        <v>96</v>
      </c>
      <c r="N213" t="s">
        <v>128</v>
      </c>
      <c r="O213" t="s">
        <v>98</v>
      </c>
      <c r="P213" t="s">
        <v>249</v>
      </c>
      <c r="Q213" t="s">
        <v>96</v>
      </c>
      <c r="R213" t="s">
        <v>103</v>
      </c>
      <c r="S213">
        <v>43</v>
      </c>
      <c r="T213" t="s">
        <v>101</v>
      </c>
      <c r="U213" t="s">
        <v>101</v>
      </c>
      <c r="V213" t="s">
        <v>103</v>
      </c>
      <c r="W213">
        <v>42</v>
      </c>
      <c r="X213" t="s">
        <v>102</v>
      </c>
      <c r="Y213">
        <v>32</v>
      </c>
      <c r="Z213" t="s">
        <v>4875</v>
      </c>
      <c r="AA213" t="s">
        <v>101</v>
      </c>
      <c r="AB213" t="s">
        <v>101</v>
      </c>
      <c r="AC213" t="s">
        <v>101</v>
      </c>
      <c r="AD213" t="s">
        <v>101</v>
      </c>
      <c r="AE213" t="s">
        <v>101</v>
      </c>
      <c r="AF213" t="s">
        <v>101</v>
      </c>
      <c r="AG213" t="s">
        <v>101</v>
      </c>
      <c r="AH213" s="2">
        <v>0.86099999999999999</v>
      </c>
      <c r="AI213">
        <v>18.600000000000001</v>
      </c>
      <c r="AJ213" s="2">
        <v>0.95199999999999996</v>
      </c>
      <c r="AK213" s="2">
        <v>0.996</v>
      </c>
      <c r="AL213" t="s">
        <v>101</v>
      </c>
      <c r="AM213" t="s">
        <v>101</v>
      </c>
      <c r="AN213" t="s">
        <v>101</v>
      </c>
      <c r="AO213" t="s">
        <v>101</v>
      </c>
      <c r="AP213" t="s">
        <v>101</v>
      </c>
      <c r="AQ213" t="s">
        <v>101</v>
      </c>
      <c r="AR213" t="s">
        <v>101</v>
      </c>
      <c r="AS213" t="s">
        <v>101</v>
      </c>
      <c r="AT213" t="s">
        <v>101</v>
      </c>
      <c r="AU213" t="s">
        <v>101</v>
      </c>
      <c r="AV213" t="s">
        <v>101</v>
      </c>
      <c r="AW213" t="s">
        <v>101</v>
      </c>
      <c r="BB213" t="s">
        <v>101</v>
      </c>
      <c r="BC213" t="s">
        <v>101</v>
      </c>
      <c r="BD213" t="s">
        <v>101</v>
      </c>
      <c r="BE213" t="s">
        <v>101</v>
      </c>
      <c r="BF213">
        <v>12.6</v>
      </c>
      <c r="BG213">
        <v>12.9</v>
      </c>
      <c r="BH213">
        <v>14.4</v>
      </c>
      <c r="BI213">
        <v>13.9</v>
      </c>
      <c r="BJ213">
        <v>1.3</v>
      </c>
      <c r="BK213">
        <v>16</v>
      </c>
      <c r="BL213">
        <v>1.6</v>
      </c>
      <c r="BM213">
        <v>13.4</v>
      </c>
      <c r="BN213">
        <v>43.2</v>
      </c>
      <c r="BO213">
        <v>31.3</v>
      </c>
      <c r="BP213">
        <v>1456</v>
      </c>
      <c r="BQ213">
        <v>37</v>
      </c>
      <c r="BR213">
        <v>68.599999999999994</v>
      </c>
      <c r="BS213">
        <v>1154443.895</v>
      </c>
      <c r="BT213">
        <v>1888031.41</v>
      </c>
      <c r="BU213">
        <v>41.848579299999997</v>
      </c>
      <c r="BV213">
        <v>-87.708669540000002</v>
      </c>
      <c r="BW213">
        <v>30</v>
      </c>
      <c r="BX213" t="s">
        <v>634</v>
      </c>
      <c r="BY213">
        <v>22</v>
      </c>
      <c r="BZ213">
        <v>10</v>
      </c>
      <c r="CA213" t="s">
        <v>1218</v>
      </c>
    </row>
    <row r="214" spans="2:79" x14ac:dyDescent="0.2">
      <c r="B214">
        <v>609853</v>
      </c>
      <c r="C214" t="s">
        <v>1846</v>
      </c>
      <c r="D214" t="s">
        <v>88</v>
      </c>
      <c r="E214" t="s">
        <v>1847</v>
      </c>
      <c r="F214" t="s">
        <v>90</v>
      </c>
      <c r="G214" t="s">
        <v>91</v>
      </c>
      <c r="H214">
        <v>60647</v>
      </c>
      <c r="I214" t="s">
        <v>1848</v>
      </c>
      <c r="J214" t="s">
        <v>1849</v>
      </c>
      <c r="K214" t="s">
        <v>192</v>
      </c>
      <c r="L214" t="s">
        <v>193</v>
      </c>
      <c r="M214" t="s">
        <v>96</v>
      </c>
      <c r="N214" t="s">
        <v>97</v>
      </c>
      <c r="O214" t="s">
        <v>248</v>
      </c>
      <c r="P214" t="s">
        <v>249</v>
      </c>
      <c r="Q214" t="s">
        <v>96</v>
      </c>
      <c r="R214" t="s">
        <v>103</v>
      </c>
      <c r="S214">
        <v>55</v>
      </c>
      <c r="T214" t="s">
        <v>102</v>
      </c>
      <c r="U214">
        <v>28</v>
      </c>
      <c r="V214" t="s">
        <v>103</v>
      </c>
      <c r="W214">
        <v>59</v>
      </c>
      <c r="X214" t="s">
        <v>102</v>
      </c>
      <c r="Y214">
        <v>39</v>
      </c>
      <c r="Z214" t="s">
        <v>4877</v>
      </c>
      <c r="AA214">
        <v>25</v>
      </c>
      <c r="AB214" t="s">
        <v>102</v>
      </c>
      <c r="AC214">
        <v>27</v>
      </c>
      <c r="AD214" t="s">
        <v>101</v>
      </c>
      <c r="AE214" t="s">
        <v>101</v>
      </c>
      <c r="AF214" t="s">
        <v>101</v>
      </c>
      <c r="AG214" t="s">
        <v>101</v>
      </c>
      <c r="AH214" s="2">
        <v>0.95399999999999996</v>
      </c>
      <c r="AI214">
        <v>18.5</v>
      </c>
      <c r="AJ214" s="2">
        <v>0.95799999999999996</v>
      </c>
      <c r="AK214" s="2">
        <v>0.98599999999999999</v>
      </c>
      <c r="AL214">
        <v>63</v>
      </c>
      <c r="AM214">
        <v>26.7</v>
      </c>
      <c r="AN214">
        <v>40.6</v>
      </c>
      <c r="AO214">
        <v>25</v>
      </c>
      <c r="AP214">
        <v>57.3</v>
      </c>
      <c r="AQ214">
        <v>72.099999999999994</v>
      </c>
      <c r="AR214">
        <v>47.1</v>
      </c>
      <c r="AS214">
        <v>36.799999999999997</v>
      </c>
      <c r="AT214">
        <v>70.2</v>
      </c>
      <c r="AU214">
        <v>56.8</v>
      </c>
      <c r="AV214">
        <v>23.1</v>
      </c>
      <c r="AW214">
        <v>23.1</v>
      </c>
      <c r="AX214">
        <v>17.100000000000001</v>
      </c>
      <c r="AY214">
        <v>11</v>
      </c>
      <c r="AZ214">
        <v>-0.6</v>
      </c>
      <c r="BA214">
        <v>0.1</v>
      </c>
      <c r="BB214" t="s">
        <v>113</v>
      </c>
      <c r="BC214" t="s">
        <v>113</v>
      </c>
      <c r="BD214" t="s">
        <v>101</v>
      </c>
      <c r="BE214" t="s">
        <v>101</v>
      </c>
      <c r="BF214" t="s">
        <v>101</v>
      </c>
      <c r="BG214" t="s">
        <v>101</v>
      </c>
      <c r="BH214" t="s">
        <v>101</v>
      </c>
      <c r="BI214" t="s">
        <v>101</v>
      </c>
      <c r="BJ214" t="s">
        <v>101</v>
      </c>
      <c r="BK214" t="s">
        <v>101</v>
      </c>
      <c r="BL214" t="s">
        <v>101</v>
      </c>
      <c r="BM214" t="s">
        <v>101</v>
      </c>
      <c r="BN214" t="s">
        <v>101</v>
      </c>
      <c r="BO214" t="s">
        <v>101</v>
      </c>
      <c r="BP214">
        <v>504</v>
      </c>
      <c r="BQ214">
        <v>35</v>
      </c>
      <c r="BR214" t="s">
        <v>101</v>
      </c>
      <c r="BS214">
        <v>1158104.8700000001</v>
      </c>
      <c r="BT214">
        <v>1913362.162</v>
      </c>
      <c r="BU214">
        <v>41.918015390000001</v>
      </c>
      <c r="BV214">
        <v>-87.694541439999995</v>
      </c>
      <c r="BW214">
        <v>22</v>
      </c>
      <c r="BX214" t="s">
        <v>194</v>
      </c>
      <c r="BY214">
        <v>1</v>
      </c>
      <c r="BZ214">
        <v>14</v>
      </c>
      <c r="CA214" t="s">
        <v>1850</v>
      </c>
    </row>
    <row r="215" spans="2:79" x14ac:dyDescent="0.2">
      <c r="B215">
        <v>609713</v>
      </c>
      <c r="C215" t="s">
        <v>516</v>
      </c>
      <c r="D215" t="s">
        <v>132</v>
      </c>
      <c r="E215" t="s">
        <v>517</v>
      </c>
      <c r="F215" t="s">
        <v>90</v>
      </c>
      <c r="G215" t="s">
        <v>91</v>
      </c>
      <c r="H215">
        <v>60637</v>
      </c>
      <c r="I215" t="s">
        <v>518</v>
      </c>
      <c r="J215" t="s">
        <v>519</v>
      </c>
      <c r="K215" t="s">
        <v>136</v>
      </c>
      <c r="L215" t="s">
        <v>95</v>
      </c>
      <c r="M215" t="s">
        <v>96</v>
      </c>
      <c r="N215" t="s">
        <v>128</v>
      </c>
      <c r="O215" t="s">
        <v>98</v>
      </c>
      <c r="P215" t="s">
        <v>99</v>
      </c>
      <c r="Q215" t="s">
        <v>96</v>
      </c>
      <c r="R215" t="s">
        <v>102</v>
      </c>
      <c r="S215">
        <v>29</v>
      </c>
      <c r="T215" t="s">
        <v>102</v>
      </c>
      <c r="U215">
        <v>39</v>
      </c>
      <c r="V215" t="s">
        <v>102</v>
      </c>
      <c r="W215">
        <v>34</v>
      </c>
      <c r="X215" t="s">
        <v>103</v>
      </c>
      <c r="Y215">
        <v>43</v>
      </c>
      <c r="Z215" t="s">
        <v>4877</v>
      </c>
      <c r="AA215">
        <v>35</v>
      </c>
      <c r="AB215" t="s">
        <v>103</v>
      </c>
      <c r="AC215">
        <v>41</v>
      </c>
      <c r="AD215" t="s">
        <v>101</v>
      </c>
      <c r="AE215" t="s">
        <v>101</v>
      </c>
      <c r="AF215" t="s">
        <v>101</v>
      </c>
      <c r="AG215" t="s">
        <v>101</v>
      </c>
      <c r="AH215" s="2">
        <v>0.70499999999999996</v>
      </c>
      <c r="AI215">
        <v>18.5</v>
      </c>
      <c r="AJ215" s="2">
        <v>0.94199999999999995</v>
      </c>
      <c r="AK215" s="2">
        <v>1</v>
      </c>
      <c r="AL215" t="s">
        <v>101</v>
      </c>
      <c r="AM215" t="s">
        <v>101</v>
      </c>
      <c r="AN215" t="s">
        <v>101</v>
      </c>
      <c r="AO215" t="s">
        <v>101</v>
      </c>
      <c r="AP215" t="s">
        <v>101</v>
      </c>
      <c r="AQ215" t="s">
        <v>101</v>
      </c>
      <c r="AR215" t="s">
        <v>101</v>
      </c>
      <c r="AS215" t="s">
        <v>101</v>
      </c>
      <c r="AT215" t="s">
        <v>101</v>
      </c>
      <c r="AU215" t="s">
        <v>101</v>
      </c>
      <c r="AV215" t="s">
        <v>101</v>
      </c>
      <c r="AW215" t="s">
        <v>101</v>
      </c>
      <c r="BB215" t="s">
        <v>101</v>
      </c>
      <c r="BC215" t="s">
        <v>101</v>
      </c>
      <c r="BD215" t="s">
        <v>101</v>
      </c>
      <c r="BE215" t="s">
        <v>101</v>
      </c>
      <c r="BF215">
        <v>13</v>
      </c>
      <c r="BG215">
        <v>12.8</v>
      </c>
      <c r="BH215">
        <v>14.4</v>
      </c>
      <c r="BI215">
        <v>14.1</v>
      </c>
      <c r="BJ215">
        <v>1.1000000000000001</v>
      </c>
      <c r="BK215">
        <v>15.6</v>
      </c>
      <c r="BL215">
        <v>1.2</v>
      </c>
      <c r="BM215">
        <v>11.1</v>
      </c>
      <c r="BN215">
        <v>51.1</v>
      </c>
      <c r="BO215">
        <v>57.6</v>
      </c>
      <c r="BP215">
        <v>1518</v>
      </c>
      <c r="BQ215">
        <v>46</v>
      </c>
      <c r="BR215">
        <v>63.7</v>
      </c>
      <c r="BS215">
        <v>1187898.8970000001</v>
      </c>
      <c r="BT215">
        <v>1864121.4269999999</v>
      </c>
      <c r="BU215">
        <v>41.782235389999997</v>
      </c>
      <c r="BV215">
        <v>-87.586651149999994</v>
      </c>
      <c r="BW215">
        <v>42</v>
      </c>
      <c r="BX215" t="s">
        <v>143</v>
      </c>
      <c r="BY215">
        <v>5</v>
      </c>
      <c r="BZ215">
        <v>3</v>
      </c>
      <c r="CA215" t="s">
        <v>520</v>
      </c>
    </row>
    <row r="216" spans="2:79" x14ac:dyDescent="0.2">
      <c r="B216">
        <v>609900</v>
      </c>
      <c r="C216" t="s">
        <v>320</v>
      </c>
      <c r="D216" t="s">
        <v>88</v>
      </c>
      <c r="E216" t="s">
        <v>321</v>
      </c>
      <c r="F216" t="s">
        <v>90</v>
      </c>
      <c r="G216" t="s">
        <v>91</v>
      </c>
      <c r="H216">
        <v>60628</v>
      </c>
      <c r="I216" t="s">
        <v>322</v>
      </c>
      <c r="J216" t="s">
        <v>323</v>
      </c>
      <c r="K216" t="s">
        <v>324</v>
      </c>
      <c r="L216" t="s">
        <v>156</v>
      </c>
      <c r="M216" t="s">
        <v>96</v>
      </c>
      <c r="N216" t="s">
        <v>128</v>
      </c>
      <c r="O216" t="s">
        <v>98</v>
      </c>
      <c r="P216" t="s">
        <v>99</v>
      </c>
      <c r="Q216" t="s">
        <v>96</v>
      </c>
      <c r="R216" t="s">
        <v>102</v>
      </c>
      <c r="S216">
        <v>23</v>
      </c>
      <c r="T216" t="s">
        <v>101</v>
      </c>
      <c r="U216" t="s">
        <v>101</v>
      </c>
      <c r="V216" t="s">
        <v>103</v>
      </c>
      <c r="W216">
        <v>43</v>
      </c>
      <c r="X216" t="s">
        <v>103</v>
      </c>
      <c r="Y216">
        <v>58</v>
      </c>
      <c r="Z216" t="s">
        <v>4875</v>
      </c>
      <c r="AA216" t="s">
        <v>101</v>
      </c>
      <c r="AB216" t="s">
        <v>101</v>
      </c>
      <c r="AC216" t="s">
        <v>101</v>
      </c>
      <c r="AD216" t="s">
        <v>149</v>
      </c>
      <c r="AE216">
        <v>68</v>
      </c>
      <c r="AF216" t="s">
        <v>149</v>
      </c>
      <c r="AG216">
        <v>70</v>
      </c>
      <c r="AH216" s="2">
        <v>0.93799999999999994</v>
      </c>
      <c r="AI216">
        <v>18.2</v>
      </c>
      <c r="AJ216" s="2">
        <v>0.98099999999999998</v>
      </c>
      <c r="AK216" s="2">
        <v>0.97899999999999998</v>
      </c>
      <c r="AL216">
        <v>51.2</v>
      </c>
      <c r="AM216" t="s">
        <v>101</v>
      </c>
      <c r="AN216" t="s">
        <v>101</v>
      </c>
      <c r="AO216" t="s">
        <v>101</v>
      </c>
      <c r="AP216" t="s">
        <v>101</v>
      </c>
      <c r="AQ216" t="s">
        <v>101</v>
      </c>
      <c r="AR216" t="s">
        <v>101</v>
      </c>
      <c r="AS216" t="s">
        <v>101</v>
      </c>
      <c r="AT216" t="s">
        <v>101</v>
      </c>
      <c r="AU216" t="s">
        <v>101</v>
      </c>
      <c r="AV216">
        <v>9.1</v>
      </c>
      <c r="AW216">
        <v>18.8</v>
      </c>
      <c r="AX216">
        <v>10.1</v>
      </c>
      <c r="AY216">
        <v>3.8</v>
      </c>
      <c r="AZ216">
        <v>0.9</v>
      </c>
      <c r="BA216">
        <v>0.9</v>
      </c>
      <c r="BB216" t="s">
        <v>220</v>
      </c>
      <c r="BC216" t="s">
        <v>220</v>
      </c>
      <c r="BD216" t="s">
        <v>101</v>
      </c>
      <c r="BE216" t="s">
        <v>101</v>
      </c>
      <c r="BF216" t="s">
        <v>101</v>
      </c>
      <c r="BG216" t="s">
        <v>101</v>
      </c>
      <c r="BH216" t="s">
        <v>101</v>
      </c>
      <c r="BI216" t="s">
        <v>101</v>
      </c>
      <c r="BJ216" t="s">
        <v>101</v>
      </c>
      <c r="BK216" t="s">
        <v>101</v>
      </c>
      <c r="BL216" t="s">
        <v>101</v>
      </c>
      <c r="BM216" t="s">
        <v>101</v>
      </c>
      <c r="BN216" t="s">
        <v>101</v>
      </c>
      <c r="BO216" t="s">
        <v>101</v>
      </c>
      <c r="BP216">
        <v>504</v>
      </c>
      <c r="BQ216">
        <v>48</v>
      </c>
      <c r="BR216" t="s">
        <v>101</v>
      </c>
      <c r="BS216">
        <v>1178641.811</v>
      </c>
      <c r="BT216">
        <v>1828771.2620000001</v>
      </c>
      <c r="BU216">
        <v>41.68544575</v>
      </c>
      <c r="BV216">
        <v>-87.62166148</v>
      </c>
      <c r="BW216">
        <v>49</v>
      </c>
      <c r="BX216" t="s">
        <v>157</v>
      </c>
      <c r="BY216">
        <v>9</v>
      </c>
      <c r="BZ216">
        <v>5</v>
      </c>
      <c r="CA216" t="s">
        <v>325</v>
      </c>
    </row>
    <row r="217" spans="2:79" x14ac:dyDescent="0.2">
      <c r="B217">
        <v>610321</v>
      </c>
      <c r="C217" t="s">
        <v>1062</v>
      </c>
      <c r="D217" t="s">
        <v>785</v>
      </c>
      <c r="E217" t="s">
        <v>1063</v>
      </c>
      <c r="F217" t="s">
        <v>90</v>
      </c>
      <c r="G217" t="s">
        <v>91</v>
      </c>
      <c r="H217">
        <v>60618</v>
      </c>
      <c r="I217" t="s">
        <v>1064</v>
      </c>
      <c r="J217" t="s">
        <v>1065</v>
      </c>
      <c r="K217" t="s">
        <v>1066</v>
      </c>
      <c r="L217" t="s">
        <v>193</v>
      </c>
      <c r="M217" t="s">
        <v>96</v>
      </c>
      <c r="N217" t="s">
        <v>128</v>
      </c>
      <c r="O217" t="s">
        <v>98</v>
      </c>
      <c r="P217" t="s">
        <v>99</v>
      </c>
      <c r="Q217" t="s">
        <v>96</v>
      </c>
      <c r="R217" t="s">
        <v>102</v>
      </c>
      <c r="S217">
        <v>39</v>
      </c>
      <c r="T217" t="s">
        <v>101</v>
      </c>
      <c r="U217" t="s">
        <v>101</v>
      </c>
      <c r="V217" t="s">
        <v>100</v>
      </c>
      <c r="W217">
        <v>11</v>
      </c>
      <c r="X217" t="s">
        <v>100</v>
      </c>
      <c r="Y217">
        <v>1</v>
      </c>
      <c r="Z217" t="s">
        <v>4875</v>
      </c>
      <c r="AA217" t="s">
        <v>101</v>
      </c>
      <c r="AB217" t="s">
        <v>101</v>
      </c>
      <c r="AC217" t="s">
        <v>101</v>
      </c>
      <c r="AD217" t="s">
        <v>101</v>
      </c>
      <c r="AE217" t="s">
        <v>101</v>
      </c>
      <c r="AF217" t="s">
        <v>101</v>
      </c>
      <c r="AG217" t="s">
        <v>101</v>
      </c>
      <c r="AH217" s="2">
        <v>0.94</v>
      </c>
      <c r="AI217">
        <v>18.100000000000001</v>
      </c>
      <c r="AJ217" s="2">
        <v>0.96</v>
      </c>
      <c r="AK217" s="2">
        <v>0.97199999999999998</v>
      </c>
      <c r="AL217" t="s">
        <v>101</v>
      </c>
      <c r="AM217" t="s">
        <v>101</v>
      </c>
      <c r="AN217" t="s">
        <v>101</v>
      </c>
      <c r="AO217" t="s">
        <v>101</v>
      </c>
      <c r="AP217" t="s">
        <v>101</v>
      </c>
      <c r="AQ217" t="s">
        <v>101</v>
      </c>
      <c r="AR217">
        <v>44.8</v>
      </c>
      <c r="AS217">
        <v>35.700000000000003</v>
      </c>
      <c r="AT217">
        <v>47.2</v>
      </c>
      <c r="AU217">
        <v>50.9</v>
      </c>
      <c r="AV217">
        <v>20.5</v>
      </c>
      <c r="AW217">
        <v>19.899999999999999</v>
      </c>
      <c r="AX217">
        <v>18.600000000000001</v>
      </c>
      <c r="AY217">
        <v>4</v>
      </c>
      <c r="AZ217">
        <v>-1.7</v>
      </c>
      <c r="BA217">
        <v>-2.2000000000000002</v>
      </c>
      <c r="BB217" t="s">
        <v>104</v>
      </c>
      <c r="BC217" t="s">
        <v>104</v>
      </c>
      <c r="BD217" t="s">
        <v>101</v>
      </c>
      <c r="BE217" t="s">
        <v>101</v>
      </c>
      <c r="BF217" t="s">
        <v>101</v>
      </c>
      <c r="BG217" t="s">
        <v>101</v>
      </c>
      <c r="BH217" t="s">
        <v>101</v>
      </c>
      <c r="BI217" t="s">
        <v>101</v>
      </c>
      <c r="BJ217" t="s">
        <v>101</v>
      </c>
      <c r="BK217" t="s">
        <v>101</v>
      </c>
      <c r="BL217" t="s">
        <v>101</v>
      </c>
      <c r="BM217" t="s">
        <v>101</v>
      </c>
      <c r="BN217" t="s">
        <v>101</v>
      </c>
      <c r="BO217" t="s">
        <v>101</v>
      </c>
      <c r="BP217">
        <v>435</v>
      </c>
      <c r="BQ217">
        <v>31</v>
      </c>
      <c r="BR217" t="s">
        <v>101</v>
      </c>
      <c r="BS217">
        <v>1150989.8559999999</v>
      </c>
      <c r="BT217">
        <v>1925703.541</v>
      </c>
      <c r="BU217">
        <v>41.952023599999997</v>
      </c>
      <c r="BV217">
        <v>-87.720358329999996</v>
      </c>
      <c r="BW217">
        <v>16</v>
      </c>
      <c r="BX217" t="s">
        <v>1067</v>
      </c>
      <c r="BY217">
        <v>39</v>
      </c>
      <c r="BZ217">
        <v>17</v>
      </c>
      <c r="CA217" t="s">
        <v>1068</v>
      </c>
    </row>
    <row r="218" spans="2:79" x14ac:dyDescent="0.2">
      <c r="B218">
        <v>609870</v>
      </c>
      <c r="C218" t="s">
        <v>1032</v>
      </c>
      <c r="D218" t="s">
        <v>88</v>
      </c>
      <c r="E218" t="s">
        <v>1033</v>
      </c>
      <c r="F218" t="s">
        <v>90</v>
      </c>
      <c r="G218" t="s">
        <v>91</v>
      </c>
      <c r="H218">
        <v>60623</v>
      </c>
      <c r="I218" t="s">
        <v>1034</v>
      </c>
      <c r="J218" t="s">
        <v>1035</v>
      </c>
      <c r="K218" t="s">
        <v>633</v>
      </c>
      <c r="L218" t="s">
        <v>121</v>
      </c>
      <c r="M218" t="s">
        <v>96</v>
      </c>
      <c r="N218" t="s">
        <v>97</v>
      </c>
      <c r="O218" t="s">
        <v>248</v>
      </c>
      <c r="P218" t="s">
        <v>249</v>
      </c>
      <c r="Q218" t="s">
        <v>96</v>
      </c>
      <c r="R218" t="s">
        <v>102</v>
      </c>
      <c r="S218">
        <v>39</v>
      </c>
      <c r="T218" t="s">
        <v>101</v>
      </c>
      <c r="U218" t="s">
        <v>101</v>
      </c>
      <c r="V218" t="s">
        <v>102</v>
      </c>
      <c r="W218">
        <v>31</v>
      </c>
      <c r="X218" t="s">
        <v>102</v>
      </c>
      <c r="Y218">
        <v>29</v>
      </c>
      <c r="Z218" t="s">
        <v>4875</v>
      </c>
      <c r="AA218" t="s">
        <v>101</v>
      </c>
      <c r="AB218" t="s">
        <v>101</v>
      </c>
      <c r="AC218" t="s">
        <v>101</v>
      </c>
      <c r="AD218" t="s">
        <v>101</v>
      </c>
      <c r="AE218" t="s">
        <v>101</v>
      </c>
      <c r="AF218" t="s">
        <v>101</v>
      </c>
      <c r="AG218" t="s">
        <v>101</v>
      </c>
      <c r="AH218" s="2">
        <v>0.94699999999999995</v>
      </c>
      <c r="AI218">
        <v>18.100000000000001</v>
      </c>
      <c r="AJ218" s="2">
        <v>0.97199999999999998</v>
      </c>
      <c r="AK218" s="2">
        <v>1</v>
      </c>
      <c r="AL218">
        <v>64.099999999999994</v>
      </c>
      <c r="AM218">
        <v>35.299999999999997</v>
      </c>
      <c r="AN218">
        <v>35.700000000000003</v>
      </c>
      <c r="AO218">
        <v>22.6</v>
      </c>
      <c r="AP218">
        <v>48.4</v>
      </c>
      <c r="AQ218">
        <v>61.1</v>
      </c>
      <c r="AR218">
        <v>45.8</v>
      </c>
      <c r="AS218">
        <v>28.8</v>
      </c>
      <c r="AT218">
        <v>47.5</v>
      </c>
      <c r="AU218">
        <v>53</v>
      </c>
      <c r="AV218">
        <v>21.6</v>
      </c>
      <c r="AW218">
        <v>19.600000000000001</v>
      </c>
      <c r="AX218">
        <v>13.6</v>
      </c>
      <c r="AY218">
        <v>8.1999999999999993</v>
      </c>
      <c r="AZ218">
        <v>0.1</v>
      </c>
      <c r="BA218">
        <v>0.3</v>
      </c>
      <c r="BB218" t="s">
        <v>113</v>
      </c>
      <c r="BC218" t="s">
        <v>113</v>
      </c>
      <c r="BD218" t="s">
        <v>101</v>
      </c>
      <c r="BE218" t="s">
        <v>101</v>
      </c>
      <c r="BF218" t="s">
        <v>101</v>
      </c>
      <c r="BG218" t="s">
        <v>101</v>
      </c>
      <c r="BH218" t="s">
        <v>101</v>
      </c>
      <c r="BI218" t="s">
        <v>101</v>
      </c>
      <c r="BJ218" t="s">
        <v>101</v>
      </c>
      <c r="BK218" t="s">
        <v>101</v>
      </c>
      <c r="BL218" t="s">
        <v>101</v>
      </c>
      <c r="BM218" t="s">
        <v>101</v>
      </c>
      <c r="BN218" t="s">
        <v>101</v>
      </c>
      <c r="BO218" t="s">
        <v>101</v>
      </c>
      <c r="BP218">
        <v>631</v>
      </c>
      <c r="BQ218">
        <v>37</v>
      </c>
      <c r="BR218" t="s">
        <v>101</v>
      </c>
      <c r="BS218">
        <v>1148304.879</v>
      </c>
      <c r="BT218">
        <v>1886901.4140000001</v>
      </c>
      <c r="BU218">
        <v>41.845598780000003</v>
      </c>
      <c r="BV218">
        <v>-87.731229459999994</v>
      </c>
      <c r="BW218">
        <v>30</v>
      </c>
      <c r="BX218" t="s">
        <v>634</v>
      </c>
      <c r="BY218">
        <v>22</v>
      </c>
      <c r="BZ218">
        <v>10</v>
      </c>
      <c r="CA218" t="s">
        <v>1036</v>
      </c>
    </row>
    <row r="219" spans="2:79" x14ac:dyDescent="0.2">
      <c r="B219">
        <v>610362</v>
      </c>
      <c r="C219" t="s">
        <v>429</v>
      </c>
      <c r="D219" t="s">
        <v>88</v>
      </c>
      <c r="E219" t="s">
        <v>430</v>
      </c>
      <c r="F219" t="s">
        <v>90</v>
      </c>
      <c r="G219" t="s">
        <v>91</v>
      </c>
      <c r="H219">
        <v>60628</v>
      </c>
      <c r="I219" t="s">
        <v>431</v>
      </c>
      <c r="J219" t="s">
        <v>432</v>
      </c>
      <c r="K219" t="s">
        <v>155</v>
      </c>
      <c r="L219" t="s">
        <v>156</v>
      </c>
      <c r="M219" t="s">
        <v>96</v>
      </c>
      <c r="N219" t="s">
        <v>97</v>
      </c>
      <c r="O219" t="s">
        <v>248</v>
      </c>
      <c r="P219" t="s">
        <v>433</v>
      </c>
      <c r="Q219" t="s">
        <v>96</v>
      </c>
      <c r="R219" t="s">
        <v>102</v>
      </c>
      <c r="S219">
        <v>27</v>
      </c>
      <c r="T219" t="s">
        <v>101</v>
      </c>
      <c r="U219" t="s">
        <v>101</v>
      </c>
      <c r="V219" t="s">
        <v>102</v>
      </c>
      <c r="W219">
        <v>35</v>
      </c>
      <c r="X219" t="s">
        <v>103</v>
      </c>
      <c r="Y219">
        <v>49</v>
      </c>
      <c r="Z219" t="s">
        <v>4875</v>
      </c>
      <c r="AA219" t="s">
        <v>101</v>
      </c>
      <c r="AB219" t="s">
        <v>101</v>
      </c>
      <c r="AC219" t="s">
        <v>101</v>
      </c>
      <c r="AD219" t="s">
        <v>149</v>
      </c>
      <c r="AE219">
        <v>56</v>
      </c>
      <c r="AF219" t="s">
        <v>149</v>
      </c>
      <c r="AG219">
        <v>55</v>
      </c>
      <c r="AH219" s="2">
        <v>0.94899999999999995</v>
      </c>
      <c r="AI219">
        <v>18.100000000000001</v>
      </c>
      <c r="AJ219" s="2">
        <v>0.96099999999999997</v>
      </c>
      <c r="AK219" s="2">
        <v>1</v>
      </c>
      <c r="AL219">
        <v>66.400000000000006</v>
      </c>
      <c r="AM219">
        <v>46.7</v>
      </c>
      <c r="AN219">
        <v>48.3</v>
      </c>
      <c r="AO219">
        <v>39.700000000000003</v>
      </c>
      <c r="AP219">
        <v>59.1</v>
      </c>
      <c r="AQ219">
        <v>71.900000000000006</v>
      </c>
      <c r="AR219">
        <v>67.2</v>
      </c>
      <c r="AS219">
        <v>43.9</v>
      </c>
      <c r="AT219">
        <v>54.1</v>
      </c>
      <c r="AU219">
        <v>51.2</v>
      </c>
      <c r="AV219">
        <v>17.600000000000001</v>
      </c>
      <c r="AW219">
        <v>21.6</v>
      </c>
      <c r="AX219">
        <v>17.3</v>
      </c>
      <c r="AY219">
        <v>14.8</v>
      </c>
      <c r="AZ219">
        <v>1</v>
      </c>
      <c r="BA219">
        <v>0.4</v>
      </c>
      <c r="BB219" t="s">
        <v>220</v>
      </c>
      <c r="BC219" t="s">
        <v>113</v>
      </c>
      <c r="BD219" t="s">
        <v>101</v>
      </c>
      <c r="BE219" t="s">
        <v>101</v>
      </c>
      <c r="BF219" t="s">
        <v>101</v>
      </c>
      <c r="BG219" t="s">
        <v>101</v>
      </c>
      <c r="BH219" t="s">
        <v>101</v>
      </c>
      <c r="BI219" t="s">
        <v>101</v>
      </c>
      <c r="BJ219" t="s">
        <v>101</v>
      </c>
      <c r="BK219" t="s">
        <v>101</v>
      </c>
      <c r="BL219" t="s">
        <v>101</v>
      </c>
      <c r="BM219" t="s">
        <v>101</v>
      </c>
      <c r="BN219" t="s">
        <v>101</v>
      </c>
      <c r="BO219" t="s">
        <v>101</v>
      </c>
      <c r="BP219">
        <v>367</v>
      </c>
      <c r="BQ219">
        <v>49</v>
      </c>
      <c r="BR219" t="s">
        <v>101</v>
      </c>
      <c r="BS219">
        <v>1173743.6359999999</v>
      </c>
      <c r="BT219">
        <v>1839743.298</v>
      </c>
      <c r="BU219">
        <v>41.7156643</v>
      </c>
      <c r="BV219">
        <v>-87.639268810000004</v>
      </c>
      <c r="BW219">
        <v>73</v>
      </c>
      <c r="BX219" t="s">
        <v>434</v>
      </c>
      <c r="BY219">
        <v>21</v>
      </c>
      <c r="BZ219">
        <v>22</v>
      </c>
      <c r="CA219" t="s">
        <v>435</v>
      </c>
    </row>
    <row r="220" spans="2:79" x14ac:dyDescent="0.2">
      <c r="B220">
        <v>609969</v>
      </c>
      <c r="C220" t="s">
        <v>2132</v>
      </c>
      <c r="D220" t="s">
        <v>88</v>
      </c>
      <c r="E220" t="s">
        <v>2133</v>
      </c>
      <c r="F220" t="s">
        <v>90</v>
      </c>
      <c r="G220" t="s">
        <v>91</v>
      </c>
      <c r="H220">
        <v>60637</v>
      </c>
      <c r="I220" t="s">
        <v>2134</v>
      </c>
      <c r="J220" t="s">
        <v>2135</v>
      </c>
      <c r="K220" t="s">
        <v>94</v>
      </c>
      <c r="L220" t="s">
        <v>95</v>
      </c>
      <c r="M220" t="s">
        <v>1285</v>
      </c>
      <c r="N220" t="s">
        <v>128</v>
      </c>
      <c r="O220" t="s">
        <v>98</v>
      </c>
      <c r="P220" t="s">
        <v>99</v>
      </c>
      <c r="Q220" t="s">
        <v>96</v>
      </c>
      <c r="R220" t="s">
        <v>149</v>
      </c>
      <c r="S220">
        <v>63</v>
      </c>
      <c r="T220" t="s">
        <v>101</v>
      </c>
      <c r="U220" t="s">
        <v>101</v>
      </c>
      <c r="V220" t="s">
        <v>149</v>
      </c>
      <c r="W220">
        <v>77</v>
      </c>
      <c r="X220" t="s">
        <v>149</v>
      </c>
      <c r="Y220">
        <v>76</v>
      </c>
      <c r="Z220" t="s">
        <v>4875</v>
      </c>
      <c r="AA220" t="s">
        <v>101</v>
      </c>
      <c r="AB220" t="s">
        <v>101</v>
      </c>
      <c r="AC220" t="s">
        <v>101</v>
      </c>
      <c r="AD220" t="s">
        <v>103</v>
      </c>
      <c r="AE220">
        <v>47</v>
      </c>
      <c r="AF220" t="s">
        <v>102</v>
      </c>
      <c r="AG220">
        <v>44</v>
      </c>
      <c r="AH220" s="2">
        <v>0.94199999999999995</v>
      </c>
      <c r="AI220">
        <v>17.899999999999999</v>
      </c>
      <c r="AJ220" s="2">
        <v>0.95399999999999996</v>
      </c>
      <c r="AK220" s="2">
        <v>0.98499999999999999</v>
      </c>
      <c r="AL220">
        <v>57.1</v>
      </c>
      <c r="AM220" t="s">
        <v>101</v>
      </c>
      <c r="AN220">
        <v>52.8</v>
      </c>
      <c r="AO220">
        <v>60</v>
      </c>
      <c r="AP220">
        <v>66.099999999999994</v>
      </c>
      <c r="AQ220">
        <v>60.8</v>
      </c>
      <c r="AR220">
        <v>43.8</v>
      </c>
      <c r="AS220">
        <v>60.4</v>
      </c>
      <c r="AT220">
        <v>60.4</v>
      </c>
      <c r="AU220">
        <v>64.599999999999994</v>
      </c>
      <c r="AV220" t="s">
        <v>101</v>
      </c>
      <c r="AW220" t="s">
        <v>101</v>
      </c>
      <c r="AX220">
        <v>27.5</v>
      </c>
      <c r="AY220">
        <v>21.9</v>
      </c>
      <c r="AZ220">
        <v>0.4</v>
      </c>
      <c r="BA220">
        <v>0</v>
      </c>
      <c r="BB220" t="s">
        <v>113</v>
      </c>
      <c r="BC220" t="s">
        <v>113</v>
      </c>
      <c r="BD220" t="s">
        <v>101</v>
      </c>
      <c r="BE220" t="s">
        <v>101</v>
      </c>
      <c r="BF220" t="s">
        <v>101</v>
      </c>
      <c r="BG220" t="s">
        <v>101</v>
      </c>
      <c r="BH220" t="s">
        <v>101</v>
      </c>
      <c r="BI220" t="s">
        <v>101</v>
      </c>
      <c r="BJ220" t="s">
        <v>101</v>
      </c>
      <c r="BK220" t="s">
        <v>101</v>
      </c>
      <c r="BL220" t="s">
        <v>101</v>
      </c>
      <c r="BM220" t="s">
        <v>101</v>
      </c>
      <c r="BN220" t="s">
        <v>101</v>
      </c>
      <c r="BO220" t="s">
        <v>101</v>
      </c>
      <c r="BP220">
        <v>340</v>
      </c>
      <c r="BQ220">
        <v>46</v>
      </c>
      <c r="BR220" t="s">
        <v>101</v>
      </c>
      <c r="BS220">
        <v>1187805.4839999999</v>
      </c>
      <c r="BT220">
        <v>1868216.4240000001</v>
      </c>
      <c r="BU220">
        <v>41.793474600000003</v>
      </c>
      <c r="BV220">
        <v>-87.586863280000003</v>
      </c>
      <c r="BW220">
        <v>41</v>
      </c>
      <c r="BX220" t="s">
        <v>880</v>
      </c>
      <c r="BY220">
        <v>5</v>
      </c>
      <c r="BZ220">
        <v>2</v>
      </c>
      <c r="CA220" t="s">
        <v>2136</v>
      </c>
    </row>
    <row r="221" spans="2:79" x14ac:dyDescent="0.2">
      <c r="B221">
        <v>610205</v>
      </c>
      <c r="C221" t="s">
        <v>1876</v>
      </c>
      <c r="D221" t="s">
        <v>88</v>
      </c>
      <c r="E221" t="s">
        <v>1877</v>
      </c>
      <c r="F221" t="s">
        <v>90</v>
      </c>
      <c r="G221" t="s">
        <v>91</v>
      </c>
      <c r="H221">
        <v>60640</v>
      </c>
      <c r="I221" t="s">
        <v>1878</v>
      </c>
      <c r="J221" t="s">
        <v>1879</v>
      </c>
      <c r="K221" t="s">
        <v>954</v>
      </c>
      <c r="L221" t="s">
        <v>193</v>
      </c>
      <c r="M221" t="s">
        <v>96</v>
      </c>
      <c r="N221" t="s">
        <v>128</v>
      </c>
      <c r="O221" t="s">
        <v>98</v>
      </c>
      <c r="P221" t="s">
        <v>99</v>
      </c>
      <c r="Q221" t="s">
        <v>96</v>
      </c>
      <c r="R221" t="s">
        <v>103</v>
      </c>
      <c r="S221">
        <v>56</v>
      </c>
      <c r="T221" t="s">
        <v>101</v>
      </c>
      <c r="U221" t="s">
        <v>101</v>
      </c>
      <c r="V221" t="s">
        <v>103</v>
      </c>
      <c r="W221">
        <v>47</v>
      </c>
      <c r="X221" t="s">
        <v>102</v>
      </c>
      <c r="Y221">
        <v>25</v>
      </c>
      <c r="Z221" t="s">
        <v>4875</v>
      </c>
      <c r="AA221" t="s">
        <v>101</v>
      </c>
      <c r="AB221" t="s">
        <v>101</v>
      </c>
      <c r="AC221" t="s">
        <v>101</v>
      </c>
      <c r="AD221" t="s">
        <v>103</v>
      </c>
      <c r="AE221">
        <v>50</v>
      </c>
      <c r="AF221" t="s">
        <v>149</v>
      </c>
      <c r="AG221">
        <v>55</v>
      </c>
      <c r="AH221" s="2">
        <v>0.94299999999999995</v>
      </c>
      <c r="AI221">
        <v>17.8</v>
      </c>
      <c r="AJ221" s="2">
        <v>0.95199999999999996</v>
      </c>
      <c r="AK221" s="2">
        <v>0.97699999999999998</v>
      </c>
      <c r="AL221">
        <v>55.1</v>
      </c>
      <c r="AM221">
        <v>25.7</v>
      </c>
      <c r="AN221">
        <v>21.6</v>
      </c>
      <c r="AO221">
        <v>29</v>
      </c>
      <c r="AP221">
        <v>37.5</v>
      </c>
      <c r="AQ221">
        <v>38</v>
      </c>
      <c r="AR221">
        <v>39</v>
      </c>
      <c r="AS221">
        <v>42.2</v>
      </c>
      <c r="AT221">
        <v>30.4</v>
      </c>
      <c r="AU221">
        <v>31.8</v>
      </c>
      <c r="AV221">
        <v>21.1</v>
      </c>
      <c r="AW221">
        <v>36.799999999999997</v>
      </c>
      <c r="AX221">
        <v>14.2</v>
      </c>
      <c r="AY221">
        <v>13.5</v>
      </c>
      <c r="AZ221">
        <v>-1.8</v>
      </c>
      <c r="BA221">
        <v>-1.5</v>
      </c>
      <c r="BB221" t="s">
        <v>104</v>
      </c>
      <c r="BC221" t="s">
        <v>104</v>
      </c>
      <c r="BD221" t="s">
        <v>101</v>
      </c>
      <c r="BE221" t="s">
        <v>101</v>
      </c>
      <c r="BF221" t="s">
        <v>101</v>
      </c>
      <c r="BG221" t="s">
        <v>101</v>
      </c>
      <c r="BH221" t="s">
        <v>101</v>
      </c>
      <c r="BI221" t="s">
        <v>101</v>
      </c>
      <c r="BJ221" t="s">
        <v>101</v>
      </c>
      <c r="BK221" t="s">
        <v>101</v>
      </c>
      <c r="BL221" t="s">
        <v>101</v>
      </c>
      <c r="BM221" t="s">
        <v>101</v>
      </c>
      <c r="BN221" t="s">
        <v>101</v>
      </c>
      <c r="BO221" t="s">
        <v>101</v>
      </c>
      <c r="BP221">
        <v>438</v>
      </c>
      <c r="BQ221">
        <v>32</v>
      </c>
      <c r="BR221" t="s">
        <v>101</v>
      </c>
      <c r="BS221">
        <v>1164684.835</v>
      </c>
      <c r="BT221">
        <v>1934622.0120000001</v>
      </c>
      <c r="BU221">
        <v>41.976216440000002</v>
      </c>
      <c r="BV221">
        <v>-87.669761600000001</v>
      </c>
      <c r="BW221">
        <v>77</v>
      </c>
      <c r="BX221" t="s">
        <v>1514</v>
      </c>
      <c r="BY221">
        <v>40</v>
      </c>
      <c r="BZ221">
        <v>20</v>
      </c>
      <c r="CA221" t="s">
        <v>1880</v>
      </c>
    </row>
    <row r="222" spans="2:79" x14ac:dyDescent="0.2">
      <c r="B222">
        <v>610023</v>
      </c>
      <c r="C222" t="s">
        <v>1466</v>
      </c>
      <c r="D222" t="s">
        <v>88</v>
      </c>
      <c r="E222" t="s">
        <v>1467</v>
      </c>
      <c r="F222" t="s">
        <v>90</v>
      </c>
      <c r="G222" t="s">
        <v>91</v>
      </c>
      <c r="H222">
        <v>60612</v>
      </c>
      <c r="I222" t="s">
        <v>1468</v>
      </c>
      <c r="J222" t="s">
        <v>1469</v>
      </c>
      <c r="K222" t="s">
        <v>481</v>
      </c>
      <c r="L222" t="s">
        <v>121</v>
      </c>
      <c r="M222" t="s">
        <v>96</v>
      </c>
      <c r="N222" t="s">
        <v>97</v>
      </c>
      <c r="O222" t="s">
        <v>98</v>
      </c>
      <c r="P222" t="s">
        <v>99</v>
      </c>
      <c r="Q222" t="s">
        <v>96</v>
      </c>
      <c r="R222" t="s">
        <v>103</v>
      </c>
      <c r="S222">
        <v>47</v>
      </c>
      <c r="T222" t="s">
        <v>101</v>
      </c>
      <c r="U222" t="s">
        <v>101</v>
      </c>
      <c r="V222" t="s">
        <v>103</v>
      </c>
      <c r="W222">
        <v>44</v>
      </c>
      <c r="X222" t="s">
        <v>103</v>
      </c>
      <c r="Y222">
        <v>47</v>
      </c>
      <c r="Z222" t="s">
        <v>4875</v>
      </c>
      <c r="AA222" t="s">
        <v>101</v>
      </c>
      <c r="AB222" t="s">
        <v>101</v>
      </c>
      <c r="AC222" t="s">
        <v>101</v>
      </c>
      <c r="AD222" t="s">
        <v>101</v>
      </c>
      <c r="AE222" t="s">
        <v>101</v>
      </c>
      <c r="AF222" t="s">
        <v>101</v>
      </c>
      <c r="AG222" t="s">
        <v>101</v>
      </c>
      <c r="AH222" s="2">
        <v>0.92400000000000004</v>
      </c>
      <c r="AI222">
        <v>17.7</v>
      </c>
      <c r="AJ222" s="2">
        <v>0.95099999999999996</v>
      </c>
      <c r="AK222" s="2">
        <v>1</v>
      </c>
      <c r="AL222">
        <v>42.1</v>
      </c>
      <c r="AM222" t="s">
        <v>101</v>
      </c>
      <c r="AN222">
        <v>30.1</v>
      </c>
      <c r="AO222">
        <v>29.4</v>
      </c>
      <c r="AP222">
        <v>57.5</v>
      </c>
      <c r="AQ222">
        <v>53.8</v>
      </c>
      <c r="AR222">
        <v>36.799999999999997</v>
      </c>
      <c r="AS222">
        <v>27.5</v>
      </c>
      <c r="AT222">
        <v>65.900000000000006</v>
      </c>
      <c r="AU222">
        <v>69</v>
      </c>
      <c r="AV222">
        <v>10</v>
      </c>
      <c r="AW222">
        <v>16.7</v>
      </c>
      <c r="AX222">
        <v>10.6</v>
      </c>
      <c r="AY222">
        <v>8.4</v>
      </c>
      <c r="AZ222">
        <v>0.3</v>
      </c>
      <c r="BA222">
        <v>-0.4</v>
      </c>
      <c r="BB222" t="s">
        <v>113</v>
      </c>
      <c r="BC222" t="s">
        <v>113</v>
      </c>
      <c r="BD222">
        <v>40.6</v>
      </c>
      <c r="BE222">
        <v>7.7</v>
      </c>
      <c r="BF222" t="s">
        <v>101</v>
      </c>
      <c r="BG222" t="s">
        <v>101</v>
      </c>
      <c r="BH222" t="s">
        <v>101</v>
      </c>
      <c r="BI222" t="s">
        <v>101</v>
      </c>
      <c r="BJ222" t="s">
        <v>101</v>
      </c>
      <c r="BK222" t="s">
        <v>101</v>
      </c>
      <c r="BL222" t="s">
        <v>101</v>
      </c>
      <c r="BM222" t="s">
        <v>101</v>
      </c>
      <c r="BN222" t="s">
        <v>101</v>
      </c>
      <c r="BO222" t="s">
        <v>101</v>
      </c>
      <c r="BP222">
        <v>264</v>
      </c>
      <c r="BQ222">
        <v>38</v>
      </c>
      <c r="BR222" t="s">
        <v>101</v>
      </c>
      <c r="BS222">
        <v>1159805.7169999999</v>
      </c>
      <c r="BT222">
        <v>1896555.693</v>
      </c>
      <c r="BU222">
        <v>41.87186209</v>
      </c>
      <c r="BV222">
        <v>-87.688756319999996</v>
      </c>
      <c r="BW222">
        <v>28</v>
      </c>
      <c r="BX222" t="s">
        <v>483</v>
      </c>
      <c r="BY222">
        <v>2</v>
      </c>
      <c r="BZ222">
        <v>11</v>
      </c>
      <c r="CA222" t="s">
        <v>1470</v>
      </c>
    </row>
    <row r="223" spans="2:79" x14ac:dyDescent="0.2">
      <c r="B223">
        <v>609904</v>
      </c>
      <c r="C223" t="s">
        <v>552</v>
      </c>
      <c r="D223" t="s">
        <v>88</v>
      </c>
      <c r="E223" t="s">
        <v>553</v>
      </c>
      <c r="F223" t="s">
        <v>90</v>
      </c>
      <c r="G223" t="s">
        <v>91</v>
      </c>
      <c r="H223">
        <v>60644</v>
      </c>
      <c r="I223" t="s">
        <v>554</v>
      </c>
      <c r="J223" t="s">
        <v>555</v>
      </c>
      <c r="K223" t="s">
        <v>268</v>
      </c>
      <c r="L223" t="s">
        <v>121</v>
      </c>
      <c r="M223" t="s">
        <v>96</v>
      </c>
      <c r="N223" t="s">
        <v>97</v>
      </c>
      <c r="O223" t="s">
        <v>98</v>
      </c>
      <c r="P223" t="s">
        <v>249</v>
      </c>
      <c r="Q223" t="s">
        <v>96</v>
      </c>
      <c r="R223" t="s">
        <v>102</v>
      </c>
      <c r="S223">
        <v>30</v>
      </c>
      <c r="T223" t="s">
        <v>101</v>
      </c>
      <c r="U223" t="s">
        <v>101</v>
      </c>
      <c r="V223" t="s">
        <v>102</v>
      </c>
      <c r="W223">
        <v>37</v>
      </c>
      <c r="X223" t="s">
        <v>103</v>
      </c>
      <c r="Y223">
        <v>55</v>
      </c>
      <c r="Z223" t="s">
        <v>4875</v>
      </c>
      <c r="AA223" t="s">
        <v>101</v>
      </c>
      <c r="AB223" t="s">
        <v>101</v>
      </c>
      <c r="AC223" t="s">
        <v>101</v>
      </c>
      <c r="AD223" t="s">
        <v>103</v>
      </c>
      <c r="AE223">
        <v>49</v>
      </c>
      <c r="AF223" t="s">
        <v>103</v>
      </c>
      <c r="AG223">
        <v>50</v>
      </c>
      <c r="AH223" s="2">
        <v>0.93300000000000005</v>
      </c>
      <c r="AI223">
        <v>17.399999999999999</v>
      </c>
      <c r="AJ223" s="2">
        <v>0.97299999999999998</v>
      </c>
      <c r="AK223" s="2">
        <v>0.98899999999999999</v>
      </c>
      <c r="AL223">
        <v>56.6</v>
      </c>
      <c r="AM223">
        <v>46.9</v>
      </c>
      <c r="AN223">
        <v>29.5</v>
      </c>
      <c r="AO223">
        <v>33.299999999999997</v>
      </c>
      <c r="AP223">
        <v>60.6</v>
      </c>
      <c r="AQ223">
        <v>64.5</v>
      </c>
      <c r="AR223">
        <v>43.6</v>
      </c>
      <c r="AS223">
        <v>29.9</v>
      </c>
      <c r="AT223">
        <v>69.3</v>
      </c>
      <c r="AU223">
        <v>60.8</v>
      </c>
      <c r="AV223">
        <v>11.1</v>
      </c>
      <c r="AW223">
        <v>14.8</v>
      </c>
      <c r="AX223">
        <v>16.100000000000001</v>
      </c>
      <c r="AY223">
        <v>8</v>
      </c>
      <c r="AZ223">
        <v>1.9</v>
      </c>
      <c r="BA223">
        <v>0.4</v>
      </c>
      <c r="BB223" t="s">
        <v>220</v>
      </c>
      <c r="BC223" t="s">
        <v>113</v>
      </c>
      <c r="BD223" t="s">
        <v>101</v>
      </c>
      <c r="BE223" t="s">
        <v>101</v>
      </c>
      <c r="BF223" t="s">
        <v>101</v>
      </c>
      <c r="BG223" t="s">
        <v>101</v>
      </c>
      <c r="BH223" t="s">
        <v>101</v>
      </c>
      <c r="BI223" t="s">
        <v>101</v>
      </c>
      <c r="BJ223" t="s">
        <v>101</v>
      </c>
      <c r="BK223" t="s">
        <v>101</v>
      </c>
      <c r="BL223" t="s">
        <v>101</v>
      </c>
      <c r="BM223" t="s">
        <v>101</v>
      </c>
      <c r="BN223" t="s">
        <v>101</v>
      </c>
      <c r="BO223" t="s">
        <v>101</v>
      </c>
      <c r="BP223">
        <v>377</v>
      </c>
      <c r="BQ223">
        <v>36</v>
      </c>
      <c r="BR223" t="s">
        <v>101</v>
      </c>
      <c r="BS223">
        <v>1138584.642</v>
      </c>
      <c r="BT223">
        <v>1901378.0020000001</v>
      </c>
      <c r="BU223">
        <v>41.885505999999999</v>
      </c>
      <c r="BV223">
        <v>-87.766551570000004</v>
      </c>
      <c r="BW223">
        <v>25</v>
      </c>
      <c r="BX223" t="s">
        <v>269</v>
      </c>
      <c r="BY223">
        <v>29</v>
      </c>
      <c r="BZ223">
        <v>15</v>
      </c>
      <c r="CA223" t="s">
        <v>556</v>
      </c>
    </row>
    <row r="224" spans="2:79" x14ac:dyDescent="0.2">
      <c r="B224">
        <v>609682</v>
      </c>
      <c r="C224" t="s">
        <v>557</v>
      </c>
      <c r="D224" t="s">
        <v>132</v>
      </c>
      <c r="E224" t="s">
        <v>558</v>
      </c>
      <c r="F224" t="s">
        <v>90</v>
      </c>
      <c r="G224" t="s">
        <v>91</v>
      </c>
      <c r="H224">
        <v>60609</v>
      </c>
      <c r="I224" t="s">
        <v>559</v>
      </c>
      <c r="J224" t="s">
        <v>560</v>
      </c>
      <c r="K224" t="s">
        <v>163</v>
      </c>
      <c r="L224" t="s">
        <v>112</v>
      </c>
      <c r="M224" t="s">
        <v>96</v>
      </c>
      <c r="N224" t="s">
        <v>97</v>
      </c>
      <c r="O224" t="s">
        <v>98</v>
      </c>
      <c r="P224" t="s">
        <v>249</v>
      </c>
      <c r="Q224" t="s">
        <v>96</v>
      </c>
      <c r="R224" t="s">
        <v>102</v>
      </c>
      <c r="S224">
        <v>30</v>
      </c>
      <c r="T224" t="s">
        <v>102</v>
      </c>
      <c r="U224">
        <v>23</v>
      </c>
      <c r="V224" t="s">
        <v>102</v>
      </c>
      <c r="W224">
        <v>32</v>
      </c>
      <c r="X224" t="s">
        <v>100</v>
      </c>
      <c r="Y224">
        <v>19</v>
      </c>
      <c r="Z224" t="s">
        <v>4876</v>
      </c>
      <c r="AA224">
        <v>42</v>
      </c>
      <c r="AB224" t="s">
        <v>102</v>
      </c>
      <c r="AC224">
        <v>34</v>
      </c>
      <c r="AD224" t="s">
        <v>102</v>
      </c>
      <c r="AE224">
        <v>43</v>
      </c>
      <c r="AF224" t="s">
        <v>103</v>
      </c>
      <c r="AG224">
        <v>47</v>
      </c>
      <c r="AH224" s="2">
        <v>0.90600000000000003</v>
      </c>
      <c r="AI224">
        <v>17.3</v>
      </c>
      <c r="AJ224" s="2">
        <v>0.95699999999999996</v>
      </c>
      <c r="AK224" s="2">
        <v>1</v>
      </c>
      <c r="AL224" t="s">
        <v>101</v>
      </c>
      <c r="AM224" t="s">
        <v>101</v>
      </c>
      <c r="AN224" t="s">
        <v>101</v>
      </c>
      <c r="AO224" t="s">
        <v>101</v>
      </c>
      <c r="AP224" t="s">
        <v>101</v>
      </c>
      <c r="AQ224" t="s">
        <v>101</v>
      </c>
      <c r="AR224" t="s">
        <v>101</v>
      </c>
      <c r="AS224" t="s">
        <v>101</v>
      </c>
      <c r="AT224" t="s">
        <v>101</v>
      </c>
      <c r="AU224" t="s">
        <v>101</v>
      </c>
      <c r="AV224" t="s">
        <v>101</v>
      </c>
      <c r="AW224" t="s">
        <v>101</v>
      </c>
      <c r="BB224" t="s">
        <v>101</v>
      </c>
      <c r="BC224" t="s">
        <v>101</v>
      </c>
      <c r="BD224" t="s">
        <v>101</v>
      </c>
      <c r="BE224" t="s">
        <v>101</v>
      </c>
      <c r="BF224">
        <v>11.8</v>
      </c>
      <c r="BG224">
        <v>12</v>
      </c>
      <c r="BH224">
        <v>13.1</v>
      </c>
      <c r="BI224">
        <v>12.8</v>
      </c>
      <c r="BJ224">
        <v>1</v>
      </c>
      <c r="BK224">
        <v>14</v>
      </c>
      <c r="BL224">
        <v>0.9</v>
      </c>
      <c r="BM224">
        <v>5.5</v>
      </c>
      <c r="BN224">
        <v>57.3</v>
      </c>
      <c r="BO224">
        <v>43.1</v>
      </c>
      <c r="BP224">
        <v>473</v>
      </c>
      <c r="BQ224">
        <v>42</v>
      </c>
      <c r="BR224">
        <v>63.5</v>
      </c>
      <c r="BS224">
        <v>1167224.0060000001</v>
      </c>
      <c r="BT224">
        <v>1871465.3049999999</v>
      </c>
      <c r="BU224">
        <v>41.802855520000001</v>
      </c>
      <c r="BV224">
        <v>-87.662240519999997</v>
      </c>
      <c r="BW224">
        <v>61</v>
      </c>
      <c r="BX224" t="s">
        <v>286</v>
      </c>
      <c r="BY224">
        <v>16</v>
      </c>
      <c r="BZ224">
        <v>9</v>
      </c>
      <c r="CA224" t="s">
        <v>561</v>
      </c>
    </row>
    <row r="225" spans="2:79" x14ac:dyDescent="0.2">
      <c r="B225">
        <v>609764</v>
      </c>
      <c r="C225" t="s">
        <v>1394</v>
      </c>
      <c r="D225" t="s">
        <v>132</v>
      </c>
      <c r="E225" t="s">
        <v>1395</v>
      </c>
      <c r="F225" t="s">
        <v>90</v>
      </c>
      <c r="G225" t="s">
        <v>91</v>
      </c>
      <c r="H225">
        <v>60608</v>
      </c>
      <c r="I225" t="s">
        <v>1396</v>
      </c>
      <c r="J225" t="s">
        <v>1397</v>
      </c>
      <c r="K225" t="s">
        <v>985</v>
      </c>
      <c r="L225" t="s">
        <v>121</v>
      </c>
      <c r="M225" t="s">
        <v>96</v>
      </c>
      <c r="N225" t="s">
        <v>128</v>
      </c>
      <c r="O225" t="s">
        <v>98</v>
      </c>
      <c r="P225" t="s">
        <v>99</v>
      </c>
      <c r="Q225" t="s">
        <v>96</v>
      </c>
      <c r="R225" t="s">
        <v>103</v>
      </c>
      <c r="S225">
        <v>46</v>
      </c>
      <c r="T225" t="s">
        <v>103</v>
      </c>
      <c r="U225">
        <v>53</v>
      </c>
      <c r="V225" t="s">
        <v>103</v>
      </c>
      <c r="W225">
        <v>44</v>
      </c>
      <c r="X225" t="s">
        <v>103</v>
      </c>
      <c r="Y225">
        <v>45</v>
      </c>
      <c r="Z225" t="s">
        <v>4876</v>
      </c>
      <c r="AA225">
        <v>49</v>
      </c>
      <c r="AB225" t="s">
        <v>103</v>
      </c>
      <c r="AC225">
        <v>48</v>
      </c>
      <c r="AD225" t="s">
        <v>101</v>
      </c>
      <c r="AE225" t="s">
        <v>101</v>
      </c>
      <c r="AF225" t="s">
        <v>101</v>
      </c>
      <c r="AG225" t="s">
        <v>101</v>
      </c>
      <c r="AH225" s="2">
        <v>0.83699999999999997</v>
      </c>
      <c r="AI225">
        <v>17.2</v>
      </c>
      <c r="AJ225" s="2">
        <v>0.95799999999999996</v>
      </c>
      <c r="AK225" s="2">
        <v>0.995</v>
      </c>
      <c r="AL225" t="s">
        <v>101</v>
      </c>
      <c r="AM225" t="s">
        <v>101</v>
      </c>
      <c r="AN225" t="s">
        <v>101</v>
      </c>
      <c r="AO225" t="s">
        <v>101</v>
      </c>
      <c r="AP225" t="s">
        <v>101</v>
      </c>
      <c r="AQ225" t="s">
        <v>101</v>
      </c>
      <c r="AR225" t="s">
        <v>101</v>
      </c>
      <c r="AS225" t="s">
        <v>101</v>
      </c>
      <c r="AT225" t="s">
        <v>101</v>
      </c>
      <c r="AU225" t="s">
        <v>101</v>
      </c>
      <c r="AV225" t="s">
        <v>101</v>
      </c>
      <c r="AW225" t="s">
        <v>101</v>
      </c>
      <c r="BB225" t="s">
        <v>101</v>
      </c>
      <c r="BC225" t="s">
        <v>101</v>
      </c>
      <c r="BD225" t="s">
        <v>101</v>
      </c>
      <c r="BE225" t="s">
        <v>101</v>
      </c>
      <c r="BF225">
        <v>13.2</v>
      </c>
      <c r="BG225">
        <v>13.7</v>
      </c>
      <c r="BH225">
        <v>14.6</v>
      </c>
      <c r="BI225">
        <v>14.5</v>
      </c>
      <c r="BJ225">
        <v>1.3</v>
      </c>
      <c r="BK225">
        <v>15.8</v>
      </c>
      <c r="BL225">
        <v>1.2</v>
      </c>
      <c r="BM225">
        <v>14.8</v>
      </c>
      <c r="BN225">
        <v>56.2</v>
      </c>
      <c r="BO225">
        <v>48.8</v>
      </c>
      <c r="BP225">
        <v>1683</v>
      </c>
      <c r="BQ225">
        <v>39</v>
      </c>
      <c r="BR225">
        <v>71.099999999999994</v>
      </c>
      <c r="BS225">
        <v>1166665.696</v>
      </c>
      <c r="BT225">
        <v>1889615.348</v>
      </c>
      <c r="BU225">
        <v>41.852673060000001</v>
      </c>
      <c r="BV225">
        <v>-87.663769310000006</v>
      </c>
      <c r="BW225">
        <v>31</v>
      </c>
      <c r="BX225" t="s">
        <v>901</v>
      </c>
      <c r="BY225">
        <v>25</v>
      </c>
      <c r="BZ225">
        <v>12</v>
      </c>
      <c r="CA225" t="s">
        <v>1398</v>
      </c>
    </row>
    <row r="226" spans="2:79" x14ac:dyDescent="0.2">
      <c r="B226">
        <v>610271</v>
      </c>
      <c r="C226" t="s">
        <v>831</v>
      </c>
      <c r="D226" t="s">
        <v>88</v>
      </c>
      <c r="E226" t="s">
        <v>832</v>
      </c>
      <c r="F226" t="s">
        <v>90</v>
      </c>
      <c r="G226" t="s">
        <v>91</v>
      </c>
      <c r="H226">
        <v>60612</v>
      </c>
      <c r="I226" t="s">
        <v>833</v>
      </c>
      <c r="J226" t="s">
        <v>834</v>
      </c>
      <c r="K226" t="s">
        <v>120</v>
      </c>
      <c r="L226" t="s">
        <v>121</v>
      </c>
      <c r="M226" t="s">
        <v>96</v>
      </c>
      <c r="N226" t="s">
        <v>97</v>
      </c>
      <c r="O226" t="s">
        <v>98</v>
      </c>
      <c r="P226" t="s">
        <v>249</v>
      </c>
      <c r="Q226" t="s">
        <v>96</v>
      </c>
      <c r="R226" t="s">
        <v>102</v>
      </c>
      <c r="S226">
        <v>35</v>
      </c>
      <c r="T226" t="s">
        <v>103</v>
      </c>
      <c r="U226">
        <v>41</v>
      </c>
      <c r="V226" t="s">
        <v>103</v>
      </c>
      <c r="W226">
        <v>42</v>
      </c>
      <c r="X226" t="s">
        <v>149</v>
      </c>
      <c r="Y226">
        <v>67</v>
      </c>
      <c r="Z226" t="s">
        <v>4876</v>
      </c>
      <c r="AA226">
        <v>43</v>
      </c>
      <c r="AB226" t="s">
        <v>103</v>
      </c>
      <c r="AC226">
        <v>40</v>
      </c>
      <c r="AD226" t="s">
        <v>102</v>
      </c>
      <c r="AE226">
        <v>46</v>
      </c>
      <c r="AF226" t="s">
        <v>103</v>
      </c>
      <c r="AG226">
        <v>47</v>
      </c>
      <c r="AH226" s="2">
        <v>0.93100000000000005</v>
      </c>
      <c r="AI226">
        <v>17.2</v>
      </c>
      <c r="AJ226" s="2">
        <v>0.95299999999999996</v>
      </c>
      <c r="AK226" s="2">
        <v>1</v>
      </c>
      <c r="AL226">
        <v>81.3</v>
      </c>
      <c r="AM226">
        <v>75.5</v>
      </c>
      <c r="AN226">
        <v>61.4</v>
      </c>
      <c r="AO226">
        <v>37.299999999999997</v>
      </c>
      <c r="AP226">
        <v>58.9</v>
      </c>
      <c r="AQ226">
        <v>78.599999999999994</v>
      </c>
      <c r="AR226">
        <v>48.8</v>
      </c>
      <c r="AS226">
        <v>37.299999999999997</v>
      </c>
      <c r="AT226">
        <v>63.4</v>
      </c>
      <c r="AU226">
        <v>63.2</v>
      </c>
      <c r="AV226">
        <v>11.6</v>
      </c>
      <c r="AW226">
        <v>23.3</v>
      </c>
      <c r="AX226">
        <v>20.2</v>
      </c>
      <c r="AY226">
        <v>11.7</v>
      </c>
      <c r="AZ226">
        <v>2.9</v>
      </c>
      <c r="BA226">
        <v>0.9</v>
      </c>
      <c r="BB226" t="s">
        <v>220</v>
      </c>
      <c r="BC226" t="s">
        <v>220</v>
      </c>
      <c r="BD226" t="s">
        <v>101</v>
      </c>
      <c r="BE226" t="s">
        <v>101</v>
      </c>
      <c r="BF226" t="s">
        <v>101</v>
      </c>
      <c r="BG226" t="s">
        <v>101</v>
      </c>
      <c r="BH226" t="s">
        <v>101</v>
      </c>
      <c r="BI226" t="s">
        <v>101</v>
      </c>
      <c r="BJ226" t="s">
        <v>101</v>
      </c>
      <c r="BK226" t="s">
        <v>101</v>
      </c>
      <c r="BL226" t="s">
        <v>101</v>
      </c>
      <c r="BM226" t="s">
        <v>101</v>
      </c>
      <c r="BN226" t="s">
        <v>101</v>
      </c>
      <c r="BO226" t="s">
        <v>101</v>
      </c>
      <c r="BP226">
        <v>364</v>
      </c>
      <c r="BQ226">
        <v>37</v>
      </c>
      <c r="BR226" t="s">
        <v>101</v>
      </c>
      <c r="BS226">
        <v>1156127.601</v>
      </c>
      <c r="BT226">
        <v>1897250.02</v>
      </c>
      <c r="BU226">
        <v>41.87384239</v>
      </c>
      <c r="BV226">
        <v>-87.702241490000006</v>
      </c>
      <c r="BW226">
        <v>27</v>
      </c>
      <c r="BX226" t="s">
        <v>754</v>
      </c>
      <c r="BY226">
        <v>28</v>
      </c>
      <c r="BZ226">
        <v>11</v>
      </c>
      <c r="CA226" t="s">
        <v>835</v>
      </c>
    </row>
    <row r="227" spans="2:79" x14ac:dyDescent="0.2">
      <c r="B227">
        <v>610232</v>
      </c>
      <c r="C227" t="s">
        <v>3007</v>
      </c>
      <c r="D227" t="s">
        <v>88</v>
      </c>
      <c r="E227" t="s">
        <v>1592</v>
      </c>
      <c r="F227" t="s">
        <v>90</v>
      </c>
      <c r="G227" t="s">
        <v>91</v>
      </c>
      <c r="H227">
        <v>60616</v>
      </c>
      <c r="I227" t="s">
        <v>3008</v>
      </c>
      <c r="J227" t="s">
        <v>3009</v>
      </c>
      <c r="K227" t="s">
        <v>94</v>
      </c>
      <c r="L227" t="s">
        <v>95</v>
      </c>
      <c r="M227" t="s">
        <v>96</v>
      </c>
      <c r="N227" t="s">
        <v>97</v>
      </c>
      <c r="O227" t="s">
        <v>98</v>
      </c>
      <c r="P227" t="s">
        <v>249</v>
      </c>
      <c r="Q227" t="s">
        <v>96</v>
      </c>
      <c r="R227" t="s">
        <v>101</v>
      </c>
      <c r="T227" t="s">
        <v>101</v>
      </c>
      <c r="U227" t="s">
        <v>101</v>
      </c>
      <c r="V227" t="s">
        <v>101</v>
      </c>
      <c r="X227" t="s">
        <v>101</v>
      </c>
      <c r="Z227" t="s">
        <v>4875</v>
      </c>
      <c r="AA227" t="s">
        <v>101</v>
      </c>
      <c r="AB227" t="s">
        <v>101</v>
      </c>
      <c r="AC227" t="s">
        <v>101</v>
      </c>
      <c r="AD227" t="s">
        <v>103</v>
      </c>
      <c r="AE227">
        <v>50</v>
      </c>
      <c r="AF227" t="s">
        <v>103</v>
      </c>
      <c r="AG227">
        <v>50</v>
      </c>
      <c r="AH227" s="2">
        <v>0.91600000000000004</v>
      </c>
      <c r="AI227">
        <v>17</v>
      </c>
      <c r="AJ227" s="2">
        <v>0.95899999999999996</v>
      </c>
      <c r="AK227" s="2">
        <v>1</v>
      </c>
      <c r="AL227">
        <v>45.3</v>
      </c>
      <c r="AM227">
        <v>31.1</v>
      </c>
      <c r="AN227">
        <v>22.3</v>
      </c>
      <c r="AO227">
        <v>25.9</v>
      </c>
      <c r="AP227">
        <v>48.1</v>
      </c>
      <c r="AQ227">
        <v>58.1</v>
      </c>
      <c r="AR227" t="s">
        <v>101</v>
      </c>
      <c r="AS227" t="s">
        <v>101</v>
      </c>
      <c r="AT227" t="s">
        <v>101</v>
      </c>
      <c r="AU227" t="s">
        <v>101</v>
      </c>
      <c r="AV227" t="s">
        <v>101</v>
      </c>
      <c r="AW227" t="s">
        <v>101</v>
      </c>
      <c r="AX227">
        <v>24.3</v>
      </c>
      <c r="AY227">
        <v>27.9</v>
      </c>
      <c r="AZ227">
        <v>1.1000000000000001</v>
      </c>
      <c r="BA227">
        <v>2.5</v>
      </c>
      <c r="BB227" t="s">
        <v>220</v>
      </c>
      <c r="BC227" t="s">
        <v>220</v>
      </c>
      <c r="BD227" t="s">
        <v>101</v>
      </c>
      <c r="BE227" t="s">
        <v>101</v>
      </c>
      <c r="BF227" t="s">
        <v>101</v>
      </c>
      <c r="BG227" t="s">
        <v>101</v>
      </c>
      <c r="BH227" t="s">
        <v>101</v>
      </c>
      <c r="BI227" t="s">
        <v>101</v>
      </c>
      <c r="BJ227" t="s">
        <v>101</v>
      </c>
      <c r="BK227" t="s">
        <v>101</v>
      </c>
      <c r="BL227" t="s">
        <v>101</v>
      </c>
      <c r="BM227" t="s">
        <v>101</v>
      </c>
      <c r="BN227" t="s">
        <v>101</v>
      </c>
      <c r="BO227" t="s">
        <v>101</v>
      </c>
      <c r="BP227">
        <v>266</v>
      </c>
      <c r="BQ227">
        <v>40</v>
      </c>
      <c r="BR227" t="s">
        <v>101</v>
      </c>
      <c r="BS227">
        <v>1176275.784</v>
      </c>
      <c r="BT227">
        <v>1886545.486</v>
      </c>
      <c r="BU227">
        <v>41.844038089999998</v>
      </c>
      <c r="BV227">
        <v>-87.628590079999995</v>
      </c>
      <c r="BW227">
        <v>35</v>
      </c>
      <c r="BX227" t="s">
        <v>525</v>
      </c>
      <c r="BY227">
        <v>3</v>
      </c>
      <c r="BZ227">
        <v>1</v>
      </c>
      <c r="CA227" t="s">
        <v>1595</v>
      </c>
    </row>
    <row r="228" spans="2:79" x14ac:dyDescent="0.2">
      <c r="B228">
        <v>609740</v>
      </c>
      <c r="C228" t="s">
        <v>1693</v>
      </c>
      <c r="D228" t="s">
        <v>132</v>
      </c>
      <c r="E228" t="s">
        <v>1694</v>
      </c>
      <c r="F228" t="s">
        <v>90</v>
      </c>
      <c r="G228" t="s">
        <v>91</v>
      </c>
      <c r="H228">
        <v>60622</v>
      </c>
      <c r="I228" t="s">
        <v>1695</v>
      </c>
      <c r="J228" t="s">
        <v>1696</v>
      </c>
      <c r="K228" t="s">
        <v>985</v>
      </c>
      <c r="L228" t="s">
        <v>121</v>
      </c>
      <c r="M228" t="s">
        <v>96</v>
      </c>
      <c r="N228" t="s">
        <v>128</v>
      </c>
      <c r="O228" t="s">
        <v>98</v>
      </c>
      <c r="P228" t="s">
        <v>249</v>
      </c>
      <c r="Q228" t="s">
        <v>96</v>
      </c>
      <c r="R228" t="s">
        <v>103</v>
      </c>
      <c r="S228">
        <v>51</v>
      </c>
      <c r="T228" t="s">
        <v>103</v>
      </c>
      <c r="U228">
        <v>49</v>
      </c>
      <c r="V228" t="s">
        <v>103</v>
      </c>
      <c r="W228">
        <v>41</v>
      </c>
      <c r="X228" t="s">
        <v>102</v>
      </c>
      <c r="Y228">
        <v>38</v>
      </c>
      <c r="Z228" t="s">
        <v>4874</v>
      </c>
      <c r="AA228">
        <v>65</v>
      </c>
      <c r="AB228" t="s">
        <v>103</v>
      </c>
      <c r="AC228">
        <v>49</v>
      </c>
      <c r="AD228" t="s">
        <v>101</v>
      </c>
      <c r="AE228" t="s">
        <v>101</v>
      </c>
      <c r="AF228" t="s">
        <v>101</v>
      </c>
      <c r="AG228" t="s">
        <v>101</v>
      </c>
      <c r="AH228" s="2">
        <v>0.74099999999999999</v>
      </c>
      <c r="AI228">
        <v>16.899999999999999</v>
      </c>
      <c r="AJ228" s="2">
        <v>0.96199999999999997</v>
      </c>
      <c r="AK228" s="2">
        <v>0.96699999999999997</v>
      </c>
      <c r="AL228" t="s">
        <v>101</v>
      </c>
      <c r="AM228" t="s">
        <v>101</v>
      </c>
      <c r="AN228" t="s">
        <v>101</v>
      </c>
      <c r="AO228" t="s">
        <v>101</v>
      </c>
      <c r="AP228" t="s">
        <v>101</v>
      </c>
      <c r="AQ228" t="s">
        <v>101</v>
      </c>
      <c r="AR228" t="s">
        <v>101</v>
      </c>
      <c r="AS228" t="s">
        <v>101</v>
      </c>
      <c r="AT228" t="s">
        <v>101</v>
      </c>
      <c r="AU228" t="s">
        <v>101</v>
      </c>
      <c r="AV228" t="s">
        <v>101</v>
      </c>
      <c r="AW228" t="s">
        <v>101</v>
      </c>
      <c r="BB228" t="s">
        <v>101</v>
      </c>
      <c r="BC228" t="s">
        <v>101</v>
      </c>
      <c r="BD228" t="s">
        <v>101</v>
      </c>
      <c r="BE228" t="s">
        <v>101</v>
      </c>
      <c r="BF228">
        <v>12.8</v>
      </c>
      <c r="BG228">
        <v>12.4</v>
      </c>
      <c r="BH228">
        <v>14.2</v>
      </c>
      <c r="BI228">
        <v>13.6</v>
      </c>
      <c r="BJ228">
        <v>0.8</v>
      </c>
      <c r="BK228">
        <v>14.9</v>
      </c>
      <c r="BL228">
        <v>0.7</v>
      </c>
      <c r="BM228">
        <v>7.2</v>
      </c>
      <c r="BN228">
        <v>59.3</v>
      </c>
      <c r="BO228">
        <v>43.8</v>
      </c>
      <c r="BP228">
        <v>633</v>
      </c>
      <c r="BQ228">
        <v>35</v>
      </c>
      <c r="BR228">
        <v>61.3</v>
      </c>
      <c r="BS228">
        <v>1165512.916</v>
      </c>
      <c r="BT228">
        <v>1906490.72</v>
      </c>
      <c r="BU228">
        <v>41.89900506</v>
      </c>
      <c r="BV228">
        <v>-87.667519889999994</v>
      </c>
      <c r="BW228">
        <v>24</v>
      </c>
      <c r="BX228" t="s">
        <v>602</v>
      </c>
      <c r="BY228">
        <v>1</v>
      </c>
      <c r="BZ228">
        <v>13</v>
      </c>
      <c r="CA228" t="s">
        <v>1697</v>
      </c>
    </row>
    <row r="229" spans="2:79" x14ac:dyDescent="0.2">
      <c r="B229">
        <v>609897</v>
      </c>
      <c r="C229" t="s">
        <v>331</v>
      </c>
      <c r="D229" t="s">
        <v>88</v>
      </c>
      <c r="E229" t="s">
        <v>332</v>
      </c>
      <c r="F229" t="s">
        <v>90</v>
      </c>
      <c r="G229" t="s">
        <v>91</v>
      </c>
      <c r="H229">
        <v>60636</v>
      </c>
      <c r="I229" t="s">
        <v>333</v>
      </c>
      <c r="J229" t="s">
        <v>334</v>
      </c>
      <c r="K229" t="s">
        <v>111</v>
      </c>
      <c r="L229" t="s">
        <v>112</v>
      </c>
      <c r="M229" t="s">
        <v>96</v>
      </c>
      <c r="N229" t="s">
        <v>97</v>
      </c>
      <c r="O229" t="s">
        <v>98</v>
      </c>
      <c r="P229" t="s">
        <v>249</v>
      </c>
      <c r="Q229" t="s">
        <v>96</v>
      </c>
      <c r="R229" t="s">
        <v>102</v>
      </c>
      <c r="S229">
        <v>24</v>
      </c>
      <c r="T229" t="s">
        <v>101</v>
      </c>
      <c r="U229" t="s">
        <v>101</v>
      </c>
      <c r="V229" t="s">
        <v>149</v>
      </c>
      <c r="W229">
        <v>62</v>
      </c>
      <c r="X229" t="s">
        <v>149</v>
      </c>
      <c r="Y229">
        <v>71</v>
      </c>
      <c r="Z229" t="s">
        <v>4875</v>
      </c>
      <c r="AA229" t="s">
        <v>101</v>
      </c>
      <c r="AB229" t="s">
        <v>101</v>
      </c>
      <c r="AC229" t="s">
        <v>101</v>
      </c>
      <c r="AD229" t="s">
        <v>103</v>
      </c>
      <c r="AE229">
        <v>53</v>
      </c>
      <c r="AF229" t="s">
        <v>103</v>
      </c>
      <c r="AG229">
        <v>48</v>
      </c>
      <c r="AH229" s="2">
        <v>0.93799999999999994</v>
      </c>
      <c r="AI229">
        <v>16.899999999999999</v>
      </c>
      <c r="AJ229" s="2">
        <v>0.94599999999999995</v>
      </c>
      <c r="AK229" s="2">
        <v>1</v>
      </c>
      <c r="AL229">
        <v>37.5</v>
      </c>
      <c r="AM229">
        <v>36.799999999999997</v>
      </c>
      <c r="AN229">
        <v>44.1</v>
      </c>
      <c r="AO229">
        <v>20.8</v>
      </c>
      <c r="AP229">
        <v>56.1</v>
      </c>
      <c r="AQ229">
        <v>73.8</v>
      </c>
      <c r="AR229">
        <v>38.6</v>
      </c>
      <c r="AS229">
        <v>25</v>
      </c>
      <c r="AT229">
        <v>59.4</v>
      </c>
      <c r="AU229">
        <v>50.7</v>
      </c>
      <c r="AV229">
        <v>12</v>
      </c>
      <c r="AW229">
        <v>20</v>
      </c>
      <c r="AX229">
        <v>9.8000000000000007</v>
      </c>
      <c r="AY229">
        <v>5.6</v>
      </c>
      <c r="AZ229">
        <v>1.1000000000000001</v>
      </c>
      <c r="BA229">
        <v>-0.6</v>
      </c>
      <c r="BB229" t="s">
        <v>220</v>
      </c>
      <c r="BC229" t="s">
        <v>113</v>
      </c>
      <c r="BD229" t="s">
        <v>101</v>
      </c>
      <c r="BE229" t="s">
        <v>101</v>
      </c>
      <c r="BF229" t="s">
        <v>101</v>
      </c>
      <c r="BG229" t="s">
        <v>101</v>
      </c>
      <c r="BH229" t="s">
        <v>101</v>
      </c>
      <c r="BI229" t="s">
        <v>101</v>
      </c>
      <c r="BJ229" t="s">
        <v>101</v>
      </c>
      <c r="BK229" t="s">
        <v>101</v>
      </c>
      <c r="BL229" t="s">
        <v>101</v>
      </c>
      <c r="BM229" t="s">
        <v>101</v>
      </c>
      <c r="BN229" t="s">
        <v>101</v>
      </c>
      <c r="BO229" t="s">
        <v>101</v>
      </c>
      <c r="BP229">
        <v>331</v>
      </c>
      <c r="BQ229">
        <v>43</v>
      </c>
      <c r="BR229" t="s">
        <v>101</v>
      </c>
      <c r="BS229">
        <v>1165772.423</v>
      </c>
      <c r="BT229">
        <v>1863964.0379999999</v>
      </c>
      <c r="BU229">
        <v>41.782302110000003</v>
      </c>
      <c r="BV229">
        <v>-87.667777119999997</v>
      </c>
      <c r="BW229">
        <v>67</v>
      </c>
      <c r="BX229" t="s">
        <v>114</v>
      </c>
      <c r="BY229">
        <v>15</v>
      </c>
      <c r="BZ229">
        <v>7</v>
      </c>
      <c r="CA229" t="s">
        <v>335</v>
      </c>
    </row>
    <row r="230" spans="2:79" x14ac:dyDescent="0.2">
      <c r="B230">
        <v>609930</v>
      </c>
      <c r="C230" t="s">
        <v>188</v>
      </c>
      <c r="D230" t="s">
        <v>88</v>
      </c>
      <c r="E230" t="s">
        <v>189</v>
      </c>
      <c r="F230" t="s">
        <v>90</v>
      </c>
      <c r="G230" t="s">
        <v>91</v>
      </c>
      <c r="H230">
        <v>60647</v>
      </c>
      <c r="I230" t="s">
        <v>190</v>
      </c>
      <c r="J230" t="s">
        <v>191</v>
      </c>
      <c r="K230" t="s">
        <v>192</v>
      </c>
      <c r="L230" t="s">
        <v>193</v>
      </c>
      <c r="M230" t="s">
        <v>96</v>
      </c>
      <c r="N230" t="s">
        <v>97</v>
      </c>
      <c r="O230" t="s">
        <v>98</v>
      </c>
      <c r="P230" t="s">
        <v>99</v>
      </c>
      <c r="Q230" t="s">
        <v>96</v>
      </c>
      <c r="R230" t="s">
        <v>100</v>
      </c>
      <c r="S230">
        <v>16</v>
      </c>
      <c r="T230" t="s">
        <v>101</v>
      </c>
      <c r="U230" t="s">
        <v>101</v>
      </c>
      <c r="V230" t="s">
        <v>100</v>
      </c>
      <c r="W230">
        <v>14</v>
      </c>
      <c r="X230" t="s">
        <v>100</v>
      </c>
      <c r="Y230">
        <v>16</v>
      </c>
      <c r="Z230" t="s">
        <v>4875</v>
      </c>
      <c r="AA230" t="s">
        <v>101</v>
      </c>
      <c r="AB230" t="s">
        <v>101</v>
      </c>
      <c r="AC230" t="s">
        <v>101</v>
      </c>
      <c r="AD230" t="s">
        <v>102</v>
      </c>
      <c r="AE230">
        <v>40</v>
      </c>
      <c r="AF230" t="s">
        <v>103</v>
      </c>
      <c r="AG230">
        <v>47</v>
      </c>
      <c r="AH230" s="2">
        <v>0.94699999999999995</v>
      </c>
      <c r="AI230">
        <v>16.8</v>
      </c>
      <c r="AJ230" s="2">
        <v>0.95399999999999996</v>
      </c>
      <c r="AK230" s="2">
        <v>1</v>
      </c>
      <c r="AL230">
        <v>65.099999999999994</v>
      </c>
      <c r="AM230">
        <v>40.200000000000003</v>
      </c>
      <c r="AN230">
        <v>18.2</v>
      </c>
      <c r="AO230">
        <v>17.399999999999999</v>
      </c>
      <c r="AP230">
        <v>32.6</v>
      </c>
      <c r="AQ230">
        <v>48.3</v>
      </c>
      <c r="AR230">
        <v>26.1</v>
      </c>
      <c r="AS230">
        <v>26.8</v>
      </c>
      <c r="AT230">
        <v>46.4</v>
      </c>
      <c r="AU230">
        <v>41.8</v>
      </c>
      <c r="AV230">
        <v>18.2</v>
      </c>
      <c r="AW230">
        <v>31.8</v>
      </c>
      <c r="AX230">
        <v>12.2</v>
      </c>
      <c r="AY230">
        <v>5.8</v>
      </c>
      <c r="AZ230">
        <v>-2.1</v>
      </c>
      <c r="BA230">
        <v>-1.1000000000000001</v>
      </c>
      <c r="BB230" t="s">
        <v>104</v>
      </c>
      <c r="BC230" t="s">
        <v>104</v>
      </c>
      <c r="BD230" t="s">
        <v>101</v>
      </c>
      <c r="BE230" t="s">
        <v>101</v>
      </c>
      <c r="BF230" t="s">
        <v>101</v>
      </c>
      <c r="BG230" t="s">
        <v>101</v>
      </c>
      <c r="BH230" t="s">
        <v>101</v>
      </c>
      <c r="BI230" t="s">
        <v>101</v>
      </c>
      <c r="BJ230" t="s">
        <v>101</v>
      </c>
      <c r="BK230" t="s">
        <v>101</v>
      </c>
      <c r="BL230" t="s">
        <v>101</v>
      </c>
      <c r="BM230" t="s">
        <v>101</v>
      </c>
      <c r="BN230" t="s">
        <v>101</v>
      </c>
      <c r="BO230" t="s">
        <v>101</v>
      </c>
      <c r="BP230">
        <v>619</v>
      </c>
      <c r="BQ230">
        <v>34</v>
      </c>
      <c r="BR230" t="s">
        <v>101</v>
      </c>
      <c r="BS230">
        <v>1152012.963</v>
      </c>
      <c r="BT230">
        <v>1913173.956</v>
      </c>
      <c r="BU230">
        <v>41.917621269999998</v>
      </c>
      <c r="BV230">
        <v>-87.716928519999996</v>
      </c>
      <c r="BW230">
        <v>22</v>
      </c>
      <c r="BX230" t="s">
        <v>194</v>
      </c>
      <c r="BY230">
        <v>26</v>
      </c>
      <c r="BZ230">
        <v>25</v>
      </c>
      <c r="CA230" t="s">
        <v>195</v>
      </c>
    </row>
    <row r="231" spans="2:79" x14ac:dyDescent="0.2">
      <c r="B231">
        <v>609938</v>
      </c>
      <c r="C231" t="s">
        <v>699</v>
      </c>
      <c r="D231" t="s">
        <v>88</v>
      </c>
      <c r="E231" t="s">
        <v>700</v>
      </c>
      <c r="F231" t="s">
        <v>90</v>
      </c>
      <c r="G231" t="s">
        <v>91</v>
      </c>
      <c r="H231">
        <v>60623</v>
      </c>
      <c r="I231" t="s">
        <v>701</v>
      </c>
      <c r="J231" t="s">
        <v>702</v>
      </c>
      <c r="K231" t="s">
        <v>633</v>
      </c>
      <c r="L231" t="s">
        <v>121</v>
      </c>
      <c r="M231" t="s">
        <v>96</v>
      </c>
      <c r="N231" t="s">
        <v>128</v>
      </c>
      <c r="O231" t="s">
        <v>248</v>
      </c>
      <c r="P231" t="s">
        <v>249</v>
      </c>
      <c r="Q231" t="s">
        <v>96</v>
      </c>
      <c r="R231" t="s">
        <v>102</v>
      </c>
      <c r="S231">
        <v>32</v>
      </c>
      <c r="T231" t="s">
        <v>102</v>
      </c>
      <c r="U231">
        <v>27</v>
      </c>
      <c r="V231" t="s">
        <v>102</v>
      </c>
      <c r="W231">
        <v>29</v>
      </c>
      <c r="X231" t="s">
        <v>102</v>
      </c>
      <c r="Y231">
        <v>28</v>
      </c>
      <c r="Z231" t="s">
        <v>4877</v>
      </c>
      <c r="AA231">
        <v>29</v>
      </c>
      <c r="AB231" t="s">
        <v>100</v>
      </c>
      <c r="AC231">
        <v>17</v>
      </c>
      <c r="AD231" t="s">
        <v>102</v>
      </c>
      <c r="AE231">
        <v>45</v>
      </c>
      <c r="AF231" t="s">
        <v>103</v>
      </c>
      <c r="AG231">
        <v>48</v>
      </c>
      <c r="AH231" s="2">
        <v>0.96099999999999997</v>
      </c>
      <c r="AI231">
        <v>16.8</v>
      </c>
      <c r="AJ231" s="2">
        <v>0.96199999999999997</v>
      </c>
      <c r="AK231" s="2">
        <v>1</v>
      </c>
      <c r="AL231" t="s">
        <v>101</v>
      </c>
      <c r="AM231" t="s">
        <v>101</v>
      </c>
      <c r="AN231">
        <v>34.5</v>
      </c>
      <c r="AO231">
        <v>21.8</v>
      </c>
      <c r="AP231">
        <v>50.5</v>
      </c>
      <c r="AQ231">
        <v>55.3</v>
      </c>
      <c r="AR231">
        <v>45.5</v>
      </c>
      <c r="AS231">
        <v>27.7</v>
      </c>
      <c r="AT231">
        <v>58.4</v>
      </c>
      <c r="AU231">
        <v>41.7</v>
      </c>
      <c r="AV231">
        <v>12.3</v>
      </c>
      <c r="AW231">
        <v>21.3</v>
      </c>
      <c r="AX231">
        <v>14.3</v>
      </c>
      <c r="AY231">
        <v>7.6</v>
      </c>
      <c r="AZ231">
        <v>0.4</v>
      </c>
      <c r="BA231">
        <v>0.1</v>
      </c>
      <c r="BB231" t="s">
        <v>220</v>
      </c>
      <c r="BC231" t="s">
        <v>113</v>
      </c>
      <c r="BD231" t="s">
        <v>101</v>
      </c>
      <c r="BE231" t="s">
        <v>101</v>
      </c>
      <c r="BF231" t="s">
        <v>101</v>
      </c>
      <c r="BG231" t="s">
        <v>101</v>
      </c>
      <c r="BH231" t="s">
        <v>101</v>
      </c>
      <c r="BI231" t="s">
        <v>101</v>
      </c>
      <c r="BJ231" t="s">
        <v>101</v>
      </c>
      <c r="BK231" t="s">
        <v>101</v>
      </c>
      <c r="BL231" t="s">
        <v>101</v>
      </c>
      <c r="BM231" t="s">
        <v>101</v>
      </c>
      <c r="BN231" t="s">
        <v>101</v>
      </c>
      <c r="BO231" t="s">
        <v>101</v>
      </c>
      <c r="BP231">
        <v>1204</v>
      </c>
      <c r="BQ231">
        <v>37</v>
      </c>
      <c r="BR231" t="s">
        <v>101</v>
      </c>
      <c r="BS231">
        <v>1151739.7390000001</v>
      </c>
      <c r="BT231">
        <v>1883825.92</v>
      </c>
      <c r="BU231">
        <v>41.837092460000001</v>
      </c>
      <c r="BV231">
        <v>-87.718704520000003</v>
      </c>
      <c r="BW231">
        <v>30</v>
      </c>
      <c r="BX231" t="s">
        <v>634</v>
      </c>
      <c r="BY231">
        <v>22</v>
      </c>
      <c r="BZ231">
        <v>10</v>
      </c>
      <c r="CA231" t="s">
        <v>703</v>
      </c>
    </row>
    <row r="232" spans="2:79" x14ac:dyDescent="0.2">
      <c r="B232">
        <v>610198</v>
      </c>
      <c r="C232" t="s">
        <v>768</v>
      </c>
      <c r="D232" t="s">
        <v>88</v>
      </c>
      <c r="E232" t="s">
        <v>769</v>
      </c>
      <c r="F232" t="s">
        <v>90</v>
      </c>
      <c r="G232" t="s">
        <v>91</v>
      </c>
      <c r="H232">
        <v>60617</v>
      </c>
      <c r="I232" t="s">
        <v>770</v>
      </c>
      <c r="J232" t="s">
        <v>771</v>
      </c>
      <c r="K232" t="s">
        <v>213</v>
      </c>
      <c r="L232" t="s">
        <v>156</v>
      </c>
      <c r="M232" t="s">
        <v>96</v>
      </c>
      <c r="N232" t="s">
        <v>128</v>
      </c>
      <c r="O232" t="s">
        <v>248</v>
      </c>
      <c r="P232" t="s">
        <v>249</v>
      </c>
      <c r="Q232" t="s">
        <v>96</v>
      </c>
      <c r="R232" t="s">
        <v>102</v>
      </c>
      <c r="S232">
        <v>34</v>
      </c>
      <c r="T232" t="s">
        <v>101</v>
      </c>
      <c r="U232" t="s">
        <v>101</v>
      </c>
      <c r="V232" t="s">
        <v>102</v>
      </c>
      <c r="W232">
        <v>20</v>
      </c>
      <c r="X232" t="s">
        <v>100</v>
      </c>
      <c r="Y232">
        <v>1</v>
      </c>
      <c r="Z232" t="s">
        <v>4875</v>
      </c>
      <c r="AA232" t="s">
        <v>101</v>
      </c>
      <c r="AB232" t="s">
        <v>101</v>
      </c>
      <c r="AC232" t="s">
        <v>101</v>
      </c>
      <c r="AD232" t="s">
        <v>102</v>
      </c>
      <c r="AE232">
        <v>42</v>
      </c>
      <c r="AF232" t="s">
        <v>102</v>
      </c>
      <c r="AG232">
        <v>45</v>
      </c>
      <c r="AH232" s="2">
        <v>0.95099999999999996</v>
      </c>
      <c r="AI232">
        <v>16.600000000000001</v>
      </c>
      <c r="AJ232" s="2">
        <v>0.94299999999999995</v>
      </c>
      <c r="AK232" s="2">
        <v>1</v>
      </c>
      <c r="AL232">
        <v>48.9</v>
      </c>
      <c r="AM232">
        <v>34.4</v>
      </c>
      <c r="AN232">
        <v>28.5</v>
      </c>
      <c r="AO232">
        <v>22.3</v>
      </c>
      <c r="AP232">
        <v>44.4</v>
      </c>
      <c r="AQ232">
        <v>44.9</v>
      </c>
      <c r="AR232">
        <v>39.700000000000003</v>
      </c>
      <c r="AS232">
        <v>33.5</v>
      </c>
      <c r="AT232">
        <v>56.6</v>
      </c>
      <c r="AU232">
        <v>48.9</v>
      </c>
      <c r="AV232">
        <v>15.7</v>
      </c>
      <c r="AW232">
        <v>18.600000000000001</v>
      </c>
      <c r="AX232">
        <v>12.4</v>
      </c>
      <c r="AY232">
        <v>9.9</v>
      </c>
      <c r="AZ232">
        <v>-0.5</v>
      </c>
      <c r="BA232">
        <v>-0.6</v>
      </c>
      <c r="BB232" t="s">
        <v>113</v>
      </c>
      <c r="BC232" t="s">
        <v>113</v>
      </c>
      <c r="BD232" t="s">
        <v>101</v>
      </c>
      <c r="BE232" t="s">
        <v>101</v>
      </c>
      <c r="BF232" t="s">
        <v>101</v>
      </c>
      <c r="BG232" t="s">
        <v>101</v>
      </c>
      <c r="BH232" t="s">
        <v>101</v>
      </c>
      <c r="BI232" t="s">
        <v>101</v>
      </c>
      <c r="BJ232" t="s">
        <v>101</v>
      </c>
      <c r="BK232" t="s">
        <v>101</v>
      </c>
      <c r="BL232" t="s">
        <v>101</v>
      </c>
      <c r="BM232" t="s">
        <v>101</v>
      </c>
      <c r="BN232" t="s">
        <v>101</v>
      </c>
      <c r="BO232" t="s">
        <v>101</v>
      </c>
      <c r="BP232">
        <v>632</v>
      </c>
      <c r="BQ232">
        <v>47</v>
      </c>
      <c r="BR232" t="s">
        <v>101</v>
      </c>
      <c r="BS232">
        <v>1202756.0930000001</v>
      </c>
      <c r="BT232">
        <v>1839915.4879999999</v>
      </c>
      <c r="BU232">
        <v>41.715445889999998</v>
      </c>
      <c r="BV232">
        <v>-87.533007400000002</v>
      </c>
      <c r="BW232">
        <v>52</v>
      </c>
      <c r="BX232" t="s">
        <v>772</v>
      </c>
      <c r="BY232">
        <v>10</v>
      </c>
      <c r="BZ232">
        <v>4</v>
      </c>
      <c r="CA232" t="s">
        <v>773</v>
      </c>
    </row>
    <row r="233" spans="2:79" x14ac:dyDescent="0.2">
      <c r="B233">
        <v>609830</v>
      </c>
      <c r="C233" t="s">
        <v>577</v>
      </c>
      <c r="D233" t="s">
        <v>88</v>
      </c>
      <c r="E233" t="s">
        <v>578</v>
      </c>
      <c r="F233" t="s">
        <v>90</v>
      </c>
      <c r="G233" t="s">
        <v>91</v>
      </c>
      <c r="H233">
        <v>60651</v>
      </c>
      <c r="I233" t="s">
        <v>579</v>
      </c>
      <c r="J233" t="s">
        <v>580</v>
      </c>
      <c r="K233" t="s">
        <v>268</v>
      </c>
      <c r="L233" t="s">
        <v>121</v>
      </c>
      <c r="M233" t="s">
        <v>96</v>
      </c>
      <c r="N233" t="s">
        <v>97</v>
      </c>
      <c r="O233" t="s">
        <v>98</v>
      </c>
      <c r="P233" t="s">
        <v>99</v>
      </c>
      <c r="Q233" t="s">
        <v>96</v>
      </c>
      <c r="R233" t="s">
        <v>102</v>
      </c>
      <c r="S233">
        <v>30</v>
      </c>
      <c r="T233" t="s">
        <v>101</v>
      </c>
      <c r="U233" t="s">
        <v>101</v>
      </c>
      <c r="V233" t="s">
        <v>102</v>
      </c>
      <c r="W233">
        <v>30</v>
      </c>
      <c r="X233" t="s">
        <v>103</v>
      </c>
      <c r="Y233">
        <v>45</v>
      </c>
      <c r="Z233" t="s">
        <v>4875</v>
      </c>
      <c r="AA233" t="s">
        <v>101</v>
      </c>
      <c r="AB233" t="s">
        <v>101</v>
      </c>
      <c r="AC233" t="s">
        <v>101</v>
      </c>
      <c r="AD233" t="s">
        <v>103</v>
      </c>
      <c r="AE233">
        <v>47</v>
      </c>
      <c r="AF233" t="s">
        <v>149</v>
      </c>
      <c r="AG233">
        <v>55</v>
      </c>
      <c r="AH233" s="2">
        <v>0.91300000000000003</v>
      </c>
      <c r="AI233">
        <v>16.600000000000001</v>
      </c>
      <c r="AJ233" s="2">
        <v>0.95</v>
      </c>
      <c r="AK233" s="2">
        <v>1</v>
      </c>
      <c r="AL233">
        <v>64.400000000000006</v>
      </c>
      <c r="AM233">
        <v>43.9</v>
      </c>
      <c r="AN233">
        <v>21.1</v>
      </c>
      <c r="AO233">
        <v>18.7</v>
      </c>
      <c r="AP233">
        <v>44.4</v>
      </c>
      <c r="AQ233">
        <v>36.4</v>
      </c>
      <c r="AR233">
        <v>22.6</v>
      </c>
      <c r="AS233">
        <v>19</v>
      </c>
      <c r="AT233">
        <v>33.6</v>
      </c>
      <c r="AU233">
        <v>45.2</v>
      </c>
      <c r="AV233">
        <v>3.4</v>
      </c>
      <c r="AW233">
        <v>8.6</v>
      </c>
      <c r="AX233">
        <v>8.8000000000000007</v>
      </c>
      <c r="AY233">
        <v>5.4</v>
      </c>
      <c r="AZ233">
        <v>-0.3</v>
      </c>
      <c r="BA233">
        <v>-0.6</v>
      </c>
      <c r="BB233" t="s">
        <v>113</v>
      </c>
      <c r="BC233" t="s">
        <v>113</v>
      </c>
      <c r="BD233" t="s">
        <v>101</v>
      </c>
      <c r="BE233" t="s">
        <v>101</v>
      </c>
      <c r="BF233" t="s">
        <v>101</v>
      </c>
      <c r="BG233" t="s">
        <v>101</v>
      </c>
      <c r="BH233" t="s">
        <v>101</v>
      </c>
      <c r="BI233" t="s">
        <v>101</v>
      </c>
      <c r="BJ233" t="s">
        <v>101</v>
      </c>
      <c r="BK233" t="s">
        <v>101</v>
      </c>
      <c r="BL233" t="s">
        <v>101</v>
      </c>
      <c r="BM233" t="s">
        <v>101</v>
      </c>
      <c r="BN233" t="s">
        <v>101</v>
      </c>
      <c r="BO233" t="s">
        <v>101</v>
      </c>
      <c r="BP233">
        <v>658</v>
      </c>
      <c r="BQ233">
        <v>36</v>
      </c>
      <c r="BR233" t="s">
        <v>101</v>
      </c>
      <c r="BS233">
        <v>1138802.71</v>
      </c>
      <c r="BT233">
        <v>1905814.9569999999</v>
      </c>
      <c r="BU233">
        <v>41.897677610000002</v>
      </c>
      <c r="BV233">
        <v>-87.765642970000002</v>
      </c>
      <c r="BW233">
        <v>25</v>
      </c>
      <c r="BX233" t="s">
        <v>269</v>
      </c>
      <c r="BY233">
        <v>29</v>
      </c>
      <c r="BZ233">
        <v>15</v>
      </c>
      <c r="CA233" t="s">
        <v>581</v>
      </c>
    </row>
    <row r="234" spans="2:79" x14ac:dyDescent="0.2">
      <c r="B234">
        <v>610115</v>
      </c>
      <c r="C234" t="s">
        <v>491</v>
      </c>
      <c r="D234" t="s">
        <v>88</v>
      </c>
      <c r="E234" t="s">
        <v>492</v>
      </c>
      <c r="F234" t="s">
        <v>90</v>
      </c>
      <c r="G234" t="s">
        <v>91</v>
      </c>
      <c r="H234">
        <v>60637</v>
      </c>
      <c r="I234" t="s">
        <v>493</v>
      </c>
      <c r="J234" t="s">
        <v>494</v>
      </c>
      <c r="K234" t="s">
        <v>200</v>
      </c>
      <c r="L234" t="s">
        <v>95</v>
      </c>
      <c r="M234" t="s">
        <v>96</v>
      </c>
      <c r="N234" t="s">
        <v>97</v>
      </c>
      <c r="O234" t="s">
        <v>98</v>
      </c>
      <c r="P234" t="s">
        <v>99</v>
      </c>
      <c r="Q234" t="s">
        <v>96</v>
      </c>
      <c r="R234" t="s">
        <v>102</v>
      </c>
      <c r="S234">
        <v>28</v>
      </c>
      <c r="T234" t="s">
        <v>103</v>
      </c>
      <c r="U234">
        <v>42</v>
      </c>
      <c r="V234" t="s">
        <v>103</v>
      </c>
      <c r="W234">
        <v>42</v>
      </c>
      <c r="X234" t="s">
        <v>103</v>
      </c>
      <c r="Y234">
        <v>48</v>
      </c>
      <c r="Z234" t="s">
        <v>4874</v>
      </c>
      <c r="AA234">
        <v>69</v>
      </c>
      <c r="AB234" t="s">
        <v>149</v>
      </c>
      <c r="AC234">
        <v>67</v>
      </c>
      <c r="AD234" t="s">
        <v>149</v>
      </c>
      <c r="AE234">
        <v>55</v>
      </c>
      <c r="AF234" t="s">
        <v>149</v>
      </c>
      <c r="AG234">
        <v>54</v>
      </c>
      <c r="AH234" s="2">
        <v>0.94899999999999995</v>
      </c>
      <c r="AI234">
        <v>16.600000000000001</v>
      </c>
      <c r="AJ234" s="2">
        <v>0.96299999999999997</v>
      </c>
      <c r="AK234" s="2">
        <v>1</v>
      </c>
      <c r="AL234" t="s">
        <v>101</v>
      </c>
      <c r="AM234" t="s">
        <v>101</v>
      </c>
      <c r="AN234">
        <v>17.600000000000001</v>
      </c>
      <c r="AO234">
        <v>16</v>
      </c>
      <c r="AP234">
        <v>43.3</v>
      </c>
      <c r="AQ234">
        <v>45.3</v>
      </c>
      <c r="AR234">
        <v>28.9</v>
      </c>
      <c r="AS234">
        <v>26.5</v>
      </c>
      <c r="AT234">
        <v>75</v>
      </c>
      <c r="AU234">
        <v>66.2</v>
      </c>
      <c r="AV234">
        <v>3.6</v>
      </c>
      <c r="AW234">
        <v>3.6</v>
      </c>
      <c r="AX234">
        <v>6.2</v>
      </c>
      <c r="AY234">
        <v>5.7</v>
      </c>
      <c r="AZ234">
        <v>1.7</v>
      </c>
      <c r="BA234">
        <v>1.2</v>
      </c>
      <c r="BB234" t="s">
        <v>220</v>
      </c>
      <c r="BC234" t="s">
        <v>220</v>
      </c>
      <c r="BD234" t="s">
        <v>101</v>
      </c>
      <c r="BE234" t="s">
        <v>101</v>
      </c>
      <c r="BF234" t="s">
        <v>101</v>
      </c>
      <c r="BG234" t="s">
        <v>101</v>
      </c>
      <c r="BH234" t="s">
        <v>101</v>
      </c>
      <c r="BI234" t="s">
        <v>101</v>
      </c>
      <c r="BJ234" t="s">
        <v>101</v>
      </c>
      <c r="BK234" t="s">
        <v>101</v>
      </c>
      <c r="BL234" t="s">
        <v>101</v>
      </c>
      <c r="BM234" t="s">
        <v>101</v>
      </c>
      <c r="BN234" t="s">
        <v>101</v>
      </c>
      <c r="BO234" t="s">
        <v>101</v>
      </c>
      <c r="BP234">
        <v>352</v>
      </c>
      <c r="BQ234">
        <v>46</v>
      </c>
      <c r="BR234" t="s">
        <v>101</v>
      </c>
      <c r="BS234">
        <v>1181167.2890000001</v>
      </c>
      <c r="BT234">
        <v>1858324.5109999999</v>
      </c>
      <c r="BU234">
        <v>41.766485840000001</v>
      </c>
      <c r="BV234">
        <v>-87.611509170000005</v>
      </c>
      <c r="BW234">
        <v>69</v>
      </c>
      <c r="BX234" t="s">
        <v>137</v>
      </c>
      <c r="BY234">
        <v>6</v>
      </c>
      <c r="BZ234">
        <v>3</v>
      </c>
      <c r="CA234" t="s">
        <v>495</v>
      </c>
    </row>
    <row r="235" spans="2:79" x14ac:dyDescent="0.2">
      <c r="B235">
        <v>610383</v>
      </c>
      <c r="C235" t="s">
        <v>1225</v>
      </c>
      <c r="D235" t="s">
        <v>132</v>
      </c>
      <c r="E235" t="s">
        <v>1226</v>
      </c>
      <c r="F235" t="s">
        <v>90</v>
      </c>
      <c r="G235" t="s">
        <v>91</v>
      </c>
      <c r="H235">
        <v>60623</v>
      </c>
      <c r="I235" t="s">
        <v>1227</v>
      </c>
      <c r="J235" t="s">
        <v>1228</v>
      </c>
      <c r="K235" t="s">
        <v>985</v>
      </c>
      <c r="L235" t="s">
        <v>121</v>
      </c>
      <c r="M235" t="s">
        <v>96</v>
      </c>
      <c r="N235" t="s">
        <v>97</v>
      </c>
      <c r="O235" t="s">
        <v>98</v>
      </c>
      <c r="P235" t="s">
        <v>99</v>
      </c>
      <c r="Q235" t="s">
        <v>96</v>
      </c>
      <c r="R235" t="s">
        <v>103</v>
      </c>
      <c r="S235">
        <v>43</v>
      </c>
      <c r="T235" t="s">
        <v>149</v>
      </c>
      <c r="U235">
        <v>72</v>
      </c>
      <c r="V235" t="s">
        <v>103</v>
      </c>
      <c r="W235">
        <v>46</v>
      </c>
      <c r="X235" t="s">
        <v>103</v>
      </c>
      <c r="Y235">
        <v>44</v>
      </c>
      <c r="Z235" t="s">
        <v>4878</v>
      </c>
      <c r="AA235">
        <v>81</v>
      </c>
      <c r="AB235" t="s">
        <v>149</v>
      </c>
      <c r="AC235">
        <v>65</v>
      </c>
      <c r="AD235" t="s">
        <v>103</v>
      </c>
      <c r="AE235">
        <v>53</v>
      </c>
      <c r="AF235" t="s">
        <v>102</v>
      </c>
      <c r="AG235">
        <v>46</v>
      </c>
      <c r="AH235" s="2">
        <v>0.875</v>
      </c>
      <c r="AI235">
        <v>16.399999999999999</v>
      </c>
      <c r="AJ235" s="2">
        <v>0.95099999999999996</v>
      </c>
      <c r="AK235" s="2">
        <v>0.95599999999999996</v>
      </c>
      <c r="AL235" t="s">
        <v>101</v>
      </c>
      <c r="AM235" t="s">
        <v>101</v>
      </c>
      <c r="AN235" t="s">
        <v>101</v>
      </c>
      <c r="AO235" t="s">
        <v>101</v>
      </c>
      <c r="AP235" t="s">
        <v>101</v>
      </c>
      <c r="AQ235" t="s">
        <v>101</v>
      </c>
      <c r="AR235" t="s">
        <v>101</v>
      </c>
      <c r="AS235" t="s">
        <v>101</v>
      </c>
      <c r="AT235" t="s">
        <v>101</v>
      </c>
      <c r="AU235" t="s">
        <v>101</v>
      </c>
      <c r="AV235" t="s">
        <v>101</v>
      </c>
      <c r="AW235" t="s">
        <v>101</v>
      </c>
      <c r="BB235" t="s">
        <v>101</v>
      </c>
      <c r="BC235" t="s">
        <v>101</v>
      </c>
      <c r="BD235" t="s">
        <v>101</v>
      </c>
      <c r="BE235" t="s">
        <v>101</v>
      </c>
      <c r="BF235">
        <v>13.6</v>
      </c>
      <c r="BG235">
        <v>14</v>
      </c>
      <c r="BH235">
        <v>14.5</v>
      </c>
      <c r="BI235">
        <v>14.4</v>
      </c>
      <c r="BJ235">
        <v>0.8</v>
      </c>
      <c r="BK235">
        <v>15.7</v>
      </c>
      <c r="BL235">
        <v>1.2</v>
      </c>
      <c r="BM235">
        <v>14.9</v>
      </c>
      <c r="BN235">
        <v>67</v>
      </c>
      <c r="BO235">
        <v>57.4</v>
      </c>
      <c r="BP235">
        <v>371</v>
      </c>
      <c r="BQ235">
        <v>37</v>
      </c>
      <c r="BR235">
        <v>87.4</v>
      </c>
      <c r="BS235">
        <v>1147521.3019999999</v>
      </c>
      <c r="BT235">
        <v>1883405.128</v>
      </c>
      <c r="BU235">
        <v>41.836019530000002</v>
      </c>
      <c r="BV235">
        <v>-87.734194650000006</v>
      </c>
      <c r="BW235">
        <v>30</v>
      </c>
      <c r="BX235" t="s">
        <v>634</v>
      </c>
      <c r="BY235">
        <v>22</v>
      </c>
      <c r="BZ235">
        <v>10</v>
      </c>
      <c r="CA235" t="s">
        <v>1229</v>
      </c>
    </row>
    <row r="236" spans="2:79" x14ac:dyDescent="0.2">
      <c r="B236">
        <v>609865</v>
      </c>
      <c r="C236" t="s">
        <v>2101</v>
      </c>
      <c r="D236" t="s">
        <v>88</v>
      </c>
      <c r="E236" t="s">
        <v>2102</v>
      </c>
      <c r="F236" t="s">
        <v>90</v>
      </c>
      <c r="G236" t="s">
        <v>91</v>
      </c>
      <c r="H236">
        <v>60626</v>
      </c>
      <c r="I236" t="s">
        <v>2103</v>
      </c>
      <c r="J236" t="s">
        <v>2104</v>
      </c>
      <c r="K236" t="s">
        <v>954</v>
      </c>
      <c r="L236" t="s">
        <v>193</v>
      </c>
      <c r="M236" t="s">
        <v>96</v>
      </c>
      <c r="N236" t="s">
        <v>128</v>
      </c>
      <c r="O236" t="s">
        <v>248</v>
      </c>
      <c r="P236" t="s">
        <v>249</v>
      </c>
      <c r="Q236" t="s">
        <v>96</v>
      </c>
      <c r="R236" t="s">
        <v>149</v>
      </c>
      <c r="S236">
        <v>61</v>
      </c>
      <c r="T236" t="s">
        <v>102</v>
      </c>
      <c r="U236">
        <v>31</v>
      </c>
      <c r="V236" t="s">
        <v>103</v>
      </c>
      <c r="W236">
        <v>57</v>
      </c>
      <c r="X236" t="s">
        <v>103</v>
      </c>
      <c r="Y236">
        <v>49</v>
      </c>
      <c r="Z236" t="s">
        <v>4879</v>
      </c>
      <c r="AA236">
        <v>17</v>
      </c>
      <c r="AB236" t="s">
        <v>100</v>
      </c>
      <c r="AC236">
        <v>15</v>
      </c>
      <c r="AD236" t="s">
        <v>103</v>
      </c>
      <c r="AE236">
        <v>52</v>
      </c>
      <c r="AF236" t="s">
        <v>103</v>
      </c>
      <c r="AG236">
        <v>51</v>
      </c>
      <c r="AH236" s="2">
        <v>0.95599999999999996</v>
      </c>
      <c r="AI236">
        <v>16.399999999999999</v>
      </c>
      <c r="AJ236" s="2">
        <v>0.95099999999999996</v>
      </c>
      <c r="AK236" s="2">
        <v>1</v>
      </c>
      <c r="AL236">
        <v>60.1</v>
      </c>
      <c r="AM236">
        <v>42</v>
      </c>
      <c r="AN236">
        <v>36</v>
      </c>
      <c r="AO236">
        <v>21.1</v>
      </c>
      <c r="AP236">
        <v>41.4</v>
      </c>
      <c r="AQ236">
        <v>54.1</v>
      </c>
      <c r="AR236">
        <v>26.3</v>
      </c>
      <c r="AS236">
        <v>19.100000000000001</v>
      </c>
      <c r="AT236">
        <v>43.2</v>
      </c>
      <c r="AU236">
        <v>34.700000000000003</v>
      </c>
      <c r="AV236">
        <v>4.8</v>
      </c>
      <c r="AW236">
        <v>15.9</v>
      </c>
      <c r="AX236">
        <v>16.899999999999999</v>
      </c>
      <c r="AY236">
        <v>7.1</v>
      </c>
      <c r="AZ236">
        <v>0.3</v>
      </c>
      <c r="BA236">
        <v>-1.2</v>
      </c>
      <c r="BB236" t="s">
        <v>113</v>
      </c>
      <c r="BC236" t="s">
        <v>104</v>
      </c>
      <c r="BD236">
        <v>37.700000000000003</v>
      </c>
      <c r="BE236">
        <v>23.1</v>
      </c>
      <c r="BF236" t="s">
        <v>101</v>
      </c>
      <c r="BG236" t="s">
        <v>101</v>
      </c>
      <c r="BH236" t="s">
        <v>101</v>
      </c>
      <c r="BI236" t="s">
        <v>101</v>
      </c>
      <c r="BJ236" t="s">
        <v>101</v>
      </c>
      <c r="BK236" t="s">
        <v>101</v>
      </c>
      <c r="BL236" t="s">
        <v>101</v>
      </c>
      <c r="BM236" t="s">
        <v>101</v>
      </c>
      <c r="BN236" t="s">
        <v>101</v>
      </c>
      <c r="BO236" t="s">
        <v>101</v>
      </c>
      <c r="BP236">
        <v>753</v>
      </c>
      <c r="BQ236">
        <v>32</v>
      </c>
      <c r="BR236" t="s">
        <v>101</v>
      </c>
      <c r="BS236">
        <v>1162385.2239999999</v>
      </c>
      <c r="BT236">
        <v>1949501.716</v>
      </c>
      <c r="BU236">
        <v>42.017095359999999</v>
      </c>
      <c r="BV236">
        <v>-87.677799280000002</v>
      </c>
      <c r="BW236">
        <v>1</v>
      </c>
      <c r="BX236" t="s">
        <v>591</v>
      </c>
      <c r="BY236">
        <v>49</v>
      </c>
      <c r="BZ236">
        <v>24</v>
      </c>
      <c r="CA236" t="s">
        <v>2105</v>
      </c>
    </row>
    <row r="237" spans="2:79" x14ac:dyDescent="0.2">
      <c r="B237">
        <v>610100</v>
      </c>
      <c r="C237" t="s">
        <v>542</v>
      </c>
      <c r="D237" t="s">
        <v>88</v>
      </c>
      <c r="E237" t="s">
        <v>543</v>
      </c>
      <c r="F237" t="s">
        <v>90</v>
      </c>
      <c r="G237" t="s">
        <v>91</v>
      </c>
      <c r="H237">
        <v>60651</v>
      </c>
      <c r="I237" t="s">
        <v>544</v>
      </c>
      <c r="J237" t="s">
        <v>545</v>
      </c>
      <c r="K237" t="s">
        <v>120</v>
      </c>
      <c r="L237" t="s">
        <v>121</v>
      </c>
      <c r="M237" t="s">
        <v>96</v>
      </c>
      <c r="N237" t="s">
        <v>97</v>
      </c>
      <c r="O237" t="s">
        <v>98</v>
      </c>
      <c r="P237" t="s">
        <v>99</v>
      </c>
      <c r="Q237" t="s">
        <v>96</v>
      </c>
      <c r="R237" t="s">
        <v>102</v>
      </c>
      <c r="S237">
        <v>29</v>
      </c>
      <c r="T237" t="s">
        <v>101</v>
      </c>
      <c r="U237" t="s">
        <v>101</v>
      </c>
      <c r="V237" t="s">
        <v>102</v>
      </c>
      <c r="W237">
        <v>36</v>
      </c>
      <c r="X237" t="s">
        <v>103</v>
      </c>
      <c r="Y237">
        <v>40</v>
      </c>
      <c r="Z237" t="s">
        <v>4875</v>
      </c>
      <c r="AA237" t="s">
        <v>101</v>
      </c>
      <c r="AB237" t="s">
        <v>101</v>
      </c>
      <c r="AC237" t="s">
        <v>101</v>
      </c>
      <c r="AD237" t="s">
        <v>102</v>
      </c>
      <c r="AE237">
        <v>46</v>
      </c>
      <c r="AF237" t="s">
        <v>103</v>
      </c>
      <c r="AG237">
        <v>47</v>
      </c>
      <c r="AH237" s="2">
        <v>0.93700000000000006</v>
      </c>
      <c r="AI237">
        <v>16.3</v>
      </c>
      <c r="AJ237" s="2">
        <v>0.96699999999999997</v>
      </c>
      <c r="AK237" s="2">
        <v>1</v>
      </c>
      <c r="AL237">
        <v>60.7</v>
      </c>
      <c r="AM237">
        <v>44.4</v>
      </c>
      <c r="AN237">
        <v>22</v>
      </c>
      <c r="AO237">
        <v>17.600000000000001</v>
      </c>
      <c r="AP237">
        <v>39.200000000000003</v>
      </c>
      <c r="AQ237">
        <v>37.299999999999997</v>
      </c>
      <c r="AR237">
        <v>29</v>
      </c>
      <c r="AS237">
        <v>26.4</v>
      </c>
      <c r="AT237">
        <v>61.2</v>
      </c>
      <c r="AU237">
        <v>51.2</v>
      </c>
      <c r="AV237">
        <v>9.1999999999999993</v>
      </c>
      <c r="AW237">
        <v>15.4</v>
      </c>
      <c r="AX237">
        <v>10.8</v>
      </c>
      <c r="AY237">
        <v>6.9</v>
      </c>
      <c r="AZ237">
        <v>-0.3</v>
      </c>
      <c r="BA237">
        <v>-0.2</v>
      </c>
      <c r="BB237" t="s">
        <v>113</v>
      </c>
      <c r="BC237" t="s">
        <v>113</v>
      </c>
      <c r="BD237" t="s">
        <v>101</v>
      </c>
      <c r="BE237" t="s">
        <v>101</v>
      </c>
      <c r="BF237" t="s">
        <v>101</v>
      </c>
      <c r="BG237" t="s">
        <v>101</v>
      </c>
      <c r="BH237" t="s">
        <v>101</v>
      </c>
      <c r="BI237" t="s">
        <v>101</v>
      </c>
      <c r="BJ237" t="s">
        <v>101</v>
      </c>
      <c r="BK237" t="s">
        <v>101</v>
      </c>
      <c r="BL237" t="s">
        <v>101</v>
      </c>
      <c r="BM237" t="s">
        <v>101</v>
      </c>
      <c r="BN237" t="s">
        <v>101</v>
      </c>
      <c r="BO237" t="s">
        <v>101</v>
      </c>
      <c r="BP237">
        <v>686</v>
      </c>
      <c r="BQ237">
        <v>34</v>
      </c>
      <c r="BR237" t="s">
        <v>101</v>
      </c>
      <c r="BS237">
        <v>1147827.76</v>
      </c>
      <c r="BT237">
        <v>1909240.952</v>
      </c>
      <c r="BU237">
        <v>41.906910240000002</v>
      </c>
      <c r="BV237">
        <v>-87.732406460000007</v>
      </c>
      <c r="BW237">
        <v>23</v>
      </c>
      <c r="BX237" t="s">
        <v>401</v>
      </c>
      <c r="BY237">
        <v>37</v>
      </c>
      <c r="BZ237">
        <v>25</v>
      </c>
      <c r="CA237" t="s">
        <v>546</v>
      </c>
    </row>
    <row r="238" spans="2:79" x14ac:dyDescent="0.2">
      <c r="B238">
        <v>610381</v>
      </c>
      <c r="C238" t="s">
        <v>1094</v>
      </c>
      <c r="D238" t="s">
        <v>132</v>
      </c>
      <c r="E238" t="s">
        <v>1095</v>
      </c>
      <c r="F238" t="s">
        <v>90</v>
      </c>
      <c r="G238" t="s">
        <v>91</v>
      </c>
      <c r="H238">
        <v>60615</v>
      </c>
      <c r="I238" t="s">
        <v>1096</v>
      </c>
      <c r="J238" t="s">
        <v>1097</v>
      </c>
      <c r="K238" t="s">
        <v>136</v>
      </c>
      <c r="L238" t="s">
        <v>95</v>
      </c>
      <c r="M238" t="s">
        <v>96</v>
      </c>
      <c r="N238" t="s">
        <v>128</v>
      </c>
      <c r="O238" t="s">
        <v>98</v>
      </c>
      <c r="P238" t="s">
        <v>99</v>
      </c>
      <c r="Q238" t="s">
        <v>96</v>
      </c>
      <c r="R238" t="s">
        <v>103</v>
      </c>
      <c r="S238">
        <v>41</v>
      </c>
      <c r="T238" t="s">
        <v>102</v>
      </c>
      <c r="U238">
        <v>38</v>
      </c>
      <c r="V238" t="s">
        <v>103</v>
      </c>
      <c r="W238">
        <v>42</v>
      </c>
      <c r="X238" t="s">
        <v>103</v>
      </c>
      <c r="Y238">
        <v>43</v>
      </c>
      <c r="Z238" t="s">
        <v>4877</v>
      </c>
      <c r="AA238">
        <v>32</v>
      </c>
      <c r="AB238" t="s">
        <v>100</v>
      </c>
      <c r="AC238">
        <v>15</v>
      </c>
      <c r="AD238" t="s">
        <v>103</v>
      </c>
      <c r="AE238">
        <v>51</v>
      </c>
      <c r="AF238" t="s">
        <v>102</v>
      </c>
      <c r="AG238">
        <v>43</v>
      </c>
      <c r="AH238" s="2">
        <v>0.92300000000000004</v>
      </c>
      <c r="AI238">
        <v>16.2</v>
      </c>
      <c r="AJ238" s="2">
        <v>0.95599999999999996</v>
      </c>
      <c r="AK238" s="2">
        <v>0.97599999999999998</v>
      </c>
      <c r="AL238" t="s">
        <v>101</v>
      </c>
      <c r="AM238" t="s">
        <v>101</v>
      </c>
      <c r="AN238" t="s">
        <v>101</v>
      </c>
      <c r="AO238" t="s">
        <v>101</v>
      </c>
      <c r="AP238" t="s">
        <v>101</v>
      </c>
      <c r="AQ238" t="s">
        <v>101</v>
      </c>
      <c r="AR238" t="s">
        <v>101</v>
      </c>
      <c r="AS238" t="s">
        <v>101</v>
      </c>
      <c r="AT238" t="s">
        <v>101</v>
      </c>
      <c r="AU238" t="s">
        <v>101</v>
      </c>
      <c r="AV238" t="s">
        <v>101</v>
      </c>
      <c r="AW238" t="s">
        <v>101</v>
      </c>
      <c r="BB238" t="s">
        <v>101</v>
      </c>
      <c r="BC238" t="s">
        <v>101</v>
      </c>
      <c r="BD238" t="s">
        <v>101</v>
      </c>
      <c r="BE238" t="s">
        <v>101</v>
      </c>
      <c r="BF238">
        <v>14.3</v>
      </c>
      <c r="BG238">
        <v>13.8</v>
      </c>
      <c r="BH238">
        <v>15.3</v>
      </c>
      <c r="BI238">
        <v>15.7</v>
      </c>
      <c r="BJ238">
        <v>1.4</v>
      </c>
      <c r="BK238">
        <v>16.3</v>
      </c>
      <c r="BL238">
        <v>1</v>
      </c>
      <c r="BM238">
        <v>14.7</v>
      </c>
      <c r="BN238">
        <v>85.3</v>
      </c>
      <c r="BO238">
        <v>73.2</v>
      </c>
      <c r="BP238">
        <v>550</v>
      </c>
      <c r="BQ238">
        <v>42</v>
      </c>
      <c r="BR238">
        <v>71.099999999999994</v>
      </c>
      <c r="BS238">
        <v>1177513.2549999999</v>
      </c>
      <c r="BT238">
        <v>1872170.4439999999</v>
      </c>
      <c r="BU238">
        <v>41.80456384</v>
      </c>
      <c r="BV238">
        <v>-87.624484080000002</v>
      </c>
      <c r="BW238">
        <v>38</v>
      </c>
      <c r="BX238" t="s">
        <v>292</v>
      </c>
      <c r="BY238">
        <v>3</v>
      </c>
      <c r="BZ238">
        <v>2</v>
      </c>
      <c r="CA238" t="s">
        <v>1098</v>
      </c>
    </row>
    <row r="239" spans="2:79" x14ac:dyDescent="0.2">
      <c r="B239">
        <v>610043</v>
      </c>
      <c r="C239" t="s">
        <v>1235</v>
      </c>
      <c r="D239" t="s">
        <v>88</v>
      </c>
      <c r="E239" t="s">
        <v>1236</v>
      </c>
      <c r="F239" t="s">
        <v>90</v>
      </c>
      <c r="G239" t="s">
        <v>91</v>
      </c>
      <c r="H239">
        <v>60639</v>
      </c>
      <c r="I239" t="s">
        <v>1237</v>
      </c>
      <c r="J239" t="s">
        <v>1238</v>
      </c>
      <c r="K239" t="s">
        <v>268</v>
      </c>
      <c r="L239" t="s">
        <v>121</v>
      </c>
      <c r="M239" t="s">
        <v>96</v>
      </c>
      <c r="N239" t="s">
        <v>97</v>
      </c>
      <c r="O239" t="s">
        <v>98</v>
      </c>
      <c r="P239" t="s">
        <v>249</v>
      </c>
      <c r="Q239" t="s">
        <v>96</v>
      </c>
      <c r="R239" t="s">
        <v>103</v>
      </c>
      <c r="S239">
        <v>43</v>
      </c>
      <c r="T239" t="s">
        <v>101</v>
      </c>
      <c r="U239" t="s">
        <v>101</v>
      </c>
      <c r="V239" t="s">
        <v>102</v>
      </c>
      <c r="W239">
        <v>32</v>
      </c>
      <c r="X239" t="s">
        <v>102</v>
      </c>
      <c r="Y239">
        <v>22</v>
      </c>
      <c r="Z239" t="s">
        <v>4875</v>
      </c>
      <c r="AA239" t="s">
        <v>101</v>
      </c>
      <c r="AB239" t="s">
        <v>101</v>
      </c>
      <c r="AC239" t="s">
        <v>101</v>
      </c>
      <c r="AD239" t="s">
        <v>103</v>
      </c>
      <c r="AE239">
        <v>49</v>
      </c>
      <c r="AF239" t="s">
        <v>102</v>
      </c>
      <c r="AG239">
        <v>45</v>
      </c>
      <c r="AH239" s="2">
        <v>0.95399999999999996</v>
      </c>
      <c r="AI239">
        <v>16.100000000000001</v>
      </c>
      <c r="AJ239" s="2">
        <v>0.95399999999999996</v>
      </c>
      <c r="AK239" s="2">
        <v>1</v>
      </c>
      <c r="AL239">
        <v>68.5</v>
      </c>
      <c r="AM239">
        <v>62.7</v>
      </c>
      <c r="AN239">
        <v>23.5</v>
      </c>
      <c r="AO239">
        <v>33.1</v>
      </c>
      <c r="AP239">
        <v>51.2</v>
      </c>
      <c r="AQ239">
        <v>51.2</v>
      </c>
      <c r="AR239">
        <v>32.9</v>
      </c>
      <c r="AS239">
        <v>37.299999999999997</v>
      </c>
      <c r="AT239">
        <v>40.299999999999997</v>
      </c>
      <c r="AU239">
        <v>65.5</v>
      </c>
      <c r="AV239">
        <v>7.8</v>
      </c>
      <c r="AW239">
        <v>27.5</v>
      </c>
      <c r="AX239">
        <v>9.1</v>
      </c>
      <c r="AY239">
        <v>8.3000000000000007</v>
      </c>
      <c r="AZ239">
        <v>-0.2</v>
      </c>
      <c r="BA239">
        <v>-0.3</v>
      </c>
      <c r="BB239" t="s">
        <v>113</v>
      </c>
      <c r="BC239" t="s">
        <v>113</v>
      </c>
      <c r="BD239" t="s">
        <v>101</v>
      </c>
      <c r="BE239" t="s">
        <v>101</v>
      </c>
      <c r="BF239" t="s">
        <v>101</v>
      </c>
      <c r="BG239" t="s">
        <v>101</v>
      </c>
      <c r="BH239" t="s">
        <v>101</v>
      </c>
      <c r="BI239" t="s">
        <v>101</v>
      </c>
      <c r="BJ239" t="s">
        <v>101</v>
      </c>
      <c r="BK239" t="s">
        <v>101</v>
      </c>
      <c r="BL239" t="s">
        <v>101</v>
      </c>
      <c r="BM239" t="s">
        <v>101</v>
      </c>
      <c r="BN239" t="s">
        <v>101</v>
      </c>
      <c r="BO239" t="s">
        <v>101</v>
      </c>
      <c r="BP239">
        <v>490</v>
      </c>
      <c r="BQ239">
        <v>29</v>
      </c>
      <c r="BR239" t="s">
        <v>101</v>
      </c>
      <c r="BS239">
        <v>1133787.949</v>
      </c>
      <c r="BT239">
        <v>1911253.2</v>
      </c>
      <c r="BU239">
        <v>41.912690419999997</v>
      </c>
      <c r="BV239">
        <v>-87.783934020000004</v>
      </c>
      <c r="BW239">
        <v>25</v>
      </c>
      <c r="BX239" t="s">
        <v>269</v>
      </c>
      <c r="BY239">
        <v>29</v>
      </c>
      <c r="BZ239">
        <v>25</v>
      </c>
      <c r="CA239" t="s">
        <v>1239</v>
      </c>
    </row>
    <row r="240" spans="2:79" x14ac:dyDescent="0.2">
      <c r="B240">
        <v>609777</v>
      </c>
      <c r="C240" t="s">
        <v>913</v>
      </c>
      <c r="D240" t="s">
        <v>88</v>
      </c>
      <c r="E240" t="s">
        <v>914</v>
      </c>
      <c r="F240" t="s">
        <v>90</v>
      </c>
      <c r="G240" t="s">
        <v>91</v>
      </c>
      <c r="H240">
        <v>60608</v>
      </c>
      <c r="I240" t="s">
        <v>915</v>
      </c>
      <c r="J240" t="s">
        <v>916</v>
      </c>
      <c r="K240" t="s">
        <v>285</v>
      </c>
      <c r="L240" t="s">
        <v>112</v>
      </c>
      <c r="M240" t="s">
        <v>96</v>
      </c>
      <c r="N240" t="s">
        <v>128</v>
      </c>
      <c r="O240" t="s">
        <v>98</v>
      </c>
      <c r="P240" t="s">
        <v>249</v>
      </c>
      <c r="Q240" t="s">
        <v>96</v>
      </c>
      <c r="R240" t="s">
        <v>102</v>
      </c>
      <c r="S240">
        <v>36</v>
      </c>
      <c r="T240" t="s">
        <v>101</v>
      </c>
      <c r="U240" t="s">
        <v>101</v>
      </c>
      <c r="V240" t="s">
        <v>102</v>
      </c>
      <c r="W240">
        <v>34</v>
      </c>
      <c r="X240" t="s">
        <v>100</v>
      </c>
      <c r="Y240">
        <v>14</v>
      </c>
      <c r="Z240" t="s">
        <v>4875</v>
      </c>
      <c r="AA240" t="s">
        <v>101</v>
      </c>
      <c r="AB240" t="s">
        <v>101</v>
      </c>
      <c r="AC240" t="s">
        <v>101</v>
      </c>
      <c r="AD240" t="s">
        <v>103</v>
      </c>
      <c r="AE240">
        <v>53</v>
      </c>
      <c r="AF240" t="s">
        <v>103</v>
      </c>
      <c r="AG240">
        <v>51</v>
      </c>
      <c r="AH240" s="2">
        <v>0.93899999999999995</v>
      </c>
      <c r="AI240">
        <v>16</v>
      </c>
      <c r="AJ240" s="2">
        <v>0.95799999999999996</v>
      </c>
      <c r="AK240" s="2">
        <v>0.98</v>
      </c>
      <c r="AL240">
        <v>67.7</v>
      </c>
      <c r="AM240">
        <v>26.5</v>
      </c>
      <c r="AN240">
        <v>16.5</v>
      </c>
      <c r="AO240">
        <v>24</v>
      </c>
      <c r="AP240">
        <v>37.799999999999997</v>
      </c>
      <c r="AQ240">
        <v>43.6</v>
      </c>
      <c r="AR240">
        <v>29.8</v>
      </c>
      <c r="AS240">
        <v>24</v>
      </c>
      <c r="AT240">
        <v>51.5</v>
      </c>
      <c r="AU240">
        <v>44.9</v>
      </c>
      <c r="AV240">
        <v>3.8</v>
      </c>
      <c r="AW240">
        <v>11.5</v>
      </c>
      <c r="AX240">
        <v>10.1</v>
      </c>
      <c r="AY240">
        <v>8.6999999999999993</v>
      </c>
      <c r="AZ240">
        <v>-0.5</v>
      </c>
      <c r="BA240">
        <v>0.3</v>
      </c>
      <c r="BB240" t="s">
        <v>113</v>
      </c>
      <c r="BC240" t="s">
        <v>113</v>
      </c>
      <c r="BD240" t="s">
        <v>101</v>
      </c>
      <c r="BE240" t="s">
        <v>101</v>
      </c>
      <c r="BF240" t="s">
        <v>101</v>
      </c>
      <c r="BG240" t="s">
        <v>101</v>
      </c>
      <c r="BH240" t="s">
        <v>101</v>
      </c>
      <c r="BI240" t="s">
        <v>101</v>
      </c>
      <c r="BJ240" t="s">
        <v>101</v>
      </c>
      <c r="BK240" t="s">
        <v>101</v>
      </c>
      <c r="BL240" t="s">
        <v>101</v>
      </c>
      <c r="BM240" t="s">
        <v>101</v>
      </c>
      <c r="BN240" t="s">
        <v>101</v>
      </c>
      <c r="BO240" t="s">
        <v>101</v>
      </c>
      <c r="BP240">
        <v>365</v>
      </c>
      <c r="BQ240">
        <v>40</v>
      </c>
      <c r="BR240" t="s">
        <v>101</v>
      </c>
      <c r="BS240">
        <v>1170302.817</v>
      </c>
      <c r="BT240">
        <v>1882796.1939999999</v>
      </c>
      <c r="BU240">
        <v>41.833882099999997</v>
      </c>
      <c r="BV240">
        <v>-87.650618980000004</v>
      </c>
      <c r="BW240">
        <v>60</v>
      </c>
      <c r="BX240" t="s">
        <v>917</v>
      </c>
      <c r="BY240">
        <v>11</v>
      </c>
      <c r="BZ240">
        <v>9</v>
      </c>
      <c r="CA240" t="s">
        <v>918</v>
      </c>
    </row>
    <row r="241" spans="2:79" x14ac:dyDescent="0.2">
      <c r="B241">
        <v>610012</v>
      </c>
      <c r="C241" t="s">
        <v>1604</v>
      </c>
      <c r="D241" t="s">
        <v>88</v>
      </c>
      <c r="E241" t="s">
        <v>1605</v>
      </c>
      <c r="F241" t="s">
        <v>90</v>
      </c>
      <c r="G241" t="s">
        <v>91</v>
      </c>
      <c r="H241">
        <v>60610</v>
      </c>
      <c r="I241" t="s">
        <v>1606</v>
      </c>
      <c r="J241" t="s">
        <v>1607</v>
      </c>
      <c r="K241" t="s">
        <v>192</v>
      </c>
      <c r="L241" t="s">
        <v>193</v>
      </c>
      <c r="M241" t="s">
        <v>96</v>
      </c>
      <c r="N241" t="s">
        <v>97</v>
      </c>
      <c r="O241" t="s">
        <v>98</v>
      </c>
      <c r="P241" t="s">
        <v>99</v>
      </c>
      <c r="Q241" t="s">
        <v>96</v>
      </c>
      <c r="R241" t="s">
        <v>103</v>
      </c>
      <c r="S241">
        <v>50</v>
      </c>
      <c r="T241" t="s">
        <v>102</v>
      </c>
      <c r="U241">
        <v>34</v>
      </c>
      <c r="V241" t="s">
        <v>149</v>
      </c>
      <c r="W241">
        <v>62</v>
      </c>
      <c r="X241" t="s">
        <v>103</v>
      </c>
      <c r="Y241">
        <v>41</v>
      </c>
      <c r="Z241" t="s">
        <v>4877</v>
      </c>
      <c r="AA241">
        <v>20</v>
      </c>
      <c r="AB241" t="s">
        <v>102</v>
      </c>
      <c r="AC241">
        <v>26</v>
      </c>
      <c r="AD241" t="s">
        <v>103</v>
      </c>
      <c r="AE241">
        <v>49</v>
      </c>
      <c r="AF241" t="s">
        <v>103</v>
      </c>
      <c r="AG241">
        <v>53</v>
      </c>
      <c r="AH241" s="2">
        <v>0.88900000000000001</v>
      </c>
      <c r="AI241">
        <v>16</v>
      </c>
      <c r="AJ241" s="2">
        <v>0.94799999999999995</v>
      </c>
      <c r="AK241" s="2">
        <v>0.98699999999999999</v>
      </c>
      <c r="AL241">
        <v>34.799999999999997</v>
      </c>
      <c r="AM241">
        <v>21.3</v>
      </c>
      <c r="AN241">
        <v>21.9</v>
      </c>
      <c r="AO241">
        <v>10.7</v>
      </c>
      <c r="AP241">
        <v>42.3</v>
      </c>
      <c r="AQ241">
        <v>57.7</v>
      </c>
      <c r="AR241">
        <v>37.1</v>
      </c>
      <c r="AS241">
        <v>14.5</v>
      </c>
      <c r="AT241">
        <v>69.400000000000006</v>
      </c>
      <c r="AU241">
        <v>46.7</v>
      </c>
      <c r="AV241">
        <v>4.3</v>
      </c>
      <c r="AW241">
        <v>25.5</v>
      </c>
      <c r="AX241">
        <v>8.1999999999999993</v>
      </c>
      <c r="AY241">
        <v>1.3</v>
      </c>
      <c r="AZ241">
        <v>2</v>
      </c>
      <c r="BA241">
        <v>0.2</v>
      </c>
      <c r="BB241" t="s">
        <v>220</v>
      </c>
      <c r="BC241" t="s">
        <v>113</v>
      </c>
      <c r="BD241">
        <v>45.8</v>
      </c>
      <c r="BE241">
        <v>31.8</v>
      </c>
      <c r="BF241" t="s">
        <v>101</v>
      </c>
      <c r="BG241" t="s">
        <v>101</v>
      </c>
      <c r="BH241" t="s">
        <v>101</v>
      </c>
      <c r="BI241" t="s">
        <v>101</v>
      </c>
      <c r="BJ241" t="s">
        <v>101</v>
      </c>
      <c r="BK241" t="s">
        <v>101</v>
      </c>
      <c r="BL241" t="s">
        <v>101</v>
      </c>
      <c r="BM241" t="s">
        <v>101</v>
      </c>
      <c r="BN241" t="s">
        <v>101</v>
      </c>
      <c r="BO241" t="s">
        <v>101</v>
      </c>
      <c r="BP241">
        <v>314</v>
      </c>
      <c r="BQ241">
        <v>33</v>
      </c>
      <c r="BR241" t="s">
        <v>101</v>
      </c>
      <c r="BS241">
        <v>1172718.6680000001</v>
      </c>
      <c r="BT241">
        <v>1907660.3389999999</v>
      </c>
      <c r="BU241">
        <v>41.902058050000001</v>
      </c>
      <c r="BV241">
        <v>-87.641018939999995</v>
      </c>
      <c r="BW241">
        <v>8</v>
      </c>
      <c r="BX241" t="s">
        <v>1223</v>
      </c>
      <c r="BY241">
        <v>27</v>
      </c>
      <c r="BZ241">
        <v>18</v>
      </c>
      <c r="CA241" t="s">
        <v>1608</v>
      </c>
    </row>
    <row r="242" spans="2:79" x14ac:dyDescent="0.2">
      <c r="B242">
        <v>610125</v>
      </c>
      <c r="C242" t="s">
        <v>1899</v>
      </c>
      <c r="D242" t="s">
        <v>88</v>
      </c>
      <c r="E242" t="s">
        <v>1900</v>
      </c>
      <c r="F242" t="s">
        <v>90</v>
      </c>
      <c r="G242" t="s">
        <v>91</v>
      </c>
      <c r="H242">
        <v>60608</v>
      </c>
      <c r="I242" t="s">
        <v>1901</v>
      </c>
      <c r="J242" t="s">
        <v>1902</v>
      </c>
      <c r="K242" t="s">
        <v>633</v>
      </c>
      <c r="L242" t="s">
        <v>121</v>
      </c>
      <c r="M242" t="s">
        <v>96</v>
      </c>
      <c r="N242" t="s">
        <v>128</v>
      </c>
      <c r="O242" t="s">
        <v>248</v>
      </c>
      <c r="P242" t="s">
        <v>249</v>
      </c>
      <c r="Q242" t="s">
        <v>1285</v>
      </c>
      <c r="R242" t="s">
        <v>103</v>
      </c>
      <c r="S242">
        <v>57</v>
      </c>
      <c r="T242" t="s">
        <v>103</v>
      </c>
      <c r="U242">
        <v>59</v>
      </c>
      <c r="V242" t="s">
        <v>103</v>
      </c>
      <c r="W242">
        <v>57</v>
      </c>
      <c r="X242" t="s">
        <v>149</v>
      </c>
      <c r="Y242">
        <v>62</v>
      </c>
      <c r="Z242" t="s">
        <v>4876</v>
      </c>
      <c r="AA242">
        <v>51</v>
      </c>
      <c r="AB242" t="s">
        <v>103</v>
      </c>
      <c r="AC242">
        <v>56</v>
      </c>
      <c r="AD242" t="s">
        <v>103</v>
      </c>
      <c r="AE242">
        <v>50</v>
      </c>
      <c r="AF242" t="s">
        <v>103</v>
      </c>
      <c r="AG242">
        <v>51</v>
      </c>
      <c r="AH242" s="2">
        <v>0.95499999999999996</v>
      </c>
      <c r="AI242">
        <v>15.9</v>
      </c>
      <c r="AJ242" s="2">
        <v>0.95</v>
      </c>
      <c r="AK242" s="2">
        <v>0.95199999999999996</v>
      </c>
      <c r="AL242">
        <v>55.8</v>
      </c>
      <c r="AM242">
        <v>40.700000000000003</v>
      </c>
      <c r="AN242">
        <v>19.399999999999999</v>
      </c>
      <c r="AO242">
        <v>26.4</v>
      </c>
      <c r="AP242">
        <v>44</v>
      </c>
      <c r="AQ242">
        <v>41.9</v>
      </c>
      <c r="AR242">
        <v>38.9</v>
      </c>
      <c r="AS242">
        <v>33.6</v>
      </c>
      <c r="AT242">
        <v>57.5</v>
      </c>
      <c r="AU242">
        <v>48.5</v>
      </c>
      <c r="AV242">
        <v>10.7</v>
      </c>
      <c r="AW242">
        <v>27.2</v>
      </c>
      <c r="AX242">
        <v>10.7</v>
      </c>
      <c r="AY242">
        <v>12.8</v>
      </c>
      <c r="AZ242">
        <v>-0.4</v>
      </c>
      <c r="BA242">
        <v>0.4</v>
      </c>
      <c r="BB242" t="s">
        <v>104</v>
      </c>
      <c r="BC242" t="s">
        <v>113</v>
      </c>
      <c r="BD242">
        <v>28.8</v>
      </c>
      <c r="BE242">
        <v>16.7</v>
      </c>
      <c r="BF242" t="s">
        <v>101</v>
      </c>
      <c r="BG242" t="s">
        <v>101</v>
      </c>
      <c r="BH242" t="s">
        <v>101</v>
      </c>
      <c r="BI242" t="s">
        <v>101</v>
      </c>
      <c r="BJ242" t="s">
        <v>101</v>
      </c>
      <c r="BK242" t="s">
        <v>101</v>
      </c>
      <c r="BL242" t="s">
        <v>101</v>
      </c>
      <c r="BM242" t="s">
        <v>101</v>
      </c>
      <c r="BN242" t="s">
        <v>101</v>
      </c>
      <c r="BO242" t="s">
        <v>101</v>
      </c>
      <c r="BP242">
        <v>916</v>
      </c>
      <c r="BQ242">
        <v>39</v>
      </c>
      <c r="BR242" t="s">
        <v>101</v>
      </c>
      <c r="BS242">
        <v>1162043.649</v>
      </c>
      <c r="BT242">
        <v>1887912.321</v>
      </c>
      <c r="BU242">
        <v>41.848097420000002</v>
      </c>
      <c r="BV242">
        <v>-87.680781139999993</v>
      </c>
      <c r="BW242">
        <v>31</v>
      </c>
      <c r="BX242" t="s">
        <v>901</v>
      </c>
      <c r="BY242">
        <v>25</v>
      </c>
      <c r="BZ242">
        <v>10</v>
      </c>
      <c r="CA242" t="s">
        <v>1903</v>
      </c>
    </row>
    <row r="243" spans="2:79" x14ac:dyDescent="0.2">
      <c r="B243">
        <v>610281</v>
      </c>
      <c r="C243" t="s">
        <v>1774</v>
      </c>
      <c r="D243" t="s">
        <v>88</v>
      </c>
      <c r="E243" t="s">
        <v>1775</v>
      </c>
      <c r="F243" t="s">
        <v>90</v>
      </c>
      <c r="G243" t="s">
        <v>91</v>
      </c>
      <c r="H243">
        <v>60649</v>
      </c>
      <c r="I243" t="s">
        <v>1776</v>
      </c>
      <c r="J243" t="s">
        <v>1777</v>
      </c>
      <c r="K243" t="s">
        <v>200</v>
      </c>
      <c r="L243" t="s">
        <v>95</v>
      </c>
      <c r="M243" t="s">
        <v>96</v>
      </c>
      <c r="N243" t="s">
        <v>97</v>
      </c>
      <c r="O243" t="s">
        <v>248</v>
      </c>
      <c r="P243" t="s">
        <v>433</v>
      </c>
      <c r="Q243" t="s">
        <v>96</v>
      </c>
      <c r="R243" t="s">
        <v>103</v>
      </c>
      <c r="S243">
        <v>54</v>
      </c>
      <c r="T243" t="s">
        <v>149</v>
      </c>
      <c r="U243">
        <v>66</v>
      </c>
      <c r="V243" t="s">
        <v>149</v>
      </c>
      <c r="W243">
        <v>74</v>
      </c>
      <c r="X243" t="s">
        <v>250</v>
      </c>
      <c r="Y243">
        <v>84</v>
      </c>
      <c r="Z243" t="s">
        <v>4874</v>
      </c>
      <c r="AA243">
        <v>63</v>
      </c>
      <c r="AB243" t="s">
        <v>149</v>
      </c>
      <c r="AC243">
        <v>76</v>
      </c>
      <c r="AD243" t="s">
        <v>102</v>
      </c>
      <c r="AE243">
        <v>46</v>
      </c>
      <c r="AF243" t="s">
        <v>103</v>
      </c>
      <c r="AG243">
        <v>50</v>
      </c>
      <c r="AH243" s="2">
        <v>0.95599999999999996</v>
      </c>
      <c r="AI243">
        <v>15.7</v>
      </c>
      <c r="AJ243" s="2">
        <v>0.95299999999999996</v>
      </c>
      <c r="AK243" s="2">
        <v>1</v>
      </c>
      <c r="AL243">
        <v>62.4</v>
      </c>
      <c r="AM243">
        <v>51.7</v>
      </c>
      <c r="AN243">
        <v>21.9</v>
      </c>
      <c r="AO243">
        <v>15.1</v>
      </c>
      <c r="AP243">
        <v>29</v>
      </c>
      <c r="AQ243">
        <v>42.8</v>
      </c>
      <c r="AR243">
        <v>38.5</v>
      </c>
      <c r="AS243">
        <v>27.4</v>
      </c>
      <c r="AT243">
        <v>44.8</v>
      </c>
      <c r="AU243">
        <v>42.7</v>
      </c>
      <c r="AV243">
        <v>14.1</v>
      </c>
      <c r="AW243">
        <v>34.4</v>
      </c>
      <c r="AX243">
        <v>16.8</v>
      </c>
      <c r="AY243">
        <v>16.5</v>
      </c>
      <c r="AZ243">
        <v>0.7</v>
      </c>
      <c r="BA243">
        <v>1.4</v>
      </c>
      <c r="BB243" t="s">
        <v>220</v>
      </c>
      <c r="BC243" t="s">
        <v>220</v>
      </c>
      <c r="BD243">
        <v>17.2</v>
      </c>
      <c r="BE243">
        <v>27.3</v>
      </c>
      <c r="BF243" t="s">
        <v>101</v>
      </c>
      <c r="BG243" t="s">
        <v>101</v>
      </c>
      <c r="BH243" t="s">
        <v>101</v>
      </c>
      <c r="BI243" t="s">
        <v>101</v>
      </c>
      <c r="BJ243" t="s">
        <v>101</v>
      </c>
      <c r="BK243" t="s">
        <v>101</v>
      </c>
      <c r="BL243" t="s">
        <v>101</v>
      </c>
      <c r="BM243" t="s">
        <v>101</v>
      </c>
      <c r="BN243" t="s">
        <v>101</v>
      </c>
      <c r="BO243" t="s">
        <v>101</v>
      </c>
      <c r="BP243">
        <v>521</v>
      </c>
      <c r="BQ243">
        <v>46</v>
      </c>
      <c r="BR243" t="s">
        <v>101</v>
      </c>
      <c r="BS243">
        <v>1196129.9850000001</v>
      </c>
      <c r="BT243">
        <v>1856209.466</v>
      </c>
      <c r="BU243">
        <v>41.760324349999998</v>
      </c>
      <c r="BV243">
        <v>-87.556736270000002</v>
      </c>
      <c r="BW243">
        <v>43</v>
      </c>
      <c r="BX243" t="s">
        <v>201</v>
      </c>
      <c r="BY243">
        <v>7</v>
      </c>
      <c r="BZ243">
        <v>4</v>
      </c>
      <c r="CA243" t="s">
        <v>1778</v>
      </c>
    </row>
    <row r="244" spans="2:79" x14ac:dyDescent="0.2">
      <c r="B244">
        <v>610513</v>
      </c>
      <c r="C244" t="s">
        <v>1541</v>
      </c>
      <c r="D244" t="s">
        <v>132</v>
      </c>
      <c r="E244" t="s">
        <v>1542</v>
      </c>
      <c r="F244" t="s">
        <v>90</v>
      </c>
      <c r="G244" t="s">
        <v>91</v>
      </c>
      <c r="H244">
        <v>60609</v>
      </c>
      <c r="I244" t="s">
        <v>1543</v>
      </c>
      <c r="J244" t="s">
        <v>1544</v>
      </c>
      <c r="K244" t="s">
        <v>163</v>
      </c>
      <c r="L244" t="s">
        <v>112</v>
      </c>
      <c r="M244" t="s">
        <v>101</v>
      </c>
      <c r="N244" t="s">
        <v>128</v>
      </c>
      <c r="O244" t="s">
        <v>248</v>
      </c>
      <c r="P244" t="s">
        <v>789</v>
      </c>
      <c r="Q244" t="s">
        <v>1285</v>
      </c>
      <c r="R244" t="s">
        <v>103</v>
      </c>
      <c r="S244">
        <v>49</v>
      </c>
      <c r="T244" t="s">
        <v>149</v>
      </c>
      <c r="U244">
        <v>60</v>
      </c>
      <c r="V244" t="s">
        <v>149</v>
      </c>
      <c r="W244">
        <v>60</v>
      </c>
      <c r="X244" t="s">
        <v>103</v>
      </c>
      <c r="Y244">
        <v>55</v>
      </c>
      <c r="Z244" t="s">
        <v>4876</v>
      </c>
      <c r="AA244">
        <v>45</v>
      </c>
      <c r="AB244" t="s">
        <v>103</v>
      </c>
      <c r="AC244">
        <v>54</v>
      </c>
      <c r="AD244" t="s">
        <v>103</v>
      </c>
      <c r="AE244">
        <v>53</v>
      </c>
      <c r="AF244" t="s">
        <v>103</v>
      </c>
      <c r="AG244">
        <v>49</v>
      </c>
      <c r="AH244" s="2">
        <v>0.93300000000000005</v>
      </c>
      <c r="AI244">
        <v>15.6</v>
      </c>
      <c r="AJ244" s="2">
        <v>0.96899999999999997</v>
      </c>
      <c r="AK244" s="2">
        <v>1</v>
      </c>
      <c r="AL244" t="s">
        <v>101</v>
      </c>
      <c r="AM244" t="s">
        <v>101</v>
      </c>
      <c r="AN244" t="s">
        <v>101</v>
      </c>
      <c r="AO244" t="s">
        <v>101</v>
      </c>
      <c r="AP244" t="s">
        <v>101</v>
      </c>
      <c r="AQ244" t="s">
        <v>101</v>
      </c>
      <c r="AR244" t="s">
        <v>101</v>
      </c>
      <c r="AS244" t="s">
        <v>101</v>
      </c>
      <c r="AT244" t="s">
        <v>101</v>
      </c>
      <c r="AU244" t="s">
        <v>101</v>
      </c>
      <c r="AV244" t="s">
        <v>101</v>
      </c>
      <c r="AW244" t="s">
        <v>101</v>
      </c>
      <c r="BB244" t="s">
        <v>101</v>
      </c>
      <c r="BC244" t="s">
        <v>101</v>
      </c>
      <c r="BD244" t="s">
        <v>101</v>
      </c>
      <c r="BE244" t="s">
        <v>101</v>
      </c>
      <c r="BF244">
        <v>14.6</v>
      </c>
      <c r="BG244">
        <v>14.8</v>
      </c>
      <c r="BH244" t="s">
        <v>101</v>
      </c>
      <c r="BI244">
        <v>16</v>
      </c>
      <c r="BJ244">
        <v>1.4</v>
      </c>
      <c r="BK244" t="s">
        <v>101</v>
      </c>
      <c r="BL244" t="s">
        <v>101</v>
      </c>
      <c r="BM244" t="s">
        <v>101</v>
      </c>
      <c r="BN244" t="s">
        <v>101</v>
      </c>
      <c r="BO244" t="s">
        <v>101</v>
      </c>
      <c r="BP244">
        <v>302</v>
      </c>
      <c r="BQ244">
        <v>40</v>
      </c>
      <c r="BR244">
        <v>91.8</v>
      </c>
      <c r="BS244">
        <v>1175177.622</v>
      </c>
      <c r="BT244">
        <v>1880745.1259999999</v>
      </c>
      <c r="BU244">
        <v>41.828146089999997</v>
      </c>
      <c r="BV244">
        <v>-87.63279369</v>
      </c>
      <c r="BW244">
        <v>34</v>
      </c>
      <c r="BX244" t="s">
        <v>691</v>
      </c>
      <c r="BY244">
        <v>11</v>
      </c>
      <c r="BZ244">
        <v>9</v>
      </c>
      <c r="CA244" t="s">
        <v>1545</v>
      </c>
    </row>
    <row r="245" spans="2:79" x14ac:dyDescent="0.2">
      <c r="B245">
        <v>609845</v>
      </c>
      <c r="C245" t="s">
        <v>347</v>
      </c>
      <c r="D245" t="s">
        <v>88</v>
      </c>
      <c r="E245" t="s">
        <v>348</v>
      </c>
      <c r="F245" t="s">
        <v>90</v>
      </c>
      <c r="G245" t="s">
        <v>91</v>
      </c>
      <c r="H245">
        <v>60827</v>
      </c>
      <c r="I245" t="s">
        <v>349</v>
      </c>
      <c r="J245" t="s">
        <v>350</v>
      </c>
      <c r="K245" t="s">
        <v>213</v>
      </c>
      <c r="L245" t="s">
        <v>156</v>
      </c>
      <c r="M245" t="s">
        <v>96</v>
      </c>
      <c r="N245" t="s">
        <v>97</v>
      </c>
      <c r="O245" t="s">
        <v>98</v>
      </c>
      <c r="P245" t="s">
        <v>99</v>
      </c>
      <c r="Q245" t="s">
        <v>96</v>
      </c>
      <c r="R245" t="s">
        <v>102</v>
      </c>
      <c r="S245">
        <v>25</v>
      </c>
      <c r="T245" t="s">
        <v>101</v>
      </c>
      <c r="U245" t="s">
        <v>101</v>
      </c>
      <c r="V245" t="s">
        <v>102</v>
      </c>
      <c r="W245">
        <v>33</v>
      </c>
      <c r="X245" t="s">
        <v>102</v>
      </c>
      <c r="Y245">
        <v>30</v>
      </c>
      <c r="Z245" t="s">
        <v>4875</v>
      </c>
      <c r="AA245" t="s">
        <v>101</v>
      </c>
      <c r="AB245" t="s">
        <v>101</v>
      </c>
      <c r="AC245" t="s">
        <v>101</v>
      </c>
      <c r="AD245" t="s">
        <v>103</v>
      </c>
      <c r="AE245">
        <v>52</v>
      </c>
      <c r="AF245" t="s">
        <v>149</v>
      </c>
      <c r="AG245">
        <v>57</v>
      </c>
      <c r="AH245" s="2">
        <v>0.90900000000000003</v>
      </c>
      <c r="AI245">
        <v>15.6</v>
      </c>
      <c r="AJ245" s="2">
        <v>0.94699999999999995</v>
      </c>
      <c r="AK245" s="2">
        <v>1</v>
      </c>
      <c r="AL245">
        <v>37.4</v>
      </c>
      <c r="AM245">
        <v>36.6</v>
      </c>
      <c r="AN245">
        <v>23.8</v>
      </c>
      <c r="AO245">
        <v>19.7</v>
      </c>
      <c r="AP245">
        <v>38.799999999999997</v>
      </c>
      <c r="AQ245">
        <v>45.8</v>
      </c>
      <c r="AR245">
        <v>22</v>
      </c>
      <c r="AS245">
        <v>17.100000000000001</v>
      </c>
      <c r="AT245">
        <v>27.9</v>
      </c>
      <c r="AU245">
        <v>43.1</v>
      </c>
      <c r="AV245">
        <v>4.5</v>
      </c>
      <c r="AW245">
        <v>22.7</v>
      </c>
      <c r="AX245">
        <v>9.4</v>
      </c>
      <c r="AY245">
        <v>8</v>
      </c>
      <c r="AZ245">
        <v>-0.8</v>
      </c>
      <c r="BA245">
        <v>-0.6</v>
      </c>
      <c r="BB245" t="s">
        <v>104</v>
      </c>
      <c r="BC245" t="s">
        <v>113</v>
      </c>
      <c r="BD245" t="s">
        <v>101</v>
      </c>
      <c r="BE245" t="s">
        <v>101</v>
      </c>
      <c r="BF245" t="s">
        <v>101</v>
      </c>
      <c r="BG245" t="s">
        <v>101</v>
      </c>
      <c r="BH245" t="s">
        <v>101</v>
      </c>
      <c r="BI245" t="s">
        <v>101</v>
      </c>
      <c r="BJ245" t="s">
        <v>101</v>
      </c>
      <c r="BK245" t="s">
        <v>101</v>
      </c>
      <c r="BL245" t="s">
        <v>101</v>
      </c>
      <c r="BM245" t="s">
        <v>101</v>
      </c>
      <c r="BN245" t="s">
        <v>101</v>
      </c>
      <c r="BO245" t="s">
        <v>101</v>
      </c>
      <c r="BP245">
        <v>546</v>
      </c>
      <c r="BQ245">
        <v>48</v>
      </c>
      <c r="BR245" t="s">
        <v>101</v>
      </c>
      <c r="BS245">
        <v>1184786.4669999999</v>
      </c>
      <c r="BT245">
        <v>1817244.8959999999</v>
      </c>
      <c r="BU245">
        <v>41.653674279999997</v>
      </c>
      <c r="BV245">
        <v>-87.599526830000002</v>
      </c>
      <c r="BW245">
        <v>54</v>
      </c>
      <c r="BX245" t="s">
        <v>351</v>
      </c>
      <c r="BY245">
        <v>9</v>
      </c>
      <c r="BZ245">
        <v>5</v>
      </c>
      <c r="CA245" t="s">
        <v>352</v>
      </c>
    </row>
    <row r="246" spans="2:79" x14ac:dyDescent="0.2">
      <c r="B246">
        <v>610022</v>
      </c>
      <c r="C246" t="s">
        <v>2876</v>
      </c>
      <c r="D246" t="s">
        <v>88</v>
      </c>
      <c r="E246" t="s">
        <v>2877</v>
      </c>
      <c r="F246" t="s">
        <v>90</v>
      </c>
      <c r="G246" t="s">
        <v>91</v>
      </c>
      <c r="H246">
        <v>60626</v>
      </c>
      <c r="I246" t="s">
        <v>2878</v>
      </c>
      <c r="J246" t="s">
        <v>2879</v>
      </c>
      <c r="K246" t="s">
        <v>954</v>
      </c>
      <c r="L246" t="s">
        <v>193</v>
      </c>
      <c r="M246" t="s">
        <v>96</v>
      </c>
      <c r="N246" t="s">
        <v>128</v>
      </c>
      <c r="O246" t="s">
        <v>248</v>
      </c>
      <c r="P246" t="s">
        <v>249</v>
      </c>
      <c r="Q246" t="s">
        <v>96</v>
      </c>
      <c r="R246" t="s">
        <v>101</v>
      </c>
      <c r="T246" t="s">
        <v>103</v>
      </c>
      <c r="U246">
        <v>43</v>
      </c>
      <c r="V246" t="s">
        <v>101</v>
      </c>
      <c r="X246" t="s">
        <v>101</v>
      </c>
      <c r="Z246" t="s">
        <v>4876</v>
      </c>
      <c r="AA246">
        <v>43</v>
      </c>
      <c r="AB246" t="s">
        <v>103</v>
      </c>
      <c r="AC246">
        <v>42</v>
      </c>
      <c r="AD246" t="s">
        <v>103</v>
      </c>
      <c r="AE246">
        <v>49</v>
      </c>
      <c r="AF246" t="s">
        <v>103</v>
      </c>
      <c r="AG246">
        <v>51</v>
      </c>
      <c r="AH246" s="2">
        <v>0.96</v>
      </c>
      <c r="AI246">
        <v>15.6</v>
      </c>
      <c r="AJ246" s="2">
        <v>0.96899999999999997</v>
      </c>
      <c r="AK246" s="2">
        <v>1</v>
      </c>
      <c r="AL246">
        <v>70</v>
      </c>
      <c r="AM246">
        <v>51.2</v>
      </c>
      <c r="AN246">
        <v>40.5</v>
      </c>
      <c r="AO246">
        <v>28.6</v>
      </c>
      <c r="AP246">
        <v>53.4</v>
      </c>
      <c r="AQ246">
        <v>61.2</v>
      </c>
      <c r="AR246">
        <v>39.4</v>
      </c>
      <c r="AS246">
        <v>33.700000000000003</v>
      </c>
      <c r="AT246">
        <v>57.8</v>
      </c>
      <c r="AU246">
        <v>52.8</v>
      </c>
      <c r="AV246">
        <v>22.7</v>
      </c>
      <c r="AW246">
        <v>27.3</v>
      </c>
      <c r="AX246">
        <v>22.8</v>
      </c>
      <c r="AY246">
        <v>15</v>
      </c>
      <c r="AZ246">
        <v>-0.2</v>
      </c>
      <c r="BA246">
        <v>-0.6</v>
      </c>
      <c r="BB246" t="s">
        <v>113</v>
      </c>
      <c r="BC246" t="s">
        <v>113</v>
      </c>
      <c r="BD246" t="s">
        <v>101</v>
      </c>
      <c r="BE246" t="s">
        <v>101</v>
      </c>
      <c r="BF246" t="s">
        <v>101</v>
      </c>
      <c r="BG246" t="s">
        <v>101</v>
      </c>
      <c r="BH246" t="s">
        <v>101</v>
      </c>
      <c r="BI246" t="s">
        <v>101</v>
      </c>
      <c r="BJ246" t="s">
        <v>101</v>
      </c>
      <c r="BK246" t="s">
        <v>101</v>
      </c>
      <c r="BL246" t="s">
        <v>101</v>
      </c>
      <c r="BM246" t="s">
        <v>101</v>
      </c>
      <c r="BN246" t="s">
        <v>101</v>
      </c>
      <c r="BO246" t="s">
        <v>101</v>
      </c>
      <c r="BP246">
        <v>886</v>
      </c>
      <c r="BQ246">
        <v>32</v>
      </c>
      <c r="BR246" t="s">
        <v>101</v>
      </c>
      <c r="BS246">
        <v>1165015.365</v>
      </c>
      <c r="BT246">
        <v>1944631.682</v>
      </c>
      <c r="BU246">
        <v>42.003676220000003</v>
      </c>
      <c r="BV246">
        <v>-87.668260259999997</v>
      </c>
      <c r="BW246">
        <v>1</v>
      </c>
      <c r="BX246" t="s">
        <v>591</v>
      </c>
      <c r="BY246">
        <v>40</v>
      </c>
      <c r="BZ246">
        <v>24</v>
      </c>
      <c r="CA246" t="s">
        <v>2880</v>
      </c>
    </row>
    <row r="247" spans="2:79" x14ac:dyDescent="0.2">
      <c r="B247">
        <v>610390</v>
      </c>
      <c r="C247" t="s">
        <v>2182</v>
      </c>
      <c r="D247" t="s">
        <v>132</v>
      </c>
      <c r="E247" t="s">
        <v>1511</v>
      </c>
      <c r="F247" t="s">
        <v>90</v>
      </c>
      <c r="G247" t="s">
        <v>91</v>
      </c>
      <c r="H247">
        <v>60660</v>
      </c>
      <c r="I247" t="s">
        <v>2183</v>
      </c>
      <c r="J247" t="s">
        <v>2184</v>
      </c>
      <c r="K247" t="s">
        <v>367</v>
      </c>
      <c r="L247" t="s">
        <v>193</v>
      </c>
      <c r="M247" t="s">
        <v>96</v>
      </c>
      <c r="N247" t="s">
        <v>128</v>
      </c>
      <c r="O247" t="s">
        <v>248</v>
      </c>
      <c r="P247" t="s">
        <v>249</v>
      </c>
      <c r="Q247" t="s">
        <v>96</v>
      </c>
      <c r="R247" t="s">
        <v>149</v>
      </c>
      <c r="S247">
        <v>64</v>
      </c>
      <c r="T247" t="s">
        <v>101</v>
      </c>
      <c r="U247" t="s">
        <v>101</v>
      </c>
      <c r="V247" t="s">
        <v>149</v>
      </c>
      <c r="W247">
        <v>64</v>
      </c>
      <c r="X247" t="s">
        <v>103</v>
      </c>
      <c r="Y247">
        <v>42</v>
      </c>
      <c r="Z247" t="s">
        <v>4875</v>
      </c>
      <c r="AA247" t="s">
        <v>101</v>
      </c>
      <c r="AB247" t="s">
        <v>101</v>
      </c>
      <c r="AC247" t="s">
        <v>101</v>
      </c>
      <c r="AD247" t="s">
        <v>103</v>
      </c>
      <c r="AE247">
        <v>53</v>
      </c>
      <c r="AF247" t="s">
        <v>103</v>
      </c>
      <c r="AG247">
        <v>48</v>
      </c>
      <c r="AH247" s="2">
        <v>0.92900000000000005</v>
      </c>
      <c r="AI247">
        <v>15.4</v>
      </c>
      <c r="AJ247" s="2">
        <v>0.95899999999999996</v>
      </c>
      <c r="AK247" s="2">
        <v>1</v>
      </c>
      <c r="AL247" t="s">
        <v>101</v>
      </c>
      <c r="AM247" t="s">
        <v>101</v>
      </c>
      <c r="AN247" t="s">
        <v>101</v>
      </c>
      <c r="AO247" t="s">
        <v>101</v>
      </c>
      <c r="AP247" t="s">
        <v>101</v>
      </c>
      <c r="AQ247" t="s">
        <v>101</v>
      </c>
      <c r="AR247" t="s">
        <v>101</v>
      </c>
      <c r="AS247" t="s">
        <v>101</v>
      </c>
      <c r="AT247" t="s">
        <v>101</v>
      </c>
      <c r="AU247" t="s">
        <v>101</v>
      </c>
      <c r="AV247" t="s">
        <v>101</v>
      </c>
      <c r="AW247" t="s">
        <v>101</v>
      </c>
      <c r="BB247" t="s">
        <v>101</v>
      </c>
      <c r="BC247" t="s">
        <v>101</v>
      </c>
      <c r="BD247" t="s">
        <v>101</v>
      </c>
      <c r="BE247" t="s">
        <v>101</v>
      </c>
      <c r="BF247">
        <v>15.2</v>
      </c>
      <c r="BG247">
        <v>15.4</v>
      </c>
      <c r="BH247">
        <v>16.5</v>
      </c>
      <c r="BI247">
        <v>15.8</v>
      </c>
      <c r="BJ247">
        <v>0.6</v>
      </c>
      <c r="BK247">
        <v>18.7</v>
      </c>
      <c r="BL247">
        <v>2.2000000000000002</v>
      </c>
      <c r="BM247">
        <v>23.4</v>
      </c>
      <c r="BN247">
        <v>63</v>
      </c>
      <c r="BO247">
        <v>63.5</v>
      </c>
      <c r="BP247">
        <v>423</v>
      </c>
      <c r="BQ247">
        <v>32</v>
      </c>
      <c r="BR247">
        <v>90.7</v>
      </c>
      <c r="BS247">
        <v>1165871.81</v>
      </c>
      <c r="BT247">
        <v>1939308.3689999999</v>
      </c>
      <c r="BU247">
        <v>41.989050630000001</v>
      </c>
      <c r="BV247">
        <v>-87.665262220000002</v>
      </c>
      <c r="BW247">
        <v>77</v>
      </c>
      <c r="BX247" t="s">
        <v>1514</v>
      </c>
      <c r="BY247">
        <v>48</v>
      </c>
      <c r="BZ247">
        <v>20</v>
      </c>
      <c r="CA247" t="s">
        <v>1515</v>
      </c>
    </row>
    <row r="248" spans="2:79" x14ac:dyDescent="0.2">
      <c r="B248">
        <v>609691</v>
      </c>
      <c r="C248" t="s">
        <v>1185</v>
      </c>
      <c r="D248" t="s">
        <v>132</v>
      </c>
      <c r="E248" t="s">
        <v>1186</v>
      </c>
      <c r="F248" t="s">
        <v>90</v>
      </c>
      <c r="G248" t="s">
        <v>91</v>
      </c>
      <c r="H248">
        <v>60639</v>
      </c>
      <c r="I248" t="s">
        <v>1187</v>
      </c>
      <c r="J248" t="s">
        <v>1188</v>
      </c>
      <c r="K248" t="s">
        <v>985</v>
      </c>
      <c r="L248" t="s">
        <v>121</v>
      </c>
      <c r="M248" t="s">
        <v>96</v>
      </c>
      <c r="N248" t="s">
        <v>128</v>
      </c>
      <c r="O248" t="s">
        <v>98</v>
      </c>
      <c r="P248" t="s">
        <v>249</v>
      </c>
      <c r="Q248" t="s">
        <v>96</v>
      </c>
      <c r="R248" t="s">
        <v>103</v>
      </c>
      <c r="S248">
        <v>42</v>
      </c>
      <c r="T248" t="s">
        <v>101</v>
      </c>
      <c r="U248" t="s">
        <v>101</v>
      </c>
      <c r="V248" t="s">
        <v>102</v>
      </c>
      <c r="W248">
        <v>39</v>
      </c>
      <c r="X248" t="s">
        <v>102</v>
      </c>
      <c r="Y248">
        <v>25</v>
      </c>
      <c r="Z248" t="s">
        <v>4875</v>
      </c>
      <c r="AA248" t="s">
        <v>101</v>
      </c>
      <c r="AB248" t="s">
        <v>101</v>
      </c>
      <c r="AC248" t="s">
        <v>101</v>
      </c>
      <c r="AD248" t="s">
        <v>101</v>
      </c>
      <c r="AE248" t="s">
        <v>101</v>
      </c>
      <c r="AF248" t="s">
        <v>101</v>
      </c>
      <c r="AG248" t="s">
        <v>101</v>
      </c>
      <c r="AH248" s="2">
        <v>0.88600000000000001</v>
      </c>
      <c r="AI248">
        <v>15.3</v>
      </c>
      <c r="AJ248" s="2">
        <v>0.95599999999999996</v>
      </c>
      <c r="AK248" s="2">
        <v>1</v>
      </c>
      <c r="AL248" t="s">
        <v>101</v>
      </c>
      <c r="AM248" t="s">
        <v>101</v>
      </c>
      <c r="AN248" t="s">
        <v>101</v>
      </c>
      <c r="AO248" t="s">
        <v>101</v>
      </c>
      <c r="AP248" t="s">
        <v>101</v>
      </c>
      <c r="AQ248" t="s">
        <v>101</v>
      </c>
      <c r="AR248" t="s">
        <v>101</v>
      </c>
      <c r="AS248" t="s">
        <v>101</v>
      </c>
      <c r="AT248" t="s">
        <v>101</v>
      </c>
      <c r="AU248" t="s">
        <v>101</v>
      </c>
      <c r="AV248" t="s">
        <v>101</v>
      </c>
      <c r="AW248" t="s">
        <v>101</v>
      </c>
      <c r="BB248" t="s">
        <v>101</v>
      </c>
      <c r="BC248" t="s">
        <v>101</v>
      </c>
      <c r="BD248" t="s">
        <v>101</v>
      </c>
      <c r="BE248" t="s">
        <v>101</v>
      </c>
      <c r="BF248">
        <v>13.3</v>
      </c>
      <c r="BG248">
        <v>12.8</v>
      </c>
      <c r="BH248">
        <v>14.1</v>
      </c>
      <c r="BI248">
        <v>14.2</v>
      </c>
      <c r="BJ248">
        <v>0.9</v>
      </c>
      <c r="BK248">
        <v>15.4</v>
      </c>
      <c r="BL248">
        <v>1.3</v>
      </c>
      <c r="BM248">
        <v>15.8</v>
      </c>
      <c r="BN248">
        <v>69.7</v>
      </c>
      <c r="BO248">
        <v>41.3</v>
      </c>
      <c r="BP248">
        <v>883</v>
      </c>
      <c r="BQ248">
        <v>34</v>
      </c>
      <c r="BR248">
        <v>81.3</v>
      </c>
      <c r="BS248">
        <v>1147041.135</v>
      </c>
      <c r="BT248">
        <v>1910981.274</v>
      </c>
      <c r="BU248">
        <v>41.911700940000003</v>
      </c>
      <c r="BV248">
        <v>-87.735251509999998</v>
      </c>
      <c r="BW248">
        <v>23</v>
      </c>
      <c r="BX248" t="s">
        <v>401</v>
      </c>
      <c r="BY248">
        <v>31</v>
      </c>
      <c r="BZ248">
        <v>25</v>
      </c>
      <c r="CA248" t="s">
        <v>1189</v>
      </c>
    </row>
    <row r="249" spans="2:79" x14ac:dyDescent="0.2">
      <c r="B249">
        <v>610121</v>
      </c>
      <c r="C249" t="s">
        <v>1266</v>
      </c>
      <c r="D249" t="s">
        <v>88</v>
      </c>
      <c r="E249" t="s">
        <v>1267</v>
      </c>
      <c r="F249" t="s">
        <v>90</v>
      </c>
      <c r="G249" t="s">
        <v>91</v>
      </c>
      <c r="H249">
        <v>60612</v>
      </c>
      <c r="I249" t="s">
        <v>1268</v>
      </c>
      <c r="J249" t="s">
        <v>1269</v>
      </c>
      <c r="K249" t="s">
        <v>481</v>
      </c>
      <c r="L249" t="s">
        <v>121</v>
      </c>
      <c r="M249" t="s">
        <v>96</v>
      </c>
      <c r="N249" t="s">
        <v>97</v>
      </c>
      <c r="O249" t="s">
        <v>248</v>
      </c>
      <c r="P249" t="s">
        <v>249</v>
      </c>
      <c r="Q249" t="s">
        <v>96</v>
      </c>
      <c r="R249" t="s">
        <v>103</v>
      </c>
      <c r="S249">
        <v>43</v>
      </c>
      <c r="T249" t="s">
        <v>101</v>
      </c>
      <c r="U249" t="s">
        <v>101</v>
      </c>
      <c r="V249" t="s">
        <v>102</v>
      </c>
      <c r="W249">
        <v>34</v>
      </c>
      <c r="X249" t="s">
        <v>103</v>
      </c>
      <c r="Y249">
        <v>44</v>
      </c>
      <c r="Z249" t="s">
        <v>4875</v>
      </c>
      <c r="AA249" t="s">
        <v>101</v>
      </c>
      <c r="AB249" t="s">
        <v>101</v>
      </c>
      <c r="AC249" t="s">
        <v>101</v>
      </c>
      <c r="AD249" t="s">
        <v>103</v>
      </c>
      <c r="AE249">
        <v>48</v>
      </c>
      <c r="AF249" t="s">
        <v>103</v>
      </c>
      <c r="AG249">
        <v>49</v>
      </c>
      <c r="AH249" s="2">
        <v>0.95599999999999996</v>
      </c>
      <c r="AI249">
        <v>15.1</v>
      </c>
      <c r="AJ249" s="2">
        <v>0.95899999999999996</v>
      </c>
      <c r="AK249" s="2">
        <v>0.89</v>
      </c>
      <c r="AL249">
        <v>71.8</v>
      </c>
      <c r="AM249">
        <v>64.099999999999994</v>
      </c>
      <c r="AN249">
        <v>36.799999999999997</v>
      </c>
      <c r="AO249">
        <v>34</v>
      </c>
      <c r="AP249">
        <v>45.5</v>
      </c>
      <c r="AQ249">
        <v>52.2</v>
      </c>
      <c r="AR249">
        <v>57.1</v>
      </c>
      <c r="AS249">
        <v>46.8</v>
      </c>
      <c r="AT249">
        <v>68.8</v>
      </c>
      <c r="AU249">
        <v>64.2</v>
      </c>
      <c r="AV249">
        <v>17</v>
      </c>
      <c r="AW249">
        <v>27.7</v>
      </c>
      <c r="AX249">
        <v>22.6</v>
      </c>
      <c r="AY249">
        <v>20.9</v>
      </c>
      <c r="AZ249">
        <v>-0.8</v>
      </c>
      <c r="BA249">
        <v>0.7</v>
      </c>
      <c r="BB249" t="s">
        <v>104</v>
      </c>
      <c r="BC249" t="s">
        <v>113</v>
      </c>
      <c r="BD249" t="s">
        <v>101</v>
      </c>
      <c r="BE249" t="s">
        <v>101</v>
      </c>
      <c r="BF249" t="s">
        <v>101</v>
      </c>
      <c r="BG249" t="s">
        <v>101</v>
      </c>
      <c r="BH249" t="s">
        <v>101</v>
      </c>
      <c r="BI249" t="s">
        <v>101</v>
      </c>
      <c r="BJ249" t="s">
        <v>101</v>
      </c>
      <c r="BK249" t="s">
        <v>101</v>
      </c>
      <c r="BL249" t="s">
        <v>101</v>
      </c>
      <c r="BM249" t="s">
        <v>101</v>
      </c>
      <c r="BN249" t="s">
        <v>101</v>
      </c>
      <c r="BO249" t="s">
        <v>101</v>
      </c>
      <c r="BP249">
        <v>482</v>
      </c>
      <c r="BQ249">
        <v>38</v>
      </c>
      <c r="BR249" t="s">
        <v>101</v>
      </c>
      <c r="BS249">
        <v>1161216.3910000001</v>
      </c>
      <c r="BT249">
        <v>1896475.3319999999</v>
      </c>
      <c r="BU249">
        <v>41.871612380000002</v>
      </c>
      <c r="BV249">
        <v>-87.683579390000006</v>
      </c>
      <c r="BW249">
        <v>28</v>
      </c>
      <c r="BX249" t="s">
        <v>483</v>
      </c>
      <c r="BY249">
        <v>25</v>
      </c>
      <c r="BZ249">
        <v>12</v>
      </c>
      <c r="CA249" t="s">
        <v>1270</v>
      </c>
    </row>
    <row r="250" spans="2:79" x14ac:dyDescent="0.2">
      <c r="B250">
        <v>610026</v>
      </c>
      <c r="C250" t="s">
        <v>2185</v>
      </c>
      <c r="D250" t="s">
        <v>88</v>
      </c>
      <c r="E250" t="s">
        <v>2186</v>
      </c>
      <c r="F250" t="s">
        <v>90</v>
      </c>
      <c r="G250" t="s">
        <v>91</v>
      </c>
      <c r="H250">
        <v>60638</v>
      </c>
      <c r="I250" t="s">
        <v>2187</v>
      </c>
      <c r="J250" t="s">
        <v>2188</v>
      </c>
      <c r="K250" t="s">
        <v>175</v>
      </c>
      <c r="L250" t="s">
        <v>112</v>
      </c>
      <c r="M250" t="s">
        <v>96</v>
      </c>
      <c r="N250" t="s">
        <v>128</v>
      </c>
      <c r="O250" t="s">
        <v>248</v>
      </c>
      <c r="P250" t="s">
        <v>433</v>
      </c>
      <c r="Q250" t="s">
        <v>96</v>
      </c>
      <c r="R250" t="s">
        <v>149</v>
      </c>
      <c r="S250">
        <v>64</v>
      </c>
      <c r="T250" t="s">
        <v>101</v>
      </c>
      <c r="U250" t="s">
        <v>101</v>
      </c>
      <c r="V250" t="s">
        <v>103</v>
      </c>
      <c r="W250">
        <v>49</v>
      </c>
      <c r="X250" t="s">
        <v>103</v>
      </c>
      <c r="Y250">
        <v>54</v>
      </c>
      <c r="Z250" t="s">
        <v>4875</v>
      </c>
      <c r="AA250" t="s">
        <v>101</v>
      </c>
      <c r="AB250" t="s">
        <v>101</v>
      </c>
      <c r="AC250" t="s">
        <v>101</v>
      </c>
      <c r="AD250" t="s">
        <v>103</v>
      </c>
      <c r="AE250">
        <v>50</v>
      </c>
      <c r="AF250" t="s">
        <v>103</v>
      </c>
      <c r="AG250">
        <v>48</v>
      </c>
      <c r="AH250" s="2">
        <v>0.95399999999999996</v>
      </c>
      <c r="AI250">
        <v>14.9</v>
      </c>
      <c r="AJ250" s="2">
        <v>0.95299999999999996</v>
      </c>
      <c r="AK250" s="2">
        <v>0.99099999999999999</v>
      </c>
      <c r="AL250">
        <v>62</v>
      </c>
      <c r="AM250" t="s">
        <v>101</v>
      </c>
      <c r="AN250">
        <v>62.6</v>
      </c>
      <c r="AO250">
        <v>42.6</v>
      </c>
      <c r="AP250">
        <v>51.6</v>
      </c>
      <c r="AQ250">
        <v>67.599999999999994</v>
      </c>
      <c r="AR250">
        <v>68.3</v>
      </c>
      <c r="AS250">
        <v>50.2</v>
      </c>
      <c r="AT250">
        <v>60</v>
      </c>
      <c r="AU250">
        <v>56.4</v>
      </c>
      <c r="AV250">
        <v>36.700000000000003</v>
      </c>
      <c r="AW250">
        <v>40.5</v>
      </c>
      <c r="AX250">
        <v>32.6</v>
      </c>
      <c r="AY250">
        <v>19.7</v>
      </c>
      <c r="AZ250">
        <v>0.4</v>
      </c>
      <c r="BA250">
        <v>-0.3</v>
      </c>
      <c r="BB250" t="s">
        <v>113</v>
      </c>
      <c r="BC250" t="s">
        <v>113</v>
      </c>
      <c r="BD250">
        <v>26.5</v>
      </c>
      <c r="BE250">
        <v>63.6</v>
      </c>
      <c r="BF250" t="s">
        <v>101</v>
      </c>
      <c r="BG250" t="s">
        <v>101</v>
      </c>
      <c r="BH250" t="s">
        <v>101</v>
      </c>
      <c r="BI250" t="s">
        <v>101</v>
      </c>
      <c r="BJ250" t="s">
        <v>101</v>
      </c>
      <c r="BK250" t="s">
        <v>101</v>
      </c>
      <c r="BL250" t="s">
        <v>101</v>
      </c>
      <c r="BM250" t="s">
        <v>101</v>
      </c>
      <c r="BN250" t="s">
        <v>101</v>
      </c>
      <c r="BO250" t="s">
        <v>101</v>
      </c>
      <c r="BP250">
        <v>733</v>
      </c>
      <c r="BQ250">
        <v>44</v>
      </c>
      <c r="BR250" t="s">
        <v>101</v>
      </c>
      <c r="BS250">
        <v>1135391.774</v>
      </c>
      <c r="BT250">
        <v>1866445.86</v>
      </c>
      <c r="BU250">
        <v>41.789703979999999</v>
      </c>
      <c r="BV250">
        <v>-87.7791043</v>
      </c>
      <c r="BW250">
        <v>56</v>
      </c>
      <c r="BX250" t="s">
        <v>760</v>
      </c>
      <c r="BY250">
        <v>23</v>
      </c>
      <c r="BZ250">
        <v>8</v>
      </c>
      <c r="CA250" t="s">
        <v>2189</v>
      </c>
    </row>
    <row r="251" spans="2:79" x14ac:dyDescent="0.2">
      <c r="B251">
        <v>610336</v>
      </c>
      <c r="C251" t="s">
        <v>1591</v>
      </c>
      <c r="D251" t="s">
        <v>785</v>
      </c>
      <c r="E251" t="s">
        <v>1592</v>
      </c>
      <c r="F251" t="s">
        <v>90</v>
      </c>
      <c r="G251" t="s">
        <v>91</v>
      </c>
      <c r="H251">
        <v>60616</v>
      </c>
      <c r="I251" t="s">
        <v>1593</v>
      </c>
      <c r="J251" t="s">
        <v>1594</v>
      </c>
      <c r="K251" t="s">
        <v>94</v>
      </c>
      <c r="L251" t="s">
        <v>95</v>
      </c>
      <c r="M251" t="s">
        <v>96</v>
      </c>
      <c r="N251" t="s">
        <v>128</v>
      </c>
      <c r="O251" t="s">
        <v>98</v>
      </c>
      <c r="P251" t="s">
        <v>99</v>
      </c>
      <c r="Q251" t="s">
        <v>96</v>
      </c>
      <c r="R251" t="s">
        <v>103</v>
      </c>
      <c r="S251">
        <v>49</v>
      </c>
      <c r="T251" t="s">
        <v>101</v>
      </c>
      <c r="U251" t="s">
        <v>101</v>
      </c>
      <c r="V251" t="s">
        <v>103</v>
      </c>
      <c r="W251">
        <v>42</v>
      </c>
      <c r="X251" t="s">
        <v>103</v>
      </c>
      <c r="Y251">
        <v>48</v>
      </c>
      <c r="Z251" t="s">
        <v>4875</v>
      </c>
      <c r="AA251" t="s">
        <v>101</v>
      </c>
      <c r="AB251" t="s">
        <v>101</v>
      </c>
      <c r="AC251" t="s">
        <v>101</v>
      </c>
      <c r="AD251" t="s">
        <v>103</v>
      </c>
      <c r="AE251">
        <v>53</v>
      </c>
      <c r="AF251" t="s">
        <v>149</v>
      </c>
      <c r="AG251">
        <v>56</v>
      </c>
      <c r="AH251" s="2">
        <v>0.93300000000000005</v>
      </c>
      <c r="AI251">
        <v>14.8</v>
      </c>
      <c r="AJ251" s="2">
        <v>0.92400000000000004</v>
      </c>
      <c r="AK251" s="2">
        <v>0.96799999999999997</v>
      </c>
      <c r="AL251" t="s">
        <v>101</v>
      </c>
      <c r="AM251" t="s">
        <v>101</v>
      </c>
      <c r="AN251" t="s">
        <v>101</v>
      </c>
      <c r="AO251" t="s">
        <v>101</v>
      </c>
      <c r="AP251" t="s">
        <v>101</v>
      </c>
      <c r="AQ251" t="s">
        <v>101</v>
      </c>
      <c r="AR251">
        <v>16.2</v>
      </c>
      <c r="AS251">
        <v>26.1</v>
      </c>
      <c r="AT251">
        <v>56.3</v>
      </c>
      <c r="AU251">
        <v>50</v>
      </c>
      <c r="AV251">
        <v>2.8</v>
      </c>
      <c r="AW251">
        <v>11.1</v>
      </c>
      <c r="AX251">
        <v>7.8</v>
      </c>
      <c r="AY251">
        <v>15.5</v>
      </c>
      <c r="AZ251">
        <v>0.4</v>
      </c>
      <c r="BA251">
        <v>3.3</v>
      </c>
      <c r="BB251" t="s">
        <v>113</v>
      </c>
      <c r="BC251" t="s">
        <v>220</v>
      </c>
      <c r="BD251" t="s">
        <v>101</v>
      </c>
      <c r="BE251" t="s">
        <v>101</v>
      </c>
      <c r="BF251" t="s">
        <v>101</v>
      </c>
      <c r="BG251" t="s">
        <v>101</v>
      </c>
      <c r="BH251" t="s">
        <v>101</v>
      </c>
      <c r="BI251" t="s">
        <v>101</v>
      </c>
      <c r="BJ251" t="s">
        <v>101</v>
      </c>
      <c r="BK251" t="s">
        <v>101</v>
      </c>
      <c r="BL251" t="s">
        <v>101</v>
      </c>
      <c r="BM251" t="s">
        <v>101</v>
      </c>
      <c r="BN251" t="s">
        <v>101</v>
      </c>
      <c r="BO251" t="s">
        <v>101</v>
      </c>
      <c r="BP251">
        <v>125</v>
      </c>
      <c r="BQ251">
        <v>40</v>
      </c>
      <c r="BR251" t="s">
        <v>101</v>
      </c>
      <c r="BS251">
        <v>1176275.784</v>
      </c>
      <c r="BT251">
        <v>1886545.486</v>
      </c>
      <c r="BU251">
        <v>41.844038089999998</v>
      </c>
      <c r="BV251">
        <v>-87.628590079999995</v>
      </c>
      <c r="BW251">
        <v>35</v>
      </c>
      <c r="BX251" t="s">
        <v>525</v>
      </c>
      <c r="BY251">
        <v>3</v>
      </c>
      <c r="BZ251">
        <v>1</v>
      </c>
      <c r="CA251" t="s">
        <v>1595</v>
      </c>
    </row>
    <row r="252" spans="2:79" x14ac:dyDescent="0.2">
      <c r="B252">
        <v>609859</v>
      </c>
      <c r="C252" t="s">
        <v>1450</v>
      </c>
      <c r="D252" t="s">
        <v>88</v>
      </c>
      <c r="E252" t="s">
        <v>1451</v>
      </c>
      <c r="F252" t="s">
        <v>90</v>
      </c>
      <c r="G252" t="s">
        <v>91</v>
      </c>
      <c r="H252">
        <v>60659</v>
      </c>
      <c r="I252" t="s">
        <v>1452</v>
      </c>
      <c r="J252" t="s">
        <v>1453</v>
      </c>
      <c r="K252" t="s">
        <v>954</v>
      </c>
      <c r="L252" t="s">
        <v>193</v>
      </c>
      <c r="M252" t="s">
        <v>96</v>
      </c>
      <c r="N252" t="s">
        <v>128</v>
      </c>
      <c r="O252" t="s">
        <v>248</v>
      </c>
      <c r="P252" t="s">
        <v>433</v>
      </c>
      <c r="Q252" t="s">
        <v>96</v>
      </c>
      <c r="R252" t="s">
        <v>103</v>
      </c>
      <c r="S252">
        <v>47</v>
      </c>
      <c r="T252" t="s">
        <v>103</v>
      </c>
      <c r="U252">
        <v>41</v>
      </c>
      <c r="V252" t="s">
        <v>103</v>
      </c>
      <c r="W252">
        <v>47</v>
      </c>
      <c r="X252" t="s">
        <v>103</v>
      </c>
      <c r="Y252">
        <v>52</v>
      </c>
      <c r="Z252" t="s">
        <v>4876</v>
      </c>
      <c r="AA252">
        <v>41</v>
      </c>
      <c r="AB252" t="s">
        <v>102</v>
      </c>
      <c r="AC252">
        <v>36</v>
      </c>
      <c r="AD252" t="s">
        <v>101</v>
      </c>
      <c r="AE252" t="s">
        <v>101</v>
      </c>
      <c r="AF252" t="s">
        <v>101</v>
      </c>
      <c r="AG252" t="s">
        <v>101</v>
      </c>
      <c r="AH252" s="2">
        <v>0.95299999999999996</v>
      </c>
      <c r="AI252">
        <v>14.8</v>
      </c>
      <c r="AJ252" s="2">
        <v>0.95399999999999996</v>
      </c>
      <c r="AK252" s="2">
        <v>1</v>
      </c>
      <c r="AL252">
        <v>68.8</v>
      </c>
      <c r="AM252">
        <v>44.9</v>
      </c>
      <c r="AN252">
        <v>45.8</v>
      </c>
      <c r="AO252">
        <v>40.1</v>
      </c>
      <c r="AP252">
        <v>55.6</v>
      </c>
      <c r="AQ252">
        <v>63.7</v>
      </c>
      <c r="AR252">
        <v>64.7</v>
      </c>
      <c r="AS252">
        <v>39.700000000000003</v>
      </c>
      <c r="AT252">
        <v>70.599999999999994</v>
      </c>
      <c r="AU252">
        <v>54.2</v>
      </c>
      <c r="AV252">
        <v>24.3</v>
      </c>
      <c r="AW252">
        <v>25.2</v>
      </c>
      <c r="AX252">
        <v>33.5</v>
      </c>
      <c r="AY252">
        <v>21.8</v>
      </c>
      <c r="AZ252">
        <v>0.6</v>
      </c>
      <c r="BA252">
        <v>-0.5</v>
      </c>
      <c r="BB252" t="s">
        <v>220</v>
      </c>
      <c r="BC252" t="s">
        <v>113</v>
      </c>
      <c r="BD252">
        <v>23.6</v>
      </c>
      <c r="BE252">
        <v>46.7</v>
      </c>
      <c r="BF252" t="s">
        <v>101</v>
      </c>
      <c r="BG252" t="s">
        <v>101</v>
      </c>
      <c r="BH252" t="s">
        <v>101</v>
      </c>
      <c r="BI252" t="s">
        <v>101</v>
      </c>
      <c r="BJ252" t="s">
        <v>101</v>
      </c>
      <c r="BK252" t="s">
        <v>101</v>
      </c>
      <c r="BL252" t="s">
        <v>101</v>
      </c>
      <c r="BM252" t="s">
        <v>101</v>
      </c>
      <c r="BN252" t="s">
        <v>101</v>
      </c>
      <c r="BO252" t="s">
        <v>101</v>
      </c>
      <c r="BP252">
        <v>1139</v>
      </c>
      <c r="BQ252">
        <v>32</v>
      </c>
      <c r="BR252" t="s">
        <v>101</v>
      </c>
      <c r="BS252">
        <v>1156854.125</v>
      </c>
      <c r="BT252">
        <v>1940520.2120000001</v>
      </c>
      <c r="BU252">
        <v>41.992564209999998</v>
      </c>
      <c r="BV252">
        <v>-87.698397479999997</v>
      </c>
      <c r="BW252">
        <v>2</v>
      </c>
      <c r="BX252" t="s">
        <v>1454</v>
      </c>
      <c r="BY252">
        <v>50</v>
      </c>
      <c r="BZ252">
        <v>24</v>
      </c>
      <c r="CA252" t="s">
        <v>1455</v>
      </c>
    </row>
    <row r="253" spans="2:79" x14ac:dyDescent="0.2">
      <c r="B253">
        <v>610532</v>
      </c>
      <c r="C253" t="s">
        <v>784</v>
      </c>
      <c r="D253" t="s">
        <v>785</v>
      </c>
      <c r="E253" t="s">
        <v>786</v>
      </c>
      <c r="F253" t="s">
        <v>90</v>
      </c>
      <c r="G253" t="s">
        <v>91</v>
      </c>
      <c r="H253">
        <v>60632</v>
      </c>
      <c r="I253" t="s">
        <v>787</v>
      </c>
      <c r="J253" t="s">
        <v>788</v>
      </c>
      <c r="K253" t="s">
        <v>175</v>
      </c>
      <c r="L253" t="s">
        <v>112</v>
      </c>
      <c r="M253" t="s">
        <v>96</v>
      </c>
      <c r="N253" t="s">
        <v>97</v>
      </c>
      <c r="O253" t="s">
        <v>248</v>
      </c>
      <c r="P253" t="s">
        <v>789</v>
      </c>
      <c r="Q253" t="s">
        <v>96</v>
      </c>
      <c r="R253" t="s">
        <v>102</v>
      </c>
      <c r="S253">
        <v>34</v>
      </c>
      <c r="T253" t="s">
        <v>102</v>
      </c>
      <c r="U253">
        <v>34</v>
      </c>
      <c r="V253" t="s">
        <v>102</v>
      </c>
      <c r="W253">
        <v>27</v>
      </c>
      <c r="X253" t="s">
        <v>102</v>
      </c>
      <c r="Y253">
        <v>27</v>
      </c>
      <c r="Z253" t="s">
        <v>4877</v>
      </c>
      <c r="AA253">
        <v>28</v>
      </c>
      <c r="AB253" t="s">
        <v>102</v>
      </c>
      <c r="AC253">
        <v>27</v>
      </c>
      <c r="AD253" t="s">
        <v>101</v>
      </c>
      <c r="AE253" t="s">
        <v>101</v>
      </c>
      <c r="AF253" t="s">
        <v>101</v>
      </c>
      <c r="AG253" t="s">
        <v>101</v>
      </c>
      <c r="AH253" s="2">
        <v>0.95499999999999996</v>
      </c>
      <c r="AI253">
        <v>14.8</v>
      </c>
      <c r="AJ253" s="2">
        <v>0.96199999999999997</v>
      </c>
      <c r="AK253" s="2">
        <v>1</v>
      </c>
      <c r="AL253" t="s">
        <v>101</v>
      </c>
      <c r="AM253" t="s">
        <v>101</v>
      </c>
      <c r="AN253" t="s">
        <v>101</v>
      </c>
      <c r="AO253" t="s">
        <v>101</v>
      </c>
      <c r="AP253" t="s">
        <v>101</v>
      </c>
      <c r="AQ253" t="s">
        <v>101</v>
      </c>
      <c r="AR253">
        <v>33.700000000000003</v>
      </c>
      <c r="AS253">
        <v>28.9</v>
      </c>
      <c r="AT253">
        <v>34.200000000000003</v>
      </c>
      <c r="AU253">
        <v>46.6</v>
      </c>
      <c r="AV253">
        <v>12.5</v>
      </c>
      <c r="AW253">
        <v>18</v>
      </c>
      <c r="AX253">
        <v>11.6</v>
      </c>
      <c r="AY253">
        <v>9.1999999999999993</v>
      </c>
      <c r="AZ253">
        <v>-1.8</v>
      </c>
      <c r="BA253">
        <v>-0.8</v>
      </c>
      <c r="BB253" t="s">
        <v>104</v>
      </c>
      <c r="BC253" t="s">
        <v>104</v>
      </c>
      <c r="BD253">
        <v>18.2</v>
      </c>
      <c r="BE253">
        <v>40.4</v>
      </c>
      <c r="BF253" t="s">
        <v>101</v>
      </c>
      <c r="BG253" t="s">
        <v>101</v>
      </c>
      <c r="BH253" t="s">
        <v>101</v>
      </c>
      <c r="BI253" t="s">
        <v>101</v>
      </c>
      <c r="BJ253" t="s">
        <v>101</v>
      </c>
      <c r="BK253" t="s">
        <v>101</v>
      </c>
      <c r="BL253" t="s">
        <v>101</v>
      </c>
      <c r="BM253" t="s">
        <v>101</v>
      </c>
      <c r="BN253" t="s">
        <v>101</v>
      </c>
      <c r="BO253" t="s">
        <v>101</v>
      </c>
      <c r="BP253">
        <v>970</v>
      </c>
      <c r="BQ253">
        <v>45</v>
      </c>
      <c r="BR253" t="s">
        <v>101</v>
      </c>
      <c r="BS253">
        <v>1153845.7579999999</v>
      </c>
      <c r="BT253">
        <v>1867957.6850000001</v>
      </c>
      <c r="BU253">
        <v>41.793506270000002</v>
      </c>
      <c r="BV253">
        <v>-87.711398029999998</v>
      </c>
      <c r="BW253">
        <v>63</v>
      </c>
      <c r="BX253" t="s">
        <v>164</v>
      </c>
      <c r="BY253">
        <v>14</v>
      </c>
      <c r="BZ253">
        <v>8</v>
      </c>
      <c r="CA253" t="s">
        <v>790</v>
      </c>
    </row>
    <row r="254" spans="2:79" x14ac:dyDescent="0.2">
      <c r="B254">
        <v>609733</v>
      </c>
      <c r="C254" t="s">
        <v>587</v>
      </c>
      <c r="D254" t="s">
        <v>132</v>
      </c>
      <c r="E254" t="s">
        <v>588</v>
      </c>
      <c r="F254" t="s">
        <v>90</v>
      </c>
      <c r="G254" t="s">
        <v>91</v>
      </c>
      <c r="H254">
        <v>60626</v>
      </c>
      <c r="I254" t="s">
        <v>589</v>
      </c>
      <c r="J254" t="s">
        <v>590</v>
      </c>
      <c r="K254" t="s">
        <v>367</v>
      </c>
      <c r="L254" t="s">
        <v>193</v>
      </c>
      <c r="M254" t="s">
        <v>96</v>
      </c>
      <c r="N254" t="s">
        <v>128</v>
      </c>
      <c r="O254" t="s">
        <v>98</v>
      </c>
      <c r="P254" t="s">
        <v>99</v>
      </c>
      <c r="Q254" t="s">
        <v>96</v>
      </c>
      <c r="R254" t="s">
        <v>102</v>
      </c>
      <c r="S254">
        <v>30</v>
      </c>
      <c r="T254" t="s">
        <v>103</v>
      </c>
      <c r="U254">
        <v>44</v>
      </c>
      <c r="V254" t="s">
        <v>102</v>
      </c>
      <c r="W254">
        <v>34</v>
      </c>
      <c r="X254" t="s">
        <v>102</v>
      </c>
      <c r="Y254">
        <v>34</v>
      </c>
      <c r="Z254" t="s">
        <v>4876</v>
      </c>
      <c r="AA254">
        <v>42</v>
      </c>
      <c r="AB254" t="s">
        <v>102</v>
      </c>
      <c r="AC254">
        <v>33</v>
      </c>
      <c r="AD254" t="s">
        <v>102</v>
      </c>
      <c r="AE254">
        <v>44</v>
      </c>
      <c r="AF254" t="s">
        <v>102</v>
      </c>
      <c r="AG254">
        <v>45</v>
      </c>
      <c r="AH254" s="2">
        <v>0.81599999999999995</v>
      </c>
      <c r="AI254">
        <v>14.7</v>
      </c>
      <c r="AJ254" s="2">
        <v>0.95799999999999996</v>
      </c>
      <c r="AK254" s="2">
        <v>0.94399999999999995</v>
      </c>
      <c r="AL254" t="s">
        <v>101</v>
      </c>
      <c r="AM254" t="s">
        <v>101</v>
      </c>
      <c r="AN254" t="s">
        <v>101</v>
      </c>
      <c r="AO254" t="s">
        <v>101</v>
      </c>
      <c r="AP254" t="s">
        <v>101</v>
      </c>
      <c r="AQ254" t="s">
        <v>101</v>
      </c>
      <c r="AR254" t="s">
        <v>101</v>
      </c>
      <c r="AS254" t="s">
        <v>101</v>
      </c>
      <c r="AT254" t="s">
        <v>101</v>
      </c>
      <c r="AU254" t="s">
        <v>101</v>
      </c>
      <c r="AV254" t="s">
        <v>101</v>
      </c>
      <c r="AW254" t="s">
        <v>101</v>
      </c>
      <c r="BB254" t="s">
        <v>101</v>
      </c>
      <c r="BC254" t="s">
        <v>101</v>
      </c>
      <c r="BD254" t="s">
        <v>101</v>
      </c>
      <c r="BE254" t="s">
        <v>101</v>
      </c>
      <c r="BF254">
        <v>12.6</v>
      </c>
      <c r="BG254">
        <v>13.2</v>
      </c>
      <c r="BH254">
        <v>13.8</v>
      </c>
      <c r="BI254">
        <v>13.5</v>
      </c>
      <c r="BJ254">
        <v>0.9</v>
      </c>
      <c r="BK254">
        <v>15.4</v>
      </c>
      <c r="BL254">
        <v>1.6</v>
      </c>
      <c r="BM254">
        <v>14.8</v>
      </c>
      <c r="BN254">
        <v>39.299999999999997</v>
      </c>
      <c r="BO254">
        <v>52.1</v>
      </c>
      <c r="BP254">
        <v>826</v>
      </c>
      <c r="BQ254">
        <v>32</v>
      </c>
      <c r="BR254">
        <v>68.599999999999994</v>
      </c>
      <c r="BS254">
        <v>1164774.8829999999</v>
      </c>
      <c r="BT254">
        <v>1944269.2919999999</v>
      </c>
      <c r="BU254">
        <v>42.002686939999997</v>
      </c>
      <c r="BV254">
        <v>-87.669155329999995</v>
      </c>
      <c r="BW254">
        <v>1</v>
      </c>
      <c r="BX254" t="s">
        <v>591</v>
      </c>
      <c r="BY254">
        <v>40</v>
      </c>
      <c r="BZ254">
        <v>24</v>
      </c>
      <c r="CA254" t="s">
        <v>592</v>
      </c>
    </row>
    <row r="255" spans="2:79" x14ac:dyDescent="0.2">
      <c r="B255">
        <v>610139</v>
      </c>
      <c r="C255" t="s">
        <v>2009</v>
      </c>
      <c r="D255" t="s">
        <v>88</v>
      </c>
      <c r="E255" t="s">
        <v>2010</v>
      </c>
      <c r="F255" t="s">
        <v>90</v>
      </c>
      <c r="G255" t="s">
        <v>91</v>
      </c>
      <c r="H255">
        <v>60628</v>
      </c>
      <c r="I255" t="s">
        <v>2011</v>
      </c>
      <c r="J255" t="s">
        <v>2012</v>
      </c>
      <c r="K255" t="s">
        <v>213</v>
      </c>
      <c r="L255" t="s">
        <v>156</v>
      </c>
      <c r="M255" t="s">
        <v>96</v>
      </c>
      <c r="N255" t="s">
        <v>128</v>
      </c>
      <c r="O255" t="s">
        <v>248</v>
      </c>
      <c r="P255" t="s">
        <v>249</v>
      </c>
      <c r="Q255" t="s">
        <v>96</v>
      </c>
      <c r="R255" t="s">
        <v>103</v>
      </c>
      <c r="S255">
        <v>59</v>
      </c>
      <c r="T255" t="s">
        <v>101</v>
      </c>
      <c r="U255" t="s">
        <v>101</v>
      </c>
      <c r="V255" t="s">
        <v>149</v>
      </c>
      <c r="W255">
        <v>66</v>
      </c>
      <c r="X255" t="s">
        <v>149</v>
      </c>
      <c r="Y255">
        <v>75</v>
      </c>
      <c r="Z255" t="s">
        <v>4875</v>
      </c>
      <c r="AA255" t="s">
        <v>101</v>
      </c>
      <c r="AB255" t="s">
        <v>101</v>
      </c>
      <c r="AC255" t="s">
        <v>101</v>
      </c>
      <c r="AD255" t="s">
        <v>103</v>
      </c>
      <c r="AE255">
        <v>50</v>
      </c>
      <c r="AF255" t="s">
        <v>103</v>
      </c>
      <c r="AG255">
        <v>49</v>
      </c>
      <c r="AH255" s="2">
        <v>0.93500000000000005</v>
      </c>
      <c r="AI255">
        <v>14.6</v>
      </c>
      <c r="AJ255" s="2">
        <v>0.96199999999999997</v>
      </c>
      <c r="AK255" s="2">
        <v>1</v>
      </c>
      <c r="AL255">
        <v>63.8</v>
      </c>
      <c r="AM255">
        <v>49.4</v>
      </c>
      <c r="AN255">
        <v>32.200000000000003</v>
      </c>
      <c r="AO255">
        <v>41.7</v>
      </c>
      <c r="AP255">
        <v>69.5</v>
      </c>
      <c r="AQ255">
        <v>67.2</v>
      </c>
      <c r="AR255">
        <v>39.700000000000003</v>
      </c>
      <c r="AS255">
        <v>32.9</v>
      </c>
      <c r="AT255">
        <v>67.2</v>
      </c>
      <c r="AU255">
        <v>54.3</v>
      </c>
      <c r="AV255">
        <v>4</v>
      </c>
      <c r="AW255">
        <v>16</v>
      </c>
      <c r="AX255">
        <v>14.8</v>
      </c>
      <c r="AY255">
        <v>17.8</v>
      </c>
      <c r="AZ255">
        <v>0.7</v>
      </c>
      <c r="BA255">
        <v>0.7</v>
      </c>
      <c r="BB255" t="s">
        <v>113</v>
      </c>
      <c r="BC255" t="s">
        <v>113</v>
      </c>
      <c r="BD255" t="s">
        <v>101</v>
      </c>
      <c r="BE255" t="s">
        <v>101</v>
      </c>
      <c r="BF255" t="s">
        <v>101</v>
      </c>
      <c r="BG255" t="s">
        <v>101</v>
      </c>
      <c r="BH255" t="s">
        <v>101</v>
      </c>
      <c r="BI255" t="s">
        <v>101</v>
      </c>
      <c r="BJ255" t="s">
        <v>101</v>
      </c>
      <c r="BK255" t="s">
        <v>101</v>
      </c>
      <c r="BL255" t="s">
        <v>101</v>
      </c>
      <c r="BM255" t="s">
        <v>101</v>
      </c>
      <c r="BN255" t="s">
        <v>101</v>
      </c>
      <c r="BO255" t="s">
        <v>101</v>
      </c>
      <c r="BP255">
        <v>259</v>
      </c>
      <c r="BQ255">
        <v>48</v>
      </c>
      <c r="BR255" t="s">
        <v>101</v>
      </c>
      <c r="BS255">
        <v>1181982.459</v>
      </c>
      <c r="BT255">
        <v>1830019.85</v>
      </c>
      <c r="BU255">
        <v>41.688795659999997</v>
      </c>
      <c r="BV255">
        <v>-87.609393830000002</v>
      </c>
      <c r="BW255">
        <v>50</v>
      </c>
      <c r="BX255" t="s">
        <v>298</v>
      </c>
      <c r="BY255">
        <v>9</v>
      </c>
      <c r="BZ255">
        <v>5</v>
      </c>
      <c r="CA255" t="s">
        <v>2013</v>
      </c>
    </row>
    <row r="256" spans="2:79" x14ac:dyDescent="0.2">
      <c r="B256">
        <v>609795</v>
      </c>
      <c r="C256" t="s">
        <v>1037</v>
      </c>
      <c r="D256" t="s">
        <v>88</v>
      </c>
      <c r="E256" t="s">
        <v>1038</v>
      </c>
      <c r="F256" t="s">
        <v>90</v>
      </c>
      <c r="G256" t="s">
        <v>91</v>
      </c>
      <c r="H256">
        <v>60644</v>
      </c>
      <c r="I256" t="s">
        <v>1039</v>
      </c>
      <c r="J256" t="s">
        <v>1040</v>
      </c>
      <c r="K256" t="s">
        <v>268</v>
      </c>
      <c r="L256" t="s">
        <v>121</v>
      </c>
      <c r="M256" t="s">
        <v>96</v>
      </c>
      <c r="N256" t="s">
        <v>97</v>
      </c>
      <c r="O256" t="s">
        <v>248</v>
      </c>
      <c r="P256" t="s">
        <v>433</v>
      </c>
      <c r="Q256" t="s">
        <v>96</v>
      </c>
      <c r="R256" t="s">
        <v>102</v>
      </c>
      <c r="S256">
        <v>39</v>
      </c>
      <c r="T256" t="s">
        <v>101</v>
      </c>
      <c r="U256" t="s">
        <v>101</v>
      </c>
      <c r="V256" t="s">
        <v>102</v>
      </c>
      <c r="W256">
        <v>32</v>
      </c>
      <c r="X256" t="s">
        <v>102</v>
      </c>
      <c r="Y256">
        <v>36</v>
      </c>
      <c r="Z256" t="s">
        <v>4875</v>
      </c>
      <c r="AA256" t="s">
        <v>101</v>
      </c>
      <c r="AB256" t="s">
        <v>101</v>
      </c>
      <c r="AC256" t="s">
        <v>101</v>
      </c>
      <c r="AD256" t="s">
        <v>103</v>
      </c>
      <c r="AE256">
        <v>47</v>
      </c>
      <c r="AF256" t="s">
        <v>103</v>
      </c>
      <c r="AG256">
        <v>51</v>
      </c>
      <c r="AH256" s="2">
        <v>0.93899999999999995</v>
      </c>
      <c r="AI256">
        <v>14.4</v>
      </c>
      <c r="AJ256" s="2">
        <v>0.96399999999999997</v>
      </c>
      <c r="AK256" s="2">
        <v>1</v>
      </c>
      <c r="AL256">
        <v>80</v>
      </c>
      <c r="AM256">
        <v>74.099999999999994</v>
      </c>
      <c r="AN256">
        <v>56.8</v>
      </c>
      <c r="AO256">
        <v>37.5</v>
      </c>
      <c r="AP256">
        <v>60.7</v>
      </c>
      <c r="AQ256">
        <v>71.099999999999994</v>
      </c>
      <c r="AR256">
        <v>60.5</v>
      </c>
      <c r="AS256">
        <v>46.6</v>
      </c>
      <c r="AT256">
        <v>57.5</v>
      </c>
      <c r="AU256">
        <v>56.1</v>
      </c>
      <c r="AV256">
        <v>30</v>
      </c>
      <c r="AW256">
        <v>33.299999999999997</v>
      </c>
      <c r="AX256">
        <v>22</v>
      </c>
      <c r="AY256">
        <v>15.3</v>
      </c>
      <c r="AZ256">
        <v>1.2</v>
      </c>
      <c r="BA256">
        <v>0.7</v>
      </c>
      <c r="BB256" t="s">
        <v>220</v>
      </c>
      <c r="BC256" t="s">
        <v>113</v>
      </c>
      <c r="BD256">
        <v>29</v>
      </c>
      <c r="BE256" t="s">
        <v>101</v>
      </c>
      <c r="BF256" t="s">
        <v>101</v>
      </c>
      <c r="BG256" t="s">
        <v>101</v>
      </c>
      <c r="BH256" t="s">
        <v>101</v>
      </c>
      <c r="BI256" t="s">
        <v>101</v>
      </c>
      <c r="BJ256" t="s">
        <v>101</v>
      </c>
      <c r="BK256" t="s">
        <v>101</v>
      </c>
      <c r="BL256" t="s">
        <v>101</v>
      </c>
      <c r="BM256" t="s">
        <v>101</v>
      </c>
      <c r="BN256" t="s">
        <v>101</v>
      </c>
      <c r="BO256" t="s">
        <v>101</v>
      </c>
      <c r="BP256">
        <v>297</v>
      </c>
      <c r="BQ256">
        <v>36</v>
      </c>
      <c r="BR256" t="s">
        <v>101</v>
      </c>
      <c r="BS256">
        <v>1137583.9680000001</v>
      </c>
      <c r="BT256">
        <v>1894930.8770000001</v>
      </c>
      <c r="BU256">
        <v>41.867832300000003</v>
      </c>
      <c r="BV256">
        <v>-87.770381580000006</v>
      </c>
      <c r="BW256">
        <v>25</v>
      </c>
      <c r="BX256" t="s">
        <v>269</v>
      </c>
      <c r="BY256">
        <v>29</v>
      </c>
      <c r="BZ256">
        <v>15</v>
      </c>
      <c r="CA256" t="s">
        <v>1041</v>
      </c>
    </row>
    <row r="257" spans="2:79" x14ac:dyDescent="0.2">
      <c r="B257">
        <v>610167</v>
      </c>
      <c r="C257" t="s">
        <v>1089</v>
      </c>
      <c r="D257" t="s">
        <v>88</v>
      </c>
      <c r="E257" t="s">
        <v>1090</v>
      </c>
      <c r="F257" t="s">
        <v>90</v>
      </c>
      <c r="G257" t="s">
        <v>91</v>
      </c>
      <c r="H257">
        <v>60609</v>
      </c>
      <c r="I257" t="s">
        <v>1091</v>
      </c>
      <c r="J257" t="s">
        <v>1092</v>
      </c>
      <c r="K257" t="s">
        <v>285</v>
      </c>
      <c r="L257" t="s">
        <v>112</v>
      </c>
      <c r="M257" t="s">
        <v>96</v>
      </c>
      <c r="N257" t="s">
        <v>128</v>
      </c>
      <c r="O257" t="s">
        <v>248</v>
      </c>
      <c r="P257" t="s">
        <v>249</v>
      </c>
      <c r="Q257" t="s">
        <v>96</v>
      </c>
      <c r="R257" t="s">
        <v>103</v>
      </c>
      <c r="S257">
        <v>40</v>
      </c>
      <c r="T257" t="s">
        <v>103</v>
      </c>
      <c r="U257">
        <v>43</v>
      </c>
      <c r="V257" t="s">
        <v>102</v>
      </c>
      <c r="W257">
        <v>38</v>
      </c>
      <c r="X257" t="s">
        <v>103</v>
      </c>
      <c r="Y257">
        <v>41</v>
      </c>
      <c r="Z257" t="s">
        <v>4874</v>
      </c>
      <c r="AA257">
        <v>66</v>
      </c>
      <c r="AB257" t="s">
        <v>149</v>
      </c>
      <c r="AC257">
        <v>63</v>
      </c>
      <c r="AD257" t="s">
        <v>103</v>
      </c>
      <c r="AE257">
        <v>49</v>
      </c>
      <c r="AF257" t="s">
        <v>103</v>
      </c>
      <c r="AG257">
        <v>50</v>
      </c>
      <c r="AH257" s="2">
        <v>0.95699999999999996</v>
      </c>
      <c r="AI257">
        <v>14.4</v>
      </c>
      <c r="AJ257" s="2">
        <v>0.95699999999999996</v>
      </c>
      <c r="AK257" s="2">
        <v>1</v>
      </c>
      <c r="AL257">
        <v>58.6</v>
      </c>
      <c r="AM257" t="s">
        <v>101</v>
      </c>
      <c r="AN257">
        <v>25.2</v>
      </c>
      <c r="AO257">
        <v>28.2</v>
      </c>
      <c r="AP257">
        <v>49.1</v>
      </c>
      <c r="AQ257">
        <v>58.8</v>
      </c>
      <c r="AR257">
        <v>45.3</v>
      </c>
      <c r="AS257">
        <v>33.9</v>
      </c>
      <c r="AT257">
        <v>57.8</v>
      </c>
      <c r="AU257">
        <v>51.3</v>
      </c>
      <c r="AV257">
        <v>12.5</v>
      </c>
      <c r="AW257">
        <v>25</v>
      </c>
      <c r="AX257">
        <v>12.2</v>
      </c>
      <c r="AY257">
        <v>7.9</v>
      </c>
      <c r="AZ257">
        <v>-1.1000000000000001</v>
      </c>
      <c r="BA257">
        <v>-0.5</v>
      </c>
      <c r="BB257" t="s">
        <v>104</v>
      </c>
      <c r="BC257" t="s">
        <v>113</v>
      </c>
      <c r="BD257">
        <v>43.3</v>
      </c>
      <c r="BE257">
        <v>46.4</v>
      </c>
      <c r="BF257" t="s">
        <v>101</v>
      </c>
      <c r="BG257" t="s">
        <v>101</v>
      </c>
      <c r="BH257" t="s">
        <v>101</v>
      </c>
      <c r="BI257" t="s">
        <v>101</v>
      </c>
      <c r="BJ257" t="s">
        <v>101</v>
      </c>
      <c r="BK257" t="s">
        <v>101</v>
      </c>
      <c r="BL257" t="s">
        <v>101</v>
      </c>
      <c r="BM257" t="s">
        <v>101</v>
      </c>
      <c r="BN257" t="s">
        <v>101</v>
      </c>
      <c r="BO257" t="s">
        <v>101</v>
      </c>
      <c r="BP257">
        <v>896</v>
      </c>
      <c r="BQ257">
        <v>42</v>
      </c>
      <c r="BR257" t="s">
        <v>101</v>
      </c>
      <c r="BS257">
        <v>1165412.4650000001</v>
      </c>
      <c r="BT257">
        <v>1874162.777</v>
      </c>
      <c r="BU257">
        <v>41.810296319999999</v>
      </c>
      <c r="BV257">
        <v>-87.668807779999995</v>
      </c>
      <c r="BW257">
        <v>61</v>
      </c>
      <c r="BX257" t="s">
        <v>286</v>
      </c>
      <c r="BY257">
        <v>20</v>
      </c>
      <c r="BZ257">
        <v>9</v>
      </c>
      <c r="CA257" t="s">
        <v>1093</v>
      </c>
    </row>
    <row r="258" spans="2:79" x14ac:dyDescent="0.2">
      <c r="B258">
        <v>610031</v>
      </c>
      <c r="C258" t="s">
        <v>1308</v>
      </c>
      <c r="D258" t="s">
        <v>88</v>
      </c>
      <c r="E258" t="s">
        <v>1309</v>
      </c>
      <c r="F258" t="s">
        <v>90</v>
      </c>
      <c r="G258" t="s">
        <v>91</v>
      </c>
      <c r="H258">
        <v>60622</v>
      </c>
      <c r="I258" t="s">
        <v>1310</v>
      </c>
      <c r="J258" t="s">
        <v>1311</v>
      </c>
      <c r="K258" t="s">
        <v>481</v>
      </c>
      <c r="L258" t="s">
        <v>121</v>
      </c>
      <c r="M258" t="s">
        <v>96</v>
      </c>
      <c r="N258" t="s">
        <v>97</v>
      </c>
      <c r="O258" t="s">
        <v>98</v>
      </c>
      <c r="P258" t="s">
        <v>99</v>
      </c>
      <c r="Q258" t="s">
        <v>96</v>
      </c>
      <c r="R258" t="s">
        <v>103</v>
      </c>
      <c r="S258">
        <v>44</v>
      </c>
      <c r="T258" t="s">
        <v>103</v>
      </c>
      <c r="U258">
        <v>53</v>
      </c>
      <c r="V258" t="s">
        <v>103</v>
      </c>
      <c r="W258">
        <v>43</v>
      </c>
      <c r="X258" t="s">
        <v>102</v>
      </c>
      <c r="Y258">
        <v>38</v>
      </c>
      <c r="Z258" t="s">
        <v>4878</v>
      </c>
      <c r="AA258">
        <v>80</v>
      </c>
      <c r="AB258" t="s">
        <v>149</v>
      </c>
      <c r="AC258">
        <v>72</v>
      </c>
      <c r="AD258" t="s">
        <v>103</v>
      </c>
      <c r="AE258">
        <v>52</v>
      </c>
      <c r="AF258" t="s">
        <v>103</v>
      </c>
      <c r="AG258">
        <v>52</v>
      </c>
      <c r="AH258" s="2">
        <v>0.94099999999999995</v>
      </c>
      <c r="AI258">
        <v>14.3</v>
      </c>
      <c r="AJ258" s="2">
        <v>0.96299999999999997</v>
      </c>
      <c r="AK258" s="2">
        <v>0.98599999999999999</v>
      </c>
      <c r="AL258">
        <v>54.6</v>
      </c>
      <c r="AM258">
        <v>12</v>
      </c>
      <c r="AN258">
        <v>25.3</v>
      </c>
      <c r="AO258">
        <v>23.3</v>
      </c>
      <c r="AP258">
        <v>44.9</v>
      </c>
      <c r="AQ258">
        <v>45.6</v>
      </c>
      <c r="AR258">
        <v>26</v>
      </c>
      <c r="AS258">
        <v>22.7</v>
      </c>
      <c r="AT258">
        <v>48.3</v>
      </c>
      <c r="AU258">
        <v>46.7</v>
      </c>
      <c r="AV258">
        <v>11.3</v>
      </c>
      <c r="AW258">
        <v>26.4</v>
      </c>
      <c r="AX258">
        <v>8.3000000000000007</v>
      </c>
      <c r="AY258">
        <v>6.2</v>
      </c>
      <c r="AZ258">
        <v>-0.3</v>
      </c>
      <c r="BA258">
        <v>-1.3</v>
      </c>
      <c r="BB258" t="s">
        <v>113</v>
      </c>
      <c r="BC258" t="s">
        <v>104</v>
      </c>
      <c r="BD258" t="s">
        <v>101</v>
      </c>
      <c r="BE258" t="s">
        <v>101</v>
      </c>
      <c r="BF258" t="s">
        <v>101</v>
      </c>
      <c r="BG258" t="s">
        <v>101</v>
      </c>
      <c r="BH258" t="s">
        <v>101</v>
      </c>
      <c r="BI258" t="s">
        <v>101</v>
      </c>
      <c r="BJ258" t="s">
        <v>101</v>
      </c>
      <c r="BK258" t="s">
        <v>101</v>
      </c>
      <c r="BL258" t="s">
        <v>101</v>
      </c>
      <c r="BM258" t="s">
        <v>101</v>
      </c>
      <c r="BN258" t="s">
        <v>101</v>
      </c>
      <c r="BO258" t="s">
        <v>101</v>
      </c>
      <c r="BP258">
        <v>474</v>
      </c>
      <c r="BQ258">
        <v>34</v>
      </c>
      <c r="BR258" t="s">
        <v>101</v>
      </c>
      <c r="BS258">
        <v>1158045.392</v>
      </c>
      <c r="BT258">
        <v>1906579.348</v>
      </c>
      <c r="BU258">
        <v>41.899404019999999</v>
      </c>
      <c r="BV258">
        <v>-87.694945430000004</v>
      </c>
      <c r="BW258">
        <v>24</v>
      </c>
      <c r="BX258" t="s">
        <v>602</v>
      </c>
      <c r="BY258">
        <v>1</v>
      </c>
      <c r="BZ258">
        <v>13</v>
      </c>
      <c r="CA258" t="s">
        <v>1312</v>
      </c>
    </row>
    <row r="259" spans="2:79" x14ac:dyDescent="0.2">
      <c r="B259">
        <v>609968</v>
      </c>
      <c r="C259" t="s">
        <v>2946</v>
      </c>
      <c r="D259" t="s">
        <v>88</v>
      </c>
      <c r="E259" t="s">
        <v>2947</v>
      </c>
      <c r="F259" t="s">
        <v>90</v>
      </c>
      <c r="G259" t="s">
        <v>91</v>
      </c>
      <c r="H259">
        <v>60647</v>
      </c>
      <c r="I259" t="s">
        <v>2948</v>
      </c>
      <c r="J259" t="s">
        <v>2949</v>
      </c>
      <c r="K259" t="s">
        <v>192</v>
      </c>
      <c r="L259" t="s">
        <v>193</v>
      </c>
      <c r="M259" t="s">
        <v>96</v>
      </c>
      <c r="N259" t="s">
        <v>128</v>
      </c>
      <c r="O259" t="s">
        <v>98</v>
      </c>
      <c r="P259" t="s">
        <v>99</v>
      </c>
      <c r="Q259" t="s">
        <v>1285</v>
      </c>
      <c r="R259" t="s">
        <v>101</v>
      </c>
      <c r="T259" t="s">
        <v>101</v>
      </c>
      <c r="U259" t="s">
        <v>101</v>
      </c>
      <c r="V259" t="s">
        <v>101</v>
      </c>
      <c r="X259" t="s">
        <v>101</v>
      </c>
      <c r="Z259" t="s">
        <v>4875</v>
      </c>
      <c r="AA259" t="s">
        <v>101</v>
      </c>
      <c r="AB259" t="s">
        <v>101</v>
      </c>
      <c r="AC259" t="s">
        <v>101</v>
      </c>
      <c r="AD259" t="s">
        <v>103</v>
      </c>
      <c r="AE259">
        <v>52</v>
      </c>
      <c r="AF259" t="s">
        <v>149</v>
      </c>
      <c r="AG259">
        <v>56</v>
      </c>
      <c r="AH259" s="2">
        <v>0.93899999999999995</v>
      </c>
      <c r="AI259">
        <v>14.2</v>
      </c>
      <c r="AJ259" s="2">
        <v>0.95699999999999996</v>
      </c>
      <c r="AK259" s="2">
        <v>0.98899999999999999</v>
      </c>
      <c r="AL259">
        <v>64.7</v>
      </c>
      <c r="AM259">
        <v>25.1</v>
      </c>
      <c r="AN259">
        <v>34.4</v>
      </c>
      <c r="AO259">
        <v>24.4</v>
      </c>
      <c r="AP259">
        <v>39.5</v>
      </c>
      <c r="AQ259">
        <v>56.1</v>
      </c>
      <c r="AR259">
        <v>27.5</v>
      </c>
      <c r="AS259">
        <v>21.6</v>
      </c>
      <c r="AT259">
        <v>37.5</v>
      </c>
      <c r="AU259">
        <v>44.7</v>
      </c>
      <c r="AV259" t="s">
        <v>101</v>
      </c>
      <c r="AW259" t="s">
        <v>101</v>
      </c>
      <c r="AX259">
        <v>10.4</v>
      </c>
      <c r="AY259">
        <v>11</v>
      </c>
      <c r="AZ259">
        <v>-1</v>
      </c>
      <c r="BA259">
        <v>-0.9</v>
      </c>
      <c r="BB259" t="s">
        <v>104</v>
      </c>
      <c r="BC259" t="s">
        <v>104</v>
      </c>
      <c r="BD259" t="s">
        <v>101</v>
      </c>
      <c r="BE259" t="s">
        <v>101</v>
      </c>
      <c r="BF259" t="s">
        <v>101</v>
      </c>
      <c r="BG259" t="s">
        <v>101</v>
      </c>
      <c r="BH259" t="s">
        <v>101</v>
      </c>
      <c r="BI259" t="s">
        <v>101</v>
      </c>
      <c r="BJ259" t="s">
        <v>101</v>
      </c>
      <c r="BK259" t="s">
        <v>101</v>
      </c>
      <c r="BL259" t="s">
        <v>101</v>
      </c>
      <c r="BM259" t="s">
        <v>101</v>
      </c>
      <c r="BN259" t="s">
        <v>101</v>
      </c>
      <c r="BO259" t="s">
        <v>101</v>
      </c>
      <c r="BP259">
        <v>862</v>
      </c>
      <c r="BQ259">
        <v>34</v>
      </c>
      <c r="BR259" t="s">
        <v>101</v>
      </c>
      <c r="BS259">
        <v>1150124.4669999999</v>
      </c>
      <c r="BT259">
        <v>1912135.0020000001</v>
      </c>
      <c r="BU259">
        <v>41.914807320000001</v>
      </c>
      <c r="BV259">
        <v>-87.723894090000002</v>
      </c>
      <c r="BW259">
        <v>20</v>
      </c>
      <c r="BX259" t="s">
        <v>708</v>
      </c>
      <c r="BY259">
        <v>30</v>
      </c>
      <c r="BZ259">
        <v>25</v>
      </c>
      <c r="CA259" t="s">
        <v>2950</v>
      </c>
    </row>
    <row r="260" spans="2:79" x14ac:dyDescent="0.2">
      <c r="B260">
        <v>609813</v>
      </c>
      <c r="C260" t="s">
        <v>244</v>
      </c>
      <c r="D260" t="s">
        <v>88</v>
      </c>
      <c r="E260" t="s">
        <v>245</v>
      </c>
      <c r="F260" t="s">
        <v>90</v>
      </c>
      <c r="G260" t="s">
        <v>91</v>
      </c>
      <c r="H260">
        <v>60637</v>
      </c>
      <c r="I260" t="s">
        <v>246</v>
      </c>
      <c r="J260" t="s">
        <v>247</v>
      </c>
      <c r="K260" t="s">
        <v>200</v>
      </c>
      <c r="L260" t="s">
        <v>95</v>
      </c>
      <c r="M260" t="s">
        <v>96</v>
      </c>
      <c r="N260" t="s">
        <v>97</v>
      </c>
      <c r="O260" t="s">
        <v>248</v>
      </c>
      <c r="P260" t="s">
        <v>249</v>
      </c>
      <c r="Q260" t="s">
        <v>96</v>
      </c>
      <c r="R260" t="s">
        <v>102</v>
      </c>
      <c r="S260">
        <v>20</v>
      </c>
      <c r="T260" t="s">
        <v>100</v>
      </c>
      <c r="U260">
        <v>16</v>
      </c>
      <c r="V260" t="s">
        <v>149</v>
      </c>
      <c r="W260">
        <v>79</v>
      </c>
      <c r="X260" t="s">
        <v>250</v>
      </c>
      <c r="Y260">
        <v>82</v>
      </c>
      <c r="Z260" t="s">
        <v>4877</v>
      </c>
      <c r="AA260">
        <v>20</v>
      </c>
      <c r="AB260" t="s">
        <v>100</v>
      </c>
      <c r="AC260">
        <v>19</v>
      </c>
      <c r="AD260" t="s">
        <v>103</v>
      </c>
      <c r="AE260">
        <v>48</v>
      </c>
      <c r="AF260" t="s">
        <v>102</v>
      </c>
      <c r="AG260">
        <v>46</v>
      </c>
      <c r="AH260" s="2">
        <v>0.92800000000000005</v>
      </c>
      <c r="AI260">
        <v>14.1</v>
      </c>
      <c r="AJ260" s="2">
        <v>0.95499999999999996</v>
      </c>
      <c r="AK260" s="2">
        <v>1</v>
      </c>
      <c r="AL260" t="s">
        <v>101</v>
      </c>
      <c r="AM260" t="s">
        <v>101</v>
      </c>
      <c r="AN260">
        <v>24.3</v>
      </c>
      <c r="AO260">
        <v>17</v>
      </c>
      <c r="AP260">
        <v>38.799999999999997</v>
      </c>
      <c r="AQ260">
        <v>63.1</v>
      </c>
      <c r="AR260">
        <v>36.799999999999997</v>
      </c>
      <c r="AS260">
        <v>32.4</v>
      </c>
      <c r="AT260">
        <v>67.599999999999994</v>
      </c>
      <c r="AU260">
        <v>47.2</v>
      </c>
      <c r="AV260" t="s">
        <v>101</v>
      </c>
      <c r="AW260" t="s">
        <v>101</v>
      </c>
      <c r="AX260">
        <v>12.9</v>
      </c>
      <c r="AY260">
        <v>8.8000000000000007</v>
      </c>
      <c r="AZ260">
        <v>1.5</v>
      </c>
      <c r="BA260">
        <v>-0.4</v>
      </c>
      <c r="BB260" t="s">
        <v>220</v>
      </c>
      <c r="BC260" t="s">
        <v>113</v>
      </c>
      <c r="BD260" t="s">
        <v>101</v>
      </c>
      <c r="BE260" t="s">
        <v>101</v>
      </c>
      <c r="BF260" t="s">
        <v>101</v>
      </c>
      <c r="BG260" t="s">
        <v>101</v>
      </c>
      <c r="BH260" t="s">
        <v>101</v>
      </c>
      <c r="BI260" t="s">
        <v>101</v>
      </c>
      <c r="BJ260" t="s">
        <v>101</v>
      </c>
      <c r="BK260" t="s">
        <v>101</v>
      </c>
      <c r="BL260" t="s">
        <v>101</v>
      </c>
      <c r="BM260" t="s">
        <v>101</v>
      </c>
      <c r="BN260" t="s">
        <v>101</v>
      </c>
      <c r="BO260" t="s">
        <v>101</v>
      </c>
      <c r="BP260">
        <v>310</v>
      </c>
      <c r="BQ260">
        <v>42</v>
      </c>
      <c r="BR260" t="s">
        <v>101</v>
      </c>
      <c r="BS260">
        <v>1178368.986</v>
      </c>
      <c r="BT260">
        <v>1860177.5419999999</v>
      </c>
      <c r="BU260">
        <v>41.771634740000003</v>
      </c>
      <c r="BV260">
        <v>-87.621709719999998</v>
      </c>
      <c r="BW260">
        <v>69</v>
      </c>
      <c r="BX260" t="s">
        <v>137</v>
      </c>
      <c r="BY260">
        <v>20</v>
      </c>
      <c r="BZ260">
        <v>3</v>
      </c>
      <c r="CA260" t="s">
        <v>251</v>
      </c>
    </row>
    <row r="261" spans="2:79" x14ac:dyDescent="0.2">
      <c r="B261">
        <v>610334</v>
      </c>
      <c r="C261" t="s">
        <v>1701</v>
      </c>
      <c r="D261" t="s">
        <v>132</v>
      </c>
      <c r="E261" t="s">
        <v>1702</v>
      </c>
      <c r="F261" t="s">
        <v>90</v>
      </c>
      <c r="G261" t="s">
        <v>91</v>
      </c>
      <c r="H261">
        <v>60624</v>
      </c>
      <c r="I261" t="s">
        <v>1703</v>
      </c>
      <c r="J261" t="s">
        <v>1704</v>
      </c>
      <c r="K261" t="s">
        <v>985</v>
      </c>
      <c r="L261" t="s">
        <v>121</v>
      </c>
      <c r="M261" t="s">
        <v>96</v>
      </c>
      <c r="N261" t="s">
        <v>97</v>
      </c>
      <c r="O261" t="s">
        <v>98</v>
      </c>
      <c r="P261" t="s">
        <v>99</v>
      </c>
      <c r="Q261" t="s">
        <v>96</v>
      </c>
      <c r="R261" t="s">
        <v>103</v>
      </c>
      <c r="S261">
        <v>52</v>
      </c>
      <c r="T261" t="s">
        <v>101</v>
      </c>
      <c r="U261" t="s">
        <v>101</v>
      </c>
      <c r="V261" t="s">
        <v>103</v>
      </c>
      <c r="W261">
        <v>51</v>
      </c>
      <c r="X261" t="s">
        <v>103</v>
      </c>
      <c r="Y261">
        <v>53</v>
      </c>
      <c r="Z261" t="s">
        <v>4875</v>
      </c>
      <c r="AA261" t="s">
        <v>101</v>
      </c>
      <c r="AB261" t="s">
        <v>101</v>
      </c>
      <c r="AC261" t="s">
        <v>101</v>
      </c>
      <c r="AD261" t="s">
        <v>101</v>
      </c>
      <c r="AE261" t="s">
        <v>101</v>
      </c>
      <c r="AF261" t="s">
        <v>101</v>
      </c>
      <c r="AG261" t="s">
        <v>101</v>
      </c>
      <c r="AH261" s="2">
        <v>0.80300000000000005</v>
      </c>
      <c r="AI261">
        <v>14</v>
      </c>
      <c r="AJ261" s="2">
        <v>0.95099999999999996</v>
      </c>
      <c r="AK261" s="2">
        <v>1</v>
      </c>
      <c r="AL261" t="s">
        <v>101</v>
      </c>
      <c r="AM261" t="s">
        <v>101</v>
      </c>
      <c r="AN261" t="s">
        <v>101</v>
      </c>
      <c r="AO261" t="s">
        <v>101</v>
      </c>
      <c r="AP261" t="s">
        <v>101</v>
      </c>
      <c r="AQ261" t="s">
        <v>101</v>
      </c>
      <c r="AR261" t="s">
        <v>101</v>
      </c>
      <c r="AS261" t="s">
        <v>101</v>
      </c>
      <c r="AT261" t="s">
        <v>101</v>
      </c>
      <c r="AU261" t="s">
        <v>101</v>
      </c>
      <c r="AV261" t="s">
        <v>101</v>
      </c>
      <c r="AW261" t="s">
        <v>101</v>
      </c>
      <c r="BB261" t="s">
        <v>101</v>
      </c>
      <c r="BC261" t="s">
        <v>101</v>
      </c>
      <c r="BD261" t="s">
        <v>101</v>
      </c>
      <c r="BE261" t="s">
        <v>101</v>
      </c>
      <c r="BF261">
        <v>12.8</v>
      </c>
      <c r="BG261">
        <v>13</v>
      </c>
      <c r="BH261">
        <v>14.1</v>
      </c>
      <c r="BI261">
        <v>14</v>
      </c>
      <c r="BJ261">
        <v>1.2</v>
      </c>
      <c r="BK261">
        <v>15.2</v>
      </c>
      <c r="BL261">
        <v>1.1000000000000001</v>
      </c>
      <c r="BM261">
        <v>13.5</v>
      </c>
      <c r="BN261">
        <v>72.2</v>
      </c>
      <c r="BO261">
        <v>64.2</v>
      </c>
      <c r="BP261">
        <v>551</v>
      </c>
      <c r="BQ261">
        <v>34</v>
      </c>
      <c r="BR261">
        <v>74.3</v>
      </c>
      <c r="BS261">
        <v>1152512.2949999999</v>
      </c>
      <c r="BT261">
        <v>1901720.85</v>
      </c>
      <c r="BU261">
        <v>41.886183000000003</v>
      </c>
      <c r="BV261">
        <v>-87.715397050000007</v>
      </c>
      <c r="BW261">
        <v>27</v>
      </c>
      <c r="BX261" t="s">
        <v>754</v>
      </c>
      <c r="BY261">
        <v>28</v>
      </c>
      <c r="BZ261">
        <v>11</v>
      </c>
      <c r="CA261" t="s">
        <v>1705</v>
      </c>
    </row>
    <row r="262" spans="2:79" x14ac:dyDescent="0.2">
      <c r="B262">
        <v>610045</v>
      </c>
      <c r="C262" t="s">
        <v>239</v>
      </c>
      <c r="D262" t="s">
        <v>88</v>
      </c>
      <c r="E262" t="s">
        <v>240</v>
      </c>
      <c r="F262" t="s">
        <v>90</v>
      </c>
      <c r="G262" t="s">
        <v>91</v>
      </c>
      <c r="H262">
        <v>60617</v>
      </c>
      <c r="I262" t="s">
        <v>241</v>
      </c>
      <c r="J262" t="s">
        <v>242</v>
      </c>
      <c r="K262" t="s">
        <v>213</v>
      </c>
      <c r="L262" t="s">
        <v>156</v>
      </c>
      <c r="M262" t="s">
        <v>96</v>
      </c>
      <c r="N262" t="s">
        <v>128</v>
      </c>
      <c r="O262" t="s">
        <v>98</v>
      </c>
      <c r="P262" t="s">
        <v>99</v>
      </c>
      <c r="Q262" t="s">
        <v>96</v>
      </c>
      <c r="R262" t="s">
        <v>100</v>
      </c>
      <c r="S262">
        <v>19</v>
      </c>
      <c r="T262" t="s">
        <v>102</v>
      </c>
      <c r="U262">
        <v>29</v>
      </c>
      <c r="V262" t="s">
        <v>103</v>
      </c>
      <c r="W262">
        <v>40</v>
      </c>
      <c r="X262" t="s">
        <v>103</v>
      </c>
      <c r="Y262">
        <v>51</v>
      </c>
      <c r="Z262" t="s">
        <v>4877</v>
      </c>
      <c r="AA262">
        <v>35</v>
      </c>
      <c r="AB262" t="s">
        <v>102</v>
      </c>
      <c r="AC262">
        <v>30</v>
      </c>
      <c r="AD262" t="s">
        <v>101</v>
      </c>
      <c r="AE262" t="s">
        <v>101</v>
      </c>
      <c r="AF262" t="s">
        <v>101</v>
      </c>
      <c r="AG262" t="s">
        <v>101</v>
      </c>
      <c r="AH262" s="2">
        <v>0.90700000000000003</v>
      </c>
      <c r="AI262">
        <v>14</v>
      </c>
      <c r="AJ262" s="2">
        <v>0.95299999999999996</v>
      </c>
      <c r="AK262" s="2">
        <v>1</v>
      </c>
      <c r="AL262">
        <v>56.7</v>
      </c>
      <c r="AM262">
        <v>35.9</v>
      </c>
      <c r="AN262">
        <v>9</v>
      </c>
      <c r="AO262">
        <v>14.6</v>
      </c>
      <c r="AP262">
        <v>41.2</v>
      </c>
      <c r="AQ262">
        <v>31</v>
      </c>
      <c r="AR262">
        <v>8</v>
      </c>
      <c r="AS262">
        <v>15.8</v>
      </c>
      <c r="AT262">
        <v>37.299999999999997</v>
      </c>
      <c r="AU262">
        <v>40.6</v>
      </c>
      <c r="AV262">
        <v>5.3</v>
      </c>
      <c r="AW262">
        <v>15.8</v>
      </c>
      <c r="AX262">
        <v>2.7</v>
      </c>
      <c r="AY262">
        <v>3.4</v>
      </c>
      <c r="AZ262">
        <v>-1.4</v>
      </c>
      <c r="BA262">
        <v>-1.3</v>
      </c>
      <c r="BB262" t="s">
        <v>104</v>
      </c>
      <c r="BC262" t="s">
        <v>104</v>
      </c>
      <c r="BD262" t="s">
        <v>101</v>
      </c>
      <c r="BE262" t="s">
        <v>101</v>
      </c>
      <c r="BF262" t="s">
        <v>101</v>
      </c>
      <c r="BG262" t="s">
        <v>101</v>
      </c>
      <c r="BH262" t="s">
        <v>101</v>
      </c>
      <c r="BI262" t="s">
        <v>101</v>
      </c>
      <c r="BJ262" t="s">
        <v>101</v>
      </c>
      <c r="BK262" t="s">
        <v>101</v>
      </c>
      <c r="BL262" t="s">
        <v>101</v>
      </c>
      <c r="BM262" t="s">
        <v>101</v>
      </c>
      <c r="BN262" t="s">
        <v>101</v>
      </c>
      <c r="BO262" t="s">
        <v>101</v>
      </c>
      <c r="BP262">
        <v>371</v>
      </c>
      <c r="BQ262">
        <v>47</v>
      </c>
      <c r="BR262" t="s">
        <v>101</v>
      </c>
      <c r="BS262">
        <v>1193433.0519999999</v>
      </c>
      <c r="BT262">
        <v>1839450.176</v>
      </c>
      <c r="BU262">
        <v>41.714401760000001</v>
      </c>
      <c r="BV262">
        <v>-87.567167209999994</v>
      </c>
      <c r="BW262">
        <v>51</v>
      </c>
      <c r="BX262" t="s">
        <v>221</v>
      </c>
      <c r="BY262">
        <v>7</v>
      </c>
      <c r="BZ262">
        <v>4</v>
      </c>
      <c r="CA262" t="s">
        <v>243</v>
      </c>
    </row>
    <row r="263" spans="2:79" x14ac:dyDescent="0.2">
      <c r="B263">
        <v>610174</v>
      </c>
      <c r="C263" t="s">
        <v>1007</v>
      </c>
      <c r="D263" t="s">
        <v>88</v>
      </c>
      <c r="E263" t="s">
        <v>1008</v>
      </c>
      <c r="F263" t="s">
        <v>90</v>
      </c>
      <c r="G263" t="s">
        <v>91</v>
      </c>
      <c r="H263">
        <v>60632</v>
      </c>
      <c r="I263" t="s">
        <v>1009</v>
      </c>
      <c r="J263" t="s">
        <v>1010</v>
      </c>
      <c r="K263" t="s">
        <v>285</v>
      </c>
      <c r="L263" t="s">
        <v>112</v>
      </c>
      <c r="M263" t="s">
        <v>96</v>
      </c>
      <c r="N263" t="s">
        <v>128</v>
      </c>
      <c r="O263" t="s">
        <v>248</v>
      </c>
      <c r="P263" t="s">
        <v>249</v>
      </c>
      <c r="Q263" t="s">
        <v>96</v>
      </c>
      <c r="R263" t="s">
        <v>102</v>
      </c>
      <c r="S263">
        <v>38</v>
      </c>
      <c r="T263" t="s">
        <v>101</v>
      </c>
      <c r="U263" t="s">
        <v>101</v>
      </c>
      <c r="V263" t="s">
        <v>103</v>
      </c>
      <c r="W263">
        <v>57</v>
      </c>
      <c r="X263" t="s">
        <v>103</v>
      </c>
      <c r="Y263">
        <v>58</v>
      </c>
      <c r="Z263" t="s">
        <v>4875</v>
      </c>
      <c r="AA263" t="s">
        <v>101</v>
      </c>
      <c r="AB263" t="s">
        <v>101</v>
      </c>
      <c r="AC263" t="s">
        <v>101</v>
      </c>
      <c r="AD263" t="s">
        <v>103</v>
      </c>
      <c r="AE263">
        <v>50</v>
      </c>
      <c r="AF263" t="s">
        <v>103</v>
      </c>
      <c r="AG263">
        <v>50</v>
      </c>
      <c r="AH263" s="2">
        <v>0.97</v>
      </c>
      <c r="AI263">
        <v>13.9</v>
      </c>
      <c r="AJ263" s="2">
        <v>0.97</v>
      </c>
      <c r="AK263" s="2">
        <v>0.996</v>
      </c>
      <c r="AL263">
        <v>54.3</v>
      </c>
      <c r="AM263" t="s">
        <v>101</v>
      </c>
      <c r="AN263">
        <v>37.200000000000003</v>
      </c>
      <c r="AO263">
        <v>35.1</v>
      </c>
      <c r="AP263">
        <v>59.8</v>
      </c>
      <c r="AQ263">
        <v>70.8</v>
      </c>
      <c r="AR263">
        <v>41.9</v>
      </c>
      <c r="AS263">
        <v>44.9</v>
      </c>
      <c r="AT263">
        <v>63.2</v>
      </c>
      <c r="AU263">
        <v>66.8</v>
      </c>
      <c r="AV263">
        <v>23.3</v>
      </c>
      <c r="AW263">
        <v>25.6</v>
      </c>
      <c r="AX263">
        <v>18.3</v>
      </c>
      <c r="AY263">
        <v>12.7</v>
      </c>
      <c r="AZ263">
        <v>1.1000000000000001</v>
      </c>
      <c r="BA263">
        <v>1.5</v>
      </c>
      <c r="BB263" t="s">
        <v>220</v>
      </c>
      <c r="BC263" t="s">
        <v>220</v>
      </c>
      <c r="BD263" t="s">
        <v>101</v>
      </c>
      <c r="BE263" t="s">
        <v>101</v>
      </c>
      <c r="BF263" t="s">
        <v>101</v>
      </c>
      <c r="BG263" t="s">
        <v>101</v>
      </c>
      <c r="BH263" t="s">
        <v>101</v>
      </c>
      <c r="BI263" t="s">
        <v>101</v>
      </c>
      <c r="BJ263" t="s">
        <v>101</v>
      </c>
      <c r="BK263" t="s">
        <v>101</v>
      </c>
      <c r="BL263" t="s">
        <v>101</v>
      </c>
      <c r="BM263" t="s">
        <v>101</v>
      </c>
      <c r="BN263" t="s">
        <v>101</v>
      </c>
      <c r="BO263" t="s">
        <v>101</v>
      </c>
      <c r="BP263">
        <v>1834</v>
      </c>
      <c r="BQ263">
        <v>39</v>
      </c>
      <c r="BR263" t="s">
        <v>101</v>
      </c>
      <c r="BS263">
        <v>1159705.642</v>
      </c>
      <c r="BT263">
        <v>1876174.2679999999</v>
      </c>
      <c r="BU263">
        <v>41.815935279999998</v>
      </c>
      <c r="BV263">
        <v>-87.689684529999994</v>
      </c>
      <c r="BW263">
        <v>58</v>
      </c>
      <c r="BX263" t="s">
        <v>928</v>
      </c>
      <c r="BY263">
        <v>12</v>
      </c>
      <c r="BZ263">
        <v>9</v>
      </c>
      <c r="CA263" t="s">
        <v>1011</v>
      </c>
    </row>
    <row r="264" spans="2:79" x14ac:dyDescent="0.2">
      <c r="B264">
        <v>609729</v>
      </c>
      <c r="C264" t="s">
        <v>1481</v>
      </c>
      <c r="D264" t="s">
        <v>132</v>
      </c>
      <c r="E264" t="s">
        <v>1482</v>
      </c>
      <c r="F264" t="s">
        <v>90</v>
      </c>
      <c r="G264" t="s">
        <v>91</v>
      </c>
      <c r="H264">
        <v>60641</v>
      </c>
      <c r="I264" t="s">
        <v>1483</v>
      </c>
      <c r="J264" t="s">
        <v>1484</v>
      </c>
      <c r="K264" t="s">
        <v>367</v>
      </c>
      <c r="L264" t="s">
        <v>193</v>
      </c>
      <c r="M264" t="s">
        <v>96</v>
      </c>
      <c r="N264" t="s">
        <v>128</v>
      </c>
      <c r="O264" t="s">
        <v>98</v>
      </c>
      <c r="P264" t="s">
        <v>99</v>
      </c>
      <c r="Q264" t="s">
        <v>96</v>
      </c>
      <c r="R264" t="s">
        <v>103</v>
      </c>
      <c r="S264">
        <v>48</v>
      </c>
      <c r="T264" t="s">
        <v>102</v>
      </c>
      <c r="U264">
        <v>36</v>
      </c>
      <c r="V264" t="s">
        <v>102</v>
      </c>
      <c r="W264">
        <v>36</v>
      </c>
      <c r="X264" t="s">
        <v>102</v>
      </c>
      <c r="Y264">
        <v>29</v>
      </c>
      <c r="Z264" t="s">
        <v>4877</v>
      </c>
      <c r="AA264">
        <v>30</v>
      </c>
      <c r="AB264" t="s">
        <v>102</v>
      </c>
      <c r="AC264">
        <v>31</v>
      </c>
      <c r="AD264" t="s">
        <v>101</v>
      </c>
      <c r="AE264" t="s">
        <v>101</v>
      </c>
      <c r="AF264" t="s">
        <v>101</v>
      </c>
      <c r="AG264" t="s">
        <v>101</v>
      </c>
      <c r="AH264" s="2">
        <v>0.81200000000000006</v>
      </c>
      <c r="AI264">
        <v>13.8</v>
      </c>
      <c r="AJ264" s="2">
        <v>0.96</v>
      </c>
      <c r="AK264" s="2">
        <v>0.98899999999999999</v>
      </c>
      <c r="AL264" t="s">
        <v>101</v>
      </c>
      <c r="AM264" t="s">
        <v>101</v>
      </c>
      <c r="AN264" t="s">
        <v>101</v>
      </c>
      <c r="AO264" t="s">
        <v>101</v>
      </c>
      <c r="AP264" t="s">
        <v>101</v>
      </c>
      <c r="AQ264" t="s">
        <v>101</v>
      </c>
      <c r="AR264" t="s">
        <v>101</v>
      </c>
      <c r="AS264" t="s">
        <v>101</v>
      </c>
      <c r="AT264" t="s">
        <v>101</v>
      </c>
      <c r="AU264" t="s">
        <v>101</v>
      </c>
      <c r="AV264" t="s">
        <v>101</v>
      </c>
      <c r="AW264" t="s">
        <v>101</v>
      </c>
      <c r="BB264" t="s">
        <v>101</v>
      </c>
      <c r="BC264" t="s">
        <v>101</v>
      </c>
      <c r="BD264" t="s">
        <v>101</v>
      </c>
      <c r="BE264" t="s">
        <v>101</v>
      </c>
      <c r="BF264">
        <v>13.1</v>
      </c>
      <c r="BG264">
        <v>12.9</v>
      </c>
      <c r="BH264">
        <v>14.3</v>
      </c>
      <c r="BI264">
        <v>14</v>
      </c>
      <c r="BJ264">
        <v>0.9</v>
      </c>
      <c r="BK264">
        <v>15.6</v>
      </c>
      <c r="BL264">
        <v>1.3</v>
      </c>
      <c r="BM264">
        <v>9.6999999999999993</v>
      </c>
      <c r="BN264">
        <v>62.1</v>
      </c>
      <c r="BO264">
        <v>40.4</v>
      </c>
      <c r="BP264">
        <v>2366</v>
      </c>
      <c r="BQ264">
        <v>29</v>
      </c>
      <c r="BR264">
        <v>61.6</v>
      </c>
      <c r="BS264">
        <v>1146851.1980000001</v>
      </c>
      <c r="BT264">
        <v>1923627.8430000001</v>
      </c>
      <c r="BU264">
        <v>41.94640794</v>
      </c>
      <c r="BV264">
        <v>-87.735625420000005</v>
      </c>
      <c r="BW264">
        <v>16</v>
      </c>
      <c r="BX264" t="s">
        <v>1067</v>
      </c>
      <c r="BY264">
        <v>38</v>
      </c>
      <c r="BZ264">
        <v>17</v>
      </c>
      <c r="CA264" t="s">
        <v>1485</v>
      </c>
    </row>
    <row r="265" spans="2:79" x14ac:dyDescent="0.2">
      <c r="B265">
        <v>609849</v>
      </c>
      <c r="C265" t="s">
        <v>2483</v>
      </c>
      <c r="D265" t="s">
        <v>88</v>
      </c>
      <c r="E265" t="s">
        <v>2484</v>
      </c>
      <c r="F265" t="s">
        <v>90</v>
      </c>
      <c r="G265" t="s">
        <v>91</v>
      </c>
      <c r="H265">
        <v>60655</v>
      </c>
      <c r="I265" t="s">
        <v>2485</v>
      </c>
      <c r="J265" t="s">
        <v>2486</v>
      </c>
      <c r="K265" t="s">
        <v>155</v>
      </c>
      <c r="L265" t="s">
        <v>156</v>
      </c>
      <c r="M265" t="s">
        <v>1285</v>
      </c>
      <c r="N265" t="s">
        <v>97</v>
      </c>
      <c r="O265" t="s">
        <v>248</v>
      </c>
      <c r="P265" t="s">
        <v>249</v>
      </c>
      <c r="Q265" t="s">
        <v>96</v>
      </c>
      <c r="R265" t="s">
        <v>149</v>
      </c>
      <c r="S265">
        <v>76</v>
      </c>
      <c r="T265" t="s">
        <v>149</v>
      </c>
      <c r="U265">
        <v>67</v>
      </c>
      <c r="V265" t="s">
        <v>103</v>
      </c>
      <c r="W265">
        <v>57</v>
      </c>
      <c r="X265" t="s">
        <v>102</v>
      </c>
      <c r="Y265">
        <v>36</v>
      </c>
      <c r="Z265" t="s">
        <v>4874</v>
      </c>
      <c r="AA265">
        <v>66</v>
      </c>
      <c r="AB265" t="s">
        <v>149</v>
      </c>
      <c r="AC265">
        <v>61</v>
      </c>
      <c r="AD265" t="s">
        <v>103</v>
      </c>
      <c r="AE265">
        <v>52</v>
      </c>
      <c r="AF265" t="s">
        <v>102</v>
      </c>
      <c r="AG265">
        <v>46</v>
      </c>
      <c r="AH265" s="2">
        <v>0.94399999999999995</v>
      </c>
      <c r="AI265">
        <v>13.8</v>
      </c>
      <c r="AJ265" s="2">
        <v>0.95099999999999996</v>
      </c>
      <c r="AK265" s="2">
        <v>0.98899999999999999</v>
      </c>
      <c r="AL265">
        <v>62.6</v>
      </c>
      <c r="AM265">
        <v>40</v>
      </c>
      <c r="AN265">
        <v>48.5</v>
      </c>
      <c r="AO265">
        <v>54.7</v>
      </c>
      <c r="AP265">
        <v>57.5</v>
      </c>
      <c r="AQ265">
        <v>66.3</v>
      </c>
      <c r="AR265">
        <v>43.6</v>
      </c>
      <c r="AS265">
        <v>61</v>
      </c>
      <c r="AT265">
        <v>57.3</v>
      </c>
      <c r="AU265">
        <v>63.6</v>
      </c>
      <c r="AV265">
        <v>20.5</v>
      </c>
      <c r="AW265">
        <v>54.5</v>
      </c>
      <c r="AX265">
        <v>24.9</v>
      </c>
      <c r="AY265">
        <v>24.5</v>
      </c>
      <c r="AZ265">
        <v>-0.6</v>
      </c>
      <c r="BA265">
        <v>-0.8</v>
      </c>
      <c r="BB265" t="s">
        <v>113</v>
      </c>
      <c r="BC265" t="s">
        <v>113</v>
      </c>
      <c r="BD265" t="s">
        <v>101</v>
      </c>
      <c r="BE265" t="s">
        <v>101</v>
      </c>
      <c r="BF265" t="s">
        <v>101</v>
      </c>
      <c r="BG265" t="s">
        <v>101</v>
      </c>
      <c r="BH265" t="s">
        <v>101</v>
      </c>
      <c r="BI265" t="s">
        <v>101</v>
      </c>
      <c r="BJ265" t="s">
        <v>101</v>
      </c>
      <c r="BK265" t="s">
        <v>101</v>
      </c>
      <c r="BL265" t="s">
        <v>101</v>
      </c>
      <c r="BM265" t="s">
        <v>101</v>
      </c>
      <c r="BN265" t="s">
        <v>101</v>
      </c>
      <c r="BO265" t="s">
        <v>101</v>
      </c>
      <c r="BP265">
        <v>358</v>
      </c>
      <c r="BQ265">
        <v>49</v>
      </c>
      <c r="BR265" t="s">
        <v>101</v>
      </c>
      <c r="BS265">
        <v>1156350.416</v>
      </c>
      <c r="BT265">
        <v>1829287.52</v>
      </c>
      <c r="BU265">
        <v>41.68733881</v>
      </c>
      <c r="BV265">
        <v>-87.703251789999996</v>
      </c>
      <c r="BW265">
        <v>74</v>
      </c>
      <c r="BX265" t="s">
        <v>2487</v>
      </c>
      <c r="BY265">
        <v>19</v>
      </c>
      <c r="BZ265">
        <v>22</v>
      </c>
      <c r="CA265" t="s">
        <v>2488</v>
      </c>
    </row>
    <row r="266" spans="2:79" x14ac:dyDescent="0.2">
      <c r="B266">
        <v>610242</v>
      </c>
      <c r="C266" t="s">
        <v>1614</v>
      </c>
      <c r="D266" t="s">
        <v>88</v>
      </c>
      <c r="E266" t="s">
        <v>1615</v>
      </c>
      <c r="F266" t="s">
        <v>90</v>
      </c>
      <c r="G266" t="s">
        <v>91</v>
      </c>
      <c r="H266">
        <v>60613</v>
      </c>
      <c r="I266" t="s">
        <v>1616</v>
      </c>
      <c r="J266" t="s">
        <v>1617</v>
      </c>
      <c r="K266" t="s">
        <v>954</v>
      </c>
      <c r="L266" t="s">
        <v>193</v>
      </c>
      <c r="M266" t="s">
        <v>96</v>
      </c>
      <c r="N266" t="s">
        <v>128</v>
      </c>
      <c r="O266" t="s">
        <v>248</v>
      </c>
      <c r="P266" t="s">
        <v>433</v>
      </c>
      <c r="Q266" t="s">
        <v>96</v>
      </c>
      <c r="R266" t="s">
        <v>103</v>
      </c>
      <c r="S266">
        <v>50</v>
      </c>
      <c r="T266" t="s">
        <v>103</v>
      </c>
      <c r="U266">
        <v>56</v>
      </c>
      <c r="V266" t="s">
        <v>103</v>
      </c>
      <c r="W266">
        <v>55</v>
      </c>
      <c r="X266" t="s">
        <v>103</v>
      </c>
      <c r="Y266">
        <v>59</v>
      </c>
      <c r="Z266" t="s">
        <v>4876</v>
      </c>
      <c r="AA266">
        <v>41</v>
      </c>
      <c r="AB266" t="s">
        <v>103</v>
      </c>
      <c r="AC266">
        <v>54</v>
      </c>
      <c r="AD266" t="s">
        <v>103</v>
      </c>
      <c r="AE266">
        <v>53</v>
      </c>
      <c r="AF266" t="s">
        <v>149</v>
      </c>
      <c r="AG266">
        <v>59</v>
      </c>
      <c r="AH266" s="2">
        <v>0.96499999999999997</v>
      </c>
      <c r="AI266">
        <v>13.7</v>
      </c>
      <c r="AJ266" s="2">
        <v>0.97699999999999998</v>
      </c>
      <c r="AK266" s="2">
        <v>0.96699999999999997</v>
      </c>
      <c r="AL266">
        <v>79.8</v>
      </c>
      <c r="AM266">
        <v>47.2</v>
      </c>
      <c r="AN266">
        <v>32.4</v>
      </c>
      <c r="AO266">
        <v>30.8</v>
      </c>
      <c r="AP266">
        <v>50.5</v>
      </c>
      <c r="AQ266">
        <v>65.7</v>
      </c>
      <c r="AR266">
        <v>48.8</v>
      </c>
      <c r="AS266">
        <v>30</v>
      </c>
      <c r="AT266">
        <v>66.2</v>
      </c>
      <c r="AU266">
        <v>50</v>
      </c>
      <c r="AV266">
        <v>8.3000000000000007</v>
      </c>
      <c r="AW266">
        <v>25</v>
      </c>
      <c r="AX266">
        <v>18.100000000000001</v>
      </c>
      <c r="AY266">
        <v>10.9</v>
      </c>
      <c r="AZ266">
        <v>1</v>
      </c>
      <c r="BA266">
        <v>1</v>
      </c>
      <c r="BB266" t="s">
        <v>220</v>
      </c>
      <c r="BC266" t="s">
        <v>220</v>
      </c>
      <c r="BD266" t="s">
        <v>101</v>
      </c>
      <c r="BE266" t="s">
        <v>101</v>
      </c>
      <c r="BF266" t="s">
        <v>101</v>
      </c>
      <c r="BG266" t="s">
        <v>101</v>
      </c>
      <c r="BH266" t="s">
        <v>101</v>
      </c>
      <c r="BI266" t="s">
        <v>101</v>
      </c>
      <c r="BJ266" t="s">
        <v>101</v>
      </c>
      <c r="BK266" t="s">
        <v>101</v>
      </c>
      <c r="BL266" t="s">
        <v>101</v>
      </c>
      <c r="BM266" t="s">
        <v>101</v>
      </c>
      <c r="BN266" t="s">
        <v>101</v>
      </c>
      <c r="BO266" t="s">
        <v>101</v>
      </c>
      <c r="BP266">
        <v>362</v>
      </c>
      <c r="BQ266">
        <v>32</v>
      </c>
      <c r="BR266" t="s">
        <v>101</v>
      </c>
      <c r="BS266">
        <v>1170183.7930000001</v>
      </c>
      <c r="BT266">
        <v>1928747.67</v>
      </c>
      <c r="BU266">
        <v>41.959978409999998</v>
      </c>
      <c r="BV266">
        <v>-87.649712230000006</v>
      </c>
      <c r="BW266">
        <v>3</v>
      </c>
      <c r="BX266" t="s">
        <v>955</v>
      </c>
      <c r="BY266">
        <v>46</v>
      </c>
      <c r="BZ266">
        <v>19</v>
      </c>
      <c r="CA266" t="s">
        <v>1618</v>
      </c>
    </row>
    <row r="267" spans="2:79" x14ac:dyDescent="0.2">
      <c r="B267">
        <v>610192</v>
      </c>
      <c r="C267" t="s">
        <v>462</v>
      </c>
      <c r="D267" t="s">
        <v>88</v>
      </c>
      <c r="E267" t="s">
        <v>463</v>
      </c>
      <c r="F267" t="s">
        <v>90</v>
      </c>
      <c r="G267" t="s">
        <v>91</v>
      </c>
      <c r="H267">
        <v>60647</v>
      </c>
      <c r="I267" t="s">
        <v>464</v>
      </c>
      <c r="J267" t="s">
        <v>465</v>
      </c>
      <c r="K267" t="s">
        <v>120</v>
      </c>
      <c r="L267" t="s">
        <v>121</v>
      </c>
      <c r="M267" t="s">
        <v>96</v>
      </c>
      <c r="N267" t="s">
        <v>128</v>
      </c>
      <c r="O267" t="s">
        <v>98</v>
      </c>
      <c r="P267" t="s">
        <v>99</v>
      </c>
      <c r="Q267" t="s">
        <v>96</v>
      </c>
      <c r="R267" t="s">
        <v>102</v>
      </c>
      <c r="S267">
        <v>28</v>
      </c>
      <c r="T267" t="s">
        <v>101</v>
      </c>
      <c r="U267" t="s">
        <v>101</v>
      </c>
      <c r="V267" t="s">
        <v>102</v>
      </c>
      <c r="W267">
        <v>26</v>
      </c>
      <c r="X267" t="s">
        <v>102</v>
      </c>
      <c r="Y267">
        <v>31</v>
      </c>
      <c r="Z267" t="s">
        <v>4875</v>
      </c>
      <c r="AA267" t="s">
        <v>101</v>
      </c>
      <c r="AB267" t="s">
        <v>101</v>
      </c>
      <c r="AC267" t="s">
        <v>101</v>
      </c>
      <c r="AD267" t="s">
        <v>102</v>
      </c>
      <c r="AE267">
        <v>44</v>
      </c>
      <c r="AF267" t="s">
        <v>149</v>
      </c>
      <c r="AG267">
        <v>54</v>
      </c>
      <c r="AH267" s="2">
        <v>0.93799999999999994</v>
      </c>
      <c r="AI267">
        <v>13.7</v>
      </c>
      <c r="AJ267" s="2">
        <v>0.94699999999999995</v>
      </c>
      <c r="AK267" s="2">
        <v>0.98699999999999999</v>
      </c>
      <c r="AL267">
        <v>39.9</v>
      </c>
      <c r="AM267">
        <v>32.200000000000003</v>
      </c>
      <c r="AN267">
        <v>11.1</v>
      </c>
      <c r="AO267">
        <v>12</v>
      </c>
      <c r="AP267">
        <v>36.9</v>
      </c>
      <c r="AQ267">
        <v>48.6</v>
      </c>
      <c r="AR267">
        <v>16.7</v>
      </c>
      <c r="AS267">
        <v>18</v>
      </c>
      <c r="AT267">
        <v>49.4</v>
      </c>
      <c r="AU267">
        <v>48.6</v>
      </c>
      <c r="AV267">
        <v>2.1</v>
      </c>
      <c r="AW267">
        <v>9.5</v>
      </c>
      <c r="AX267">
        <v>3.1</v>
      </c>
      <c r="AY267">
        <v>2.5</v>
      </c>
      <c r="AZ267">
        <v>-0.2</v>
      </c>
      <c r="BA267">
        <v>-0.8</v>
      </c>
      <c r="BB267" t="s">
        <v>113</v>
      </c>
      <c r="BC267" t="s">
        <v>104</v>
      </c>
      <c r="BD267">
        <v>19.100000000000001</v>
      </c>
      <c r="BE267">
        <v>11.1</v>
      </c>
      <c r="BF267" t="s">
        <v>101</v>
      </c>
      <c r="BG267" t="s">
        <v>101</v>
      </c>
      <c r="BH267" t="s">
        <v>101</v>
      </c>
      <c r="BI267" t="s">
        <v>101</v>
      </c>
      <c r="BJ267" t="s">
        <v>101</v>
      </c>
      <c r="BK267" t="s">
        <v>101</v>
      </c>
      <c r="BL267" t="s">
        <v>101</v>
      </c>
      <c r="BM267" t="s">
        <v>101</v>
      </c>
      <c r="BN267" t="s">
        <v>101</v>
      </c>
      <c r="BO267" t="s">
        <v>101</v>
      </c>
      <c r="BP267">
        <v>893</v>
      </c>
      <c r="BQ267">
        <v>34</v>
      </c>
      <c r="BR267" t="s">
        <v>101</v>
      </c>
      <c r="BS267">
        <v>1153019.365</v>
      </c>
      <c r="BT267">
        <v>1911120.2579999999</v>
      </c>
      <c r="BU267">
        <v>41.911965840000001</v>
      </c>
      <c r="BV267">
        <v>-87.713285499999998</v>
      </c>
      <c r="BW267">
        <v>23</v>
      </c>
      <c r="BX267" t="s">
        <v>401</v>
      </c>
      <c r="BY267">
        <v>26</v>
      </c>
      <c r="BZ267">
        <v>14</v>
      </c>
      <c r="CA267" t="s">
        <v>466</v>
      </c>
    </row>
    <row r="268" spans="2:79" x14ac:dyDescent="0.2">
      <c r="B268">
        <v>610529</v>
      </c>
      <c r="C268" t="s">
        <v>1881</v>
      </c>
      <c r="D268" t="s">
        <v>132</v>
      </c>
      <c r="E268" t="s">
        <v>1882</v>
      </c>
      <c r="F268" t="s">
        <v>90</v>
      </c>
      <c r="G268" t="s">
        <v>91</v>
      </c>
      <c r="H268">
        <v>60622</v>
      </c>
      <c r="I268" t="s">
        <v>1883</v>
      </c>
      <c r="J268" t="s">
        <v>1884</v>
      </c>
      <c r="K268" t="s">
        <v>367</v>
      </c>
      <c r="L268" t="s">
        <v>193</v>
      </c>
      <c r="M268" t="s">
        <v>1285</v>
      </c>
      <c r="N268" t="s">
        <v>128</v>
      </c>
      <c r="O268" t="s">
        <v>248</v>
      </c>
      <c r="P268" t="s">
        <v>789</v>
      </c>
      <c r="Q268" t="s">
        <v>96</v>
      </c>
      <c r="R268" t="s">
        <v>103</v>
      </c>
      <c r="S268">
        <v>56</v>
      </c>
      <c r="T268" t="s">
        <v>101</v>
      </c>
      <c r="U268" t="s">
        <v>101</v>
      </c>
      <c r="V268" t="s">
        <v>102</v>
      </c>
      <c r="W268">
        <v>39</v>
      </c>
      <c r="X268" t="s">
        <v>102</v>
      </c>
      <c r="Y268">
        <v>24</v>
      </c>
      <c r="Z268" t="s">
        <v>4875</v>
      </c>
      <c r="AA268" t="s">
        <v>101</v>
      </c>
      <c r="AB268" t="s">
        <v>101</v>
      </c>
      <c r="AC268" t="s">
        <v>101</v>
      </c>
      <c r="AD268" t="s">
        <v>101</v>
      </c>
      <c r="AE268" t="s">
        <v>101</v>
      </c>
      <c r="AF268" t="s">
        <v>101</v>
      </c>
      <c r="AG268" t="s">
        <v>101</v>
      </c>
      <c r="AH268" s="2">
        <v>0.94199999999999995</v>
      </c>
      <c r="AI268">
        <v>13.7</v>
      </c>
      <c r="AJ268" s="2">
        <v>0</v>
      </c>
      <c r="AK268" s="2">
        <v>1</v>
      </c>
      <c r="AL268" t="s">
        <v>101</v>
      </c>
      <c r="AM268" t="s">
        <v>101</v>
      </c>
      <c r="AN268" t="s">
        <v>101</v>
      </c>
      <c r="AO268" t="s">
        <v>101</v>
      </c>
      <c r="AP268" t="s">
        <v>101</v>
      </c>
      <c r="AQ268" t="s">
        <v>101</v>
      </c>
      <c r="AR268">
        <v>61.9</v>
      </c>
      <c r="AS268">
        <v>71.599999999999994</v>
      </c>
      <c r="AT268">
        <v>48.1</v>
      </c>
      <c r="AU268">
        <v>61.6</v>
      </c>
      <c r="AV268">
        <v>47.9</v>
      </c>
      <c r="AW268">
        <v>69.2</v>
      </c>
      <c r="AX268">
        <v>42.6</v>
      </c>
      <c r="AY268">
        <v>38.9</v>
      </c>
      <c r="AZ268">
        <v>-0.6</v>
      </c>
      <c r="BA268">
        <v>-0.6</v>
      </c>
      <c r="BB268" t="s">
        <v>104</v>
      </c>
      <c r="BC268" t="s">
        <v>113</v>
      </c>
      <c r="BD268">
        <v>58.7</v>
      </c>
      <c r="BE268">
        <v>29</v>
      </c>
      <c r="BF268">
        <v>14.5</v>
      </c>
      <c r="BG268">
        <v>14.7</v>
      </c>
      <c r="BH268" t="s">
        <v>101</v>
      </c>
      <c r="BI268">
        <v>16</v>
      </c>
      <c r="BJ268">
        <v>1.5</v>
      </c>
      <c r="BK268" t="s">
        <v>101</v>
      </c>
      <c r="BL268" t="s">
        <v>101</v>
      </c>
      <c r="BM268" t="s">
        <v>101</v>
      </c>
      <c r="BN268" t="s">
        <v>101</v>
      </c>
      <c r="BO268" t="s">
        <v>101</v>
      </c>
      <c r="BP268">
        <v>558</v>
      </c>
      <c r="BQ268">
        <v>35</v>
      </c>
      <c r="BR268">
        <v>93.3</v>
      </c>
      <c r="BS268">
        <v>1167748.1000000001</v>
      </c>
      <c r="BT268">
        <v>1904529.595</v>
      </c>
      <c r="BU268">
        <v>41.8935757</v>
      </c>
      <c r="BV268">
        <v>-87.659366759999997</v>
      </c>
      <c r="BW268">
        <v>24</v>
      </c>
      <c r="BX268" t="s">
        <v>602</v>
      </c>
      <c r="BY268">
        <v>27</v>
      </c>
      <c r="BZ268">
        <v>13</v>
      </c>
      <c r="CA268" t="s">
        <v>1885</v>
      </c>
    </row>
    <row r="269" spans="2:79" x14ac:dyDescent="0.2">
      <c r="B269">
        <v>609985</v>
      </c>
      <c r="C269" t="s">
        <v>511</v>
      </c>
      <c r="D269" t="s">
        <v>88</v>
      </c>
      <c r="E269" t="s">
        <v>512</v>
      </c>
      <c r="F269" t="s">
        <v>90</v>
      </c>
      <c r="G269" t="s">
        <v>91</v>
      </c>
      <c r="H269">
        <v>60624</v>
      </c>
      <c r="I269" t="s">
        <v>513</v>
      </c>
      <c r="J269" t="s">
        <v>514</v>
      </c>
      <c r="K269" t="s">
        <v>120</v>
      </c>
      <c r="L269" t="s">
        <v>121</v>
      </c>
      <c r="M269" t="s">
        <v>96</v>
      </c>
      <c r="N269" t="s">
        <v>97</v>
      </c>
      <c r="O269" t="s">
        <v>248</v>
      </c>
      <c r="P269" t="s">
        <v>249</v>
      </c>
      <c r="Q269" t="s">
        <v>96</v>
      </c>
      <c r="R269" t="s">
        <v>102</v>
      </c>
      <c r="S269">
        <v>29</v>
      </c>
      <c r="T269" t="s">
        <v>102</v>
      </c>
      <c r="U269">
        <v>39</v>
      </c>
      <c r="V269" t="s">
        <v>102</v>
      </c>
      <c r="W269">
        <v>26</v>
      </c>
      <c r="X269" t="s">
        <v>149</v>
      </c>
      <c r="Y269">
        <v>63</v>
      </c>
      <c r="Z269" t="s">
        <v>4876</v>
      </c>
      <c r="AA269">
        <v>58</v>
      </c>
      <c r="AB269" t="s">
        <v>103</v>
      </c>
      <c r="AC269">
        <v>52</v>
      </c>
      <c r="AD269" t="s">
        <v>103</v>
      </c>
      <c r="AE269">
        <v>51</v>
      </c>
      <c r="AF269" t="s">
        <v>149</v>
      </c>
      <c r="AG269">
        <v>56</v>
      </c>
      <c r="AH269" s="2">
        <v>0.93799999999999994</v>
      </c>
      <c r="AI269">
        <v>13.4</v>
      </c>
      <c r="AJ269" s="2">
        <v>0.95899999999999996</v>
      </c>
      <c r="AK269" s="2">
        <v>1</v>
      </c>
      <c r="AL269">
        <v>72.400000000000006</v>
      </c>
      <c r="AM269">
        <v>64.900000000000006</v>
      </c>
      <c r="AN269">
        <v>36.5</v>
      </c>
      <c r="AO269">
        <v>34.1</v>
      </c>
      <c r="AP269">
        <v>45.7</v>
      </c>
      <c r="AQ269">
        <v>37.299999999999997</v>
      </c>
      <c r="AR269">
        <v>61.4</v>
      </c>
      <c r="AS269">
        <v>46.7</v>
      </c>
      <c r="AT269">
        <v>61.6</v>
      </c>
      <c r="AU269">
        <v>51.1</v>
      </c>
      <c r="AV269">
        <v>28</v>
      </c>
      <c r="AW269">
        <v>44</v>
      </c>
      <c r="AX269">
        <v>25.6</v>
      </c>
      <c r="AY269">
        <v>19.2</v>
      </c>
      <c r="AZ269">
        <v>0.5</v>
      </c>
      <c r="BA269">
        <v>0.1</v>
      </c>
      <c r="BB269" t="s">
        <v>113</v>
      </c>
      <c r="BC269" t="s">
        <v>113</v>
      </c>
      <c r="BD269" t="s">
        <v>101</v>
      </c>
      <c r="BE269" t="s">
        <v>101</v>
      </c>
      <c r="BF269" t="s">
        <v>101</v>
      </c>
      <c r="BG269" t="s">
        <v>101</v>
      </c>
      <c r="BH269" t="s">
        <v>101</v>
      </c>
      <c r="BI269" t="s">
        <v>101</v>
      </c>
      <c r="BJ269" t="s">
        <v>101</v>
      </c>
      <c r="BK269" t="s">
        <v>101</v>
      </c>
      <c r="BL269" t="s">
        <v>101</v>
      </c>
      <c r="BM269" t="s">
        <v>101</v>
      </c>
      <c r="BN269" t="s">
        <v>101</v>
      </c>
      <c r="BO269" t="s">
        <v>101</v>
      </c>
      <c r="BP269">
        <v>259</v>
      </c>
      <c r="BQ269">
        <v>36</v>
      </c>
      <c r="BR269" t="s">
        <v>101</v>
      </c>
      <c r="BS269">
        <v>1146965.713</v>
      </c>
      <c r="BT269">
        <v>1898931.63</v>
      </c>
      <c r="BU269">
        <v>41.878636849999999</v>
      </c>
      <c r="BV269">
        <v>-87.73583687</v>
      </c>
      <c r="BW269">
        <v>26</v>
      </c>
      <c r="BX269" t="s">
        <v>122</v>
      </c>
      <c r="BY269">
        <v>28</v>
      </c>
      <c r="BZ269">
        <v>11</v>
      </c>
      <c r="CA269" t="s">
        <v>515</v>
      </c>
    </row>
    <row r="270" spans="2:79" x14ac:dyDescent="0.2">
      <c r="B270">
        <v>610240</v>
      </c>
      <c r="C270" t="s">
        <v>962</v>
      </c>
      <c r="D270" t="s">
        <v>88</v>
      </c>
      <c r="E270" t="s">
        <v>963</v>
      </c>
      <c r="F270" t="s">
        <v>90</v>
      </c>
      <c r="G270" t="s">
        <v>91</v>
      </c>
      <c r="H270">
        <v>60623</v>
      </c>
      <c r="I270" t="s">
        <v>964</v>
      </c>
      <c r="J270" t="s">
        <v>965</v>
      </c>
      <c r="K270" t="s">
        <v>268</v>
      </c>
      <c r="L270" t="s">
        <v>121</v>
      </c>
      <c r="M270" t="s">
        <v>96</v>
      </c>
      <c r="N270" t="s">
        <v>97</v>
      </c>
      <c r="O270" t="s">
        <v>98</v>
      </c>
      <c r="P270" t="s">
        <v>99</v>
      </c>
      <c r="Q270" t="s">
        <v>96</v>
      </c>
      <c r="R270" t="s">
        <v>102</v>
      </c>
      <c r="S270">
        <v>37</v>
      </c>
      <c r="T270" t="s">
        <v>101</v>
      </c>
      <c r="U270" t="s">
        <v>101</v>
      </c>
      <c r="V270" t="s">
        <v>102</v>
      </c>
      <c r="W270">
        <v>34</v>
      </c>
      <c r="X270" t="s">
        <v>102</v>
      </c>
      <c r="Y270">
        <v>22</v>
      </c>
      <c r="Z270" t="s">
        <v>4875</v>
      </c>
      <c r="AA270" t="s">
        <v>101</v>
      </c>
      <c r="AB270" t="s">
        <v>101</v>
      </c>
      <c r="AC270" t="s">
        <v>101</v>
      </c>
      <c r="AD270" t="s">
        <v>149</v>
      </c>
      <c r="AE270">
        <v>55</v>
      </c>
      <c r="AF270" t="s">
        <v>149</v>
      </c>
      <c r="AG270">
        <v>63</v>
      </c>
      <c r="AH270" s="2">
        <v>0.90900000000000003</v>
      </c>
      <c r="AI270">
        <v>13.2</v>
      </c>
      <c r="AJ270" s="2">
        <v>0.95699999999999996</v>
      </c>
      <c r="AK270" s="2">
        <v>0.97899999999999998</v>
      </c>
      <c r="AL270">
        <v>70.099999999999994</v>
      </c>
      <c r="AM270">
        <v>46.8</v>
      </c>
      <c r="AN270">
        <v>19</v>
      </c>
      <c r="AO270">
        <v>8.6</v>
      </c>
      <c r="AP270">
        <v>48.6</v>
      </c>
      <c r="AQ270">
        <v>52.1</v>
      </c>
      <c r="AR270">
        <v>15.7</v>
      </c>
      <c r="AS270">
        <v>17.100000000000001</v>
      </c>
      <c r="AT270">
        <v>30.3</v>
      </c>
      <c r="AU270">
        <v>34.700000000000003</v>
      </c>
      <c r="AV270">
        <v>3.6</v>
      </c>
      <c r="AW270">
        <v>32.1</v>
      </c>
      <c r="AX270">
        <v>3.5</v>
      </c>
      <c r="AY270">
        <v>1.7</v>
      </c>
      <c r="AZ270">
        <v>-0.8</v>
      </c>
      <c r="BA270">
        <v>-1.9</v>
      </c>
      <c r="BB270" t="s">
        <v>104</v>
      </c>
      <c r="BC270" t="s">
        <v>104</v>
      </c>
      <c r="BD270" t="s">
        <v>101</v>
      </c>
      <c r="BE270" t="s">
        <v>101</v>
      </c>
      <c r="BF270" t="s">
        <v>101</v>
      </c>
      <c r="BG270" t="s">
        <v>101</v>
      </c>
      <c r="BH270" t="s">
        <v>101</v>
      </c>
      <c r="BI270" t="s">
        <v>101</v>
      </c>
      <c r="BJ270" t="s">
        <v>101</v>
      </c>
      <c r="BK270" t="s">
        <v>101</v>
      </c>
      <c r="BL270" t="s">
        <v>101</v>
      </c>
      <c r="BM270" t="s">
        <v>101</v>
      </c>
      <c r="BN270" t="s">
        <v>101</v>
      </c>
      <c r="BO270" t="s">
        <v>101</v>
      </c>
      <c r="BP270">
        <v>271</v>
      </c>
      <c r="BQ270">
        <v>36</v>
      </c>
      <c r="BR270" t="s">
        <v>101</v>
      </c>
      <c r="BS270">
        <v>1150885.71</v>
      </c>
      <c r="BT270">
        <v>1893465.1359999999</v>
      </c>
      <c r="BU270">
        <v>41.863560380000003</v>
      </c>
      <c r="BV270">
        <v>-87.721586360000003</v>
      </c>
      <c r="BW270">
        <v>29</v>
      </c>
      <c r="BX270" t="s">
        <v>412</v>
      </c>
      <c r="BY270">
        <v>24</v>
      </c>
      <c r="BZ270">
        <v>10</v>
      </c>
      <c r="CA270" t="s">
        <v>966</v>
      </c>
    </row>
    <row r="271" spans="2:79" x14ac:dyDescent="0.2">
      <c r="B271">
        <v>609898</v>
      </c>
      <c r="C271" t="s">
        <v>1165</v>
      </c>
      <c r="D271" t="s">
        <v>88</v>
      </c>
      <c r="E271" t="s">
        <v>1166</v>
      </c>
      <c r="F271" t="s">
        <v>90</v>
      </c>
      <c r="G271" t="s">
        <v>91</v>
      </c>
      <c r="H271">
        <v>60629</v>
      </c>
      <c r="I271" t="s">
        <v>1167</v>
      </c>
      <c r="J271" t="s">
        <v>1168</v>
      </c>
      <c r="K271" t="s">
        <v>175</v>
      </c>
      <c r="L271" t="s">
        <v>112</v>
      </c>
      <c r="M271" t="s">
        <v>96</v>
      </c>
      <c r="N271" t="s">
        <v>128</v>
      </c>
      <c r="O271" t="s">
        <v>98</v>
      </c>
      <c r="P271" t="s">
        <v>99</v>
      </c>
      <c r="Q271" t="s">
        <v>96</v>
      </c>
      <c r="R271" t="s">
        <v>103</v>
      </c>
      <c r="S271">
        <v>42</v>
      </c>
      <c r="T271" t="s">
        <v>103</v>
      </c>
      <c r="U271">
        <v>41</v>
      </c>
      <c r="V271" t="s">
        <v>102</v>
      </c>
      <c r="W271">
        <v>33</v>
      </c>
      <c r="X271" t="s">
        <v>102</v>
      </c>
      <c r="Y271">
        <v>34</v>
      </c>
      <c r="Z271" t="s">
        <v>4876</v>
      </c>
      <c r="AA271">
        <v>42</v>
      </c>
      <c r="AB271" t="s">
        <v>102</v>
      </c>
      <c r="AC271">
        <v>32</v>
      </c>
      <c r="AD271" t="s">
        <v>101</v>
      </c>
      <c r="AE271" t="s">
        <v>101</v>
      </c>
      <c r="AF271" t="s">
        <v>101</v>
      </c>
      <c r="AG271" t="s">
        <v>101</v>
      </c>
      <c r="AH271" s="2">
        <v>0.95299999999999996</v>
      </c>
      <c r="AI271">
        <v>13.1</v>
      </c>
      <c r="AJ271" s="2">
        <v>0.95599999999999996</v>
      </c>
      <c r="AK271" s="2">
        <v>1</v>
      </c>
      <c r="AL271">
        <v>48.2</v>
      </c>
      <c r="AM271">
        <v>27.3</v>
      </c>
      <c r="AN271">
        <v>28.2</v>
      </c>
      <c r="AO271">
        <v>31.4</v>
      </c>
      <c r="AP271">
        <v>52.4</v>
      </c>
      <c r="AQ271">
        <v>49.5</v>
      </c>
      <c r="AR271">
        <v>32.799999999999997</v>
      </c>
      <c r="AS271">
        <v>39.9</v>
      </c>
      <c r="AT271">
        <v>50.4</v>
      </c>
      <c r="AU271">
        <v>51.3</v>
      </c>
      <c r="AV271">
        <v>10.199999999999999</v>
      </c>
      <c r="AW271">
        <v>20.9</v>
      </c>
      <c r="AX271">
        <v>8.9</v>
      </c>
      <c r="AY271">
        <v>9.6</v>
      </c>
      <c r="AZ271">
        <v>-1.5</v>
      </c>
      <c r="BA271">
        <v>-0.7</v>
      </c>
      <c r="BB271" t="s">
        <v>104</v>
      </c>
      <c r="BC271" t="s">
        <v>104</v>
      </c>
      <c r="BD271">
        <v>15.9</v>
      </c>
      <c r="BE271">
        <v>17.2</v>
      </c>
      <c r="BF271" t="s">
        <v>101</v>
      </c>
      <c r="BG271" t="s">
        <v>101</v>
      </c>
      <c r="BH271" t="s">
        <v>101</v>
      </c>
      <c r="BI271" t="s">
        <v>101</v>
      </c>
      <c r="BJ271" t="s">
        <v>101</v>
      </c>
      <c r="BK271" t="s">
        <v>101</v>
      </c>
      <c r="BL271" t="s">
        <v>101</v>
      </c>
      <c r="BM271" t="s">
        <v>101</v>
      </c>
      <c r="BN271" t="s">
        <v>101</v>
      </c>
      <c r="BO271" t="s">
        <v>101</v>
      </c>
      <c r="BP271">
        <v>1777</v>
      </c>
      <c r="BQ271">
        <v>44</v>
      </c>
      <c r="BR271" t="s">
        <v>101</v>
      </c>
      <c r="BS271">
        <v>1154822.365</v>
      </c>
      <c r="BT271">
        <v>1861019.3829999999</v>
      </c>
      <c r="BU271">
        <v>41.774447100000003</v>
      </c>
      <c r="BV271">
        <v>-87.708001890000006</v>
      </c>
      <c r="BW271">
        <v>66</v>
      </c>
      <c r="BX271" t="s">
        <v>176</v>
      </c>
      <c r="BY271">
        <v>15</v>
      </c>
      <c r="BZ271">
        <v>8</v>
      </c>
      <c r="CA271" t="s">
        <v>1169</v>
      </c>
    </row>
    <row r="272" spans="2:79" x14ac:dyDescent="0.2">
      <c r="B272">
        <v>609745</v>
      </c>
      <c r="C272" t="s">
        <v>2964</v>
      </c>
      <c r="D272" t="s">
        <v>132</v>
      </c>
      <c r="E272" t="s">
        <v>2965</v>
      </c>
      <c r="F272" t="s">
        <v>90</v>
      </c>
      <c r="G272" t="s">
        <v>91</v>
      </c>
      <c r="H272">
        <v>60636</v>
      </c>
      <c r="I272" t="s">
        <v>2966</v>
      </c>
      <c r="J272" t="s">
        <v>2967</v>
      </c>
      <c r="K272" t="s">
        <v>163</v>
      </c>
      <c r="L272" t="s">
        <v>112</v>
      </c>
      <c r="M272" t="s">
        <v>101</v>
      </c>
      <c r="N272" t="s">
        <v>97</v>
      </c>
      <c r="O272" t="s">
        <v>482</v>
      </c>
      <c r="P272" t="s">
        <v>789</v>
      </c>
      <c r="Q272" t="s">
        <v>96</v>
      </c>
      <c r="R272" t="s">
        <v>101</v>
      </c>
      <c r="T272" t="s">
        <v>103</v>
      </c>
      <c r="U272">
        <v>52</v>
      </c>
      <c r="V272" t="s">
        <v>101</v>
      </c>
      <c r="X272" t="s">
        <v>101</v>
      </c>
      <c r="Z272" t="s">
        <v>4876</v>
      </c>
      <c r="AA272">
        <v>47</v>
      </c>
      <c r="AB272" t="s">
        <v>149</v>
      </c>
      <c r="AC272">
        <v>60</v>
      </c>
      <c r="AD272" t="s">
        <v>149</v>
      </c>
      <c r="AE272">
        <v>63</v>
      </c>
      <c r="AF272" t="s">
        <v>149</v>
      </c>
      <c r="AG272">
        <v>60</v>
      </c>
      <c r="AH272" s="2">
        <v>0.85499999999999998</v>
      </c>
      <c r="AI272">
        <v>13.1</v>
      </c>
      <c r="AJ272" s="2">
        <v>0.95199999999999996</v>
      </c>
      <c r="AK272" s="2">
        <v>1</v>
      </c>
      <c r="AL272" t="s">
        <v>101</v>
      </c>
      <c r="AM272" t="s">
        <v>101</v>
      </c>
      <c r="AN272" t="s">
        <v>101</v>
      </c>
      <c r="AO272" t="s">
        <v>101</v>
      </c>
      <c r="AP272" t="s">
        <v>101</v>
      </c>
      <c r="AQ272" t="s">
        <v>101</v>
      </c>
      <c r="AR272" t="s">
        <v>101</v>
      </c>
      <c r="AS272" t="s">
        <v>101</v>
      </c>
      <c r="AT272" t="s">
        <v>101</v>
      </c>
      <c r="AU272" t="s">
        <v>101</v>
      </c>
      <c r="AV272" t="s">
        <v>101</v>
      </c>
      <c r="AW272" t="s">
        <v>101</v>
      </c>
      <c r="BB272" t="s">
        <v>101</v>
      </c>
      <c r="BC272" t="s">
        <v>101</v>
      </c>
      <c r="BD272" t="s">
        <v>101</v>
      </c>
      <c r="BE272" t="s">
        <v>101</v>
      </c>
      <c r="BF272" t="s">
        <v>101</v>
      </c>
      <c r="BG272" t="s">
        <v>101</v>
      </c>
      <c r="BH272" t="s">
        <v>101</v>
      </c>
      <c r="BI272" t="s">
        <v>101</v>
      </c>
      <c r="BJ272" t="s">
        <v>101</v>
      </c>
      <c r="BK272" t="s">
        <v>101</v>
      </c>
      <c r="BL272" t="s">
        <v>101</v>
      </c>
      <c r="BM272">
        <v>40</v>
      </c>
      <c r="BN272">
        <v>71.7</v>
      </c>
      <c r="BO272" t="s">
        <v>101</v>
      </c>
      <c r="BP272">
        <v>201</v>
      </c>
      <c r="BQ272">
        <v>43</v>
      </c>
      <c r="BR272" t="s">
        <v>101</v>
      </c>
      <c r="BS272">
        <v>1163596.6170000001</v>
      </c>
      <c r="BT272">
        <v>1855772.0589999999</v>
      </c>
      <c r="BU272">
        <v>41.759868130000001</v>
      </c>
      <c r="BV272">
        <v>-87.675983799999997</v>
      </c>
      <c r="BW272">
        <v>67</v>
      </c>
      <c r="BX272" t="s">
        <v>114</v>
      </c>
      <c r="BY272">
        <v>17</v>
      </c>
      <c r="BZ272">
        <v>7</v>
      </c>
      <c r="CA272" t="s">
        <v>2968</v>
      </c>
    </row>
    <row r="273" spans="2:79" x14ac:dyDescent="0.2">
      <c r="B273">
        <v>609735</v>
      </c>
      <c r="C273" t="s">
        <v>774</v>
      </c>
      <c r="D273" t="s">
        <v>132</v>
      </c>
      <c r="E273" t="s">
        <v>775</v>
      </c>
      <c r="F273" t="s">
        <v>90</v>
      </c>
      <c r="G273" t="s">
        <v>91</v>
      </c>
      <c r="H273">
        <v>60609</v>
      </c>
      <c r="I273" t="s">
        <v>776</v>
      </c>
      <c r="J273" t="s">
        <v>777</v>
      </c>
      <c r="K273" t="s">
        <v>163</v>
      </c>
      <c r="L273" t="s">
        <v>112</v>
      </c>
      <c r="M273" t="s">
        <v>96</v>
      </c>
      <c r="N273" t="s">
        <v>97</v>
      </c>
      <c r="O273" t="s">
        <v>98</v>
      </c>
      <c r="P273" t="s">
        <v>249</v>
      </c>
      <c r="Q273" t="s">
        <v>96</v>
      </c>
      <c r="R273" t="s">
        <v>102</v>
      </c>
      <c r="S273">
        <v>34</v>
      </c>
      <c r="T273" t="s">
        <v>103</v>
      </c>
      <c r="U273">
        <v>57</v>
      </c>
      <c r="V273" t="s">
        <v>103</v>
      </c>
      <c r="W273">
        <v>45</v>
      </c>
      <c r="X273" t="s">
        <v>102</v>
      </c>
      <c r="Y273">
        <v>37</v>
      </c>
      <c r="Z273" t="s">
        <v>4876</v>
      </c>
      <c r="AA273">
        <v>54</v>
      </c>
      <c r="AB273" t="s">
        <v>102</v>
      </c>
      <c r="AC273">
        <v>35</v>
      </c>
      <c r="AD273" t="s">
        <v>103</v>
      </c>
      <c r="AE273">
        <v>51</v>
      </c>
      <c r="AF273" t="s">
        <v>103</v>
      </c>
      <c r="AG273">
        <v>47</v>
      </c>
      <c r="AH273" s="2">
        <v>0.78400000000000003</v>
      </c>
      <c r="AI273">
        <v>13</v>
      </c>
      <c r="AJ273" s="2">
        <v>0.95199999999999996</v>
      </c>
      <c r="AK273" s="2">
        <v>1</v>
      </c>
      <c r="AL273" t="s">
        <v>101</v>
      </c>
      <c r="AM273" t="s">
        <v>101</v>
      </c>
      <c r="AN273" t="s">
        <v>101</v>
      </c>
      <c r="AO273" t="s">
        <v>101</v>
      </c>
      <c r="AP273" t="s">
        <v>101</v>
      </c>
      <c r="AQ273" t="s">
        <v>101</v>
      </c>
      <c r="AR273" t="s">
        <v>101</v>
      </c>
      <c r="AS273" t="s">
        <v>101</v>
      </c>
      <c r="AT273" t="s">
        <v>101</v>
      </c>
      <c r="AU273" t="s">
        <v>101</v>
      </c>
      <c r="AV273" t="s">
        <v>101</v>
      </c>
      <c r="AW273" t="s">
        <v>101</v>
      </c>
      <c r="BB273" t="s">
        <v>101</v>
      </c>
      <c r="BC273" t="s">
        <v>101</v>
      </c>
      <c r="BD273" t="s">
        <v>101</v>
      </c>
      <c r="BE273" t="s">
        <v>101</v>
      </c>
      <c r="BF273">
        <v>11.6</v>
      </c>
      <c r="BG273">
        <v>12</v>
      </c>
      <c r="BH273">
        <v>12.9</v>
      </c>
      <c r="BI273">
        <v>12.9</v>
      </c>
      <c r="BJ273">
        <v>1.3</v>
      </c>
      <c r="BK273">
        <v>13.5</v>
      </c>
      <c r="BL273">
        <v>0.6</v>
      </c>
      <c r="BM273">
        <v>10.5</v>
      </c>
      <c r="BN273">
        <v>41.1</v>
      </c>
      <c r="BO273">
        <v>37</v>
      </c>
      <c r="BP273">
        <v>461</v>
      </c>
      <c r="BQ273">
        <v>42</v>
      </c>
      <c r="BR273">
        <v>86.5</v>
      </c>
      <c r="BS273">
        <v>1172475.4739999999</v>
      </c>
      <c r="BT273">
        <v>1873203.8259999999</v>
      </c>
      <c r="BU273">
        <v>41.807512070000001</v>
      </c>
      <c r="BV273">
        <v>-87.642929850000002</v>
      </c>
      <c r="BW273">
        <v>61</v>
      </c>
      <c r="BX273" t="s">
        <v>286</v>
      </c>
      <c r="BY273">
        <v>11</v>
      </c>
      <c r="BZ273">
        <v>9</v>
      </c>
      <c r="CA273" t="s">
        <v>778</v>
      </c>
    </row>
    <row r="274" spans="2:79" x14ac:dyDescent="0.2">
      <c r="B274">
        <v>609716</v>
      </c>
      <c r="C274" t="s">
        <v>704</v>
      </c>
      <c r="D274" t="s">
        <v>132</v>
      </c>
      <c r="E274" t="s">
        <v>705</v>
      </c>
      <c r="F274" t="s">
        <v>90</v>
      </c>
      <c r="G274" t="s">
        <v>91</v>
      </c>
      <c r="H274">
        <v>60639</v>
      </c>
      <c r="I274" t="s">
        <v>706</v>
      </c>
      <c r="J274" t="s">
        <v>707</v>
      </c>
      <c r="K274" t="s">
        <v>367</v>
      </c>
      <c r="L274" t="s">
        <v>193</v>
      </c>
      <c r="M274" t="s">
        <v>96</v>
      </c>
      <c r="N274" t="s">
        <v>128</v>
      </c>
      <c r="O274" t="s">
        <v>98</v>
      </c>
      <c r="P274" t="s">
        <v>99</v>
      </c>
      <c r="Q274" t="s">
        <v>96</v>
      </c>
      <c r="R274" t="s">
        <v>102</v>
      </c>
      <c r="S274">
        <v>32</v>
      </c>
      <c r="T274" t="s">
        <v>102</v>
      </c>
      <c r="U274">
        <v>28</v>
      </c>
      <c r="V274" t="s">
        <v>102</v>
      </c>
      <c r="W274">
        <v>32</v>
      </c>
      <c r="X274" t="s">
        <v>102</v>
      </c>
      <c r="Y274">
        <v>28</v>
      </c>
      <c r="Z274" t="s">
        <v>4879</v>
      </c>
      <c r="AA274">
        <v>19</v>
      </c>
      <c r="AB274" t="s">
        <v>103</v>
      </c>
      <c r="AC274">
        <v>43</v>
      </c>
      <c r="AD274" t="s">
        <v>101</v>
      </c>
      <c r="AE274" t="s">
        <v>101</v>
      </c>
      <c r="AF274" t="s">
        <v>101</v>
      </c>
      <c r="AG274" t="s">
        <v>101</v>
      </c>
      <c r="AH274" s="2">
        <v>0.74399999999999999</v>
      </c>
      <c r="AI274">
        <v>12.9</v>
      </c>
      <c r="AJ274" s="2">
        <v>0.94499999999999995</v>
      </c>
      <c r="AK274" s="2">
        <v>0.995</v>
      </c>
      <c r="AL274" t="s">
        <v>101</v>
      </c>
      <c r="AM274" t="s">
        <v>101</v>
      </c>
      <c r="AN274" t="s">
        <v>101</v>
      </c>
      <c r="AO274" t="s">
        <v>101</v>
      </c>
      <c r="AP274" t="s">
        <v>101</v>
      </c>
      <c r="AQ274" t="s">
        <v>101</v>
      </c>
      <c r="AR274" t="s">
        <v>101</v>
      </c>
      <c r="AS274" t="s">
        <v>101</v>
      </c>
      <c r="AT274" t="s">
        <v>101</v>
      </c>
      <c r="AU274" t="s">
        <v>101</v>
      </c>
      <c r="AV274" t="s">
        <v>101</v>
      </c>
      <c r="AW274" t="s">
        <v>101</v>
      </c>
      <c r="BB274" t="s">
        <v>101</v>
      </c>
      <c r="BC274" t="s">
        <v>101</v>
      </c>
      <c r="BD274" t="s">
        <v>101</v>
      </c>
      <c r="BE274" t="s">
        <v>101</v>
      </c>
      <c r="BF274">
        <v>12.8</v>
      </c>
      <c r="BG274">
        <v>12.2</v>
      </c>
      <c r="BH274">
        <v>13.8</v>
      </c>
      <c r="BI274">
        <v>13.8</v>
      </c>
      <c r="BJ274">
        <v>1</v>
      </c>
      <c r="BK274">
        <v>14.9</v>
      </c>
      <c r="BL274">
        <v>1.1000000000000001</v>
      </c>
      <c r="BM274">
        <v>16.7</v>
      </c>
      <c r="BN274">
        <v>54.1</v>
      </c>
      <c r="BO274">
        <v>35</v>
      </c>
      <c r="BP274">
        <v>1252</v>
      </c>
      <c r="BQ274">
        <v>29</v>
      </c>
      <c r="BR274">
        <v>56.9</v>
      </c>
      <c r="BS274">
        <v>1146795.845</v>
      </c>
      <c r="BT274">
        <v>1916879.493</v>
      </c>
      <c r="BU274">
        <v>41.927890920000003</v>
      </c>
      <c r="BV274">
        <v>-87.736001709999996</v>
      </c>
      <c r="BW274">
        <v>20</v>
      </c>
      <c r="BX274" t="s">
        <v>708</v>
      </c>
      <c r="BY274">
        <v>31</v>
      </c>
      <c r="BZ274">
        <v>25</v>
      </c>
      <c r="CA274" t="s">
        <v>709</v>
      </c>
    </row>
    <row r="275" spans="2:79" x14ac:dyDescent="0.2">
      <c r="B275">
        <v>610111</v>
      </c>
      <c r="C275" t="s">
        <v>2478</v>
      </c>
      <c r="D275" t="s">
        <v>88</v>
      </c>
      <c r="E275" t="s">
        <v>2479</v>
      </c>
      <c r="F275" t="s">
        <v>90</v>
      </c>
      <c r="G275" t="s">
        <v>91</v>
      </c>
      <c r="H275">
        <v>60630</v>
      </c>
      <c r="I275" t="s">
        <v>2480</v>
      </c>
      <c r="J275" t="s">
        <v>2481</v>
      </c>
      <c r="K275" t="s">
        <v>1066</v>
      </c>
      <c r="L275" t="s">
        <v>193</v>
      </c>
      <c r="M275" t="s">
        <v>96</v>
      </c>
      <c r="N275" t="s">
        <v>128</v>
      </c>
      <c r="O275" t="s">
        <v>248</v>
      </c>
      <c r="P275" t="s">
        <v>249</v>
      </c>
      <c r="Q275" t="s">
        <v>96</v>
      </c>
      <c r="R275" t="s">
        <v>149</v>
      </c>
      <c r="S275">
        <v>75</v>
      </c>
      <c r="T275" t="s">
        <v>101</v>
      </c>
      <c r="U275" t="s">
        <v>101</v>
      </c>
      <c r="V275" t="s">
        <v>149</v>
      </c>
      <c r="W275">
        <v>61</v>
      </c>
      <c r="X275" t="s">
        <v>149</v>
      </c>
      <c r="Y275">
        <v>68</v>
      </c>
      <c r="Z275" t="s">
        <v>4875</v>
      </c>
      <c r="AA275" t="s">
        <v>101</v>
      </c>
      <c r="AB275" t="s">
        <v>101</v>
      </c>
      <c r="AC275" t="s">
        <v>101</v>
      </c>
      <c r="AD275" t="s">
        <v>149</v>
      </c>
      <c r="AE275">
        <v>65</v>
      </c>
      <c r="AF275" t="s">
        <v>149</v>
      </c>
      <c r="AG275">
        <v>61</v>
      </c>
      <c r="AH275" s="2">
        <v>0.96299999999999997</v>
      </c>
      <c r="AI275">
        <v>12.8</v>
      </c>
      <c r="AJ275" s="2">
        <v>0.94799999999999995</v>
      </c>
      <c r="AK275" s="2">
        <v>0.99199999999999999</v>
      </c>
      <c r="AL275">
        <v>72.2</v>
      </c>
      <c r="AM275">
        <v>42.4</v>
      </c>
      <c r="AN275">
        <v>47.7</v>
      </c>
      <c r="AO275">
        <v>38</v>
      </c>
      <c r="AP275">
        <v>58.9</v>
      </c>
      <c r="AQ275">
        <v>58.5</v>
      </c>
      <c r="AR275">
        <v>48.9</v>
      </c>
      <c r="AS275">
        <v>45.3</v>
      </c>
      <c r="AT275">
        <v>52.5</v>
      </c>
      <c r="AU275">
        <v>57.3</v>
      </c>
      <c r="AV275">
        <v>24.8</v>
      </c>
      <c r="AW275">
        <v>37.6</v>
      </c>
      <c r="AX275">
        <v>25.3</v>
      </c>
      <c r="AY275">
        <v>15.1</v>
      </c>
      <c r="AZ275">
        <v>0.5</v>
      </c>
      <c r="BA275">
        <v>0.3</v>
      </c>
      <c r="BB275" t="s">
        <v>220</v>
      </c>
      <c r="BC275" t="s">
        <v>113</v>
      </c>
      <c r="BD275">
        <v>26.5</v>
      </c>
      <c r="BE275">
        <v>74.2</v>
      </c>
      <c r="BF275" t="s">
        <v>101</v>
      </c>
      <c r="BG275" t="s">
        <v>101</v>
      </c>
      <c r="BH275" t="s">
        <v>101</v>
      </c>
      <c r="BI275" t="s">
        <v>101</v>
      </c>
      <c r="BJ275" t="s">
        <v>101</v>
      </c>
      <c r="BK275" t="s">
        <v>101</v>
      </c>
      <c r="BL275" t="s">
        <v>101</v>
      </c>
      <c r="BM275" t="s">
        <v>101</v>
      </c>
      <c r="BN275" t="s">
        <v>101</v>
      </c>
      <c r="BO275" t="s">
        <v>101</v>
      </c>
      <c r="BP275">
        <v>919</v>
      </c>
      <c r="BQ275">
        <v>31</v>
      </c>
      <c r="BR275" t="s">
        <v>101</v>
      </c>
      <c r="BS275">
        <v>1145817.577</v>
      </c>
      <c r="BT275">
        <v>1933407.476</v>
      </c>
      <c r="BU275">
        <v>41.97326374</v>
      </c>
      <c r="BV275">
        <v>-87.739175470000006</v>
      </c>
      <c r="BW275">
        <v>14</v>
      </c>
      <c r="BX275" t="s">
        <v>1204</v>
      </c>
      <c r="BY275">
        <v>39</v>
      </c>
      <c r="BZ275">
        <v>17</v>
      </c>
      <c r="CA275" t="s">
        <v>2482</v>
      </c>
    </row>
    <row r="276" spans="2:79" x14ac:dyDescent="0.2">
      <c r="B276">
        <v>609739</v>
      </c>
      <c r="C276" t="s">
        <v>1419</v>
      </c>
      <c r="D276" t="s">
        <v>132</v>
      </c>
      <c r="E276" t="s">
        <v>1420</v>
      </c>
      <c r="F276" t="s">
        <v>90</v>
      </c>
      <c r="G276" t="s">
        <v>91</v>
      </c>
      <c r="H276">
        <v>60617</v>
      </c>
      <c r="I276" t="s">
        <v>1421</v>
      </c>
      <c r="J276" t="s">
        <v>1422</v>
      </c>
      <c r="K276" t="s">
        <v>489</v>
      </c>
      <c r="L276" t="s">
        <v>156</v>
      </c>
      <c r="M276" t="s">
        <v>96</v>
      </c>
      <c r="N276" t="s">
        <v>128</v>
      </c>
      <c r="O276" t="s">
        <v>98</v>
      </c>
      <c r="P276" t="s">
        <v>249</v>
      </c>
      <c r="Q276" t="s">
        <v>96</v>
      </c>
      <c r="R276" t="s">
        <v>103</v>
      </c>
      <c r="S276">
        <v>46</v>
      </c>
      <c r="T276" t="s">
        <v>103</v>
      </c>
      <c r="U276">
        <v>53</v>
      </c>
      <c r="V276" t="s">
        <v>102</v>
      </c>
      <c r="W276">
        <v>36</v>
      </c>
      <c r="X276" t="s">
        <v>102</v>
      </c>
      <c r="Y276">
        <v>36</v>
      </c>
      <c r="Z276" t="s">
        <v>4876</v>
      </c>
      <c r="AA276">
        <v>52</v>
      </c>
      <c r="AB276" t="s">
        <v>103</v>
      </c>
      <c r="AC276">
        <v>46</v>
      </c>
      <c r="AD276" t="s">
        <v>101</v>
      </c>
      <c r="AE276" t="s">
        <v>101</v>
      </c>
      <c r="AF276" t="s">
        <v>101</v>
      </c>
      <c r="AG276" t="s">
        <v>101</v>
      </c>
      <c r="AH276" s="2">
        <v>0.80200000000000005</v>
      </c>
      <c r="AI276">
        <v>12.7</v>
      </c>
      <c r="AJ276" s="2">
        <v>0.95099999999999996</v>
      </c>
      <c r="AK276" s="2">
        <v>0.995</v>
      </c>
      <c r="AL276" t="s">
        <v>101</v>
      </c>
      <c r="AM276" t="s">
        <v>101</v>
      </c>
      <c r="AN276" t="s">
        <v>101</v>
      </c>
      <c r="AO276" t="s">
        <v>101</v>
      </c>
      <c r="AP276" t="s">
        <v>101</v>
      </c>
      <c r="AQ276" t="s">
        <v>101</v>
      </c>
      <c r="AR276" t="s">
        <v>101</v>
      </c>
      <c r="AS276" t="s">
        <v>101</v>
      </c>
      <c r="AT276" t="s">
        <v>101</v>
      </c>
      <c r="AU276" t="s">
        <v>101</v>
      </c>
      <c r="AV276" t="s">
        <v>101</v>
      </c>
      <c r="AW276" t="s">
        <v>101</v>
      </c>
      <c r="BB276" t="s">
        <v>101</v>
      </c>
      <c r="BC276" t="s">
        <v>101</v>
      </c>
      <c r="BD276" t="s">
        <v>101</v>
      </c>
      <c r="BE276" t="s">
        <v>101</v>
      </c>
      <c r="BF276">
        <v>13.4</v>
      </c>
      <c r="BG276">
        <v>13.6</v>
      </c>
      <c r="BH276">
        <v>14.3</v>
      </c>
      <c r="BI276">
        <v>14.1</v>
      </c>
      <c r="BJ276">
        <v>0.7</v>
      </c>
      <c r="BK276">
        <v>15.5</v>
      </c>
      <c r="BL276">
        <v>1.2</v>
      </c>
      <c r="BM276">
        <v>14</v>
      </c>
      <c r="BN276">
        <v>71.599999999999994</v>
      </c>
      <c r="BO276">
        <v>50.9</v>
      </c>
      <c r="BP276">
        <v>1524</v>
      </c>
      <c r="BQ276">
        <v>47</v>
      </c>
      <c r="BR276">
        <v>78.599999999999994</v>
      </c>
      <c r="BS276">
        <v>1201607.8729999999</v>
      </c>
      <c r="BT276">
        <v>1829942.879</v>
      </c>
      <c r="BU276">
        <v>41.688109400000002</v>
      </c>
      <c r="BV276">
        <v>-87.537550100000004</v>
      </c>
      <c r="BW276">
        <v>52</v>
      </c>
      <c r="BX276" t="s">
        <v>772</v>
      </c>
      <c r="BY276">
        <v>10</v>
      </c>
      <c r="BZ276">
        <v>4</v>
      </c>
      <c r="CA276" t="s">
        <v>1423</v>
      </c>
    </row>
    <row r="277" spans="2:79" x14ac:dyDescent="0.2">
      <c r="B277">
        <v>609888</v>
      </c>
      <c r="C277" t="s">
        <v>1925</v>
      </c>
      <c r="D277" t="s">
        <v>88</v>
      </c>
      <c r="E277" t="s">
        <v>1926</v>
      </c>
      <c r="F277" t="s">
        <v>90</v>
      </c>
      <c r="G277" t="s">
        <v>91</v>
      </c>
      <c r="H277">
        <v>60612</v>
      </c>
      <c r="I277" t="s">
        <v>1927</v>
      </c>
      <c r="J277" t="s">
        <v>1928</v>
      </c>
      <c r="K277" t="s">
        <v>324</v>
      </c>
      <c r="L277" t="s">
        <v>121</v>
      </c>
      <c r="M277" t="s">
        <v>96</v>
      </c>
      <c r="N277" t="s">
        <v>97</v>
      </c>
      <c r="O277" t="s">
        <v>248</v>
      </c>
      <c r="P277" t="s">
        <v>249</v>
      </c>
      <c r="Q277" t="s">
        <v>96</v>
      </c>
      <c r="R277" t="s">
        <v>103</v>
      </c>
      <c r="S277">
        <v>57</v>
      </c>
      <c r="T277" t="s">
        <v>149</v>
      </c>
      <c r="U277">
        <v>61</v>
      </c>
      <c r="V277" t="s">
        <v>149</v>
      </c>
      <c r="W277">
        <v>68</v>
      </c>
      <c r="X277" t="s">
        <v>149</v>
      </c>
      <c r="Y277">
        <v>73</v>
      </c>
      <c r="Z277" t="s">
        <v>4874</v>
      </c>
      <c r="AA277">
        <v>77</v>
      </c>
      <c r="AB277" t="s">
        <v>250</v>
      </c>
      <c r="AC277">
        <v>83</v>
      </c>
      <c r="AD277" t="s">
        <v>149</v>
      </c>
      <c r="AE277">
        <v>56</v>
      </c>
      <c r="AF277" t="s">
        <v>149</v>
      </c>
      <c r="AG277">
        <v>57</v>
      </c>
      <c r="AH277" s="2">
        <v>0.94399999999999995</v>
      </c>
      <c r="AI277">
        <v>12.7</v>
      </c>
      <c r="AJ277" s="2">
        <v>0.97099999999999997</v>
      </c>
      <c r="AK277" s="2">
        <v>1</v>
      </c>
      <c r="AL277" t="s">
        <v>101</v>
      </c>
      <c r="AM277" t="s">
        <v>101</v>
      </c>
      <c r="AN277">
        <v>51.4</v>
      </c>
      <c r="AO277">
        <v>49.7</v>
      </c>
      <c r="AP277">
        <v>53.1</v>
      </c>
      <c r="AQ277">
        <v>55.2</v>
      </c>
      <c r="AR277">
        <v>53.2</v>
      </c>
      <c r="AS277">
        <v>54</v>
      </c>
      <c r="AT277">
        <v>59</v>
      </c>
      <c r="AU277">
        <v>51.1</v>
      </c>
      <c r="AV277">
        <v>12</v>
      </c>
      <c r="AW277">
        <v>22</v>
      </c>
      <c r="AX277">
        <v>29.4</v>
      </c>
      <c r="AY277">
        <v>16</v>
      </c>
      <c r="AZ277">
        <v>0.4</v>
      </c>
      <c r="BA277">
        <v>-1.6</v>
      </c>
      <c r="BB277" t="s">
        <v>113</v>
      </c>
      <c r="BC277" t="s">
        <v>104</v>
      </c>
      <c r="BD277">
        <v>43.1</v>
      </c>
      <c r="BE277">
        <v>19</v>
      </c>
      <c r="BF277" t="s">
        <v>101</v>
      </c>
      <c r="BG277" t="s">
        <v>101</v>
      </c>
      <c r="BH277" t="s">
        <v>101</v>
      </c>
      <c r="BI277" t="s">
        <v>101</v>
      </c>
      <c r="BJ277" t="s">
        <v>101</v>
      </c>
      <c r="BK277" t="s">
        <v>101</v>
      </c>
      <c r="BL277" t="s">
        <v>101</v>
      </c>
      <c r="BM277" t="s">
        <v>101</v>
      </c>
      <c r="BN277" t="s">
        <v>101</v>
      </c>
      <c r="BO277" t="s">
        <v>101</v>
      </c>
      <c r="BP277">
        <v>434</v>
      </c>
      <c r="BQ277">
        <v>38</v>
      </c>
      <c r="BR277" t="s">
        <v>101</v>
      </c>
      <c r="BS277">
        <v>1158615.7050000001</v>
      </c>
      <c r="BT277">
        <v>1900540.3060000001</v>
      </c>
      <c r="BU277">
        <v>41.882820680000002</v>
      </c>
      <c r="BV277">
        <v>-87.693016200000002</v>
      </c>
      <c r="BW277">
        <v>27</v>
      </c>
      <c r="BX277" t="s">
        <v>754</v>
      </c>
      <c r="BY277">
        <v>2</v>
      </c>
      <c r="BZ277">
        <v>13</v>
      </c>
      <c r="CA277" t="s">
        <v>1929</v>
      </c>
    </row>
    <row r="278" spans="2:79" x14ac:dyDescent="0.2">
      <c r="B278">
        <v>609990</v>
      </c>
      <c r="C278" t="s">
        <v>2555</v>
      </c>
      <c r="D278" t="s">
        <v>88</v>
      </c>
      <c r="E278" t="s">
        <v>2556</v>
      </c>
      <c r="F278" t="s">
        <v>90</v>
      </c>
      <c r="G278" t="s">
        <v>91</v>
      </c>
      <c r="H278">
        <v>60605</v>
      </c>
      <c r="I278" t="s">
        <v>2557</v>
      </c>
      <c r="J278" t="s">
        <v>2558</v>
      </c>
      <c r="K278" t="s">
        <v>94</v>
      </c>
      <c r="L278" t="s">
        <v>95</v>
      </c>
      <c r="M278" t="s">
        <v>1285</v>
      </c>
      <c r="N278" t="s">
        <v>128</v>
      </c>
      <c r="O278" t="s">
        <v>248</v>
      </c>
      <c r="P278" t="s">
        <v>433</v>
      </c>
      <c r="Q278" t="s">
        <v>96</v>
      </c>
      <c r="R278" t="s">
        <v>250</v>
      </c>
      <c r="S278">
        <v>84</v>
      </c>
      <c r="T278" t="s">
        <v>149</v>
      </c>
      <c r="U278">
        <v>66</v>
      </c>
      <c r="V278" t="s">
        <v>102</v>
      </c>
      <c r="W278">
        <v>34</v>
      </c>
      <c r="X278" t="s">
        <v>102</v>
      </c>
      <c r="Y278">
        <v>36</v>
      </c>
      <c r="Z278" t="s">
        <v>4876</v>
      </c>
      <c r="AA278">
        <v>57</v>
      </c>
      <c r="AB278" t="s">
        <v>103</v>
      </c>
      <c r="AC278">
        <v>46</v>
      </c>
      <c r="AD278" t="s">
        <v>149</v>
      </c>
      <c r="AE278">
        <v>54</v>
      </c>
      <c r="AF278" t="s">
        <v>102</v>
      </c>
      <c r="AG278">
        <v>46</v>
      </c>
      <c r="AH278" s="2">
        <v>0.95299999999999996</v>
      </c>
      <c r="AI278">
        <v>12.7</v>
      </c>
      <c r="AJ278" s="2">
        <v>0.97199999999999998</v>
      </c>
      <c r="AK278" s="2">
        <v>1</v>
      </c>
      <c r="AL278">
        <v>89</v>
      </c>
      <c r="AM278">
        <v>70.099999999999994</v>
      </c>
      <c r="AN278">
        <v>81.7</v>
      </c>
      <c r="AO278">
        <v>80.099999999999994</v>
      </c>
      <c r="AP278">
        <v>63.5</v>
      </c>
      <c r="AQ278">
        <v>66.8</v>
      </c>
      <c r="AR278">
        <v>72</v>
      </c>
      <c r="AS278">
        <v>68.7</v>
      </c>
      <c r="AT278">
        <v>70.900000000000006</v>
      </c>
      <c r="AU278">
        <v>71.599999999999994</v>
      </c>
      <c r="AV278">
        <v>27.3</v>
      </c>
      <c r="AW278">
        <v>40.9</v>
      </c>
      <c r="AX278">
        <v>54.2</v>
      </c>
      <c r="AY278">
        <v>48.8</v>
      </c>
      <c r="AZ278">
        <v>1</v>
      </c>
      <c r="BA278">
        <v>1.5</v>
      </c>
      <c r="BB278" t="s">
        <v>220</v>
      </c>
      <c r="BC278" t="s">
        <v>220</v>
      </c>
      <c r="BD278" t="s">
        <v>101</v>
      </c>
      <c r="BE278" t="s">
        <v>101</v>
      </c>
      <c r="BF278" t="s">
        <v>101</v>
      </c>
      <c r="BG278" t="s">
        <v>101</v>
      </c>
      <c r="BH278" t="s">
        <v>101</v>
      </c>
      <c r="BI278" t="s">
        <v>101</v>
      </c>
      <c r="BJ278" t="s">
        <v>101</v>
      </c>
      <c r="BK278" t="s">
        <v>101</v>
      </c>
      <c r="BL278" t="s">
        <v>101</v>
      </c>
      <c r="BM278" t="s">
        <v>101</v>
      </c>
      <c r="BN278" t="s">
        <v>101</v>
      </c>
      <c r="BO278" t="s">
        <v>101</v>
      </c>
      <c r="BP278">
        <v>795</v>
      </c>
      <c r="BQ278">
        <v>38</v>
      </c>
      <c r="BR278" t="s">
        <v>101</v>
      </c>
      <c r="BS278">
        <v>1176190.878</v>
      </c>
      <c r="BT278">
        <v>1894860.267</v>
      </c>
      <c r="BU278">
        <v>41.866856339999998</v>
      </c>
      <c r="BV278">
        <v>-87.628651239999996</v>
      </c>
      <c r="BW278">
        <v>33</v>
      </c>
      <c r="BX278" t="s">
        <v>2307</v>
      </c>
      <c r="BY278">
        <v>2</v>
      </c>
      <c r="BZ278">
        <v>1</v>
      </c>
      <c r="CA278" t="s">
        <v>2559</v>
      </c>
    </row>
    <row r="279" spans="2:79" x14ac:dyDescent="0.2">
      <c r="B279">
        <v>609963</v>
      </c>
      <c r="C279" t="s">
        <v>2443</v>
      </c>
      <c r="D279" t="s">
        <v>88</v>
      </c>
      <c r="E279" t="s">
        <v>2444</v>
      </c>
      <c r="F279" t="s">
        <v>90</v>
      </c>
      <c r="G279" t="s">
        <v>91</v>
      </c>
      <c r="H279">
        <v>60657</v>
      </c>
      <c r="I279" t="s">
        <v>2445</v>
      </c>
      <c r="J279" t="s">
        <v>2446</v>
      </c>
      <c r="K279" t="s">
        <v>954</v>
      </c>
      <c r="L279" t="s">
        <v>193</v>
      </c>
      <c r="M279" t="s">
        <v>96</v>
      </c>
      <c r="N279" t="s">
        <v>128</v>
      </c>
      <c r="O279" t="s">
        <v>248</v>
      </c>
      <c r="P279" t="s">
        <v>249</v>
      </c>
      <c r="Q279" t="s">
        <v>96</v>
      </c>
      <c r="R279" t="s">
        <v>149</v>
      </c>
      <c r="S279">
        <v>73</v>
      </c>
      <c r="T279" t="s">
        <v>149</v>
      </c>
      <c r="U279">
        <v>64</v>
      </c>
      <c r="V279" t="s">
        <v>149</v>
      </c>
      <c r="W279">
        <v>60</v>
      </c>
      <c r="X279" t="s">
        <v>103</v>
      </c>
      <c r="Y279">
        <v>59</v>
      </c>
      <c r="Z279" t="s">
        <v>4876</v>
      </c>
      <c r="AA279">
        <v>59</v>
      </c>
      <c r="AB279" t="s">
        <v>103</v>
      </c>
      <c r="AC279">
        <v>48</v>
      </c>
      <c r="AD279" t="s">
        <v>149</v>
      </c>
      <c r="AE279">
        <v>57</v>
      </c>
      <c r="AF279" t="s">
        <v>149</v>
      </c>
      <c r="AG279">
        <v>54</v>
      </c>
      <c r="AH279" s="2">
        <v>0.95299999999999996</v>
      </c>
      <c r="AI279">
        <v>12.5</v>
      </c>
      <c r="AJ279" s="2">
        <v>0.97399999999999998</v>
      </c>
      <c r="AK279" s="2">
        <v>0.97399999999999998</v>
      </c>
      <c r="AL279">
        <v>70.3</v>
      </c>
      <c r="AM279">
        <v>47.2</v>
      </c>
      <c r="AN279">
        <v>34.4</v>
      </c>
      <c r="AO279">
        <v>48.4</v>
      </c>
      <c r="AP279">
        <v>56.5</v>
      </c>
      <c r="AQ279">
        <v>62.9</v>
      </c>
      <c r="AR279">
        <v>31.9</v>
      </c>
      <c r="AS279">
        <v>46.8</v>
      </c>
      <c r="AT279">
        <v>48.9</v>
      </c>
      <c r="AU279">
        <v>51.1</v>
      </c>
      <c r="AV279">
        <v>14.3</v>
      </c>
      <c r="AW279">
        <v>35.700000000000003</v>
      </c>
      <c r="AX279">
        <v>13.8</v>
      </c>
      <c r="AY279">
        <v>21.3</v>
      </c>
      <c r="AZ279">
        <v>0.6</v>
      </c>
      <c r="BA279">
        <v>0.6</v>
      </c>
      <c r="BB279" t="s">
        <v>113</v>
      </c>
      <c r="BC279" t="s">
        <v>113</v>
      </c>
      <c r="BD279" t="s">
        <v>101</v>
      </c>
      <c r="BE279" t="s">
        <v>101</v>
      </c>
      <c r="BF279" t="s">
        <v>101</v>
      </c>
      <c r="BG279" t="s">
        <v>101</v>
      </c>
      <c r="BH279" t="s">
        <v>101</v>
      </c>
      <c r="BI279" t="s">
        <v>101</v>
      </c>
      <c r="BJ279" t="s">
        <v>101</v>
      </c>
      <c r="BK279" t="s">
        <v>101</v>
      </c>
      <c r="BL279" t="s">
        <v>101</v>
      </c>
      <c r="BM279" t="s">
        <v>101</v>
      </c>
      <c r="BN279" t="s">
        <v>101</v>
      </c>
      <c r="BO279" t="s">
        <v>101</v>
      </c>
      <c r="BP279">
        <v>307</v>
      </c>
      <c r="BQ279">
        <v>33</v>
      </c>
      <c r="BR279" t="s">
        <v>101</v>
      </c>
      <c r="BS279">
        <v>1164474.274</v>
      </c>
      <c r="BT279">
        <v>1923334.4140000001</v>
      </c>
      <c r="BU279">
        <v>41.945247250000001</v>
      </c>
      <c r="BV279">
        <v>-87.670856830000005</v>
      </c>
      <c r="BW279">
        <v>6</v>
      </c>
      <c r="BX279" t="s">
        <v>1433</v>
      </c>
      <c r="BY279">
        <v>32</v>
      </c>
      <c r="BZ279">
        <v>19</v>
      </c>
      <c r="CA279" t="s">
        <v>2447</v>
      </c>
    </row>
    <row r="280" spans="2:79" x14ac:dyDescent="0.2">
      <c r="B280">
        <v>609781</v>
      </c>
      <c r="C280" t="s">
        <v>1348</v>
      </c>
      <c r="D280" t="s">
        <v>88</v>
      </c>
      <c r="E280" t="s">
        <v>1349</v>
      </c>
      <c r="F280" t="s">
        <v>90</v>
      </c>
      <c r="G280" t="s">
        <v>91</v>
      </c>
      <c r="H280">
        <v>60609</v>
      </c>
      <c r="I280" t="s">
        <v>1350</v>
      </c>
      <c r="J280" t="s">
        <v>1351</v>
      </c>
      <c r="K280" t="s">
        <v>94</v>
      </c>
      <c r="L280" t="s">
        <v>95</v>
      </c>
      <c r="M280" t="s">
        <v>96</v>
      </c>
      <c r="N280" t="s">
        <v>128</v>
      </c>
      <c r="O280" t="s">
        <v>98</v>
      </c>
      <c r="P280" t="s">
        <v>99</v>
      </c>
      <c r="Q280" t="s">
        <v>96</v>
      </c>
      <c r="R280" t="s">
        <v>103</v>
      </c>
      <c r="S280">
        <v>45</v>
      </c>
      <c r="T280" t="s">
        <v>149</v>
      </c>
      <c r="U280">
        <v>76</v>
      </c>
      <c r="V280" t="s">
        <v>149</v>
      </c>
      <c r="W280">
        <v>64</v>
      </c>
      <c r="X280" t="s">
        <v>103</v>
      </c>
      <c r="Y280">
        <v>57</v>
      </c>
      <c r="Z280" t="s">
        <v>4878</v>
      </c>
      <c r="AA280">
        <v>81</v>
      </c>
      <c r="AB280" t="s">
        <v>250</v>
      </c>
      <c r="AC280">
        <v>85</v>
      </c>
      <c r="AD280" t="s">
        <v>101</v>
      </c>
      <c r="AE280" t="s">
        <v>101</v>
      </c>
      <c r="AF280" t="s">
        <v>101</v>
      </c>
      <c r="AG280" t="s">
        <v>101</v>
      </c>
      <c r="AH280" s="2">
        <v>0.95199999999999996</v>
      </c>
      <c r="AI280">
        <v>12.5</v>
      </c>
      <c r="AJ280" s="2">
        <v>0.93500000000000005</v>
      </c>
      <c r="AK280" s="2">
        <v>1</v>
      </c>
      <c r="AL280">
        <v>64.7</v>
      </c>
      <c r="AM280">
        <v>66.7</v>
      </c>
      <c r="AN280">
        <v>25.3</v>
      </c>
      <c r="AO280">
        <v>9.9</v>
      </c>
      <c r="AP280">
        <v>42.4</v>
      </c>
      <c r="AQ280">
        <v>53.5</v>
      </c>
      <c r="AR280">
        <v>16</v>
      </c>
      <c r="AS280">
        <v>16.5</v>
      </c>
      <c r="AT280">
        <v>53.3</v>
      </c>
      <c r="AU280">
        <v>32.4</v>
      </c>
      <c r="AV280">
        <v>3.1</v>
      </c>
      <c r="AW280">
        <v>9.4</v>
      </c>
      <c r="AX280">
        <v>7.6</v>
      </c>
      <c r="AY280">
        <v>10</v>
      </c>
      <c r="AZ280">
        <v>-0.3</v>
      </c>
      <c r="BA280">
        <v>-2</v>
      </c>
      <c r="BB280" t="s">
        <v>113</v>
      </c>
      <c r="BC280" t="s">
        <v>104</v>
      </c>
      <c r="BD280" t="s">
        <v>101</v>
      </c>
      <c r="BE280" t="s">
        <v>101</v>
      </c>
      <c r="BF280" t="s">
        <v>101</v>
      </c>
      <c r="BG280" t="s">
        <v>101</v>
      </c>
      <c r="BH280" t="s">
        <v>101</v>
      </c>
      <c r="BI280" t="s">
        <v>101</v>
      </c>
      <c r="BJ280" t="s">
        <v>101</v>
      </c>
      <c r="BK280" t="s">
        <v>101</v>
      </c>
      <c r="BL280" t="s">
        <v>101</v>
      </c>
      <c r="BM280" t="s">
        <v>101</v>
      </c>
      <c r="BN280" t="s">
        <v>101</v>
      </c>
      <c r="BO280" t="s">
        <v>101</v>
      </c>
      <c r="BP280">
        <v>274</v>
      </c>
      <c r="BQ280">
        <v>42</v>
      </c>
      <c r="BR280" t="s">
        <v>101</v>
      </c>
      <c r="BS280">
        <v>1177176.077</v>
      </c>
      <c r="BT280">
        <v>1871285.6440000001</v>
      </c>
      <c r="BU280">
        <v>41.802143489999999</v>
      </c>
      <c r="BV280">
        <v>-87.625747399999995</v>
      </c>
      <c r="BW280">
        <v>38</v>
      </c>
      <c r="BX280" t="s">
        <v>292</v>
      </c>
      <c r="BY280">
        <v>3</v>
      </c>
      <c r="BZ280">
        <v>2</v>
      </c>
      <c r="CA280" t="s">
        <v>1352</v>
      </c>
    </row>
    <row r="281" spans="2:79" x14ac:dyDescent="0.2">
      <c r="B281">
        <v>400018</v>
      </c>
      <c r="C281" t="s">
        <v>982</v>
      </c>
      <c r="D281" t="s">
        <v>132</v>
      </c>
      <c r="E281" t="s">
        <v>983</v>
      </c>
      <c r="F281" t="s">
        <v>90</v>
      </c>
      <c r="G281" t="s">
        <v>91</v>
      </c>
      <c r="H281">
        <v>60644</v>
      </c>
      <c r="I281" t="s">
        <v>984</v>
      </c>
      <c r="K281" t="s">
        <v>985</v>
      </c>
      <c r="L281" t="s">
        <v>121</v>
      </c>
      <c r="M281" t="s">
        <v>96</v>
      </c>
      <c r="N281" t="s">
        <v>986</v>
      </c>
      <c r="O281" t="s">
        <v>98</v>
      </c>
      <c r="P281" t="s">
        <v>99</v>
      </c>
      <c r="Q281" t="s">
        <v>96</v>
      </c>
      <c r="R281" t="s">
        <v>102</v>
      </c>
      <c r="S281">
        <v>38</v>
      </c>
      <c r="T281" t="s">
        <v>101</v>
      </c>
      <c r="U281" t="s">
        <v>101</v>
      </c>
      <c r="V281" t="s">
        <v>103</v>
      </c>
      <c r="W281">
        <v>41</v>
      </c>
      <c r="X281" t="s">
        <v>102</v>
      </c>
      <c r="Y281">
        <v>33</v>
      </c>
      <c r="Z281" t="s">
        <v>4875</v>
      </c>
      <c r="AA281" t="s">
        <v>101</v>
      </c>
      <c r="AB281" t="s">
        <v>101</v>
      </c>
      <c r="AC281" t="s">
        <v>101</v>
      </c>
      <c r="AD281" t="s">
        <v>101</v>
      </c>
      <c r="AE281" t="s">
        <v>101</v>
      </c>
      <c r="AF281" t="s">
        <v>101</v>
      </c>
      <c r="AG281" t="s">
        <v>101</v>
      </c>
      <c r="AH281" s="2">
        <v>0.76</v>
      </c>
      <c r="AI281">
        <v>12.4</v>
      </c>
      <c r="AJ281" s="2">
        <v>0</v>
      </c>
      <c r="AK281" s="2">
        <v>0.98199999999999998</v>
      </c>
      <c r="AL281" t="s">
        <v>101</v>
      </c>
      <c r="AM281" t="s">
        <v>101</v>
      </c>
      <c r="AN281" t="s">
        <v>101</v>
      </c>
      <c r="AO281" t="s">
        <v>101</v>
      </c>
      <c r="AP281" t="s">
        <v>101</v>
      </c>
      <c r="AQ281" t="s">
        <v>101</v>
      </c>
      <c r="AR281" t="s">
        <v>101</v>
      </c>
      <c r="AS281" t="s">
        <v>101</v>
      </c>
      <c r="AT281" t="s">
        <v>101</v>
      </c>
      <c r="AU281" t="s">
        <v>101</v>
      </c>
      <c r="AV281" t="s">
        <v>101</v>
      </c>
      <c r="AW281" t="s">
        <v>101</v>
      </c>
      <c r="BB281" t="s">
        <v>101</v>
      </c>
      <c r="BC281" t="s">
        <v>101</v>
      </c>
      <c r="BD281" t="s">
        <v>101</v>
      </c>
      <c r="BE281" t="s">
        <v>101</v>
      </c>
      <c r="BF281">
        <v>12</v>
      </c>
      <c r="BG281">
        <v>12</v>
      </c>
      <c r="BH281">
        <v>14.3</v>
      </c>
      <c r="BI281">
        <v>12.9</v>
      </c>
      <c r="BJ281">
        <v>0.9</v>
      </c>
      <c r="BK281">
        <v>14.4</v>
      </c>
      <c r="BL281">
        <v>0.1</v>
      </c>
      <c r="BM281">
        <v>12.2</v>
      </c>
      <c r="BN281">
        <v>65.599999999999994</v>
      </c>
      <c r="BO281">
        <v>51.3</v>
      </c>
      <c r="BP281">
        <v>316</v>
      </c>
      <c r="BQ281">
        <v>36</v>
      </c>
      <c r="BR281" t="s">
        <v>101</v>
      </c>
      <c r="BS281">
        <v>1139494.763</v>
      </c>
      <c r="BT281">
        <v>1901274.2579999999</v>
      </c>
      <c r="BU281">
        <v>41.885204770000001</v>
      </c>
      <c r="BV281">
        <v>-87.763211909999995</v>
      </c>
      <c r="BW281">
        <v>25</v>
      </c>
      <c r="BX281" t="s">
        <v>269</v>
      </c>
      <c r="BY281">
        <v>28</v>
      </c>
      <c r="BZ281">
        <v>15</v>
      </c>
      <c r="CA281" t="s">
        <v>987</v>
      </c>
    </row>
    <row r="282" spans="2:79" x14ac:dyDescent="0.2">
      <c r="B282">
        <v>610047</v>
      </c>
      <c r="C282" t="s">
        <v>1047</v>
      </c>
      <c r="D282" t="s">
        <v>88</v>
      </c>
      <c r="E282" t="s">
        <v>1048</v>
      </c>
      <c r="F282" t="s">
        <v>90</v>
      </c>
      <c r="G282" t="s">
        <v>91</v>
      </c>
      <c r="H282">
        <v>60619</v>
      </c>
      <c r="I282" t="s">
        <v>1049</v>
      </c>
      <c r="J282" t="s">
        <v>1050</v>
      </c>
      <c r="K282" t="s">
        <v>200</v>
      </c>
      <c r="L282" t="s">
        <v>95</v>
      </c>
      <c r="M282" t="s">
        <v>96</v>
      </c>
      <c r="N282" t="s">
        <v>97</v>
      </c>
      <c r="O282" t="s">
        <v>98</v>
      </c>
      <c r="P282" t="s">
        <v>249</v>
      </c>
      <c r="Q282" t="s">
        <v>96</v>
      </c>
      <c r="R282" t="s">
        <v>102</v>
      </c>
      <c r="S282">
        <v>39</v>
      </c>
      <c r="T282" t="s">
        <v>101</v>
      </c>
      <c r="U282" t="s">
        <v>101</v>
      </c>
      <c r="V282" t="s">
        <v>102</v>
      </c>
      <c r="W282">
        <v>32</v>
      </c>
      <c r="X282" t="s">
        <v>102</v>
      </c>
      <c r="Y282">
        <v>28</v>
      </c>
      <c r="Z282" t="s">
        <v>4875</v>
      </c>
      <c r="AA282" t="s">
        <v>101</v>
      </c>
      <c r="AB282" t="s">
        <v>101</v>
      </c>
      <c r="AC282" t="s">
        <v>101</v>
      </c>
      <c r="AD282" t="s">
        <v>101</v>
      </c>
      <c r="AE282" t="s">
        <v>101</v>
      </c>
      <c r="AF282" t="s">
        <v>101</v>
      </c>
      <c r="AG282" t="s">
        <v>101</v>
      </c>
      <c r="AH282" s="2">
        <v>0.94899999999999995</v>
      </c>
      <c r="AI282">
        <v>12.4</v>
      </c>
      <c r="AJ282" s="2">
        <v>0.97699999999999998</v>
      </c>
      <c r="AK282" s="2">
        <v>1</v>
      </c>
      <c r="AL282">
        <v>60</v>
      </c>
      <c r="AM282">
        <v>60.7</v>
      </c>
      <c r="AN282">
        <v>21.8</v>
      </c>
      <c r="AO282">
        <v>24.3</v>
      </c>
      <c r="AP282">
        <v>52</v>
      </c>
      <c r="AQ282">
        <v>49</v>
      </c>
      <c r="AR282">
        <v>33.299999999999997</v>
      </c>
      <c r="AS282">
        <v>19.3</v>
      </c>
      <c r="AT282">
        <v>48.8</v>
      </c>
      <c r="AU282">
        <v>38.6</v>
      </c>
      <c r="AV282">
        <v>3.1</v>
      </c>
      <c r="AW282">
        <v>28.1</v>
      </c>
      <c r="AX282">
        <v>14.1</v>
      </c>
      <c r="AY282">
        <v>5.0999999999999996</v>
      </c>
      <c r="AZ282">
        <v>0.7</v>
      </c>
      <c r="BA282">
        <v>-0.9</v>
      </c>
      <c r="BB282" t="s">
        <v>220</v>
      </c>
      <c r="BC282" t="s">
        <v>113</v>
      </c>
      <c r="BD282" t="s">
        <v>101</v>
      </c>
      <c r="BE282" t="s">
        <v>101</v>
      </c>
      <c r="BF282" t="s">
        <v>101</v>
      </c>
      <c r="BG282" t="s">
        <v>101</v>
      </c>
      <c r="BH282" t="s">
        <v>101</v>
      </c>
      <c r="BI282" t="s">
        <v>101</v>
      </c>
      <c r="BJ282" t="s">
        <v>101</v>
      </c>
      <c r="BK282" t="s">
        <v>101</v>
      </c>
      <c r="BL282" t="s">
        <v>101</v>
      </c>
      <c r="BM282" t="s">
        <v>101</v>
      </c>
      <c r="BN282" t="s">
        <v>101</v>
      </c>
      <c r="BO282" t="s">
        <v>101</v>
      </c>
      <c r="BP282">
        <v>317</v>
      </c>
      <c r="BQ282">
        <v>46</v>
      </c>
      <c r="BR282" t="s">
        <v>101</v>
      </c>
      <c r="BS282">
        <v>1186872.5819999999</v>
      </c>
      <c r="BT282">
        <v>1855846.3470000001</v>
      </c>
      <c r="BU282">
        <v>41.759552239999998</v>
      </c>
      <c r="BV282">
        <v>-87.590675820000001</v>
      </c>
      <c r="BW282">
        <v>43</v>
      </c>
      <c r="BX282" t="s">
        <v>201</v>
      </c>
      <c r="BY282">
        <v>5</v>
      </c>
      <c r="BZ282">
        <v>3</v>
      </c>
      <c r="CA282" t="s">
        <v>1051</v>
      </c>
    </row>
    <row r="283" spans="2:79" x14ac:dyDescent="0.2">
      <c r="B283">
        <v>609977</v>
      </c>
      <c r="C283" t="s">
        <v>2398</v>
      </c>
      <c r="D283" t="s">
        <v>88</v>
      </c>
      <c r="E283" t="s">
        <v>2399</v>
      </c>
      <c r="F283" t="s">
        <v>90</v>
      </c>
      <c r="G283" t="s">
        <v>91</v>
      </c>
      <c r="H283">
        <v>60637</v>
      </c>
      <c r="I283" t="s">
        <v>2400</v>
      </c>
      <c r="J283" t="s">
        <v>2401</v>
      </c>
      <c r="K283" t="s">
        <v>94</v>
      </c>
      <c r="L283" t="s">
        <v>95</v>
      </c>
      <c r="M283" t="s">
        <v>96</v>
      </c>
      <c r="N283" t="s">
        <v>128</v>
      </c>
      <c r="O283" t="s">
        <v>248</v>
      </c>
      <c r="P283" t="s">
        <v>249</v>
      </c>
      <c r="Q283" t="s">
        <v>96</v>
      </c>
      <c r="R283" t="s">
        <v>149</v>
      </c>
      <c r="S283">
        <v>70</v>
      </c>
      <c r="T283" t="s">
        <v>101</v>
      </c>
      <c r="U283" t="s">
        <v>101</v>
      </c>
      <c r="V283" t="s">
        <v>250</v>
      </c>
      <c r="W283">
        <v>80</v>
      </c>
      <c r="X283" t="s">
        <v>149</v>
      </c>
      <c r="Y283">
        <v>66</v>
      </c>
      <c r="Z283" t="s">
        <v>4875</v>
      </c>
      <c r="AA283" t="s">
        <v>101</v>
      </c>
      <c r="AB283" t="s">
        <v>101</v>
      </c>
      <c r="AC283" t="s">
        <v>101</v>
      </c>
      <c r="AD283" t="s">
        <v>149</v>
      </c>
      <c r="AE283">
        <v>59</v>
      </c>
      <c r="AF283" t="s">
        <v>149</v>
      </c>
      <c r="AG283">
        <v>54</v>
      </c>
      <c r="AH283" s="2">
        <v>0.93899999999999995</v>
      </c>
      <c r="AI283">
        <v>12.4</v>
      </c>
      <c r="AJ283" s="2">
        <v>0.94299999999999995</v>
      </c>
      <c r="AK283" s="2">
        <v>1</v>
      </c>
      <c r="AL283">
        <v>57.7</v>
      </c>
      <c r="AM283" t="s">
        <v>101</v>
      </c>
      <c r="AN283">
        <v>43.9</v>
      </c>
      <c r="AO283">
        <v>45.8</v>
      </c>
      <c r="AP283">
        <v>60</v>
      </c>
      <c r="AQ283">
        <v>62.4</v>
      </c>
      <c r="AR283">
        <v>75</v>
      </c>
      <c r="AS283">
        <v>30</v>
      </c>
      <c r="AT283">
        <v>88.9</v>
      </c>
      <c r="AU283">
        <v>55.6</v>
      </c>
      <c r="AV283" t="s">
        <v>101</v>
      </c>
      <c r="AW283" t="s">
        <v>101</v>
      </c>
      <c r="AX283">
        <v>17.5</v>
      </c>
      <c r="AY283">
        <v>22.2</v>
      </c>
      <c r="AZ283">
        <v>0.1</v>
      </c>
      <c r="BA283">
        <v>0</v>
      </c>
      <c r="BB283" t="s">
        <v>113</v>
      </c>
      <c r="BC283" t="s">
        <v>113</v>
      </c>
      <c r="BD283" t="s">
        <v>101</v>
      </c>
      <c r="BE283" t="s">
        <v>101</v>
      </c>
      <c r="BF283" t="s">
        <v>101</v>
      </c>
      <c r="BG283" t="s">
        <v>101</v>
      </c>
      <c r="BH283" t="s">
        <v>101</v>
      </c>
      <c r="BI283" t="s">
        <v>101</v>
      </c>
      <c r="BJ283" t="s">
        <v>101</v>
      </c>
      <c r="BK283" t="s">
        <v>101</v>
      </c>
      <c r="BL283" t="s">
        <v>101</v>
      </c>
      <c r="BM283" t="s">
        <v>101</v>
      </c>
      <c r="BN283" t="s">
        <v>101</v>
      </c>
      <c r="BO283" t="s">
        <v>101</v>
      </c>
      <c r="BP283">
        <v>238</v>
      </c>
      <c r="BQ283">
        <v>46</v>
      </c>
      <c r="BR283" t="s">
        <v>101</v>
      </c>
      <c r="BS283">
        <v>1185825.1880000001</v>
      </c>
      <c r="BT283">
        <v>1860883.5789999999</v>
      </c>
      <c r="BU283">
        <v>41.773399619999999</v>
      </c>
      <c r="BV283">
        <v>-87.594355840000006</v>
      </c>
      <c r="BW283">
        <v>42</v>
      </c>
      <c r="BX283" t="s">
        <v>143</v>
      </c>
      <c r="BY283">
        <v>5</v>
      </c>
      <c r="BZ283">
        <v>3</v>
      </c>
      <c r="CA283" t="s">
        <v>2402</v>
      </c>
    </row>
    <row r="284" spans="2:79" x14ac:dyDescent="0.2">
      <c r="B284">
        <v>610194</v>
      </c>
      <c r="C284" t="s">
        <v>1099</v>
      </c>
      <c r="D284" t="s">
        <v>88</v>
      </c>
      <c r="E284" t="s">
        <v>1100</v>
      </c>
      <c r="F284" t="s">
        <v>90</v>
      </c>
      <c r="G284" t="s">
        <v>91</v>
      </c>
      <c r="H284">
        <v>60624</v>
      </c>
      <c r="I284" t="s">
        <v>1101</v>
      </c>
      <c r="J284" t="s">
        <v>1102</v>
      </c>
      <c r="K284" t="s">
        <v>120</v>
      </c>
      <c r="L284" t="s">
        <v>121</v>
      </c>
      <c r="M284" t="s">
        <v>96</v>
      </c>
      <c r="N284" t="s">
        <v>128</v>
      </c>
      <c r="O284" t="s">
        <v>98</v>
      </c>
      <c r="P284" t="s">
        <v>99</v>
      </c>
      <c r="Q284" t="s">
        <v>96</v>
      </c>
      <c r="R284" t="s">
        <v>103</v>
      </c>
      <c r="S284">
        <v>41</v>
      </c>
      <c r="T284" t="s">
        <v>102</v>
      </c>
      <c r="U284">
        <v>27</v>
      </c>
      <c r="V284" t="s">
        <v>103</v>
      </c>
      <c r="W284">
        <v>44</v>
      </c>
      <c r="X284" t="s">
        <v>103</v>
      </c>
      <c r="Y284">
        <v>48</v>
      </c>
      <c r="Z284" t="s">
        <v>4877</v>
      </c>
      <c r="AA284">
        <v>30</v>
      </c>
      <c r="AB284" t="s">
        <v>102</v>
      </c>
      <c r="AC284">
        <v>34</v>
      </c>
      <c r="AD284" t="s">
        <v>103</v>
      </c>
      <c r="AE284">
        <v>48</v>
      </c>
      <c r="AF284" t="s">
        <v>102</v>
      </c>
      <c r="AG284">
        <v>46</v>
      </c>
      <c r="AH284" s="2">
        <v>0.93899999999999995</v>
      </c>
      <c r="AI284">
        <v>12.3</v>
      </c>
      <c r="AJ284" s="2">
        <v>0.96899999999999997</v>
      </c>
      <c r="AK284" s="2">
        <v>1</v>
      </c>
      <c r="AL284">
        <v>49</v>
      </c>
      <c r="AM284" t="s">
        <v>101</v>
      </c>
      <c r="AN284">
        <v>28.4</v>
      </c>
      <c r="AO284">
        <v>33.1</v>
      </c>
      <c r="AP284">
        <v>50</v>
      </c>
      <c r="AQ284">
        <v>54.7</v>
      </c>
      <c r="AR284">
        <v>31.9</v>
      </c>
      <c r="AS284">
        <v>36.299999999999997</v>
      </c>
      <c r="AT284">
        <v>59.3</v>
      </c>
      <c r="AU284">
        <v>47.4</v>
      </c>
      <c r="AV284">
        <v>15.6</v>
      </c>
      <c r="AW284">
        <v>11.1</v>
      </c>
      <c r="AX284">
        <v>13.1</v>
      </c>
      <c r="AY284">
        <v>9.6999999999999993</v>
      </c>
      <c r="AZ284">
        <v>-1</v>
      </c>
      <c r="BA284">
        <v>0.1</v>
      </c>
      <c r="BB284" t="s">
        <v>104</v>
      </c>
      <c r="BC284" t="s">
        <v>113</v>
      </c>
      <c r="BD284">
        <v>48.9</v>
      </c>
      <c r="BE284">
        <v>23.8</v>
      </c>
      <c r="BF284" t="s">
        <v>101</v>
      </c>
      <c r="BG284" t="s">
        <v>101</v>
      </c>
      <c r="BH284" t="s">
        <v>101</v>
      </c>
      <c r="BI284" t="s">
        <v>101</v>
      </c>
      <c r="BJ284" t="s">
        <v>101</v>
      </c>
      <c r="BK284" t="s">
        <v>101</v>
      </c>
      <c r="BL284" t="s">
        <v>101</v>
      </c>
      <c r="BM284" t="s">
        <v>101</v>
      </c>
      <c r="BN284" t="s">
        <v>101</v>
      </c>
      <c r="BO284" t="s">
        <v>101</v>
      </c>
      <c r="BP284">
        <v>430</v>
      </c>
      <c r="BQ284">
        <v>36</v>
      </c>
      <c r="BR284" t="s">
        <v>101</v>
      </c>
      <c r="BS284">
        <v>1147607.2</v>
      </c>
      <c r="BT284">
        <v>1896098.17</v>
      </c>
      <c r="BU284">
        <v>41.870849219999997</v>
      </c>
      <c r="BV284">
        <v>-87.733554139999995</v>
      </c>
      <c r="BW284">
        <v>26</v>
      </c>
      <c r="BX284" t="s">
        <v>122</v>
      </c>
      <c r="BY284">
        <v>24</v>
      </c>
      <c r="BZ284">
        <v>11</v>
      </c>
      <c r="CA284" t="s">
        <v>1103</v>
      </c>
    </row>
    <row r="285" spans="2:79" x14ac:dyDescent="0.2">
      <c r="B285">
        <v>610006</v>
      </c>
      <c r="C285" t="s">
        <v>2494</v>
      </c>
      <c r="D285" t="s">
        <v>88</v>
      </c>
      <c r="E285" t="s">
        <v>2495</v>
      </c>
      <c r="F285" t="s">
        <v>90</v>
      </c>
      <c r="G285" t="s">
        <v>91</v>
      </c>
      <c r="H285">
        <v>60629</v>
      </c>
      <c r="I285" t="s">
        <v>2496</v>
      </c>
      <c r="J285" t="s">
        <v>2497</v>
      </c>
      <c r="K285" t="s">
        <v>175</v>
      </c>
      <c r="L285" t="s">
        <v>112</v>
      </c>
      <c r="M285" t="s">
        <v>96</v>
      </c>
      <c r="N285" t="s">
        <v>97</v>
      </c>
      <c r="O285" t="s">
        <v>248</v>
      </c>
      <c r="P285" t="s">
        <v>433</v>
      </c>
      <c r="Q285" t="s">
        <v>96</v>
      </c>
      <c r="R285" t="s">
        <v>149</v>
      </c>
      <c r="S285">
        <v>77</v>
      </c>
      <c r="T285" t="s">
        <v>103</v>
      </c>
      <c r="U285">
        <v>56</v>
      </c>
      <c r="V285" t="s">
        <v>103</v>
      </c>
      <c r="W285">
        <v>50</v>
      </c>
      <c r="X285" t="s">
        <v>103</v>
      </c>
      <c r="Y285">
        <v>49</v>
      </c>
      <c r="Z285" t="s">
        <v>4876</v>
      </c>
      <c r="AA285">
        <v>43</v>
      </c>
      <c r="AB285" t="s">
        <v>103</v>
      </c>
      <c r="AC285">
        <v>54</v>
      </c>
      <c r="AD285" t="s">
        <v>103</v>
      </c>
      <c r="AE285">
        <v>49</v>
      </c>
      <c r="AF285" t="s">
        <v>102</v>
      </c>
      <c r="AG285">
        <v>46</v>
      </c>
      <c r="AH285" s="2">
        <v>0.95399999999999996</v>
      </c>
      <c r="AI285">
        <v>12.2</v>
      </c>
      <c r="AJ285" s="2">
        <v>0.94899999999999995</v>
      </c>
      <c r="AK285" s="2">
        <v>0.96599999999999997</v>
      </c>
      <c r="AL285">
        <v>74.8</v>
      </c>
      <c r="AM285">
        <v>51.7</v>
      </c>
      <c r="AN285">
        <v>47.6</v>
      </c>
      <c r="AO285">
        <v>32.1</v>
      </c>
      <c r="AP285">
        <v>56.6</v>
      </c>
      <c r="AQ285">
        <v>58.4</v>
      </c>
      <c r="AR285">
        <v>47</v>
      </c>
      <c r="AS285">
        <v>39.6</v>
      </c>
      <c r="AT285">
        <v>54</v>
      </c>
      <c r="AU285">
        <v>60.7</v>
      </c>
      <c r="AV285">
        <v>19</v>
      </c>
      <c r="AW285">
        <v>26.7</v>
      </c>
      <c r="AX285">
        <v>16.399999999999999</v>
      </c>
      <c r="AY285">
        <v>11.7</v>
      </c>
      <c r="AZ285">
        <v>0</v>
      </c>
      <c r="BA285">
        <v>0.8</v>
      </c>
      <c r="BB285" t="s">
        <v>113</v>
      </c>
      <c r="BC285" t="s">
        <v>220</v>
      </c>
      <c r="BD285" t="s">
        <v>101</v>
      </c>
      <c r="BE285">
        <v>30.3</v>
      </c>
      <c r="BF285" t="s">
        <v>101</v>
      </c>
      <c r="BG285" t="s">
        <v>101</v>
      </c>
      <c r="BH285" t="s">
        <v>101</v>
      </c>
      <c r="BI285" t="s">
        <v>101</v>
      </c>
      <c r="BJ285" t="s">
        <v>101</v>
      </c>
      <c r="BK285" t="s">
        <v>101</v>
      </c>
      <c r="BL285" t="s">
        <v>101</v>
      </c>
      <c r="BM285" t="s">
        <v>101</v>
      </c>
      <c r="BN285" t="s">
        <v>101</v>
      </c>
      <c r="BO285" t="s">
        <v>101</v>
      </c>
      <c r="BP285">
        <v>830</v>
      </c>
      <c r="BQ285">
        <v>44</v>
      </c>
      <c r="BR285" t="s">
        <v>101</v>
      </c>
      <c r="BS285">
        <v>1151703.8019999999</v>
      </c>
      <c r="BT285">
        <v>1858195.0379999999</v>
      </c>
      <c r="BU285">
        <v>41.766758299999999</v>
      </c>
      <c r="BV285">
        <v>-87.719508039999994</v>
      </c>
      <c r="BW285">
        <v>65</v>
      </c>
      <c r="BX285" t="s">
        <v>1153</v>
      </c>
      <c r="BY285">
        <v>13</v>
      </c>
      <c r="BZ285">
        <v>8</v>
      </c>
      <c r="CA285" t="s">
        <v>2498</v>
      </c>
    </row>
    <row r="286" spans="2:79" x14ac:dyDescent="0.2">
      <c r="B286">
        <v>610073</v>
      </c>
      <c r="C286" t="s">
        <v>2685</v>
      </c>
      <c r="D286" t="s">
        <v>88</v>
      </c>
      <c r="E286" t="s">
        <v>2686</v>
      </c>
      <c r="F286" t="s">
        <v>90</v>
      </c>
      <c r="G286" t="s">
        <v>91</v>
      </c>
      <c r="H286">
        <v>60612</v>
      </c>
      <c r="I286" t="s">
        <v>2687</v>
      </c>
      <c r="J286" t="s">
        <v>2688</v>
      </c>
      <c r="K286" t="s">
        <v>481</v>
      </c>
      <c r="L286" t="s">
        <v>121</v>
      </c>
      <c r="M286" t="s">
        <v>1285</v>
      </c>
      <c r="N286" t="s">
        <v>128</v>
      </c>
      <c r="O286" t="s">
        <v>248</v>
      </c>
      <c r="P286" t="s">
        <v>433</v>
      </c>
      <c r="Q286" t="s">
        <v>96</v>
      </c>
      <c r="R286" t="s">
        <v>250</v>
      </c>
      <c r="S286">
        <v>99</v>
      </c>
      <c r="T286" t="s">
        <v>149</v>
      </c>
      <c r="U286">
        <v>64</v>
      </c>
      <c r="V286" t="s">
        <v>250</v>
      </c>
      <c r="W286">
        <v>95</v>
      </c>
      <c r="X286" t="s">
        <v>250</v>
      </c>
      <c r="Y286">
        <v>95</v>
      </c>
      <c r="Z286" t="s">
        <v>4878</v>
      </c>
      <c r="AA286">
        <v>81</v>
      </c>
      <c r="AB286" t="s">
        <v>250</v>
      </c>
      <c r="AC286">
        <v>90</v>
      </c>
      <c r="AD286" t="s">
        <v>149</v>
      </c>
      <c r="AE286">
        <v>56</v>
      </c>
      <c r="AF286" t="s">
        <v>149</v>
      </c>
      <c r="AG286">
        <v>54</v>
      </c>
      <c r="AH286" s="2">
        <v>0.95499999999999996</v>
      </c>
      <c r="AI286">
        <v>12.2</v>
      </c>
      <c r="AJ286" s="2">
        <v>0.97699999999999998</v>
      </c>
      <c r="AK286" s="2">
        <v>1</v>
      </c>
      <c r="AL286">
        <v>46.7</v>
      </c>
      <c r="AM286">
        <v>41.9</v>
      </c>
      <c r="AN286">
        <v>53.1</v>
      </c>
      <c r="AO286">
        <v>43.9</v>
      </c>
      <c r="AP286">
        <v>72.400000000000006</v>
      </c>
      <c r="AQ286">
        <v>75.5</v>
      </c>
      <c r="AR286">
        <v>35.5</v>
      </c>
      <c r="AS286">
        <v>51.3</v>
      </c>
      <c r="AT286">
        <v>55.3</v>
      </c>
      <c r="AU286">
        <v>55.3</v>
      </c>
      <c r="AV286">
        <v>21.1</v>
      </c>
      <c r="AW286">
        <v>26.3</v>
      </c>
      <c r="AX286">
        <v>30.1</v>
      </c>
      <c r="AY286">
        <v>27.3</v>
      </c>
      <c r="AZ286">
        <v>-0.5</v>
      </c>
      <c r="BA286">
        <v>-0.3</v>
      </c>
      <c r="BB286" t="s">
        <v>113</v>
      </c>
      <c r="BC286" t="s">
        <v>113</v>
      </c>
      <c r="BD286" t="s">
        <v>101</v>
      </c>
      <c r="BE286" t="s">
        <v>101</v>
      </c>
      <c r="BF286" t="s">
        <v>101</v>
      </c>
      <c r="BG286" t="s">
        <v>101</v>
      </c>
      <c r="BH286" t="s">
        <v>101</v>
      </c>
      <c r="BI286" t="s">
        <v>101</v>
      </c>
      <c r="BJ286" t="s">
        <v>101</v>
      </c>
      <c r="BK286" t="s">
        <v>101</v>
      </c>
      <c r="BL286" t="s">
        <v>101</v>
      </c>
      <c r="BM286" t="s">
        <v>101</v>
      </c>
      <c r="BN286" t="s">
        <v>101</v>
      </c>
      <c r="BO286" t="s">
        <v>101</v>
      </c>
      <c r="BP286">
        <v>344</v>
      </c>
      <c r="BQ286">
        <v>35</v>
      </c>
      <c r="BR286" t="s">
        <v>101</v>
      </c>
      <c r="BS286">
        <v>1161269.0970000001</v>
      </c>
      <c r="BT286">
        <v>1903925.361</v>
      </c>
      <c r="BU286">
        <v>41.892054819999998</v>
      </c>
      <c r="BV286">
        <v>-87.683178670000004</v>
      </c>
      <c r="BW286">
        <v>24</v>
      </c>
      <c r="BX286" t="s">
        <v>602</v>
      </c>
      <c r="BY286">
        <v>26</v>
      </c>
      <c r="BZ286">
        <v>13</v>
      </c>
      <c r="CA286" t="s">
        <v>2689</v>
      </c>
    </row>
    <row r="287" spans="2:79" x14ac:dyDescent="0.2">
      <c r="B287">
        <v>610016</v>
      </c>
      <c r="C287" t="s">
        <v>2489</v>
      </c>
      <c r="D287" t="s">
        <v>88</v>
      </c>
      <c r="E287" t="s">
        <v>2490</v>
      </c>
      <c r="F287" t="s">
        <v>90</v>
      </c>
      <c r="G287" t="s">
        <v>91</v>
      </c>
      <c r="H287">
        <v>60620</v>
      </c>
      <c r="I287" t="s">
        <v>2491</v>
      </c>
      <c r="J287" t="s">
        <v>2492</v>
      </c>
      <c r="K287" t="s">
        <v>155</v>
      </c>
      <c r="L287" t="s">
        <v>156</v>
      </c>
      <c r="M287" t="s">
        <v>1285</v>
      </c>
      <c r="N287" t="s">
        <v>128</v>
      </c>
      <c r="O287" t="s">
        <v>248</v>
      </c>
      <c r="P287" t="s">
        <v>249</v>
      </c>
      <c r="Q287" t="s">
        <v>96</v>
      </c>
      <c r="R287" t="s">
        <v>149</v>
      </c>
      <c r="S287">
        <v>76</v>
      </c>
      <c r="T287" t="s">
        <v>101</v>
      </c>
      <c r="U287" t="s">
        <v>101</v>
      </c>
      <c r="V287" t="s">
        <v>103</v>
      </c>
      <c r="W287">
        <v>57</v>
      </c>
      <c r="X287" t="s">
        <v>149</v>
      </c>
      <c r="Y287">
        <v>63</v>
      </c>
      <c r="Z287" t="s">
        <v>4875</v>
      </c>
      <c r="AA287" t="s">
        <v>101</v>
      </c>
      <c r="AB287" t="s">
        <v>101</v>
      </c>
      <c r="AC287" t="s">
        <v>101</v>
      </c>
      <c r="AD287" t="s">
        <v>103</v>
      </c>
      <c r="AE287">
        <v>53</v>
      </c>
      <c r="AF287" t="s">
        <v>102</v>
      </c>
      <c r="AG287">
        <v>46</v>
      </c>
      <c r="AH287" s="2">
        <v>0.96299999999999997</v>
      </c>
      <c r="AI287">
        <v>12</v>
      </c>
      <c r="AJ287" s="2">
        <v>0.95399999999999996</v>
      </c>
      <c r="AK287" s="2">
        <v>0.91800000000000004</v>
      </c>
      <c r="AL287">
        <v>78.8</v>
      </c>
      <c r="AM287">
        <v>10</v>
      </c>
      <c r="AN287">
        <v>49.4</v>
      </c>
      <c r="AO287">
        <v>67.8</v>
      </c>
      <c r="AP287">
        <v>65.5</v>
      </c>
      <c r="AQ287">
        <v>65.5</v>
      </c>
      <c r="AR287">
        <v>52</v>
      </c>
      <c r="AS287">
        <v>77.5</v>
      </c>
      <c r="AT287">
        <v>49</v>
      </c>
      <c r="AU287">
        <v>64.7</v>
      </c>
      <c r="AV287">
        <v>17.5</v>
      </c>
      <c r="AW287">
        <v>47.5</v>
      </c>
      <c r="AX287">
        <v>24.2</v>
      </c>
      <c r="AY287">
        <v>30.9</v>
      </c>
      <c r="AZ287">
        <v>-0.4</v>
      </c>
      <c r="BA287">
        <v>0.7</v>
      </c>
      <c r="BB287" t="s">
        <v>113</v>
      </c>
      <c r="BC287" t="s">
        <v>113</v>
      </c>
      <c r="BD287">
        <v>28.2</v>
      </c>
      <c r="BE287">
        <v>36.4</v>
      </c>
      <c r="BF287" t="s">
        <v>101</v>
      </c>
      <c r="BG287" t="s">
        <v>101</v>
      </c>
      <c r="BH287" t="s">
        <v>101</v>
      </c>
      <c r="BI287" t="s">
        <v>101</v>
      </c>
      <c r="BJ287" t="s">
        <v>101</v>
      </c>
      <c r="BK287" t="s">
        <v>101</v>
      </c>
      <c r="BL287" t="s">
        <v>101</v>
      </c>
      <c r="BM287" t="s">
        <v>101</v>
      </c>
      <c r="BN287" t="s">
        <v>101</v>
      </c>
      <c r="BO287" t="s">
        <v>101</v>
      </c>
      <c r="BP287">
        <v>283</v>
      </c>
      <c r="BQ287">
        <v>49</v>
      </c>
      <c r="BR287" t="s">
        <v>101</v>
      </c>
      <c r="BS287">
        <v>1163362.1839999999</v>
      </c>
      <c r="BT287">
        <v>1843156.1740000001</v>
      </c>
      <c r="BU287">
        <v>41.72525315</v>
      </c>
      <c r="BV287">
        <v>-87.677195549999993</v>
      </c>
      <c r="BW287">
        <v>72</v>
      </c>
      <c r="BX287" t="s">
        <v>1392</v>
      </c>
      <c r="BY287">
        <v>19</v>
      </c>
      <c r="BZ287">
        <v>22</v>
      </c>
      <c r="CA287" t="s">
        <v>2493</v>
      </c>
    </row>
    <row r="288" spans="2:79" x14ac:dyDescent="0.2">
      <c r="B288">
        <v>610171</v>
      </c>
      <c r="C288" t="s">
        <v>387</v>
      </c>
      <c r="D288" t="s">
        <v>88</v>
      </c>
      <c r="E288" t="s">
        <v>388</v>
      </c>
      <c r="F288" t="s">
        <v>90</v>
      </c>
      <c r="G288" t="s">
        <v>91</v>
      </c>
      <c r="H288">
        <v>60617</v>
      </c>
      <c r="I288" t="s">
        <v>389</v>
      </c>
      <c r="J288" t="s">
        <v>390</v>
      </c>
      <c r="K288" t="s">
        <v>200</v>
      </c>
      <c r="L288" t="s">
        <v>95</v>
      </c>
      <c r="M288" t="s">
        <v>96</v>
      </c>
      <c r="N288" t="s">
        <v>97</v>
      </c>
      <c r="O288" t="s">
        <v>98</v>
      </c>
      <c r="P288" t="s">
        <v>99</v>
      </c>
      <c r="Q288" t="s">
        <v>96</v>
      </c>
      <c r="R288" t="s">
        <v>102</v>
      </c>
      <c r="S288">
        <v>27</v>
      </c>
      <c r="T288" t="s">
        <v>101</v>
      </c>
      <c r="U288" t="s">
        <v>101</v>
      </c>
      <c r="V288" t="s">
        <v>103</v>
      </c>
      <c r="W288">
        <v>43</v>
      </c>
      <c r="X288" t="s">
        <v>103</v>
      </c>
      <c r="Y288">
        <v>54</v>
      </c>
      <c r="Z288" t="s">
        <v>4875</v>
      </c>
      <c r="AA288" t="s">
        <v>101</v>
      </c>
      <c r="AB288" t="s">
        <v>101</v>
      </c>
      <c r="AC288" t="s">
        <v>101</v>
      </c>
      <c r="AD288" t="s">
        <v>103</v>
      </c>
      <c r="AE288">
        <v>48</v>
      </c>
      <c r="AF288" t="s">
        <v>103</v>
      </c>
      <c r="AG288">
        <v>51</v>
      </c>
      <c r="AH288" s="2">
        <v>0.92800000000000005</v>
      </c>
      <c r="AI288">
        <v>11.8</v>
      </c>
      <c r="AJ288" s="2">
        <v>0.95199999999999996</v>
      </c>
      <c r="AK288" s="2">
        <v>0.98899999999999999</v>
      </c>
      <c r="AL288">
        <v>44</v>
      </c>
      <c r="AM288">
        <v>27.5</v>
      </c>
      <c r="AN288">
        <v>21.9</v>
      </c>
      <c r="AO288">
        <v>15.2</v>
      </c>
      <c r="AP288">
        <v>45.4</v>
      </c>
      <c r="AQ288">
        <v>45.7</v>
      </c>
      <c r="AR288">
        <v>23</v>
      </c>
      <c r="AS288">
        <v>19.399999999999999</v>
      </c>
      <c r="AT288">
        <v>46.9</v>
      </c>
      <c r="AU288">
        <v>51</v>
      </c>
      <c r="AV288">
        <v>6.4</v>
      </c>
      <c r="AW288">
        <v>18.2</v>
      </c>
      <c r="AX288">
        <v>7.6</v>
      </c>
      <c r="AY288">
        <v>5.4</v>
      </c>
      <c r="AZ288">
        <v>-1.1000000000000001</v>
      </c>
      <c r="BA288">
        <v>-0.7</v>
      </c>
      <c r="BB288" t="s">
        <v>104</v>
      </c>
      <c r="BC288" t="s">
        <v>104</v>
      </c>
      <c r="BD288">
        <v>9.8000000000000007</v>
      </c>
      <c r="BE288" t="s">
        <v>101</v>
      </c>
      <c r="BF288" t="s">
        <v>101</v>
      </c>
      <c r="BG288" t="s">
        <v>101</v>
      </c>
      <c r="BH288" t="s">
        <v>101</v>
      </c>
      <c r="BI288" t="s">
        <v>101</v>
      </c>
      <c r="BJ288" t="s">
        <v>101</v>
      </c>
      <c r="BK288" t="s">
        <v>101</v>
      </c>
      <c r="BL288" t="s">
        <v>101</v>
      </c>
      <c r="BM288" t="s">
        <v>101</v>
      </c>
      <c r="BN288" t="s">
        <v>101</v>
      </c>
      <c r="BO288" t="s">
        <v>101</v>
      </c>
      <c r="BP288">
        <v>905</v>
      </c>
      <c r="BQ288">
        <v>47</v>
      </c>
      <c r="BR288" t="s">
        <v>101</v>
      </c>
      <c r="BS288">
        <v>1197292.129</v>
      </c>
      <c r="BT288">
        <v>1845782.1580000001</v>
      </c>
      <c r="BU288">
        <v>41.731682169999999</v>
      </c>
      <c r="BV288">
        <v>-87.55282373</v>
      </c>
      <c r="BW288">
        <v>46</v>
      </c>
      <c r="BX288" t="s">
        <v>207</v>
      </c>
      <c r="BY288">
        <v>10</v>
      </c>
      <c r="BZ288">
        <v>4</v>
      </c>
      <c r="CA288" t="s">
        <v>391</v>
      </c>
    </row>
    <row r="289" spans="2:79" x14ac:dyDescent="0.2">
      <c r="B289">
        <v>610227</v>
      </c>
      <c r="C289" t="s">
        <v>1281</v>
      </c>
      <c r="D289" t="s">
        <v>88</v>
      </c>
      <c r="E289" t="s">
        <v>1282</v>
      </c>
      <c r="F289" t="s">
        <v>90</v>
      </c>
      <c r="G289" t="s">
        <v>91</v>
      </c>
      <c r="H289">
        <v>60623</v>
      </c>
      <c r="I289" t="s">
        <v>1283</v>
      </c>
      <c r="J289" t="s">
        <v>1284</v>
      </c>
      <c r="K289" t="s">
        <v>633</v>
      </c>
      <c r="L289" t="s">
        <v>121</v>
      </c>
      <c r="M289" t="s">
        <v>96</v>
      </c>
      <c r="N289" t="s">
        <v>97</v>
      </c>
      <c r="O289" t="s">
        <v>248</v>
      </c>
      <c r="P289" t="s">
        <v>249</v>
      </c>
      <c r="Q289" t="s">
        <v>1285</v>
      </c>
      <c r="R289" t="s">
        <v>103</v>
      </c>
      <c r="S289">
        <v>44</v>
      </c>
      <c r="T289" t="s">
        <v>101</v>
      </c>
      <c r="U289" t="s">
        <v>101</v>
      </c>
      <c r="V289" t="s">
        <v>103</v>
      </c>
      <c r="W289">
        <v>49</v>
      </c>
      <c r="X289" t="s">
        <v>103</v>
      </c>
      <c r="Y289">
        <v>53</v>
      </c>
      <c r="Z289" t="s">
        <v>4875</v>
      </c>
      <c r="AA289" t="s">
        <v>101</v>
      </c>
      <c r="AB289" t="s">
        <v>101</v>
      </c>
      <c r="AC289" t="s">
        <v>101</v>
      </c>
      <c r="AD289" t="s">
        <v>101</v>
      </c>
      <c r="AE289" t="s">
        <v>101</v>
      </c>
      <c r="AF289" t="s">
        <v>101</v>
      </c>
      <c r="AG289" t="s">
        <v>101</v>
      </c>
      <c r="AH289" s="2">
        <v>0.95799999999999996</v>
      </c>
      <c r="AI289">
        <v>11.6</v>
      </c>
      <c r="AJ289" s="2">
        <v>0.95199999999999996</v>
      </c>
      <c r="AK289" s="2">
        <v>0.97599999999999998</v>
      </c>
      <c r="AL289">
        <v>68.7</v>
      </c>
      <c r="AM289">
        <v>26.5</v>
      </c>
      <c r="AN289">
        <v>30.3</v>
      </c>
      <c r="AO289">
        <v>26.1</v>
      </c>
      <c r="AP289">
        <v>54.5</v>
      </c>
      <c r="AQ289">
        <v>60.8</v>
      </c>
      <c r="AR289">
        <v>41.5</v>
      </c>
      <c r="AS289">
        <v>29.2</v>
      </c>
      <c r="AT289">
        <v>55.3</v>
      </c>
      <c r="AU289">
        <v>54.3</v>
      </c>
      <c r="AV289">
        <v>6.8</v>
      </c>
      <c r="AW289">
        <v>12.6</v>
      </c>
      <c r="AX289">
        <v>15</v>
      </c>
      <c r="AY289">
        <v>9.4</v>
      </c>
      <c r="AZ289">
        <v>-0.1</v>
      </c>
      <c r="BA289">
        <v>0.7</v>
      </c>
      <c r="BB289" t="s">
        <v>113</v>
      </c>
      <c r="BC289" t="s">
        <v>113</v>
      </c>
      <c r="BD289">
        <v>9.5</v>
      </c>
      <c r="BE289" t="s">
        <v>101</v>
      </c>
      <c r="BF289" t="s">
        <v>101</v>
      </c>
      <c r="BG289" t="s">
        <v>101</v>
      </c>
      <c r="BH289" t="s">
        <v>101</v>
      </c>
      <c r="BI289" t="s">
        <v>101</v>
      </c>
      <c r="BJ289" t="s">
        <v>101</v>
      </c>
      <c r="BK289" t="s">
        <v>101</v>
      </c>
      <c r="BL289" t="s">
        <v>101</v>
      </c>
      <c r="BM289" t="s">
        <v>101</v>
      </c>
      <c r="BN289" t="s">
        <v>101</v>
      </c>
      <c r="BO289" t="s">
        <v>101</v>
      </c>
      <c r="BP289">
        <v>1133</v>
      </c>
      <c r="BQ289">
        <v>37</v>
      </c>
      <c r="BR289" t="s">
        <v>101</v>
      </c>
      <c r="BS289">
        <v>1149877.98</v>
      </c>
      <c r="BT289">
        <v>1884894.804</v>
      </c>
      <c r="BU289">
        <v>41.840061970000001</v>
      </c>
      <c r="BV289">
        <v>-87.725508399999995</v>
      </c>
      <c r="BW289">
        <v>30</v>
      </c>
      <c r="BX289" t="s">
        <v>634</v>
      </c>
      <c r="BY289">
        <v>22</v>
      </c>
      <c r="BZ289">
        <v>10</v>
      </c>
      <c r="CA289" t="s">
        <v>1286</v>
      </c>
    </row>
    <row r="290" spans="2:79" x14ac:dyDescent="0.2">
      <c r="B290">
        <v>610366</v>
      </c>
      <c r="C290" t="s">
        <v>672</v>
      </c>
      <c r="D290" t="s">
        <v>88</v>
      </c>
      <c r="E290" t="s">
        <v>673</v>
      </c>
      <c r="F290" t="s">
        <v>90</v>
      </c>
      <c r="G290" t="s">
        <v>91</v>
      </c>
      <c r="H290">
        <v>60643</v>
      </c>
      <c r="I290" t="s">
        <v>674</v>
      </c>
      <c r="J290" t="s">
        <v>675</v>
      </c>
      <c r="K290" t="s">
        <v>155</v>
      </c>
      <c r="L290" t="s">
        <v>156</v>
      </c>
      <c r="M290" t="s">
        <v>96</v>
      </c>
      <c r="N290" t="s">
        <v>128</v>
      </c>
      <c r="O290" t="s">
        <v>98</v>
      </c>
      <c r="P290" t="s">
        <v>249</v>
      </c>
      <c r="Q290" t="s">
        <v>96</v>
      </c>
      <c r="R290" t="s">
        <v>102</v>
      </c>
      <c r="S290">
        <v>32</v>
      </c>
      <c r="T290" t="s">
        <v>101</v>
      </c>
      <c r="U290" t="s">
        <v>101</v>
      </c>
      <c r="V290" t="s">
        <v>102</v>
      </c>
      <c r="W290">
        <v>34</v>
      </c>
      <c r="X290" t="s">
        <v>102</v>
      </c>
      <c r="Y290">
        <v>32</v>
      </c>
      <c r="Z290" t="s">
        <v>4875</v>
      </c>
      <c r="AA290" t="s">
        <v>101</v>
      </c>
      <c r="AB290" t="s">
        <v>101</v>
      </c>
      <c r="AC290" t="s">
        <v>101</v>
      </c>
      <c r="AD290" t="s">
        <v>103</v>
      </c>
      <c r="AE290">
        <v>50</v>
      </c>
      <c r="AF290" t="s">
        <v>102</v>
      </c>
      <c r="AG290">
        <v>41</v>
      </c>
      <c r="AH290" s="2">
        <v>0.93400000000000005</v>
      </c>
      <c r="AI290">
        <v>11.5</v>
      </c>
      <c r="AJ290" s="2">
        <v>0.93400000000000005</v>
      </c>
      <c r="AK290" s="2">
        <v>1</v>
      </c>
      <c r="AL290">
        <v>64.5</v>
      </c>
      <c r="AM290">
        <v>53.9</v>
      </c>
      <c r="AN290">
        <v>20.8</v>
      </c>
      <c r="AO290">
        <v>31</v>
      </c>
      <c r="AP290">
        <v>34.799999999999997</v>
      </c>
      <c r="AQ290">
        <v>40.6</v>
      </c>
      <c r="AR290">
        <v>66.7</v>
      </c>
      <c r="AS290">
        <v>60</v>
      </c>
      <c r="AT290">
        <v>85.7</v>
      </c>
      <c r="AU290">
        <v>67.2</v>
      </c>
      <c r="AV290">
        <v>7.7</v>
      </c>
      <c r="AW290">
        <v>23.1</v>
      </c>
      <c r="AX290">
        <v>17.399999999999999</v>
      </c>
      <c r="AY290">
        <v>15.9</v>
      </c>
      <c r="AZ290">
        <v>1.8</v>
      </c>
      <c r="BA290">
        <v>0</v>
      </c>
      <c r="BB290" t="s">
        <v>220</v>
      </c>
      <c r="BC290" t="s">
        <v>113</v>
      </c>
      <c r="BD290" t="s">
        <v>101</v>
      </c>
      <c r="BE290" t="s">
        <v>101</v>
      </c>
      <c r="BF290" t="s">
        <v>101</v>
      </c>
      <c r="BG290" t="s">
        <v>101</v>
      </c>
      <c r="BH290" t="s">
        <v>101</v>
      </c>
      <c r="BI290" t="s">
        <v>101</v>
      </c>
      <c r="BJ290" t="s">
        <v>101</v>
      </c>
      <c r="BK290" t="s">
        <v>101</v>
      </c>
      <c r="BL290" t="s">
        <v>101</v>
      </c>
      <c r="BM290" t="s">
        <v>101</v>
      </c>
      <c r="BN290" t="s">
        <v>101</v>
      </c>
      <c r="BO290" t="s">
        <v>101</v>
      </c>
      <c r="BP290">
        <v>246</v>
      </c>
      <c r="BQ290">
        <v>49</v>
      </c>
      <c r="BR290" t="s">
        <v>101</v>
      </c>
      <c r="BS290">
        <v>1171336.0090000001</v>
      </c>
      <c r="BT290">
        <v>1839924.6240000001</v>
      </c>
      <c r="BU290">
        <v>41.716214800000003</v>
      </c>
      <c r="BV290">
        <v>-87.648081399999995</v>
      </c>
      <c r="BW290">
        <v>73</v>
      </c>
      <c r="BX290" t="s">
        <v>434</v>
      </c>
      <c r="BY290">
        <v>21</v>
      </c>
      <c r="BZ290">
        <v>22</v>
      </c>
      <c r="CA290" t="s">
        <v>676</v>
      </c>
    </row>
    <row r="291" spans="2:79" x14ac:dyDescent="0.2">
      <c r="B291">
        <v>610237</v>
      </c>
      <c r="C291" t="s">
        <v>1074</v>
      </c>
      <c r="D291" t="s">
        <v>88</v>
      </c>
      <c r="E291" t="s">
        <v>1075</v>
      </c>
      <c r="F291" t="s">
        <v>90</v>
      </c>
      <c r="G291" t="s">
        <v>91</v>
      </c>
      <c r="H291">
        <v>60609</v>
      </c>
      <c r="I291" t="s">
        <v>1076</v>
      </c>
      <c r="J291" t="s">
        <v>1077</v>
      </c>
      <c r="K291" t="s">
        <v>94</v>
      </c>
      <c r="L291" t="s">
        <v>95</v>
      </c>
      <c r="M291" t="s">
        <v>96</v>
      </c>
      <c r="N291" t="s">
        <v>97</v>
      </c>
      <c r="O291" t="s">
        <v>98</v>
      </c>
      <c r="P291" t="s">
        <v>99</v>
      </c>
      <c r="Q291" t="s">
        <v>96</v>
      </c>
      <c r="R291" t="s">
        <v>103</v>
      </c>
      <c r="S291">
        <v>40</v>
      </c>
      <c r="T291" t="s">
        <v>101</v>
      </c>
      <c r="U291" t="s">
        <v>101</v>
      </c>
      <c r="V291" t="s">
        <v>103</v>
      </c>
      <c r="W291">
        <v>58</v>
      </c>
      <c r="X291" t="s">
        <v>103</v>
      </c>
      <c r="Y291">
        <v>59</v>
      </c>
      <c r="Z291" t="s">
        <v>4875</v>
      </c>
      <c r="AA291" t="s">
        <v>101</v>
      </c>
      <c r="AB291" t="s">
        <v>101</v>
      </c>
      <c r="AC291" t="s">
        <v>101</v>
      </c>
      <c r="AD291" t="s">
        <v>102</v>
      </c>
      <c r="AE291">
        <v>46</v>
      </c>
      <c r="AF291" t="s">
        <v>103</v>
      </c>
      <c r="AG291">
        <v>52</v>
      </c>
      <c r="AH291" s="2">
        <v>0.93700000000000006</v>
      </c>
      <c r="AI291">
        <v>11.4</v>
      </c>
      <c r="AJ291" s="2">
        <v>0.94699999999999995</v>
      </c>
      <c r="AK291" s="2">
        <v>0.98699999999999999</v>
      </c>
      <c r="AL291">
        <v>58.3</v>
      </c>
      <c r="AM291">
        <v>72.599999999999994</v>
      </c>
      <c r="AN291">
        <v>18.7</v>
      </c>
      <c r="AO291">
        <v>18.2</v>
      </c>
      <c r="AP291">
        <v>43.1</v>
      </c>
      <c r="AQ291">
        <v>44.2</v>
      </c>
      <c r="AR291">
        <v>33.799999999999997</v>
      </c>
      <c r="AS291">
        <v>12.5</v>
      </c>
      <c r="AT291">
        <v>54.5</v>
      </c>
      <c r="AU291">
        <v>39.200000000000003</v>
      </c>
      <c r="AV291" t="s">
        <v>101</v>
      </c>
      <c r="AW291" t="s">
        <v>101</v>
      </c>
      <c r="AX291">
        <v>16.5</v>
      </c>
      <c r="AY291">
        <v>4</v>
      </c>
      <c r="AZ291">
        <v>0.7</v>
      </c>
      <c r="BA291">
        <v>-0.8</v>
      </c>
      <c r="BB291" t="s">
        <v>220</v>
      </c>
      <c r="BC291" t="s">
        <v>113</v>
      </c>
      <c r="BD291">
        <v>39.1</v>
      </c>
      <c r="BE291">
        <v>70.599999999999994</v>
      </c>
      <c r="BF291" t="s">
        <v>101</v>
      </c>
      <c r="BG291" t="s">
        <v>101</v>
      </c>
      <c r="BH291" t="s">
        <v>101</v>
      </c>
      <c r="BI291" t="s">
        <v>101</v>
      </c>
      <c r="BJ291" t="s">
        <v>101</v>
      </c>
      <c r="BK291" t="s">
        <v>101</v>
      </c>
      <c r="BL291" t="s">
        <v>101</v>
      </c>
      <c r="BM291" t="s">
        <v>101</v>
      </c>
      <c r="BN291" t="s">
        <v>101</v>
      </c>
      <c r="BO291" t="s">
        <v>101</v>
      </c>
      <c r="BP291">
        <v>411</v>
      </c>
      <c r="BQ291">
        <v>42</v>
      </c>
      <c r="BR291" t="s">
        <v>101</v>
      </c>
      <c r="BS291">
        <v>1176782.6100000001</v>
      </c>
      <c r="BT291">
        <v>1873820.331</v>
      </c>
      <c r="BU291">
        <v>41.809107789999999</v>
      </c>
      <c r="BV291">
        <v>-87.62711401</v>
      </c>
      <c r="BW291">
        <v>38</v>
      </c>
      <c r="BX291" t="s">
        <v>292</v>
      </c>
      <c r="BY291">
        <v>3</v>
      </c>
      <c r="BZ291">
        <v>2</v>
      </c>
      <c r="CA291" t="s">
        <v>1078</v>
      </c>
    </row>
    <row r="292" spans="2:79" x14ac:dyDescent="0.2">
      <c r="B292">
        <v>610059</v>
      </c>
      <c r="C292" t="s">
        <v>2319</v>
      </c>
      <c r="D292" t="s">
        <v>88</v>
      </c>
      <c r="E292" t="s">
        <v>2320</v>
      </c>
      <c r="F292" t="s">
        <v>90</v>
      </c>
      <c r="G292" t="s">
        <v>91</v>
      </c>
      <c r="H292">
        <v>60614</v>
      </c>
      <c r="I292" t="s">
        <v>2321</v>
      </c>
      <c r="J292" t="s">
        <v>2322</v>
      </c>
      <c r="K292" t="s">
        <v>192</v>
      </c>
      <c r="L292" t="s">
        <v>193</v>
      </c>
      <c r="M292" t="s">
        <v>96</v>
      </c>
      <c r="N292" t="s">
        <v>128</v>
      </c>
      <c r="O292" t="s">
        <v>248</v>
      </c>
      <c r="P292" t="s">
        <v>249</v>
      </c>
      <c r="Q292" t="s">
        <v>96</v>
      </c>
      <c r="R292" t="s">
        <v>149</v>
      </c>
      <c r="S292">
        <v>67</v>
      </c>
      <c r="T292" t="s">
        <v>101</v>
      </c>
      <c r="U292" t="s">
        <v>101</v>
      </c>
      <c r="V292" t="s">
        <v>102</v>
      </c>
      <c r="W292">
        <v>35</v>
      </c>
      <c r="X292" t="s">
        <v>103</v>
      </c>
      <c r="Y292">
        <v>46</v>
      </c>
      <c r="Z292" t="s">
        <v>4875</v>
      </c>
      <c r="AA292" t="s">
        <v>101</v>
      </c>
      <c r="AB292" t="s">
        <v>101</v>
      </c>
      <c r="AC292" t="s">
        <v>101</v>
      </c>
      <c r="AD292" t="s">
        <v>101</v>
      </c>
      <c r="AE292" t="s">
        <v>101</v>
      </c>
      <c r="AF292" t="s">
        <v>101</v>
      </c>
      <c r="AG292" t="s">
        <v>101</v>
      </c>
      <c r="AH292" s="2">
        <v>0.95</v>
      </c>
      <c r="AI292">
        <v>11.4</v>
      </c>
      <c r="AJ292" s="2">
        <v>0.95199999999999996</v>
      </c>
      <c r="AK292" s="2">
        <v>1</v>
      </c>
      <c r="AL292">
        <v>79.599999999999994</v>
      </c>
      <c r="AM292" t="s">
        <v>101</v>
      </c>
      <c r="AN292">
        <v>47.9</v>
      </c>
      <c r="AO292">
        <v>36.799999999999997</v>
      </c>
      <c r="AP292">
        <v>53.1</v>
      </c>
      <c r="AQ292">
        <v>59.8</v>
      </c>
      <c r="AR292">
        <v>26.9</v>
      </c>
      <c r="AS292">
        <v>37.4</v>
      </c>
      <c r="AT292">
        <v>37.799999999999997</v>
      </c>
      <c r="AU292">
        <v>46.8</v>
      </c>
      <c r="AV292">
        <v>16.399999999999999</v>
      </c>
      <c r="AW292">
        <v>32.700000000000003</v>
      </c>
      <c r="AX292">
        <v>18.100000000000001</v>
      </c>
      <c r="AY292">
        <v>17</v>
      </c>
      <c r="AZ292">
        <v>-0.6</v>
      </c>
      <c r="BA292">
        <v>0.1</v>
      </c>
      <c r="BB292" t="s">
        <v>104</v>
      </c>
      <c r="BC292" t="s">
        <v>113</v>
      </c>
      <c r="BD292" t="s">
        <v>101</v>
      </c>
      <c r="BE292" t="s">
        <v>101</v>
      </c>
      <c r="BF292" t="s">
        <v>101</v>
      </c>
      <c r="BG292" t="s">
        <v>101</v>
      </c>
      <c r="BH292" t="s">
        <v>101</v>
      </c>
      <c r="BI292" t="s">
        <v>101</v>
      </c>
      <c r="BJ292" t="s">
        <v>101</v>
      </c>
      <c r="BK292" t="s">
        <v>101</v>
      </c>
      <c r="BL292" t="s">
        <v>101</v>
      </c>
      <c r="BM292" t="s">
        <v>101</v>
      </c>
      <c r="BN292" t="s">
        <v>101</v>
      </c>
      <c r="BO292" t="s">
        <v>101</v>
      </c>
      <c r="BP292">
        <v>605</v>
      </c>
      <c r="BQ292">
        <v>33</v>
      </c>
      <c r="BR292" t="s">
        <v>101</v>
      </c>
      <c r="BS292">
        <v>1168219.452</v>
      </c>
      <c r="BT292">
        <v>1915320.55</v>
      </c>
      <c r="BU292">
        <v>41.923176570000003</v>
      </c>
      <c r="BV292">
        <v>-87.657323309999995</v>
      </c>
      <c r="BW292">
        <v>7</v>
      </c>
      <c r="BX292" t="s">
        <v>2234</v>
      </c>
      <c r="BY292">
        <v>32</v>
      </c>
      <c r="BZ292">
        <v>18</v>
      </c>
      <c r="CA292" t="s">
        <v>2323</v>
      </c>
    </row>
    <row r="293" spans="2:79" x14ac:dyDescent="0.2">
      <c r="B293">
        <v>609979</v>
      </c>
      <c r="C293" t="s">
        <v>2162</v>
      </c>
      <c r="D293" t="s">
        <v>88</v>
      </c>
      <c r="E293" t="s">
        <v>2163</v>
      </c>
      <c r="F293" t="s">
        <v>90</v>
      </c>
      <c r="G293" t="s">
        <v>91</v>
      </c>
      <c r="H293">
        <v>60616</v>
      </c>
      <c r="I293" t="s">
        <v>2164</v>
      </c>
      <c r="J293" t="s">
        <v>2165</v>
      </c>
      <c r="K293" t="s">
        <v>285</v>
      </c>
      <c r="L293" t="s">
        <v>112</v>
      </c>
      <c r="M293" t="s">
        <v>96</v>
      </c>
      <c r="N293" t="s">
        <v>128</v>
      </c>
      <c r="O293" t="s">
        <v>248</v>
      </c>
      <c r="P293" t="s">
        <v>433</v>
      </c>
      <c r="Q293" t="s">
        <v>96</v>
      </c>
      <c r="R293" t="s">
        <v>149</v>
      </c>
      <c r="S293">
        <v>63</v>
      </c>
      <c r="T293" t="s">
        <v>101</v>
      </c>
      <c r="U293" t="s">
        <v>101</v>
      </c>
      <c r="V293" t="s">
        <v>103</v>
      </c>
      <c r="W293">
        <v>54</v>
      </c>
      <c r="X293" t="s">
        <v>102</v>
      </c>
      <c r="Y293">
        <v>36</v>
      </c>
      <c r="Z293" t="s">
        <v>4875</v>
      </c>
      <c r="AA293" t="s">
        <v>101</v>
      </c>
      <c r="AB293" t="s">
        <v>101</v>
      </c>
      <c r="AC293" t="s">
        <v>101</v>
      </c>
      <c r="AD293" t="s">
        <v>101</v>
      </c>
      <c r="AE293" t="s">
        <v>101</v>
      </c>
      <c r="AF293" t="s">
        <v>101</v>
      </c>
      <c r="AG293" t="s">
        <v>101</v>
      </c>
      <c r="AH293" s="2">
        <v>0.96599999999999997</v>
      </c>
      <c r="AI293">
        <v>11.3</v>
      </c>
      <c r="AJ293" s="2">
        <v>0.97099999999999997</v>
      </c>
      <c r="AK293" s="2">
        <v>0.99099999999999999</v>
      </c>
      <c r="AL293">
        <v>84</v>
      </c>
      <c r="AM293" t="s">
        <v>101</v>
      </c>
      <c r="AN293">
        <v>72.099999999999994</v>
      </c>
      <c r="AO293">
        <v>62.8</v>
      </c>
      <c r="AP293">
        <v>63.4</v>
      </c>
      <c r="AQ293">
        <v>80</v>
      </c>
      <c r="AR293">
        <v>64.3</v>
      </c>
      <c r="AS293">
        <v>68.5</v>
      </c>
      <c r="AT293">
        <v>61.4</v>
      </c>
      <c r="AU293">
        <v>69.3</v>
      </c>
      <c r="AV293">
        <v>38.6</v>
      </c>
      <c r="AW293">
        <v>52.9</v>
      </c>
      <c r="AX293">
        <v>45.1</v>
      </c>
      <c r="AY293">
        <v>29.9</v>
      </c>
      <c r="AZ293">
        <v>-0.3</v>
      </c>
      <c r="BA293">
        <v>0.6</v>
      </c>
      <c r="BB293" t="s">
        <v>113</v>
      </c>
      <c r="BC293" t="s">
        <v>220</v>
      </c>
      <c r="BD293">
        <v>18.899999999999999</v>
      </c>
      <c r="BE293">
        <v>80</v>
      </c>
      <c r="BF293" t="s">
        <v>101</v>
      </c>
      <c r="BG293" t="s">
        <v>101</v>
      </c>
      <c r="BH293" t="s">
        <v>101</v>
      </c>
      <c r="BI293" t="s">
        <v>101</v>
      </c>
      <c r="BJ293" t="s">
        <v>101</v>
      </c>
      <c r="BK293" t="s">
        <v>101</v>
      </c>
      <c r="BL293" t="s">
        <v>101</v>
      </c>
      <c r="BM293" t="s">
        <v>101</v>
      </c>
      <c r="BN293" t="s">
        <v>101</v>
      </c>
      <c r="BO293" t="s">
        <v>101</v>
      </c>
      <c r="BP293">
        <v>1384</v>
      </c>
      <c r="BQ293">
        <v>40</v>
      </c>
      <c r="BR293" t="s">
        <v>101</v>
      </c>
      <c r="BS293">
        <v>1173077.2919999999</v>
      </c>
      <c r="BT293">
        <v>1884891.36</v>
      </c>
      <c r="BU293">
        <v>41.839570449999997</v>
      </c>
      <c r="BV293">
        <v>-87.640376829999994</v>
      </c>
      <c r="BW293">
        <v>60</v>
      </c>
      <c r="BX293" t="s">
        <v>917</v>
      </c>
      <c r="BY293">
        <v>11</v>
      </c>
      <c r="BZ293">
        <v>9</v>
      </c>
      <c r="CA293" t="s">
        <v>2166</v>
      </c>
    </row>
    <row r="294" spans="2:79" x14ac:dyDescent="0.2">
      <c r="B294">
        <v>610044</v>
      </c>
      <c r="C294" t="s">
        <v>1052</v>
      </c>
      <c r="D294" t="s">
        <v>88</v>
      </c>
      <c r="E294" t="s">
        <v>1053</v>
      </c>
      <c r="F294" t="s">
        <v>90</v>
      </c>
      <c r="G294" t="s">
        <v>91</v>
      </c>
      <c r="H294">
        <v>60651</v>
      </c>
      <c r="I294" t="s">
        <v>1054</v>
      </c>
      <c r="J294" t="s">
        <v>1055</v>
      </c>
      <c r="K294" t="s">
        <v>120</v>
      </c>
      <c r="L294" t="s">
        <v>121</v>
      </c>
      <c r="M294" t="s">
        <v>96</v>
      </c>
      <c r="N294" t="s">
        <v>97</v>
      </c>
      <c r="O294" t="s">
        <v>98</v>
      </c>
      <c r="P294" t="s">
        <v>249</v>
      </c>
      <c r="Q294" t="s">
        <v>96</v>
      </c>
      <c r="R294" t="s">
        <v>102</v>
      </c>
      <c r="S294">
        <v>39</v>
      </c>
      <c r="T294" t="s">
        <v>101</v>
      </c>
      <c r="U294" t="s">
        <v>101</v>
      </c>
      <c r="V294" t="s">
        <v>102</v>
      </c>
      <c r="W294">
        <v>39</v>
      </c>
      <c r="X294" t="s">
        <v>103</v>
      </c>
      <c r="Y294">
        <v>40</v>
      </c>
      <c r="Z294" t="s">
        <v>4875</v>
      </c>
      <c r="AA294" t="s">
        <v>101</v>
      </c>
      <c r="AB294" t="s">
        <v>101</v>
      </c>
      <c r="AC294" t="s">
        <v>101</v>
      </c>
      <c r="AD294" t="s">
        <v>102</v>
      </c>
      <c r="AE294">
        <v>45</v>
      </c>
      <c r="AF294" t="s">
        <v>103</v>
      </c>
      <c r="AG294">
        <v>52</v>
      </c>
      <c r="AH294" s="2">
        <v>0.93200000000000005</v>
      </c>
      <c r="AI294">
        <v>11.2</v>
      </c>
      <c r="AJ294" s="2">
        <v>0.95699999999999996</v>
      </c>
      <c r="AK294" s="2">
        <v>1</v>
      </c>
      <c r="AL294">
        <v>52.7</v>
      </c>
      <c r="AM294">
        <v>40.9</v>
      </c>
      <c r="AN294">
        <v>20.6</v>
      </c>
      <c r="AO294">
        <v>18.5</v>
      </c>
      <c r="AP294">
        <v>39.5</v>
      </c>
      <c r="AQ294">
        <v>50.3</v>
      </c>
      <c r="AR294">
        <v>42.3</v>
      </c>
      <c r="AS294">
        <v>28.4</v>
      </c>
      <c r="AT294">
        <v>66.400000000000006</v>
      </c>
      <c r="AU294">
        <v>52.2</v>
      </c>
      <c r="AV294">
        <v>8</v>
      </c>
      <c r="AW294">
        <v>26</v>
      </c>
      <c r="AX294">
        <v>10.199999999999999</v>
      </c>
      <c r="AY294">
        <v>8.1999999999999993</v>
      </c>
      <c r="AZ294">
        <v>0.2</v>
      </c>
      <c r="BA294">
        <v>0.6</v>
      </c>
      <c r="BB294" t="s">
        <v>113</v>
      </c>
      <c r="BC294" t="s">
        <v>113</v>
      </c>
      <c r="BD294" t="s">
        <v>101</v>
      </c>
      <c r="BE294" t="s">
        <v>101</v>
      </c>
      <c r="BF294" t="s">
        <v>101</v>
      </c>
      <c r="BG294" t="s">
        <v>101</v>
      </c>
      <c r="BH294" t="s">
        <v>101</v>
      </c>
      <c r="BI294" t="s">
        <v>101</v>
      </c>
      <c r="BJ294" t="s">
        <v>101</v>
      </c>
      <c r="BK294" t="s">
        <v>101</v>
      </c>
      <c r="BL294" t="s">
        <v>101</v>
      </c>
      <c r="BM294" t="s">
        <v>101</v>
      </c>
      <c r="BN294" t="s">
        <v>101</v>
      </c>
      <c r="BO294" t="s">
        <v>101</v>
      </c>
      <c r="BP294">
        <v>593</v>
      </c>
      <c r="BQ294">
        <v>34</v>
      </c>
      <c r="BR294" t="s">
        <v>101</v>
      </c>
      <c r="BS294">
        <v>1153864.6229999999</v>
      </c>
      <c r="BT294">
        <v>1909151.595</v>
      </c>
      <c r="BU294">
        <v>41.906546839999997</v>
      </c>
      <c r="BV294">
        <v>-87.710232790000006</v>
      </c>
      <c r="BW294">
        <v>23</v>
      </c>
      <c r="BX294" t="s">
        <v>401</v>
      </c>
      <c r="BY294">
        <v>26</v>
      </c>
      <c r="BZ294">
        <v>14</v>
      </c>
      <c r="CA294" t="s">
        <v>1056</v>
      </c>
    </row>
    <row r="295" spans="2:79" x14ac:dyDescent="0.2">
      <c r="B295">
        <v>609725</v>
      </c>
      <c r="C295" t="s">
        <v>1084</v>
      </c>
      <c r="D295" t="s">
        <v>132</v>
      </c>
      <c r="E295" t="s">
        <v>1085</v>
      </c>
      <c r="F295" t="s">
        <v>90</v>
      </c>
      <c r="G295" t="s">
        <v>91</v>
      </c>
      <c r="H295">
        <v>60643</v>
      </c>
      <c r="I295" t="s">
        <v>1086</v>
      </c>
      <c r="J295" t="s">
        <v>1087</v>
      </c>
      <c r="K295" t="s">
        <v>489</v>
      </c>
      <c r="L295" t="s">
        <v>156</v>
      </c>
      <c r="M295" t="s">
        <v>96</v>
      </c>
      <c r="N295" t="s">
        <v>97</v>
      </c>
      <c r="O295" t="s">
        <v>248</v>
      </c>
      <c r="P295" t="s">
        <v>249</v>
      </c>
      <c r="Q295" t="s">
        <v>96</v>
      </c>
      <c r="R295" t="s">
        <v>103</v>
      </c>
      <c r="S295">
        <v>40</v>
      </c>
      <c r="T295" t="s">
        <v>101</v>
      </c>
      <c r="U295" t="s">
        <v>101</v>
      </c>
      <c r="V295" t="s">
        <v>102</v>
      </c>
      <c r="W295">
        <v>25</v>
      </c>
      <c r="X295" t="s">
        <v>102</v>
      </c>
      <c r="Y295">
        <v>38</v>
      </c>
      <c r="Z295" t="s">
        <v>4875</v>
      </c>
      <c r="AA295" t="s">
        <v>101</v>
      </c>
      <c r="AB295" t="s">
        <v>101</v>
      </c>
      <c r="AC295" t="s">
        <v>101</v>
      </c>
      <c r="AD295" t="s">
        <v>101</v>
      </c>
      <c r="AE295" t="s">
        <v>101</v>
      </c>
      <c r="AF295" t="s">
        <v>101</v>
      </c>
      <c r="AG295" t="s">
        <v>101</v>
      </c>
      <c r="AH295" s="2">
        <v>0.84199999999999997</v>
      </c>
      <c r="AI295">
        <v>11.1</v>
      </c>
      <c r="AJ295" s="2">
        <v>0.94599999999999995</v>
      </c>
      <c r="AK295" s="2">
        <v>0.995</v>
      </c>
      <c r="AL295" t="s">
        <v>101</v>
      </c>
      <c r="AM295" t="s">
        <v>101</v>
      </c>
      <c r="AN295" t="s">
        <v>101</v>
      </c>
      <c r="AO295" t="s">
        <v>101</v>
      </c>
      <c r="AP295" t="s">
        <v>101</v>
      </c>
      <c r="AQ295" t="s">
        <v>101</v>
      </c>
      <c r="AR295" t="s">
        <v>101</v>
      </c>
      <c r="AS295" t="s">
        <v>101</v>
      </c>
      <c r="AT295" t="s">
        <v>101</v>
      </c>
      <c r="AU295" t="s">
        <v>101</v>
      </c>
      <c r="AV295">
        <v>60</v>
      </c>
      <c r="AW295">
        <v>80</v>
      </c>
      <c r="AX295">
        <v>52</v>
      </c>
      <c r="AY295">
        <v>38.200000000000003</v>
      </c>
      <c r="AZ295">
        <v>-1.8</v>
      </c>
      <c r="BA295">
        <v>-1</v>
      </c>
      <c r="BB295" t="s">
        <v>104</v>
      </c>
      <c r="BC295" t="s">
        <v>113</v>
      </c>
      <c r="BD295">
        <v>98.5</v>
      </c>
      <c r="BE295">
        <v>64.099999999999994</v>
      </c>
      <c r="BF295">
        <v>14.7</v>
      </c>
      <c r="BG295">
        <v>14.6</v>
      </c>
      <c r="BH295">
        <v>15.6</v>
      </c>
      <c r="BI295">
        <v>15.9</v>
      </c>
      <c r="BJ295">
        <v>1.2</v>
      </c>
      <c r="BK295">
        <v>17.8</v>
      </c>
      <c r="BL295">
        <v>2.2000000000000002</v>
      </c>
      <c r="BM295">
        <v>33.6</v>
      </c>
      <c r="BN295">
        <v>80</v>
      </c>
      <c r="BO295">
        <v>78.5</v>
      </c>
      <c r="BP295">
        <v>1584</v>
      </c>
      <c r="BQ295">
        <v>49</v>
      </c>
      <c r="BR295">
        <v>73.3</v>
      </c>
      <c r="BS295">
        <v>1166609.57</v>
      </c>
      <c r="BT295">
        <v>1831085.382</v>
      </c>
      <c r="BU295">
        <v>41.692060410000003</v>
      </c>
      <c r="BV295">
        <v>-87.665643090000003</v>
      </c>
      <c r="BW295">
        <v>75</v>
      </c>
      <c r="BX295" t="s">
        <v>697</v>
      </c>
      <c r="BY295">
        <v>19</v>
      </c>
      <c r="BZ295">
        <v>22</v>
      </c>
      <c r="CA295" t="s">
        <v>1088</v>
      </c>
    </row>
    <row r="296" spans="2:79" x14ac:dyDescent="0.2">
      <c r="B296">
        <v>610148</v>
      </c>
      <c r="C296" t="s">
        <v>1784</v>
      </c>
      <c r="D296" t="s">
        <v>88</v>
      </c>
      <c r="E296" t="s">
        <v>1785</v>
      </c>
      <c r="F296" t="s">
        <v>90</v>
      </c>
      <c r="G296" t="s">
        <v>91</v>
      </c>
      <c r="H296">
        <v>60609</v>
      </c>
      <c r="I296" t="s">
        <v>1786</v>
      </c>
      <c r="J296" t="s">
        <v>1787</v>
      </c>
      <c r="K296" t="s">
        <v>285</v>
      </c>
      <c r="L296" t="s">
        <v>112</v>
      </c>
      <c r="M296" t="s">
        <v>96</v>
      </c>
      <c r="N296" t="s">
        <v>97</v>
      </c>
      <c r="O296" t="s">
        <v>248</v>
      </c>
      <c r="P296" t="s">
        <v>433</v>
      </c>
      <c r="Q296" t="s">
        <v>96</v>
      </c>
      <c r="R296" t="s">
        <v>103</v>
      </c>
      <c r="S296">
        <v>54</v>
      </c>
      <c r="T296" t="s">
        <v>103</v>
      </c>
      <c r="U296">
        <v>52</v>
      </c>
      <c r="V296" t="s">
        <v>149</v>
      </c>
      <c r="W296">
        <v>63</v>
      </c>
      <c r="X296" t="s">
        <v>103</v>
      </c>
      <c r="Y296">
        <v>52</v>
      </c>
      <c r="Z296" t="s">
        <v>4876</v>
      </c>
      <c r="AA296">
        <v>57</v>
      </c>
      <c r="AB296" t="s">
        <v>103</v>
      </c>
      <c r="AC296">
        <v>50</v>
      </c>
      <c r="AD296" t="s">
        <v>102</v>
      </c>
      <c r="AE296">
        <v>45</v>
      </c>
      <c r="AF296" t="s">
        <v>103</v>
      </c>
      <c r="AG296">
        <v>51</v>
      </c>
      <c r="AH296" s="2">
        <v>0.95099999999999996</v>
      </c>
      <c r="AI296">
        <v>11.1</v>
      </c>
      <c r="AJ296" s="2">
        <v>0.96099999999999997</v>
      </c>
      <c r="AK296" s="2">
        <v>1</v>
      </c>
      <c r="AL296">
        <v>59.6</v>
      </c>
      <c r="AM296">
        <v>37.799999999999997</v>
      </c>
      <c r="AN296">
        <v>37.700000000000003</v>
      </c>
      <c r="AO296">
        <v>16.5</v>
      </c>
      <c r="AP296">
        <v>49.8</v>
      </c>
      <c r="AQ296">
        <v>74.2</v>
      </c>
      <c r="AR296">
        <v>62.7</v>
      </c>
      <c r="AS296">
        <v>28</v>
      </c>
      <c r="AT296">
        <v>80.7</v>
      </c>
      <c r="AU296">
        <v>63.3</v>
      </c>
      <c r="AV296">
        <v>9.1999999999999993</v>
      </c>
      <c r="AW296">
        <v>10.8</v>
      </c>
      <c r="AX296">
        <v>19.8</v>
      </c>
      <c r="AY296">
        <v>8.4</v>
      </c>
      <c r="AZ296">
        <v>2</v>
      </c>
      <c r="BA296">
        <v>0</v>
      </c>
      <c r="BB296" t="s">
        <v>220</v>
      </c>
      <c r="BC296" t="s">
        <v>113</v>
      </c>
      <c r="BD296">
        <v>44.6</v>
      </c>
      <c r="BE296">
        <v>18.5</v>
      </c>
      <c r="BF296" t="s">
        <v>101</v>
      </c>
      <c r="BG296" t="s">
        <v>101</v>
      </c>
      <c r="BH296" t="s">
        <v>101</v>
      </c>
      <c r="BI296" t="s">
        <v>101</v>
      </c>
      <c r="BJ296" t="s">
        <v>101</v>
      </c>
      <c r="BK296" t="s">
        <v>101</v>
      </c>
      <c r="BL296" t="s">
        <v>101</v>
      </c>
      <c r="BM296" t="s">
        <v>101</v>
      </c>
      <c r="BN296" t="s">
        <v>101</v>
      </c>
      <c r="BO296" t="s">
        <v>101</v>
      </c>
      <c r="BP296">
        <v>915</v>
      </c>
      <c r="BQ296">
        <v>42</v>
      </c>
      <c r="BR296" t="s">
        <v>101</v>
      </c>
      <c r="BS296">
        <v>1166186.662</v>
      </c>
      <c r="BT296">
        <v>1873024.0789999999</v>
      </c>
      <c r="BU296">
        <v>41.807155139999999</v>
      </c>
      <c r="BV296">
        <v>-87.666000550000007</v>
      </c>
      <c r="BW296">
        <v>61</v>
      </c>
      <c r="BX296" t="s">
        <v>286</v>
      </c>
      <c r="BY296">
        <v>20</v>
      </c>
      <c r="BZ296">
        <v>9</v>
      </c>
      <c r="CA296" t="s">
        <v>1788</v>
      </c>
    </row>
    <row r="297" spans="2:79" x14ac:dyDescent="0.2">
      <c r="B297">
        <v>610225</v>
      </c>
      <c r="C297" t="s">
        <v>1363</v>
      </c>
      <c r="D297" t="s">
        <v>88</v>
      </c>
      <c r="E297" t="s">
        <v>1364</v>
      </c>
      <c r="F297" t="s">
        <v>90</v>
      </c>
      <c r="G297" t="s">
        <v>91</v>
      </c>
      <c r="H297">
        <v>60643</v>
      </c>
      <c r="I297" t="s">
        <v>1365</v>
      </c>
      <c r="J297" t="s">
        <v>1366</v>
      </c>
      <c r="K297" t="s">
        <v>213</v>
      </c>
      <c r="L297" t="s">
        <v>156</v>
      </c>
      <c r="M297" t="s">
        <v>96</v>
      </c>
      <c r="N297" t="s">
        <v>97</v>
      </c>
      <c r="O297" t="s">
        <v>98</v>
      </c>
      <c r="P297" t="s">
        <v>99</v>
      </c>
      <c r="Q297" t="s">
        <v>96</v>
      </c>
      <c r="R297" t="s">
        <v>103</v>
      </c>
      <c r="S297">
        <v>45</v>
      </c>
      <c r="T297" t="s">
        <v>102</v>
      </c>
      <c r="U297">
        <v>32</v>
      </c>
      <c r="V297" t="s">
        <v>103</v>
      </c>
      <c r="W297">
        <v>41</v>
      </c>
      <c r="X297" t="s">
        <v>102</v>
      </c>
      <c r="Y297">
        <v>28</v>
      </c>
      <c r="Z297" t="s">
        <v>4877</v>
      </c>
      <c r="AA297">
        <v>20</v>
      </c>
      <c r="AB297" t="s">
        <v>102</v>
      </c>
      <c r="AC297">
        <v>21</v>
      </c>
      <c r="AD297" t="s">
        <v>103</v>
      </c>
      <c r="AE297">
        <v>52</v>
      </c>
      <c r="AF297" t="s">
        <v>149</v>
      </c>
      <c r="AG297">
        <v>55</v>
      </c>
      <c r="AH297" s="2">
        <v>0.92400000000000004</v>
      </c>
      <c r="AI297">
        <v>11.1</v>
      </c>
      <c r="AJ297" s="2">
        <v>0.97</v>
      </c>
      <c r="AK297" s="2">
        <v>1</v>
      </c>
      <c r="AL297">
        <v>74.7</v>
      </c>
      <c r="AM297">
        <v>60.2</v>
      </c>
      <c r="AN297">
        <v>34</v>
      </c>
      <c r="AO297">
        <v>27.4</v>
      </c>
      <c r="AP297">
        <v>49</v>
      </c>
      <c r="AQ297">
        <v>61.2</v>
      </c>
      <c r="AR297">
        <v>31.5</v>
      </c>
      <c r="AS297">
        <v>28</v>
      </c>
      <c r="AT297">
        <v>50.4</v>
      </c>
      <c r="AU297">
        <v>51.2</v>
      </c>
      <c r="AV297">
        <v>6</v>
      </c>
      <c r="AW297">
        <v>8.1999999999999993</v>
      </c>
      <c r="AX297">
        <v>5.4</v>
      </c>
      <c r="AY297">
        <v>4.0999999999999996</v>
      </c>
      <c r="AZ297">
        <v>-0.9</v>
      </c>
      <c r="BA297">
        <v>0.5</v>
      </c>
      <c r="BB297" t="s">
        <v>104</v>
      </c>
      <c r="BC297" t="s">
        <v>113</v>
      </c>
      <c r="BD297" t="s">
        <v>101</v>
      </c>
      <c r="BE297" t="s">
        <v>101</v>
      </c>
      <c r="BF297" t="s">
        <v>101</v>
      </c>
      <c r="BG297" t="s">
        <v>101</v>
      </c>
      <c r="BH297" t="s">
        <v>101</v>
      </c>
      <c r="BI297" t="s">
        <v>101</v>
      </c>
      <c r="BJ297" t="s">
        <v>101</v>
      </c>
      <c r="BK297" t="s">
        <v>101</v>
      </c>
      <c r="BL297" t="s">
        <v>101</v>
      </c>
      <c r="BM297" t="s">
        <v>101</v>
      </c>
      <c r="BN297" t="s">
        <v>101</v>
      </c>
      <c r="BO297" t="s">
        <v>101</v>
      </c>
      <c r="BP297">
        <v>375</v>
      </c>
      <c r="BQ297">
        <v>49</v>
      </c>
      <c r="BR297" t="s">
        <v>101</v>
      </c>
      <c r="BS297">
        <v>1169444.9339999999</v>
      </c>
      <c r="BT297">
        <v>1828137.9439999999</v>
      </c>
      <c r="BU297">
        <v>41.683911369999997</v>
      </c>
      <c r="BV297">
        <v>-87.655347329999998</v>
      </c>
      <c r="BW297">
        <v>53</v>
      </c>
      <c r="BX297" t="s">
        <v>214</v>
      </c>
      <c r="BY297">
        <v>34</v>
      </c>
      <c r="BZ297">
        <v>5</v>
      </c>
      <c r="CA297" t="s">
        <v>1367</v>
      </c>
    </row>
    <row r="298" spans="2:79" x14ac:dyDescent="0.2">
      <c r="B298">
        <v>610189</v>
      </c>
      <c r="C298" t="s">
        <v>950</v>
      </c>
      <c r="D298" t="s">
        <v>88</v>
      </c>
      <c r="E298" t="s">
        <v>951</v>
      </c>
      <c r="F298" t="s">
        <v>90</v>
      </c>
      <c r="G298" t="s">
        <v>91</v>
      </c>
      <c r="H298">
        <v>60640</v>
      </c>
      <c r="I298" t="s">
        <v>952</v>
      </c>
      <c r="J298" t="s">
        <v>953</v>
      </c>
      <c r="K298" t="s">
        <v>954</v>
      </c>
      <c r="L298" t="s">
        <v>193</v>
      </c>
      <c r="M298" t="s">
        <v>96</v>
      </c>
      <c r="N298" t="s">
        <v>128</v>
      </c>
      <c r="O298" t="s">
        <v>248</v>
      </c>
      <c r="P298" t="s">
        <v>249</v>
      </c>
      <c r="Q298" t="s">
        <v>96</v>
      </c>
      <c r="R298" t="s">
        <v>102</v>
      </c>
      <c r="S298">
        <v>37</v>
      </c>
      <c r="T298" t="s">
        <v>101</v>
      </c>
      <c r="U298" t="s">
        <v>101</v>
      </c>
      <c r="V298" t="s">
        <v>103</v>
      </c>
      <c r="W298">
        <v>51</v>
      </c>
      <c r="X298" t="s">
        <v>149</v>
      </c>
      <c r="Y298">
        <v>68</v>
      </c>
      <c r="Z298" t="s">
        <v>4875</v>
      </c>
      <c r="AA298" t="s">
        <v>101</v>
      </c>
      <c r="AB298" t="s">
        <v>101</v>
      </c>
      <c r="AC298" t="s">
        <v>101</v>
      </c>
      <c r="AD298" t="s">
        <v>101</v>
      </c>
      <c r="AE298" t="s">
        <v>101</v>
      </c>
      <c r="AF298" t="s">
        <v>101</v>
      </c>
      <c r="AG298" t="s">
        <v>101</v>
      </c>
      <c r="AH298" s="2">
        <v>0.94899999999999995</v>
      </c>
      <c r="AI298">
        <v>11</v>
      </c>
      <c r="AJ298" s="2">
        <v>0.95299999999999996</v>
      </c>
      <c r="AK298" s="2">
        <v>1</v>
      </c>
      <c r="AL298">
        <v>53.2</v>
      </c>
      <c r="AM298">
        <v>47.2</v>
      </c>
      <c r="AN298">
        <v>35.299999999999997</v>
      </c>
      <c r="AO298">
        <v>28.2</v>
      </c>
      <c r="AP298">
        <v>41.2</v>
      </c>
      <c r="AQ298">
        <v>50</v>
      </c>
      <c r="AR298">
        <v>54.7</v>
      </c>
      <c r="AS298">
        <v>56.4</v>
      </c>
      <c r="AT298">
        <v>51.1</v>
      </c>
      <c r="AU298">
        <v>50.5</v>
      </c>
      <c r="AV298">
        <v>21.1</v>
      </c>
      <c r="AW298">
        <v>44.7</v>
      </c>
      <c r="AX298">
        <v>18.3</v>
      </c>
      <c r="AY298">
        <v>12.4</v>
      </c>
      <c r="AZ298">
        <v>-0.5</v>
      </c>
      <c r="BA298">
        <v>-0.1</v>
      </c>
      <c r="BB298" t="s">
        <v>113</v>
      </c>
      <c r="BC298" t="s">
        <v>113</v>
      </c>
      <c r="BD298">
        <v>30.8</v>
      </c>
      <c r="BE298">
        <v>75</v>
      </c>
      <c r="BF298" t="s">
        <v>101</v>
      </c>
      <c r="BG298" t="s">
        <v>101</v>
      </c>
      <c r="BH298" t="s">
        <v>101</v>
      </c>
      <c r="BI298" t="s">
        <v>101</v>
      </c>
      <c r="BJ298" t="s">
        <v>101</v>
      </c>
      <c r="BK298" t="s">
        <v>101</v>
      </c>
      <c r="BL298" t="s">
        <v>101</v>
      </c>
      <c r="BM298" t="s">
        <v>101</v>
      </c>
      <c r="BN298" t="s">
        <v>101</v>
      </c>
      <c r="BO298" t="s">
        <v>101</v>
      </c>
      <c r="BP298">
        <v>462</v>
      </c>
      <c r="BQ298">
        <v>32</v>
      </c>
      <c r="BR298" t="s">
        <v>101</v>
      </c>
      <c r="BS298">
        <v>1166321.0349999999</v>
      </c>
      <c r="BT298">
        <v>1929570.108</v>
      </c>
      <c r="BU298">
        <v>41.9623189</v>
      </c>
      <c r="BV298">
        <v>-87.663889830000002</v>
      </c>
      <c r="BW298">
        <v>3</v>
      </c>
      <c r="BX298" t="s">
        <v>955</v>
      </c>
      <c r="BY298">
        <v>46</v>
      </c>
      <c r="BZ298">
        <v>19</v>
      </c>
      <c r="CA298" t="s">
        <v>956</v>
      </c>
    </row>
    <row r="299" spans="2:79" x14ac:dyDescent="0.2">
      <c r="B299">
        <v>609893</v>
      </c>
      <c r="C299" t="s">
        <v>2453</v>
      </c>
      <c r="D299" t="s">
        <v>88</v>
      </c>
      <c r="E299" t="s">
        <v>2454</v>
      </c>
      <c r="F299" t="s">
        <v>90</v>
      </c>
      <c r="G299" t="s">
        <v>91</v>
      </c>
      <c r="H299">
        <v>60638</v>
      </c>
      <c r="I299" t="s">
        <v>2455</v>
      </c>
      <c r="J299" t="s">
        <v>2456</v>
      </c>
      <c r="K299" t="s">
        <v>175</v>
      </c>
      <c r="L299" t="s">
        <v>112</v>
      </c>
      <c r="M299" t="s">
        <v>1285</v>
      </c>
      <c r="N299" t="s">
        <v>128</v>
      </c>
      <c r="O299" t="s">
        <v>248</v>
      </c>
      <c r="P299" t="s">
        <v>433</v>
      </c>
      <c r="Q299" t="s">
        <v>96</v>
      </c>
      <c r="R299" t="s">
        <v>149</v>
      </c>
      <c r="S299">
        <v>74</v>
      </c>
      <c r="T299" t="s">
        <v>149</v>
      </c>
      <c r="U299">
        <v>67</v>
      </c>
      <c r="V299" t="s">
        <v>149</v>
      </c>
      <c r="W299">
        <v>69</v>
      </c>
      <c r="X299" t="s">
        <v>149</v>
      </c>
      <c r="Y299">
        <v>79</v>
      </c>
      <c r="Z299" t="s">
        <v>4876</v>
      </c>
      <c r="AA299">
        <v>57</v>
      </c>
      <c r="AB299" t="s">
        <v>103</v>
      </c>
      <c r="AC299">
        <v>51</v>
      </c>
      <c r="AD299" t="s">
        <v>149</v>
      </c>
      <c r="AE299">
        <v>58</v>
      </c>
      <c r="AF299" t="s">
        <v>102</v>
      </c>
      <c r="AG299">
        <v>46</v>
      </c>
      <c r="AH299" s="2">
        <v>0.95599999999999996</v>
      </c>
      <c r="AI299">
        <v>10.8</v>
      </c>
      <c r="AJ299" s="2">
        <v>0.96699999999999997</v>
      </c>
      <c r="AK299" s="2">
        <v>0.96199999999999997</v>
      </c>
      <c r="AL299">
        <v>81.8</v>
      </c>
      <c r="AM299">
        <v>52.9</v>
      </c>
      <c r="AN299">
        <v>58.4</v>
      </c>
      <c r="AO299">
        <v>62.7</v>
      </c>
      <c r="AP299">
        <v>70.5</v>
      </c>
      <c r="AQ299">
        <v>68.099999999999994</v>
      </c>
      <c r="AR299">
        <v>76.900000000000006</v>
      </c>
      <c r="AS299">
        <v>74</v>
      </c>
      <c r="AT299">
        <v>85</v>
      </c>
      <c r="AU299">
        <v>69.400000000000006</v>
      </c>
      <c r="AV299">
        <v>58</v>
      </c>
      <c r="AW299">
        <v>60</v>
      </c>
      <c r="AX299">
        <v>43.8</v>
      </c>
      <c r="AY299">
        <v>25.3</v>
      </c>
      <c r="AZ299">
        <v>2.6</v>
      </c>
      <c r="BA299">
        <v>0.5</v>
      </c>
      <c r="BB299" t="s">
        <v>220</v>
      </c>
      <c r="BC299" t="s">
        <v>113</v>
      </c>
      <c r="BD299" t="s">
        <v>101</v>
      </c>
      <c r="BE299" t="s">
        <v>101</v>
      </c>
      <c r="BF299" t="s">
        <v>101</v>
      </c>
      <c r="BG299" t="s">
        <v>101</v>
      </c>
      <c r="BH299" t="s">
        <v>101</v>
      </c>
      <c r="BI299" t="s">
        <v>101</v>
      </c>
      <c r="BJ299" t="s">
        <v>101</v>
      </c>
      <c r="BK299" t="s">
        <v>101</v>
      </c>
      <c r="BL299" t="s">
        <v>101</v>
      </c>
      <c r="BM299" t="s">
        <v>101</v>
      </c>
      <c r="BN299" t="s">
        <v>101</v>
      </c>
      <c r="BO299" t="s">
        <v>101</v>
      </c>
      <c r="BP299">
        <v>590</v>
      </c>
      <c r="BQ299">
        <v>44</v>
      </c>
      <c r="BR299" t="s">
        <v>101</v>
      </c>
      <c r="BS299">
        <v>1133084.3</v>
      </c>
      <c r="BT299">
        <v>1863232.77</v>
      </c>
      <c r="BU299">
        <v>41.780927159999997</v>
      </c>
      <c r="BV299">
        <v>-87.787640089999996</v>
      </c>
      <c r="BW299">
        <v>64</v>
      </c>
      <c r="BX299" t="s">
        <v>1829</v>
      </c>
      <c r="BY299">
        <v>23</v>
      </c>
      <c r="BZ299">
        <v>8</v>
      </c>
      <c r="CA299" t="s">
        <v>2457</v>
      </c>
    </row>
    <row r="300" spans="2:79" x14ac:dyDescent="0.2">
      <c r="B300">
        <v>610355</v>
      </c>
      <c r="C300" t="s">
        <v>2705</v>
      </c>
      <c r="D300" t="s">
        <v>88</v>
      </c>
      <c r="E300" t="s">
        <v>2706</v>
      </c>
      <c r="F300" t="s">
        <v>90</v>
      </c>
      <c r="G300" t="s">
        <v>91</v>
      </c>
      <c r="H300">
        <v>60613</v>
      </c>
      <c r="I300" t="s">
        <v>2707</v>
      </c>
      <c r="J300" t="s">
        <v>2708</v>
      </c>
      <c r="K300" t="s">
        <v>954</v>
      </c>
      <c r="L300" t="s">
        <v>193</v>
      </c>
      <c r="M300" t="s">
        <v>1285</v>
      </c>
      <c r="N300" t="s">
        <v>128</v>
      </c>
      <c r="O300" t="s">
        <v>248</v>
      </c>
      <c r="P300" t="s">
        <v>249</v>
      </c>
      <c r="Q300" t="s">
        <v>96</v>
      </c>
      <c r="R300" t="s">
        <v>250</v>
      </c>
      <c r="S300">
        <v>99</v>
      </c>
      <c r="T300" t="s">
        <v>101</v>
      </c>
      <c r="U300" t="s">
        <v>101</v>
      </c>
      <c r="V300" t="s">
        <v>250</v>
      </c>
      <c r="W300">
        <v>95</v>
      </c>
      <c r="X300" t="s">
        <v>250</v>
      </c>
      <c r="Y300">
        <v>80</v>
      </c>
      <c r="Z300" t="s">
        <v>4875</v>
      </c>
      <c r="AA300" t="s">
        <v>101</v>
      </c>
      <c r="AB300" t="s">
        <v>101</v>
      </c>
      <c r="AC300" t="s">
        <v>101</v>
      </c>
      <c r="AD300" t="s">
        <v>149</v>
      </c>
      <c r="AE300">
        <v>59</v>
      </c>
      <c r="AF300" t="s">
        <v>103</v>
      </c>
      <c r="AG300">
        <v>49</v>
      </c>
      <c r="AH300" s="2">
        <v>0.94899999999999995</v>
      </c>
      <c r="AI300">
        <v>10.8</v>
      </c>
      <c r="AJ300" s="2">
        <v>0.94199999999999995</v>
      </c>
      <c r="AK300" s="2">
        <v>1</v>
      </c>
      <c r="AL300">
        <v>90.5</v>
      </c>
      <c r="AM300">
        <v>92.9</v>
      </c>
      <c r="AN300">
        <v>51</v>
      </c>
      <c r="AO300">
        <v>38.5</v>
      </c>
      <c r="AP300">
        <v>62</v>
      </c>
      <c r="AQ300">
        <v>59.2</v>
      </c>
      <c r="AR300">
        <v>47.7</v>
      </c>
      <c r="AS300">
        <v>57.8</v>
      </c>
      <c r="AT300">
        <v>45.5</v>
      </c>
      <c r="AU300">
        <v>37.799999999999997</v>
      </c>
      <c r="AV300">
        <v>16.7</v>
      </c>
      <c r="AW300">
        <v>55.6</v>
      </c>
      <c r="AX300">
        <v>21.2</v>
      </c>
      <c r="AY300">
        <v>28.6</v>
      </c>
      <c r="AZ300">
        <v>-1.2</v>
      </c>
      <c r="BA300">
        <v>-0.8</v>
      </c>
      <c r="BB300" t="s">
        <v>104</v>
      </c>
      <c r="BC300" t="s">
        <v>113</v>
      </c>
      <c r="BD300">
        <v>19</v>
      </c>
      <c r="BE300" t="s">
        <v>101</v>
      </c>
      <c r="BF300" t="s">
        <v>101</v>
      </c>
      <c r="BG300" t="s">
        <v>101</v>
      </c>
      <c r="BH300" t="s">
        <v>101</v>
      </c>
      <c r="BI300" t="s">
        <v>101</v>
      </c>
      <c r="BJ300" t="s">
        <v>101</v>
      </c>
      <c r="BK300" t="s">
        <v>101</v>
      </c>
      <c r="BL300" t="s">
        <v>101</v>
      </c>
      <c r="BM300" t="s">
        <v>101</v>
      </c>
      <c r="BN300" t="s">
        <v>101</v>
      </c>
      <c r="BO300" t="s">
        <v>101</v>
      </c>
      <c r="BP300">
        <v>257</v>
      </c>
      <c r="BQ300">
        <v>33</v>
      </c>
      <c r="BR300" t="s">
        <v>101</v>
      </c>
      <c r="BS300">
        <v>1164156.3929999999</v>
      </c>
      <c r="BT300">
        <v>1927985.5379999999</v>
      </c>
      <c r="BU300">
        <v>41.958016899999997</v>
      </c>
      <c r="BV300">
        <v>-87.671893299999994</v>
      </c>
      <c r="BW300">
        <v>6</v>
      </c>
      <c r="BX300" t="s">
        <v>1433</v>
      </c>
      <c r="BY300">
        <v>47</v>
      </c>
      <c r="BZ300">
        <v>19</v>
      </c>
      <c r="CA300" t="s">
        <v>2709</v>
      </c>
    </row>
    <row r="301" spans="2:79" x14ac:dyDescent="0.2">
      <c r="B301">
        <v>609804</v>
      </c>
      <c r="C301" t="s">
        <v>1706</v>
      </c>
      <c r="D301" t="s">
        <v>88</v>
      </c>
      <c r="E301" t="s">
        <v>1707</v>
      </c>
      <c r="F301" t="s">
        <v>90</v>
      </c>
      <c r="G301" t="s">
        <v>91</v>
      </c>
      <c r="H301">
        <v>60645</v>
      </c>
      <c r="I301" t="s">
        <v>1708</v>
      </c>
      <c r="J301" t="s">
        <v>1709</v>
      </c>
      <c r="K301" t="s">
        <v>954</v>
      </c>
      <c r="L301" t="s">
        <v>193</v>
      </c>
      <c r="M301" t="s">
        <v>96</v>
      </c>
      <c r="N301" t="s">
        <v>128</v>
      </c>
      <c r="O301" t="s">
        <v>248</v>
      </c>
      <c r="P301" t="s">
        <v>433</v>
      </c>
      <c r="Q301" t="s">
        <v>96</v>
      </c>
      <c r="R301" t="s">
        <v>103</v>
      </c>
      <c r="S301">
        <v>52</v>
      </c>
      <c r="T301" t="s">
        <v>103</v>
      </c>
      <c r="U301">
        <v>50</v>
      </c>
      <c r="V301" t="s">
        <v>103</v>
      </c>
      <c r="W301">
        <v>47</v>
      </c>
      <c r="X301" t="s">
        <v>103</v>
      </c>
      <c r="Y301">
        <v>48</v>
      </c>
      <c r="Z301" t="s">
        <v>4876</v>
      </c>
      <c r="AA301">
        <v>45</v>
      </c>
      <c r="AB301" t="s">
        <v>103</v>
      </c>
      <c r="AC301">
        <v>53</v>
      </c>
      <c r="AD301" t="s">
        <v>103</v>
      </c>
      <c r="AE301">
        <v>50</v>
      </c>
      <c r="AF301" t="s">
        <v>103</v>
      </c>
      <c r="AG301">
        <v>49</v>
      </c>
      <c r="AH301" s="2">
        <v>0.95499999999999996</v>
      </c>
      <c r="AI301">
        <v>10.5</v>
      </c>
      <c r="AJ301" s="2">
        <v>0.95399999999999996</v>
      </c>
      <c r="AK301" s="2">
        <v>0.97599999999999998</v>
      </c>
      <c r="AL301">
        <v>65</v>
      </c>
      <c r="AM301">
        <v>43</v>
      </c>
      <c r="AN301">
        <v>39.700000000000003</v>
      </c>
      <c r="AO301">
        <v>33.200000000000003</v>
      </c>
      <c r="AP301">
        <v>55.4</v>
      </c>
      <c r="AQ301">
        <v>61.8</v>
      </c>
      <c r="AR301">
        <v>43.1</v>
      </c>
      <c r="AS301">
        <v>35.200000000000003</v>
      </c>
      <c r="AT301">
        <v>56.3</v>
      </c>
      <c r="AU301">
        <v>42.3</v>
      </c>
      <c r="AV301">
        <v>22.5</v>
      </c>
      <c r="AW301">
        <v>35</v>
      </c>
      <c r="AX301">
        <v>22</v>
      </c>
      <c r="AY301">
        <v>17.600000000000001</v>
      </c>
      <c r="AZ301">
        <v>1.1000000000000001</v>
      </c>
      <c r="BA301">
        <v>1.9</v>
      </c>
      <c r="BB301" t="s">
        <v>220</v>
      </c>
      <c r="BC301" t="s">
        <v>220</v>
      </c>
      <c r="BD301" t="s">
        <v>101</v>
      </c>
      <c r="BE301" t="s">
        <v>101</v>
      </c>
      <c r="BF301" t="s">
        <v>101</v>
      </c>
      <c r="BG301" t="s">
        <v>101</v>
      </c>
      <c r="BH301" t="s">
        <v>101</v>
      </c>
      <c r="BI301" t="s">
        <v>101</v>
      </c>
      <c r="BJ301" t="s">
        <v>101</v>
      </c>
      <c r="BK301" t="s">
        <v>101</v>
      </c>
      <c r="BL301" t="s">
        <v>101</v>
      </c>
      <c r="BM301" t="s">
        <v>101</v>
      </c>
      <c r="BN301" t="s">
        <v>101</v>
      </c>
      <c r="BO301" t="s">
        <v>101</v>
      </c>
      <c r="BP301">
        <v>752</v>
      </c>
      <c r="BQ301">
        <v>32</v>
      </c>
      <c r="BR301" t="s">
        <v>101</v>
      </c>
      <c r="BS301">
        <v>1157068.6569999999</v>
      </c>
      <c r="BT301">
        <v>1944483.4720000001</v>
      </c>
      <c r="BU301">
        <v>42.003435189999998</v>
      </c>
      <c r="BV301">
        <v>-87.697500109999993</v>
      </c>
      <c r="BW301">
        <v>2</v>
      </c>
      <c r="BX301" t="s">
        <v>1454</v>
      </c>
      <c r="BY301">
        <v>50</v>
      </c>
      <c r="BZ301">
        <v>24</v>
      </c>
      <c r="CA301" t="s">
        <v>1710</v>
      </c>
    </row>
    <row r="302" spans="2:79" x14ac:dyDescent="0.2">
      <c r="B302">
        <v>610396</v>
      </c>
      <c r="C302" t="s">
        <v>1531</v>
      </c>
      <c r="D302" t="s">
        <v>88</v>
      </c>
      <c r="E302" t="s">
        <v>1532</v>
      </c>
      <c r="F302" t="s">
        <v>90</v>
      </c>
      <c r="G302" t="s">
        <v>91</v>
      </c>
      <c r="H302">
        <v>60629</v>
      </c>
      <c r="I302" t="s">
        <v>1533</v>
      </c>
      <c r="J302" t="s">
        <v>1534</v>
      </c>
      <c r="K302" t="s">
        <v>324</v>
      </c>
      <c r="L302" t="s">
        <v>112</v>
      </c>
      <c r="M302" t="s">
        <v>96</v>
      </c>
      <c r="N302" t="s">
        <v>128</v>
      </c>
      <c r="O302" t="s">
        <v>248</v>
      </c>
      <c r="P302" t="s">
        <v>249</v>
      </c>
      <c r="Q302" t="s">
        <v>96</v>
      </c>
      <c r="R302" t="s">
        <v>103</v>
      </c>
      <c r="S302">
        <v>48</v>
      </c>
      <c r="T302" t="s">
        <v>101</v>
      </c>
      <c r="U302" t="s">
        <v>101</v>
      </c>
      <c r="V302" t="s">
        <v>102</v>
      </c>
      <c r="W302">
        <v>39</v>
      </c>
      <c r="X302" t="s">
        <v>103</v>
      </c>
      <c r="Y302">
        <v>40</v>
      </c>
      <c r="Z302" t="s">
        <v>4875</v>
      </c>
      <c r="AA302" t="s">
        <v>101</v>
      </c>
      <c r="AB302" t="s">
        <v>101</v>
      </c>
      <c r="AC302" t="s">
        <v>101</v>
      </c>
      <c r="AD302" t="s">
        <v>103</v>
      </c>
      <c r="AE302">
        <v>49</v>
      </c>
      <c r="AF302" t="s">
        <v>149</v>
      </c>
      <c r="AG302">
        <v>56</v>
      </c>
      <c r="AH302" s="2">
        <v>0.95899999999999996</v>
      </c>
      <c r="AI302">
        <v>10.5</v>
      </c>
      <c r="AJ302" s="2">
        <v>0.96599999999999997</v>
      </c>
      <c r="AK302" s="2">
        <v>1</v>
      </c>
      <c r="AL302" t="s">
        <v>101</v>
      </c>
      <c r="AM302" t="s">
        <v>101</v>
      </c>
      <c r="AN302">
        <v>36.299999999999997</v>
      </c>
      <c r="AO302">
        <v>34.5</v>
      </c>
      <c r="AP302">
        <v>56</v>
      </c>
      <c r="AQ302">
        <v>53.7</v>
      </c>
      <c r="AR302">
        <v>30.6</v>
      </c>
      <c r="AS302">
        <v>36.700000000000003</v>
      </c>
      <c r="AT302">
        <v>53.4</v>
      </c>
      <c r="AU302">
        <v>56.1</v>
      </c>
      <c r="AV302">
        <v>6.3</v>
      </c>
      <c r="AW302">
        <v>10.7</v>
      </c>
      <c r="AX302">
        <v>13.4</v>
      </c>
      <c r="AY302">
        <v>9.6999999999999993</v>
      </c>
      <c r="AZ302">
        <v>-0.9</v>
      </c>
      <c r="BA302">
        <v>-0.2</v>
      </c>
      <c r="BB302" t="s">
        <v>104</v>
      </c>
      <c r="BC302" t="s">
        <v>113</v>
      </c>
      <c r="BD302">
        <v>26.1</v>
      </c>
      <c r="BE302">
        <v>53.3</v>
      </c>
      <c r="BF302" t="s">
        <v>101</v>
      </c>
      <c r="BG302" t="s">
        <v>101</v>
      </c>
      <c r="BH302" t="s">
        <v>101</v>
      </c>
      <c r="BI302" t="s">
        <v>101</v>
      </c>
      <c r="BJ302" t="s">
        <v>101</v>
      </c>
      <c r="BK302" t="s">
        <v>101</v>
      </c>
      <c r="BL302" t="s">
        <v>101</v>
      </c>
      <c r="BM302" t="s">
        <v>101</v>
      </c>
      <c r="BN302" t="s">
        <v>101</v>
      </c>
      <c r="BO302" t="s">
        <v>101</v>
      </c>
      <c r="BP302">
        <v>1070</v>
      </c>
      <c r="BQ302">
        <v>44</v>
      </c>
      <c r="BR302" t="s">
        <v>101</v>
      </c>
      <c r="BS302">
        <v>1155280.2</v>
      </c>
      <c r="BT302">
        <v>1857374.1370000001</v>
      </c>
      <c r="BU302">
        <v>41.764434829999999</v>
      </c>
      <c r="BV302">
        <v>-87.706420929999993</v>
      </c>
      <c r="BW302">
        <v>66</v>
      </c>
      <c r="BX302" t="s">
        <v>176</v>
      </c>
      <c r="BY302">
        <v>18</v>
      </c>
      <c r="BZ302">
        <v>8</v>
      </c>
      <c r="CA302" t="s">
        <v>1535</v>
      </c>
    </row>
    <row r="303" spans="2:79" x14ac:dyDescent="0.2">
      <c r="B303">
        <v>609993</v>
      </c>
      <c r="C303" t="s">
        <v>1856</v>
      </c>
      <c r="D303" t="s">
        <v>88</v>
      </c>
      <c r="E303" t="s">
        <v>1857</v>
      </c>
      <c r="F303" t="s">
        <v>90</v>
      </c>
      <c r="G303" t="s">
        <v>91</v>
      </c>
      <c r="H303">
        <v>60609</v>
      </c>
      <c r="I303" t="s">
        <v>1858</v>
      </c>
      <c r="J303" t="s">
        <v>1859</v>
      </c>
      <c r="K303" t="s">
        <v>285</v>
      </c>
      <c r="L303" t="s">
        <v>112</v>
      </c>
      <c r="M303" t="s">
        <v>96</v>
      </c>
      <c r="N303" t="s">
        <v>97</v>
      </c>
      <c r="O303" t="s">
        <v>248</v>
      </c>
      <c r="P303" t="s">
        <v>433</v>
      </c>
      <c r="Q303" t="s">
        <v>96</v>
      </c>
      <c r="R303" t="s">
        <v>103</v>
      </c>
      <c r="S303">
        <v>56</v>
      </c>
      <c r="T303" t="s">
        <v>103</v>
      </c>
      <c r="U303">
        <v>44</v>
      </c>
      <c r="V303" t="s">
        <v>103</v>
      </c>
      <c r="W303">
        <v>45</v>
      </c>
      <c r="X303" t="s">
        <v>102</v>
      </c>
      <c r="Y303">
        <v>37</v>
      </c>
      <c r="Z303" t="s">
        <v>4874</v>
      </c>
      <c r="AA303">
        <v>65</v>
      </c>
      <c r="AB303" t="s">
        <v>103</v>
      </c>
      <c r="AC303">
        <v>48</v>
      </c>
      <c r="AD303" t="s">
        <v>103</v>
      </c>
      <c r="AE303">
        <v>53</v>
      </c>
      <c r="AF303" t="s">
        <v>149</v>
      </c>
      <c r="AG303">
        <v>58</v>
      </c>
      <c r="AH303" s="2">
        <v>0.95499999999999996</v>
      </c>
      <c r="AI303">
        <v>10.4</v>
      </c>
      <c r="AJ303" s="2">
        <v>0.95799999999999996</v>
      </c>
      <c r="AK303" s="2">
        <v>1</v>
      </c>
      <c r="AL303">
        <v>76.900000000000006</v>
      </c>
      <c r="AM303" t="s">
        <v>101</v>
      </c>
      <c r="AN303">
        <v>26</v>
      </c>
      <c r="AO303">
        <v>24.7</v>
      </c>
      <c r="AP303">
        <v>61.8</v>
      </c>
      <c r="AQ303">
        <v>49.7</v>
      </c>
      <c r="AR303">
        <v>39.200000000000003</v>
      </c>
      <c r="AS303">
        <v>27.2</v>
      </c>
      <c r="AT303">
        <v>69.7</v>
      </c>
      <c r="AU303">
        <v>60.6</v>
      </c>
      <c r="AV303">
        <v>9.1</v>
      </c>
      <c r="AW303">
        <v>18.2</v>
      </c>
      <c r="AX303">
        <v>11.1</v>
      </c>
      <c r="AY303">
        <v>9.6</v>
      </c>
      <c r="AZ303">
        <v>0.9</v>
      </c>
      <c r="BA303">
        <v>2.4</v>
      </c>
      <c r="BB303" t="s">
        <v>220</v>
      </c>
      <c r="BC303" t="s">
        <v>220</v>
      </c>
      <c r="BD303">
        <v>42.9</v>
      </c>
      <c r="BE303">
        <v>25</v>
      </c>
      <c r="BF303" t="s">
        <v>101</v>
      </c>
      <c r="BG303" t="s">
        <v>101</v>
      </c>
      <c r="BH303" t="s">
        <v>101</v>
      </c>
      <c r="BI303" t="s">
        <v>101</v>
      </c>
      <c r="BJ303" t="s">
        <v>101</v>
      </c>
      <c r="BK303" t="s">
        <v>101</v>
      </c>
      <c r="BL303" t="s">
        <v>101</v>
      </c>
      <c r="BM303" t="s">
        <v>101</v>
      </c>
      <c r="BN303" t="s">
        <v>101</v>
      </c>
      <c r="BO303" t="s">
        <v>101</v>
      </c>
      <c r="BP303">
        <v>556</v>
      </c>
      <c r="BQ303">
        <v>42</v>
      </c>
      <c r="BR303" t="s">
        <v>101</v>
      </c>
      <c r="BS303">
        <v>1164504.29</v>
      </c>
      <c r="BT303">
        <v>1873959.199</v>
      </c>
      <c r="BU303">
        <v>41.809756899999996</v>
      </c>
      <c r="BV303">
        <v>-87.672144599999996</v>
      </c>
      <c r="BW303">
        <v>61</v>
      </c>
      <c r="BX303" t="s">
        <v>286</v>
      </c>
      <c r="BY303">
        <v>20</v>
      </c>
      <c r="BZ303">
        <v>9</v>
      </c>
      <c r="CA303" t="s">
        <v>1860</v>
      </c>
    </row>
    <row r="304" spans="2:79" x14ac:dyDescent="0.2">
      <c r="B304">
        <v>609903</v>
      </c>
      <c r="C304" t="s">
        <v>1521</v>
      </c>
      <c r="D304" t="s">
        <v>88</v>
      </c>
      <c r="E304" t="s">
        <v>1522</v>
      </c>
      <c r="F304" t="s">
        <v>90</v>
      </c>
      <c r="G304" t="s">
        <v>91</v>
      </c>
      <c r="H304">
        <v>60632</v>
      </c>
      <c r="I304" t="s">
        <v>1523</v>
      </c>
      <c r="J304" t="s">
        <v>1524</v>
      </c>
      <c r="K304" t="s">
        <v>175</v>
      </c>
      <c r="L304" t="s">
        <v>112</v>
      </c>
      <c r="M304" t="s">
        <v>96</v>
      </c>
      <c r="N304" t="s">
        <v>97</v>
      </c>
      <c r="O304" t="s">
        <v>248</v>
      </c>
      <c r="P304" t="s">
        <v>249</v>
      </c>
      <c r="Q304" t="s">
        <v>96</v>
      </c>
      <c r="R304" t="s">
        <v>103</v>
      </c>
      <c r="S304">
        <v>48</v>
      </c>
      <c r="T304" t="s">
        <v>103</v>
      </c>
      <c r="U304">
        <v>48</v>
      </c>
      <c r="V304" t="s">
        <v>102</v>
      </c>
      <c r="W304">
        <v>38</v>
      </c>
      <c r="X304" t="s">
        <v>103</v>
      </c>
      <c r="Y304">
        <v>41</v>
      </c>
      <c r="Z304" t="s">
        <v>4876</v>
      </c>
      <c r="AA304">
        <v>49</v>
      </c>
      <c r="AB304" t="s">
        <v>103</v>
      </c>
      <c r="AC304">
        <v>49</v>
      </c>
      <c r="AD304" t="s">
        <v>103</v>
      </c>
      <c r="AE304">
        <v>49</v>
      </c>
      <c r="AF304" t="s">
        <v>103</v>
      </c>
      <c r="AG304">
        <v>47</v>
      </c>
      <c r="AH304" s="2">
        <v>0.95299999999999996</v>
      </c>
      <c r="AI304">
        <v>10.3</v>
      </c>
      <c r="AJ304" s="2">
        <v>0.96799999999999997</v>
      </c>
      <c r="AK304" s="2">
        <v>0.96099999999999997</v>
      </c>
      <c r="AL304">
        <v>73.3</v>
      </c>
      <c r="AM304">
        <v>42.8</v>
      </c>
      <c r="AN304">
        <v>46.5</v>
      </c>
      <c r="AO304">
        <v>26.3</v>
      </c>
      <c r="AP304">
        <v>52.2</v>
      </c>
      <c r="AQ304">
        <v>62.5</v>
      </c>
      <c r="AR304">
        <v>32.700000000000003</v>
      </c>
      <c r="AS304">
        <v>27.6</v>
      </c>
      <c r="AT304">
        <v>44.1</v>
      </c>
      <c r="AU304">
        <v>50.8</v>
      </c>
      <c r="AV304">
        <v>11</v>
      </c>
      <c r="AW304">
        <v>28.4</v>
      </c>
      <c r="AX304">
        <v>17.600000000000001</v>
      </c>
      <c r="AY304">
        <v>11.4</v>
      </c>
      <c r="AZ304">
        <v>-0.7</v>
      </c>
      <c r="BA304">
        <v>-0.1</v>
      </c>
      <c r="BB304" t="s">
        <v>104</v>
      </c>
      <c r="BC304" t="s">
        <v>113</v>
      </c>
      <c r="BD304" t="s">
        <v>101</v>
      </c>
      <c r="BE304" t="s">
        <v>101</v>
      </c>
      <c r="BF304" t="s">
        <v>101</v>
      </c>
      <c r="BG304" t="s">
        <v>101</v>
      </c>
      <c r="BH304" t="s">
        <v>101</v>
      </c>
      <c r="BI304" t="s">
        <v>101</v>
      </c>
      <c r="BJ304" t="s">
        <v>101</v>
      </c>
      <c r="BK304" t="s">
        <v>101</v>
      </c>
      <c r="BL304" t="s">
        <v>101</v>
      </c>
      <c r="BM304" t="s">
        <v>101</v>
      </c>
      <c r="BN304" t="s">
        <v>101</v>
      </c>
      <c r="BO304" t="s">
        <v>101</v>
      </c>
      <c r="BP304">
        <v>1503</v>
      </c>
      <c r="BQ304">
        <v>44</v>
      </c>
      <c r="BR304" t="s">
        <v>101</v>
      </c>
      <c r="BS304">
        <v>1149882.3540000001</v>
      </c>
      <c r="BT304">
        <v>1872308.4739999999</v>
      </c>
      <c r="BU304">
        <v>41.80552325</v>
      </c>
      <c r="BV304">
        <v>-87.725818930000003</v>
      </c>
      <c r="BW304">
        <v>57</v>
      </c>
      <c r="BX304" t="s">
        <v>1244</v>
      </c>
      <c r="BY304">
        <v>14</v>
      </c>
      <c r="BZ304">
        <v>8</v>
      </c>
      <c r="CA304" t="s">
        <v>1525</v>
      </c>
    </row>
    <row r="305" spans="2:79" x14ac:dyDescent="0.2">
      <c r="B305">
        <v>609708</v>
      </c>
      <c r="C305" t="s">
        <v>370</v>
      </c>
      <c r="D305" t="s">
        <v>132</v>
      </c>
      <c r="E305" t="s">
        <v>371</v>
      </c>
      <c r="F305" t="s">
        <v>90</v>
      </c>
      <c r="G305" t="s">
        <v>91</v>
      </c>
      <c r="H305">
        <v>60641</v>
      </c>
      <c r="I305" t="s">
        <v>372</v>
      </c>
      <c r="J305" t="s">
        <v>373</v>
      </c>
      <c r="K305" t="s">
        <v>367</v>
      </c>
      <c r="L305" t="s">
        <v>193</v>
      </c>
      <c r="M305" t="s">
        <v>96</v>
      </c>
      <c r="N305" t="s">
        <v>128</v>
      </c>
      <c r="O305" t="s">
        <v>98</v>
      </c>
      <c r="P305" t="s">
        <v>99</v>
      </c>
      <c r="Q305" t="s">
        <v>96</v>
      </c>
      <c r="R305" t="s">
        <v>102</v>
      </c>
      <c r="S305">
        <v>26</v>
      </c>
      <c r="T305" t="s">
        <v>101</v>
      </c>
      <c r="U305" t="s">
        <v>101</v>
      </c>
      <c r="V305" t="s">
        <v>102</v>
      </c>
      <c r="W305">
        <v>28</v>
      </c>
      <c r="X305" t="s">
        <v>102</v>
      </c>
      <c r="Y305">
        <v>23</v>
      </c>
      <c r="Z305" t="s">
        <v>4875</v>
      </c>
      <c r="AA305" t="s">
        <v>101</v>
      </c>
      <c r="AB305" t="s">
        <v>101</v>
      </c>
      <c r="AC305" t="s">
        <v>101</v>
      </c>
      <c r="AD305" t="s">
        <v>101</v>
      </c>
      <c r="AE305" t="s">
        <v>101</v>
      </c>
      <c r="AF305" t="s">
        <v>101</v>
      </c>
      <c r="AG305" t="s">
        <v>101</v>
      </c>
      <c r="AH305" s="2">
        <v>0.84299999999999997</v>
      </c>
      <c r="AI305">
        <v>10.3</v>
      </c>
      <c r="AJ305" s="2">
        <v>0.94799999999999995</v>
      </c>
      <c r="AK305" s="2">
        <v>0.996</v>
      </c>
      <c r="AL305" t="s">
        <v>101</v>
      </c>
      <c r="AM305" t="s">
        <v>101</v>
      </c>
      <c r="AN305" t="s">
        <v>101</v>
      </c>
      <c r="AO305" t="s">
        <v>101</v>
      </c>
      <c r="AP305" t="s">
        <v>101</v>
      </c>
      <c r="AQ305" t="s">
        <v>101</v>
      </c>
      <c r="AR305" t="s">
        <v>101</v>
      </c>
      <c r="AS305" t="s">
        <v>101</v>
      </c>
      <c r="AT305" t="s">
        <v>101</v>
      </c>
      <c r="AU305" t="s">
        <v>101</v>
      </c>
      <c r="AV305" t="s">
        <v>101</v>
      </c>
      <c r="AW305" t="s">
        <v>101</v>
      </c>
      <c r="BB305" t="s">
        <v>101</v>
      </c>
      <c r="BC305" t="s">
        <v>101</v>
      </c>
      <c r="BD305" t="s">
        <v>101</v>
      </c>
      <c r="BE305" t="s">
        <v>101</v>
      </c>
      <c r="BF305">
        <v>13</v>
      </c>
      <c r="BG305">
        <v>12.7</v>
      </c>
      <c r="BH305">
        <v>14.1</v>
      </c>
      <c r="BI305">
        <v>13.7</v>
      </c>
      <c r="BJ305">
        <v>0.7</v>
      </c>
      <c r="BK305">
        <v>15.3</v>
      </c>
      <c r="BL305">
        <v>1.2</v>
      </c>
      <c r="BM305">
        <v>12.5</v>
      </c>
      <c r="BN305">
        <v>59.7</v>
      </c>
      <c r="BO305">
        <v>40.9</v>
      </c>
      <c r="BP305">
        <v>1716</v>
      </c>
      <c r="BQ305">
        <v>29</v>
      </c>
      <c r="BR305">
        <v>75.599999999999994</v>
      </c>
      <c r="BS305">
        <v>1141833.3589999999</v>
      </c>
      <c r="BT305">
        <v>1921189.138</v>
      </c>
      <c r="BU305">
        <v>41.939810430000001</v>
      </c>
      <c r="BV305">
        <v>-87.754130200000006</v>
      </c>
      <c r="BW305">
        <v>15</v>
      </c>
      <c r="BX305" t="s">
        <v>374</v>
      </c>
      <c r="BY305">
        <v>30</v>
      </c>
      <c r="BZ305">
        <v>16</v>
      </c>
      <c r="CA305" t="s">
        <v>375</v>
      </c>
    </row>
    <row r="306" spans="2:79" x14ac:dyDescent="0.2">
      <c r="B306">
        <v>610246</v>
      </c>
      <c r="C306" t="s">
        <v>1456</v>
      </c>
      <c r="D306" t="s">
        <v>88</v>
      </c>
      <c r="E306" t="s">
        <v>1457</v>
      </c>
      <c r="F306" t="s">
        <v>90</v>
      </c>
      <c r="G306" t="s">
        <v>91</v>
      </c>
      <c r="H306">
        <v>60609</v>
      </c>
      <c r="I306" t="s">
        <v>1458</v>
      </c>
      <c r="J306" t="s">
        <v>1459</v>
      </c>
      <c r="K306" t="s">
        <v>94</v>
      </c>
      <c r="L306" t="s">
        <v>95</v>
      </c>
      <c r="M306" t="s">
        <v>1285</v>
      </c>
      <c r="N306" t="s">
        <v>128</v>
      </c>
      <c r="O306" t="s">
        <v>248</v>
      </c>
      <c r="P306" t="s">
        <v>433</v>
      </c>
      <c r="Q306" t="s">
        <v>96</v>
      </c>
      <c r="R306" t="s">
        <v>103</v>
      </c>
      <c r="S306">
        <v>47</v>
      </c>
      <c r="T306" t="s">
        <v>101</v>
      </c>
      <c r="U306" t="s">
        <v>101</v>
      </c>
      <c r="V306" t="s">
        <v>102</v>
      </c>
      <c r="W306">
        <v>34</v>
      </c>
      <c r="X306" t="s">
        <v>103</v>
      </c>
      <c r="Y306">
        <v>48</v>
      </c>
      <c r="Z306" t="s">
        <v>4875</v>
      </c>
      <c r="AA306" t="s">
        <v>101</v>
      </c>
      <c r="AB306" t="s">
        <v>101</v>
      </c>
      <c r="AC306" t="s">
        <v>101</v>
      </c>
      <c r="AD306" t="s">
        <v>102</v>
      </c>
      <c r="AE306">
        <v>42</v>
      </c>
      <c r="AF306" t="s">
        <v>102</v>
      </c>
      <c r="AG306">
        <v>45</v>
      </c>
      <c r="AH306" s="2">
        <v>0.95</v>
      </c>
      <c r="AI306">
        <v>10.3</v>
      </c>
      <c r="AJ306" s="2">
        <v>0.94699999999999995</v>
      </c>
      <c r="AK306" s="2">
        <v>1</v>
      </c>
      <c r="AL306">
        <v>74</v>
      </c>
      <c r="AM306">
        <v>54.1</v>
      </c>
      <c r="AN306">
        <v>39.799999999999997</v>
      </c>
      <c r="AO306">
        <v>38.700000000000003</v>
      </c>
      <c r="AP306">
        <v>43.6</v>
      </c>
      <c r="AQ306">
        <v>47.5</v>
      </c>
      <c r="AR306">
        <v>53.8</v>
      </c>
      <c r="AS306">
        <v>55.4</v>
      </c>
      <c r="AT306">
        <v>57.3</v>
      </c>
      <c r="AU306">
        <v>54.2</v>
      </c>
      <c r="AV306">
        <v>27</v>
      </c>
      <c r="AW306">
        <v>43</v>
      </c>
      <c r="AX306">
        <v>26.4</v>
      </c>
      <c r="AY306">
        <v>21.3</v>
      </c>
      <c r="AZ306">
        <v>0.3</v>
      </c>
      <c r="BA306">
        <v>0.3</v>
      </c>
      <c r="BB306" t="s">
        <v>113</v>
      </c>
      <c r="BC306" t="s">
        <v>113</v>
      </c>
      <c r="BD306">
        <v>38.6</v>
      </c>
      <c r="BE306">
        <v>76.8</v>
      </c>
      <c r="BF306" t="s">
        <v>101</v>
      </c>
      <c r="BG306" t="s">
        <v>101</v>
      </c>
      <c r="BH306" t="s">
        <v>101</v>
      </c>
      <c r="BI306" t="s">
        <v>101</v>
      </c>
      <c r="BJ306" t="s">
        <v>101</v>
      </c>
      <c r="BK306" t="s">
        <v>101</v>
      </c>
      <c r="BL306" t="s">
        <v>101</v>
      </c>
      <c r="BM306" t="s">
        <v>101</v>
      </c>
      <c r="BN306" t="s">
        <v>101</v>
      </c>
      <c r="BO306" t="s">
        <v>101</v>
      </c>
      <c r="BP306">
        <v>1365</v>
      </c>
      <c r="BQ306">
        <v>42</v>
      </c>
      <c r="BR306" t="s">
        <v>101</v>
      </c>
      <c r="BS306">
        <v>1177212.26</v>
      </c>
      <c r="BT306">
        <v>1869948.081</v>
      </c>
      <c r="BU306">
        <v>41.798472279999999</v>
      </c>
      <c r="BV306">
        <v>-87.625655089999995</v>
      </c>
      <c r="BW306">
        <v>40</v>
      </c>
      <c r="BX306" t="s">
        <v>105</v>
      </c>
      <c r="BY306">
        <v>3</v>
      </c>
      <c r="BZ306">
        <v>2</v>
      </c>
      <c r="CA306" t="s">
        <v>1460</v>
      </c>
    </row>
    <row r="307" spans="2:79" x14ac:dyDescent="0.2">
      <c r="B307">
        <v>610127</v>
      </c>
      <c r="C307" t="s">
        <v>2116</v>
      </c>
      <c r="D307" t="s">
        <v>88</v>
      </c>
      <c r="E307" t="s">
        <v>2117</v>
      </c>
      <c r="F307" t="s">
        <v>90</v>
      </c>
      <c r="G307" t="s">
        <v>91</v>
      </c>
      <c r="H307">
        <v>60625</v>
      </c>
      <c r="I307" t="s">
        <v>2118</v>
      </c>
      <c r="J307" t="s">
        <v>2119</v>
      </c>
      <c r="K307" t="s">
        <v>1066</v>
      </c>
      <c r="L307" t="s">
        <v>193</v>
      </c>
      <c r="M307" t="s">
        <v>96</v>
      </c>
      <c r="N307" t="s">
        <v>128</v>
      </c>
      <c r="O307" t="s">
        <v>248</v>
      </c>
      <c r="P307" t="s">
        <v>433</v>
      </c>
      <c r="Q307" t="s">
        <v>96</v>
      </c>
      <c r="R307" t="s">
        <v>149</v>
      </c>
      <c r="S307">
        <v>62</v>
      </c>
      <c r="T307" t="s">
        <v>101</v>
      </c>
      <c r="U307" t="s">
        <v>101</v>
      </c>
      <c r="V307" t="s">
        <v>103</v>
      </c>
      <c r="W307">
        <v>49</v>
      </c>
      <c r="X307" t="s">
        <v>103</v>
      </c>
      <c r="Y307">
        <v>58</v>
      </c>
      <c r="Z307" t="s">
        <v>4875</v>
      </c>
      <c r="AA307" t="s">
        <v>101</v>
      </c>
      <c r="AB307" t="s">
        <v>101</v>
      </c>
      <c r="AC307" t="s">
        <v>101</v>
      </c>
      <c r="AD307" t="s">
        <v>103</v>
      </c>
      <c r="AE307">
        <v>51</v>
      </c>
      <c r="AF307" t="s">
        <v>103</v>
      </c>
      <c r="AG307">
        <v>48</v>
      </c>
      <c r="AH307" s="2">
        <v>0.95499999999999996</v>
      </c>
      <c r="AI307">
        <v>10.3</v>
      </c>
      <c r="AJ307" s="2">
        <v>0.96699999999999997</v>
      </c>
      <c r="AK307" s="2">
        <v>1</v>
      </c>
      <c r="AL307">
        <v>72.7</v>
      </c>
      <c r="AM307">
        <v>37.700000000000003</v>
      </c>
      <c r="AN307">
        <v>53.1</v>
      </c>
      <c r="AO307">
        <v>47.1</v>
      </c>
      <c r="AP307">
        <v>51.6</v>
      </c>
      <c r="AQ307">
        <v>52.1</v>
      </c>
      <c r="AR307">
        <v>59.7</v>
      </c>
      <c r="AS307">
        <v>52.2</v>
      </c>
      <c r="AT307">
        <v>49.2</v>
      </c>
      <c r="AU307">
        <v>51.9</v>
      </c>
      <c r="AV307">
        <v>34</v>
      </c>
      <c r="AW307">
        <v>44.7</v>
      </c>
      <c r="AX307">
        <v>35.5</v>
      </c>
      <c r="AY307">
        <v>27.5</v>
      </c>
      <c r="AZ307">
        <v>-0.3</v>
      </c>
      <c r="BA307">
        <v>0</v>
      </c>
      <c r="BB307" t="s">
        <v>113</v>
      </c>
      <c r="BC307" t="s">
        <v>113</v>
      </c>
      <c r="BD307">
        <v>33.299999999999997</v>
      </c>
      <c r="BE307">
        <v>83.3</v>
      </c>
      <c r="BF307" t="s">
        <v>101</v>
      </c>
      <c r="BG307" t="s">
        <v>101</v>
      </c>
      <c r="BH307" t="s">
        <v>101</v>
      </c>
      <c r="BI307" t="s">
        <v>101</v>
      </c>
      <c r="BJ307" t="s">
        <v>101</v>
      </c>
      <c r="BK307" t="s">
        <v>101</v>
      </c>
      <c r="BL307" t="s">
        <v>101</v>
      </c>
      <c r="BM307" t="s">
        <v>101</v>
      </c>
      <c r="BN307" t="s">
        <v>101</v>
      </c>
      <c r="BO307" t="s">
        <v>101</v>
      </c>
      <c r="BP307">
        <v>860</v>
      </c>
      <c r="BQ307">
        <v>31</v>
      </c>
      <c r="BR307" t="s">
        <v>101</v>
      </c>
      <c r="BS307">
        <v>1153016.828</v>
      </c>
      <c r="BT307">
        <v>1936489.3119999999</v>
      </c>
      <c r="BU307">
        <v>41.981580409999999</v>
      </c>
      <c r="BV307">
        <v>-87.712619880000005</v>
      </c>
      <c r="BW307">
        <v>13</v>
      </c>
      <c r="BX307" t="s">
        <v>2120</v>
      </c>
      <c r="BY307">
        <v>40</v>
      </c>
      <c r="BZ307">
        <v>17</v>
      </c>
      <c r="CA307" t="s">
        <v>2121</v>
      </c>
    </row>
    <row r="308" spans="2:79" x14ac:dyDescent="0.2">
      <c r="B308">
        <v>609989</v>
      </c>
      <c r="C308" t="s">
        <v>1647</v>
      </c>
      <c r="D308" t="s">
        <v>88</v>
      </c>
      <c r="E308" t="s">
        <v>1648</v>
      </c>
      <c r="F308" t="s">
        <v>90</v>
      </c>
      <c r="G308" t="s">
        <v>91</v>
      </c>
      <c r="H308">
        <v>60612</v>
      </c>
      <c r="I308" t="s">
        <v>1649</v>
      </c>
      <c r="J308" t="s">
        <v>1650</v>
      </c>
      <c r="K308" t="s">
        <v>481</v>
      </c>
      <c r="L308" t="s">
        <v>121</v>
      </c>
      <c r="M308" t="s">
        <v>96</v>
      </c>
      <c r="N308" t="s">
        <v>97</v>
      </c>
      <c r="O308" t="s">
        <v>248</v>
      </c>
      <c r="P308" t="s">
        <v>433</v>
      </c>
      <c r="Q308" t="s">
        <v>96</v>
      </c>
      <c r="R308" t="s">
        <v>103</v>
      </c>
      <c r="S308">
        <v>50</v>
      </c>
      <c r="T308" t="s">
        <v>103</v>
      </c>
      <c r="U308">
        <v>52</v>
      </c>
      <c r="V308" t="s">
        <v>149</v>
      </c>
      <c r="W308">
        <v>64</v>
      </c>
      <c r="X308" t="s">
        <v>149</v>
      </c>
      <c r="Y308">
        <v>72</v>
      </c>
      <c r="Z308" t="s">
        <v>4876</v>
      </c>
      <c r="AA308">
        <v>48</v>
      </c>
      <c r="AB308" t="s">
        <v>103</v>
      </c>
      <c r="AC308">
        <v>50</v>
      </c>
      <c r="AD308" t="s">
        <v>103</v>
      </c>
      <c r="AE308">
        <v>50</v>
      </c>
      <c r="AF308" t="s">
        <v>103</v>
      </c>
      <c r="AG308">
        <v>52</v>
      </c>
      <c r="AH308" s="2">
        <v>0.92800000000000005</v>
      </c>
      <c r="AI308">
        <v>10.3</v>
      </c>
      <c r="AJ308" s="2">
        <v>0.96199999999999997</v>
      </c>
      <c r="AK308" s="2">
        <v>1</v>
      </c>
      <c r="AL308">
        <v>58.4</v>
      </c>
      <c r="AM308">
        <v>26</v>
      </c>
      <c r="AN308">
        <v>53.3</v>
      </c>
      <c r="AO308">
        <v>34.9</v>
      </c>
      <c r="AP308">
        <v>63.7</v>
      </c>
      <c r="AQ308">
        <v>83.5</v>
      </c>
      <c r="AR308">
        <v>53.8</v>
      </c>
      <c r="AS308">
        <v>29</v>
      </c>
      <c r="AT308">
        <v>73.900000000000006</v>
      </c>
      <c r="AU308">
        <v>58.1</v>
      </c>
      <c r="AV308">
        <v>25</v>
      </c>
      <c r="AW308">
        <v>25</v>
      </c>
      <c r="AX308">
        <v>30</v>
      </c>
      <c r="AY308">
        <v>10.3</v>
      </c>
      <c r="AZ308">
        <v>2.1</v>
      </c>
      <c r="BA308">
        <v>-0.8</v>
      </c>
      <c r="BB308" t="s">
        <v>220</v>
      </c>
      <c r="BC308" t="s">
        <v>113</v>
      </c>
      <c r="BD308" t="s">
        <v>101</v>
      </c>
      <c r="BE308" t="s">
        <v>101</v>
      </c>
      <c r="BF308" t="s">
        <v>101</v>
      </c>
      <c r="BG308" t="s">
        <v>101</v>
      </c>
      <c r="BH308" t="s">
        <v>101</v>
      </c>
      <c r="BI308" t="s">
        <v>101</v>
      </c>
      <c r="BJ308" t="s">
        <v>101</v>
      </c>
      <c r="BK308" t="s">
        <v>101</v>
      </c>
      <c r="BL308" t="s">
        <v>101</v>
      </c>
      <c r="BM308" t="s">
        <v>101</v>
      </c>
      <c r="BN308" t="s">
        <v>101</v>
      </c>
      <c r="BO308" t="s">
        <v>101</v>
      </c>
      <c r="BP308">
        <v>398</v>
      </c>
      <c r="BQ308">
        <v>38</v>
      </c>
      <c r="BR308" t="s">
        <v>101</v>
      </c>
      <c r="BS308">
        <v>1162083.3810000001</v>
      </c>
      <c r="BT308">
        <v>1899481.098</v>
      </c>
      <c r="BU308">
        <v>41.879842420000003</v>
      </c>
      <c r="BV308">
        <v>-87.680312360000002</v>
      </c>
      <c r="BW308">
        <v>28</v>
      </c>
      <c r="BX308" t="s">
        <v>483</v>
      </c>
      <c r="BY308">
        <v>2</v>
      </c>
      <c r="BZ308">
        <v>12</v>
      </c>
      <c r="CA308" t="s">
        <v>1651</v>
      </c>
    </row>
    <row r="309" spans="2:79" x14ac:dyDescent="0.2">
      <c r="B309">
        <v>609937</v>
      </c>
      <c r="C309" t="s">
        <v>2060</v>
      </c>
      <c r="D309" t="s">
        <v>88</v>
      </c>
      <c r="E309" t="s">
        <v>2061</v>
      </c>
      <c r="F309" t="s">
        <v>90</v>
      </c>
      <c r="G309" t="s">
        <v>91</v>
      </c>
      <c r="H309">
        <v>60656</v>
      </c>
      <c r="I309" t="s">
        <v>2062</v>
      </c>
      <c r="J309" t="s">
        <v>2063</v>
      </c>
      <c r="K309" t="s">
        <v>1066</v>
      </c>
      <c r="L309" t="s">
        <v>193</v>
      </c>
      <c r="M309" t="s">
        <v>96</v>
      </c>
      <c r="N309" t="s">
        <v>128</v>
      </c>
      <c r="O309" t="s">
        <v>248</v>
      </c>
      <c r="P309" t="s">
        <v>433</v>
      </c>
      <c r="Q309" t="s">
        <v>96</v>
      </c>
      <c r="R309" t="s">
        <v>149</v>
      </c>
      <c r="S309">
        <v>60</v>
      </c>
      <c r="T309" t="s">
        <v>149</v>
      </c>
      <c r="U309">
        <v>70</v>
      </c>
      <c r="V309" t="s">
        <v>103</v>
      </c>
      <c r="W309">
        <v>50</v>
      </c>
      <c r="X309" t="s">
        <v>103</v>
      </c>
      <c r="Y309">
        <v>51</v>
      </c>
      <c r="Z309" t="s">
        <v>4876</v>
      </c>
      <c r="AA309">
        <v>51</v>
      </c>
      <c r="AB309" t="s">
        <v>103</v>
      </c>
      <c r="AC309">
        <v>55</v>
      </c>
      <c r="AD309" t="s">
        <v>149</v>
      </c>
      <c r="AE309">
        <v>56</v>
      </c>
      <c r="AF309" t="s">
        <v>103</v>
      </c>
      <c r="AG309">
        <v>49</v>
      </c>
      <c r="AH309" s="2">
        <v>0.95299999999999996</v>
      </c>
      <c r="AI309">
        <v>10.199999999999999</v>
      </c>
      <c r="AJ309" s="2">
        <v>0.96499999999999997</v>
      </c>
      <c r="AK309" s="2">
        <v>0.97299999999999998</v>
      </c>
      <c r="AL309">
        <v>83.4</v>
      </c>
      <c r="AM309">
        <v>43.6</v>
      </c>
      <c r="AN309">
        <v>63.9</v>
      </c>
      <c r="AO309">
        <v>57.8</v>
      </c>
      <c r="AP309">
        <v>58.1</v>
      </c>
      <c r="AQ309">
        <v>63.9</v>
      </c>
      <c r="AR309">
        <v>60.6</v>
      </c>
      <c r="AS309">
        <v>59.4</v>
      </c>
      <c r="AT309">
        <v>51.4</v>
      </c>
      <c r="AU309">
        <v>55.3</v>
      </c>
      <c r="AV309">
        <v>38.4</v>
      </c>
      <c r="AW309">
        <v>49.3</v>
      </c>
      <c r="AX309">
        <v>34.4</v>
      </c>
      <c r="AY309">
        <v>33.5</v>
      </c>
      <c r="AZ309">
        <v>-0.1</v>
      </c>
      <c r="BA309">
        <v>0.2</v>
      </c>
      <c r="BB309" t="s">
        <v>113</v>
      </c>
      <c r="BC309" t="s">
        <v>113</v>
      </c>
      <c r="BD309">
        <v>44.6</v>
      </c>
      <c r="BE309">
        <v>45.5</v>
      </c>
      <c r="BF309" t="s">
        <v>101</v>
      </c>
      <c r="BG309" t="s">
        <v>101</v>
      </c>
      <c r="BH309" t="s">
        <v>101</v>
      </c>
      <c r="BI309" t="s">
        <v>101</v>
      </c>
      <c r="BJ309" t="s">
        <v>101</v>
      </c>
      <c r="BK309" t="s">
        <v>101</v>
      </c>
      <c r="BL309" t="s">
        <v>101</v>
      </c>
      <c r="BM309" t="s">
        <v>101</v>
      </c>
      <c r="BN309" t="s">
        <v>101</v>
      </c>
      <c r="BO309" t="s">
        <v>101</v>
      </c>
      <c r="BP309">
        <v>720</v>
      </c>
      <c r="BQ309">
        <v>30</v>
      </c>
      <c r="BR309" t="s">
        <v>101</v>
      </c>
      <c r="BS309">
        <v>1130304.4140000001</v>
      </c>
      <c r="BT309">
        <v>1934430.6939999999</v>
      </c>
      <c r="BU309">
        <v>41.97635262</v>
      </c>
      <c r="BV309">
        <v>-87.796198320000002</v>
      </c>
      <c r="BW309">
        <v>10</v>
      </c>
      <c r="BX309" t="s">
        <v>2064</v>
      </c>
      <c r="BY309">
        <v>41</v>
      </c>
      <c r="BZ309">
        <v>16</v>
      </c>
      <c r="CA309" t="s">
        <v>2065</v>
      </c>
    </row>
    <row r="310" spans="2:79" x14ac:dyDescent="0.2">
      <c r="B310">
        <v>610389</v>
      </c>
      <c r="C310" t="s">
        <v>2921</v>
      </c>
      <c r="D310" t="s">
        <v>132</v>
      </c>
      <c r="E310" t="s">
        <v>2922</v>
      </c>
      <c r="F310" t="s">
        <v>90</v>
      </c>
      <c r="G310" t="s">
        <v>91</v>
      </c>
      <c r="H310">
        <v>60624</v>
      </c>
      <c r="I310" t="s">
        <v>2923</v>
      </c>
      <c r="J310" t="s">
        <v>2924</v>
      </c>
      <c r="K310" t="s">
        <v>324</v>
      </c>
      <c r="L310" t="s">
        <v>121</v>
      </c>
      <c r="M310" t="s">
        <v>96</v>
      </c>
      <c r="N310" t="s">
        <v>128</v>
      </c>
      <c r="O310" t="s">
        <v>98</v>
      </c>
      <c r="P310" t="s">
        <v>99</v>
      </c>
      <c r="Q310" t="s">
        <v>96</v>
      </c>
      <c r="R310" t="s">
        <v>101</v>
      </c>
      <c r="T310" t="s">
        <v>101</v>
      </c>
      <c r="U310" t="s">
        <v>101</v>
      </c>
      <c r="V310" t="s">
        <v>101</v>
      </c>
      <c r="X310" t="s">
        <v>101</v>
      </c>
      <c r="Z310" t="s">
        <v>4875</v>
      </c>
      <c r="AA310" t="s">
        <v>101</v>
      </c>
      <c r="AB310" t="s">
        <v>101</v>
      </c>
      <c r="AC310" t="s">
        <v>101</v>
      </c>
      <c r="AD310" t="s">
        <v>101</v>
      </c>
      <c r="AE310" t="s">
        <v>101</v>
      </c>
      <c r="AF310" t="s">
        <v>101</v>
      </c>
      <c r="AG310" t="s">
        <v>101</v>
      </c>
      <c r="AH310" s="2">
        <v>0.66300000000000003</v>
      </c>
      <c r="AI310">
        <v>10.199999999999999</v>
      </c>
      <c r="AJ310" s="2">
        <v>0.95</v>
      </c>
      <c r="AK310" s="2">
        <v>0.996</v>
      </c>
      <c r="AL310" t="s">
        <v>101</v>
      </c>
      <c r="AM310" t="s">
        <v>101</v>
      </c>
      <c r="AN310" t="s">
        <v>101</v>
      </c>
      <c r="AO310" t="s">
        <v>101</v>
      </c>
      <c r="AP310" t="s">
        <v>101</v>
      </c>
      <c r="AQ310" t="s">
        <v>101</v>
      </c>
      <c r="AR310" t="s">
        <v>101</v>
      </c>
      <c r="AS310" t="s">
        <v>101</v>
      </c>
      <c r="AT310" t="s">
        <v>101</v>
      </c>
      <c r="AU310" t="s">
        <v>101</v>
      </c>
      <c r="AV310" t="s">
        <v>101</v>
      </c>
      <c r="AW310" t="s">
        <v>101</v>
      </c>
      <c r="BB310" t="s">
        <v>101</v>
      </c>
      <c r="BC310" t="s">
        <v>101</v>
      </c>
      <c r="BD310" t="s">
        <v>101</v>
      </c>
      <c r="BE310" t="s">
        <v>101</v>
      </c>
      <c r="BF310">
        <v>11.7</v>
      </c>
      <c r="BG310">
        <v>12</v>
      </c>
      <c r="BH310">
        <v>13.6</v>
      </c>
      <c r="BI310">
        <v>13.3</v>
      </c>
      <c r="BJ310">
        <v>1.6</v>
      </c>
      <c r="BK310">
        <v>15.1</v>
      </c>
      <c r="BL310">
        <v>1.5</v>
      </c>
      <c r="BM310">
        <v>5.8</v>
      </c>
      <c r="BN310" t="s">
        <v>101</v>
      </c>
      <c r="BO310">
        <v>51.9</v>
      </c>
      <c r="BP310">
        <v>831</v>
      </c>
      <c r="BQ310">
        <v>34</v>
      </c>
      <c r="BR310">
        <v>59.5</v>
      </c>
      <c r="BS310">
        <v>1149548.53</v>
      </c>
      <c r="BT310">
        <v>1904711.7080000001</v>
      </c>
      <c r="BU310">
        <v>41.894448279999999</v>
      </c>
      <c r="BV310">
        <v>-87.726203049999995</v>
      </c>
      <c r="BW310">
        <v>23</v>
      </c>
      <c r="BX310" t="s">
        <v>401</v>
      </c>
      <c r="BY310">
        <v>28</v>
      </c>
      <c r="BZ310">
        <v>11</v>
      </c>
      <c r="CA310" t="s">
        <v>2925</v>
      </c>
    </row>
    <row r="311" spans="2:79" x14ac:dyDescent="0.2">
      <c r="B311">
        <v>609929</v>
      </c>
      <c r="C311" t="s">
        <v>1435</v>
      </c>
      <c r="D311" t="s">
        <v>88</v>
      </c>
      <c r="E311" t="s">
        <v>1436</v>
      </c>
      <c r="F311" t="s">
        <v>90</v>
      </c>
      <c r="G311" t="s">
        <v>91</v>
      </c>
      <c r="H311">
        <v>60609</v>
      </c>
      <c r="I311" t="s">
        <v>1437</v>
      </c>
      <c r="J311" t="s">
        <v>1438</v>
      </c>
      <c r="K311" t="s">
        <v>285</v>
      </c>
      <c r="L311" t="s">
        <v>112</v>
      </c>
      <c r="M311" t="s">
        <v>96</v>
      </c>
      <c r="N311" t="s">
        <v>97</v>
      </c>
      <c r="O311" t="s">
        <v>98</v>
      </c>
      <c r="P311" t="s">
        <v>249</v>
      </c>
      <c r="Q311" t="s">
        <v>96</v>
      </c>
      <c r="R311" t="s">
        <v>103</v>
      </c>
      <c r="S311">
        <v>46</v>
      </c>
      <c r="T311" t="s">
        <v>103</v>
      </c>
      <c r="U311">
        <v>41</v>
      </c>
      <c r="V311" t="s">
        <v>149</v>
      </c>
      <c r="W311">
        <v>63</v>
      </c>
      <c r="X311" t="s">
        <v>149</v>
      </c>
      <c r="Y311">
        <v>63</v>
      </c>
      <c r="Z311" t="s">
        <v>4876</v>
      </c>
      <c r="AA311">
        <v>53</v>
      </c>
      <c r="AB311" t="s">
        <v>102</v>
      </c>
      <c r="AC311">
        <v>39</v>
      </c>
      <c r="AD311" t="s">
        <v>102</v>
      </c>
      <c r="AE311">
        <v>45</v>
      </c>
      <c r="AF311" t="s">
        <v>103</v>
      </c>
      <c r="AG311">
        <v>49</v>
      </c>
      <c r="AH311" s="2">
        <v>0.95099999999999996</v>
      </c>
      <c r="AI311">
        <v>10.1</v>
      </c>
      <c r="AJ311" s="2">
        <v>0.96799999999999997</v>
      </c>
      <c r="AK311" s="2">
        <v>1</v>
      </c>
      <c r="AL311">
        <v>40.700000000000003</v>
      </c>
      <c r="AM311" t="s">
        <v>101</v>
      </c>
      <c r="AN311">
        <v>17.899999999999999</v>
      </c>
      <c r="AO311">
        <v>10.3</v>
      </c>
      <c r="AP311">
        <v>41.2</v>
      </c>
      <c r="AQ311">
        <v>40.9</v>
      </c>
      <c r="AR311">
        <v>50.4</v>
      </c>
      <c r="AS311">
        <v>7.9</v>
      </c>
      <c r="AT311">
        <v>70.8</v>
      </c>
      <c r="AU311">
        <v>49.6</v>
      </c>
      <c r="AV311">
        <v>10.6</v>
      </c>
      <c r="AW311">
        <v>6.4</v>
      </c>
      <c r="AX311">
        <v>9.6</v>
      </c>
      <c r="AY311">
        <v>1.1000000000000001</v>
      </c>
      <c r="AZ311">
        <v>0.9</v>
      </c>
      <c r="BA311">
        <v>-0.9</v>
      </c>
      <c r="BB311" t="s">
        <v>220</v>
      </c>
      <c r="BC311" t="s">
        <v>104</v>
      </c>
      <c r="BD311" t="s">
        <v>101</v>
      </c>
      <c r="BE311" t="s">
        <v>101</v>
      </c>
      <c r="BF311" t="s">
        <v>101</v>
      </c>
      <c r="BG311" t="s">
        <v>101</v>
      </c>
      <c r="BH311" t="s">
        <v>101</v>
      </c>
      <c r="BI311" t="s">
        <v>101</v>
      </c>
      <c r="BJ311" t="s">
        <v>101</v>
      </c>
      <c r="BK311" t="s">
        <v>101</v>
      </c>
      <c r="BL311" t="s">
        <v>101</v>
      </c>
      <c r="BM311" t="s">
        <v>101</v>
      </c>
      <c r="BN311" t="s">
        <v>101</v>
      </c>
      <c r="BO311" t="s">
        <v>101</v>
      </c>
      <c r="BP311">
        <v>466</v>
      </c>
      <c r="BQ311">
        <v>43</v>
      </c>
      <c r="BR311" t="s">
        <v>101</v>
      </c>
      <c r="BS311">
        <v>1165540.2439999999</v>
      </c>
      <c r="BT311">
        <v>1869516.2080000001</v>
      </c>
      <c r="BU311">
        <v>41.797542880000002</v>
      </c>
      <c r="BV311">
        <v>-87.668470929999998</v>
      </c>
      <c r="BW311">
        <v>61</v>
      </c>
      <c r="BX311" t="s">
        <v>286</v>
      </c>
      <c r="BY311">
        <v>16</v>
      </c>
      <c r="BZ311">
        <v>9</v>
      </c>
      <c r="CA311" t="s">
        <v>1439</v>
      </c>
    </row>
    <row r="312" spans="2:79" x14ac:dyDescent="0.2">
      <c r="B312">
        <v>610072</v>
      </c>
      <c r="C312" t="s">
        <v>451</v>
      </c>
      <c r="D312" t="s">
        <v>88</v>
      </c>
      <c r="E312" t="s">
        <v>452</v>
      </c>
      <c r="F312" t="s">
        <v>90</v>
      </c>
      <c r="G312" t="s">
        <v>91</v>
      </c>
      <c r="H312">
        <v>60620</v>
      </c>
      <c r="I312" t="s">
        <v>453</v>
      </c>
      <c r="J312" t="s">
        <v>454</v>
      </c>
      <c r="K312" t="s">
        <v>111</v>
      </c>
      <c r="L312" t="s">
        <v>112</v>
      </c>
      <c r="M312" t="s">
        <v>96</v>
      </c>
      <c r="N312" t="s">
        <v>97</v>
      </c>
      <c r="O312" t="s">
        <v>98</v>
      </c>
      <c r="P312" t="s">
        <v>99</v>
      </c>
      <c r="Q312" t="s">
        <v>96</v>
      </c>
      <c r="R312" t="s">
        <v>102</v>
      </c>
      <c r="S312">
        <v>28</v>
      </c>
      <c r="T312" t="s">
        <v>102</v>
      </c>
      <c r="U312">
        <v>38</v>
      </c>
      <c r="V312" t="s">
        <v>103</v>
      </c>
      <c r="W312">
        <v>58</v>
      </c>
      <c r="X312" t="s">
        <v>103</v>
      </c>
      <c r="Y312">
        <v>55</v>
      </c>
      <c r="Z312" t="s">
        <v>4876</v>
      </c>
      <c r="AA312">
        <v>46</v>
      </c>
      <c r="AB312" t="s">
        <v>102</v>
      </c>
      <c r="AC312">
        <v>36</v>
      </c>
      <c r="AD312" t="s">
        <v>103</v>
      </c>
      <c r="AE312">
        <v>47</v>
      </c>
      <c r="AF312" t="s">
        <v>102</v>
      </c>
      <c r="AG312">
        <v>46</v>
      </c>
      <c r="AH312" s="2">
        <v>0.92</v>
      </c>
      <c r="AI312">
        <v>10</v>
      </c>
      <c r="AJ312" s="2">
        <v>0.94799999999999995</v>
      </c>
      <c r="AK312" s="2">
        <v>0.96799999999999997</v>
      </c>
      <c r="AL312">
        <v>71.2</v>
      </c>
      <c r="AM312">
        <v>39.6</v>
      </c>
      <c r="AN312">
        <v>28.3</v>
      </c>
      <c r="AO312">
        <v>26.2</v>
      </c>
      <c r="AP312">
        <v>56.3</v>
      </c>
      <c r="AQ312">
        <v>64.599999999999994</v>
      </c>
      <c r="AR312">
        <v>19.2</v>
      </c>
      <c r="AS312">
        <v>30.9</v>
      </c>
      <c r="AT312">
        <v>53.1</v>
      </c>
      <c r="AU312">
        <v>55.8</v>
      </c>
      <c r="AV312">
        <v>8.3000000000000007</v>
      </c>
      <c r="AW312">
        <v>21.7</v>
      </c>
      <c r="AX312">
        <v>7.9</v>
      </c>
      <c r="AY312">
        <v>3.2</v>
      </c>
      <c r="AZ312">
        <v>-0.7</v>
      </c>
      <c r="BA312">
        <v>0.3</v>
      </c>
      <c r="BB312" t="s">
        <v>113</v>
      </c>
      <c r="BC312" t="s">
        <v>113</v>
      </c>
      <c r="BD312" t="s">
        <v>101</v>
      </c>
      <c r="BE312" t="s">
        <v>101</v>
      </c>
      <c r="BF312" t="s">
        <v>101</v>
      </c>
      <c r="BG312" t="s">
        <v>101</v>
      </c>
      <c r="BH312" t="s">
        <v>101</v>
      </c>
      <c r="BI312" t="s">
        <v>101</v>
      </c>
      <c r="BJ312" t="s">
        <v>101</v>
      </c>
      <c r="BK312" t="s">
        <v>101</v>
      </c>
      <c r="BL312" t="s">
        <v>101</v>
      </c>
      <c r="BM312" t="s">
        <v>101</v>
      </c>
      <c r="BN312" t="s">
        <v>101</v>
      </c>
      <c r="BO312" t="s">
        <v>101</v>
      </c>
      <c r="BP312">
        <v>237</v>
      </c>
      <c r="BQ312">
        <v>45</v>
      </c>
      <c r="BR312" t="s">
        <v>101</v>
      </c>
      <c r="BS312">
        <v>1173449.365</v>
      </c>
      <c r="BT312">
        <v>1849063.0530000001</v>
      </c>
      <c r="BU312">
        <v>41.741245489999997</v>
      </c>
      <c r="BV312">
        <v>-87.640071660000004</v>
      </c>
      <c r="BW312">
        <v>71</v>
      </c>
      <c r="BX312" t="s">
        <v>129</v>
      </c>
      <c r="BY312">
        <v>21</v>
      </c>
      <c r="BZ312">
        <v>6</v>
      </c>
      <c r="CA312" t="s">
        <v>455</v>
      </c>
    </row>
    <row r="313" spans="2:79" x14ac:dyDescent="0.2">
      <c r="B313">
        <v>609918</v>
      </c>
      <c r="C313" t="s">
        <v>1144</v>
      </c>
      <c r="D313" t="s">
        <v>88</v>
      </c>
      <c r="E313" t="s">
        <v>1145</v>
      </c>
      <c r="F313" t="s">
        <v>90</v>
      </c>
      <c r="G313" t="s">
        <v>91</v>
      </c>
      <c r="H313">
        <v>60626</v>
      </c>
      <c r="I313" t="s">
        <v>1146</v>
      </c>
      <c r="J313" t="s">
        <v>1147</v>
      </c>
      <c r="K313" t="s">
        <v>954</v>
      </c>
      <c r="L313" t="s">
        <v>193</v>
      </c>
      <c r="M313" t="s">
        <v>96</v>
      </c>
      <c r="N313" t="s">
        <v>128</v>
      </c>
      <c r="O313" t="s">
        <v>248</v>
      </c>
      <c r="P313" t="s">
        <v>249</v>
      </c>
      <c r="Q313" t="s">
        <v>96</v>
      </c>
      <c r="R313" t="s">
        <v>103</v>
      </c>
      <c r="S313">
        <v>42</v>
      </c>
      <c r="T313" t="s">
        <v>102</v>
      </c>
      <c r="U313">
        <v>33</v>
      </c>
      <c r="V313" t="s">
        <v>103</v>
      </c>
      <c r="W313">
        <v>47</v>
      </c>
      <c r="X313" t="s">
        <v>102</v>
      </c>
      <c r="Y313">
        <v>37</v>
      </c>
      <c r="Z313" t="s">
        <v>4877</v>
      </c>
      <c r="AA313">
        <v>21</v>
      </c>
      <c r="AB313" t="s">
        <v>100</v>
      </c>
      <c r="AC313">
        <v>8</v>
      </c>
      <c r="AD313" t="s">
        <v>102</v>
      </c>
      <c r="AE313">
        <v>44</v>
      </c>
      <c r="AF313" t="s">
        <v>103</v>
      </c>
      <c r="AG313">
        <v>53</v>
      </c>
      <c r="AH313" s="2">
        <v>0.96799999999999997</v>
      </c>
      <c r="AI313">
        <v>10</v>
      </c>
      <c r="AJ313" s="2">
        <v>0.96699999999999997</v>
      </c>
      <c r="AK313" s="2">
        <v>1</v>
      </c>
      <c r="AL313" t="s">
        <v>101</v>
      </c>
      <c r="AM313" t="s">
        <v>101</v>
      </c>
      <c r="AN313">
        <v>23.9</v>
      </c>
      <c r="AO313">
        <v>24.3</v>
      </c>
      <c r="AP313">
        <v>49.4</v>
      </c>
      <c r="AQ313">
        <v>51.4</v>
      </c>
      <c r="AR313">
        <v>48.4</v>
      </c>
      <c r="AS313">
        <v>36.4</v>
      </c>
      <c r="AT313">
        <v>70.3</v>
      </c>
      <c r="AU313">
        <v>53.2</v>
      </c>
      <c r="AV313">
        <v>7.4</v>
      </c>
      <c r="AW313">
        <v>13</v>
      </c>
      <c r="AX313">
        <v>9.8000000000000007</v>
      </c>
      <c r="AY313">
        <v>7.9</v>
      </c>
      <c r="AZ313">
        <v>-0.2</v>
      </c>
      <c r="BA313">
        <v>0.1</v>
      </c>
      <c r="BB313" t="s">
        <v>113</v>
      </c>
      <c r="BC313" t="s">
        <v>113</v>
      </c>
      <c r="BD313">
        <v>45.6</v>
      </c>
      <c r="BE313">
        <v>20</v>
      </c>
      <c r="BF313" t="s">
        <v>101</v>
      </c>
      <c r="BG313" t="s">
        <v>101</v>
      </c>
      <c r="BH313" t="s">
        <v>101</v>
      </c>
      <c r="BI313" t="s">
        <v>101</v>
      </c>
      <c r="BJ313" t="s">
        <v>101</v>
      </c>
      <c r="BK313" t="s">
        <v>101</v>
      </c>
      <c r="BL313" t="s">
        <v>101</v>
      </c>
      <c r="BM313" t="s">
        <v>101</v>
      </c>
      <c r="BN313" t="s">
        <v>101</v>
      </c>
      <c r="BO313" t="s">
        <v>101</v>
      </c>
      <c r="BP313">
        <v>375</v>
      </c>
      <c r="BQ313">
        <v>32</v>
      </c>
      <c r="BR313" t="s">
        <v>101</v>
      </c>
      <c r="BS313">
        <v>1164539.561</v>
      </c>
      <c r="BT313">
        <v>1946810.338</v>
      </c>
      <c r="BU313">
        <v>42.009664620000002</v>
      </c>
      <c r="BV313">
        <v>-87.66994862</v>
      </c>
      <c r="BW313">
        <v>1</v>
      </c>
      <c r="BX313" t="s">
        <v>591</v>
      </c>
      <c r="BY313">
        <v>49</v>
      </c>
      <c r="BZ313">
        <v>24</v>
      </c>
      <c r="CA313" t="s">
        <v>1148</v>
      </c>
    </row>
    <row r="314" spans="2:79" x14ac:dyDescent="0.2">
      <c r="B314">
        <v>609960</v>
      </c>
      <c r="C314" t="s">
        <v>1825</v>
      </c>
      <c r="D314" t="s">
        <v>88</v>
      </c>
      <c r="E314" t="s">
        <v>1826</v>
      </c>
      <c r="F314" t="s">
        <v>90</v>
      </c>
      <c r="G314" t="s">
        <v>91</v>
      </c>
      <c r="H314">
        <v>60638</v>
      </c>
      <c r="I314" t="s">
        <v>1827</v>
      </c>
      <c r="J314" t="s">
        <v>1828</v>
      </c>
      <c r="K314" t="s">
        <v>175</v>
      </c>
      <c r="L314" t="s">
        <v>112</v>
      </c>
      <c r="M314" t="s">
        <v>1285</v>
      </c>
      <c r="N314" t="s">
        <v>128</v>
      </c>
      <c r="O314" t="s">
        <v>248</v>
      </c>
      <c r="P314" t="s">
        <v>249</v>
      </c>
      <c r="Q314" t="s">
        <v>96</v>
      </c>
      <c r="R314" t="s">
        <v>103</v>
      </c>
      <c r="S314">
        <v>55</v>
      </c>
      <c r="T314" t="s">
        <v>149</v>
      </c>
      <c r="U314">
        <v>63</v>
      </c>
      <c r="V314" t="s">
        <v>103</v>
      </c>
      <c r="W314">
        <v>51</v>
      </c>
      <c r="X314" t="s">
        <v>103</v>
      </c>
      <c r="Y314">
        <v>56</v>
      </c>
      <c r="Z314" t="s">
        <v>4874</v>
      </c>
      <c r="AA314">
        <v>75</v>
      </c>
      <c r="AB314" t="s">
        <v>149</v>
      </c>
      <c r="AC314">
        <v>65</v>
      </c>
      <c r="AD314" t="s">
        <v>149</v>
      </c>
      <c r="AE314">
        <v>55</v>
      </c>
      <c r="AF314" t="s">
        <v>103</v>
      </c>
      <c r="AG314">
        <v>52</v>
      </c>
      <c r="AH314" s="2">
        <v>0.94499999999999995</v>
      </c>
      <c r="AI314">
        <v>9.8000000000000007</v>
      </c>
      <c r="AJ314" s="2">
        <v>0.96199999999999997</v>
      </c>
      <c r="AK314" s="2">
        <v>0.96499999999999997</v>
      </c>
      <c r="AL314">
        <v>53.8</v>
      </c>
      <c r="AM314">
        <v>34.4</v>
      </c>
      <c r="AN314">
        <v>43.3</v>
      </c>
      <c r="AO314">
        <v>49</v>
      </c>
      <c r="AP314">
        <v>55.2</v>
      </c>
      <c r="AQ314">
        <v>56.2</v>
      </c>
      <c r="AR314">
        <v>35.1</v>
      </c>
      <c r="AS314">
        <v>54.6</v>
      </c>
      <c r="AT314">
        <v>53.6</v>
      </c>
      <c r="AU314">
        <v>55.1</v>
      </c>
      <c r="AV314">
        <v>12.5</v>
      </c>
      <c r="AW314">
        <v>29.5</v>
      </c>
      <c r="AX314">
        <v>19.3</v>
      </c>
      <c r="AY314">
        <v>15.6</v>
      </c>
      <c r="AZ314">
        <v>-0.5</v>
      </c>
      <c r="BA314">
        <v>0.4</v>
      </c>
      <c r="BB314" t="s">
        <v>104</v>
      </c>
      <c r="BC314" t="s">
        <v>113</v>
      </c>
      <c r="BD314" t="s">
        <v>101</v>
      </c>
      <c r="BE314" t="s">
        <v>101</v>
      </c>
      <c r="BF314" t="s">
        <v>101</v>
      </c>
      <c r="BG314" t="s">
        <v>101</v>
      </c>
      <c r="BH314" t="s">
        <v>101</v>
      </c>
      <c r="BI314" t="s">
        <v>101</v>
      </c>
      <c r="BJ314" t="s">
        <v>101</v>
      </c>
      <c r="BK314" t="s">
        <v>101</v>
      </c>
      <c r="BL314" t="s">
        <v>101</v>
      </c>
      <c r="BM314" t="s">
        <v>101</v>
      </c>
      <c r="BN314" t="s">
        <v>101</v>
      </c>
      <c r="BO314" t="s">
        <v>101</v>
      </c>
      <c r="BP314">
        <v>872</v>
      </c>
      <c r="BQ314">
        <v>44</v>
      </c>
      <c r="BR314" t="s">
        <v>101</v>
      </c>
      <c r="BS314">
        <v>1136092.7919999999</v>
      </c>
      <c r="BT314">
        <v>1862988.841</v>
      </c>
      <c r="BU314">
        <v>41.780204859999998</v>
      </c>
      <c r="BV314">
        <v>-87.776615890000002</v>
      </c>
      <c r="BW314">
        <v>64</v>
      </c>
      <c r="BX314" t="s">
        <v>1829</v>
      </c>
      <c r="BY314">
        <v>23</v>
      </c>
      <c r="BZ314">
        <v>8</v>
      </c>
      <c r="CA314" t="s">
        <v>1830</v>
      </c>
    </row>
    <row r="315" spans="2:79" x14ac:dyDescent="0.2">
      <c r="B315">
        <v>609734</v>
      </c>
      <c r="C315" t="s">
        <v>2106</v>
      </c>
      <c r="D315" t="s">
        <v>132</v>
      </c>
      <c r="E315" t="s">
        <v>2107</v>
      </c>
      <c r="F315" t="s">
        <v>90</v>
      </c>
      <c r="G315" t="s">
        <v>91</v>
      </c>
      <c r="H315">
        <v>60631</v>
      </c>
      <c r="I315" t="s">
        <v>2108</v>
      </c>
      <c r="J315" t="s">
        <v>2109</v>
      </c>
      <c r="K315" t="s">
        <v>367</v>
      </c>
      <c r="L315" t="s">
        <v>193</v>
      </c>
      <c r="M315" t="s">
        <v>96</v>
      </c>
      <c r="N315" t="s">
        <v>128</v>
      </c>
      <c r="O315" t="s">
        <v>248</v>
      </c>
      <c r="P315" t="s">
        <v>249</v>
      </c>
      <c r="Q315" t="s">
        <v>96</v>
      </c>
      <c r="R315" t="s">
        <v>149</v>
      </c>
      <c r="S315">
        <v>61</v>
      </c>
      <c r="T315" t="s">
        <v>101</v>
      </c>
      <c r="U315" t="s">
        <v>101</v>
      </c>
      <c r="V315" t="s">
        <v>102</v>
      </c>
      <c r="W315">
        <v>37</v>
      </c>
      <c r="X315" t="s">
        <v>102</v>
      </c>
      <c r="Y315">
        <v>32</v>
      </c>
      <c r="Z315" t="s">
        <v>4875</v>
      </c>
      <c r="AA315" t="s">
        <v>101</v>
      </c>
      <c r="AB315" t="s">
        <v>101</v>
      </c>
      <c r="AC315" t="s">
        <v>101</v>
      </c>
      <c r="AD315" t="s">
        <v>101</v>
      </c>
      <c r="AE315" t="s">
        <v>101</v>
      </c>
      <c r="AF315" t="s">
        <v>101</v>
      </c>
      <c r="AG315" t="s">
        <v>101</v>
      </c>
      <c r="AH315" s="2">
        <v>0.89100000000000001</v>
      </c>
      <c r="AI315">
        <v>9.8000000000000007</v>
      </c>
      <c r="AJ315" s="2">
        <v>0.96099999999999997</v>
      </c>
      <c r="AK315" s="2">
        <v>0.997</v>
      </c>
      <c r="AL315" t="s">
        <v>101</v>
      </c>
      <c r="AM315" t="s">
        <v>101</v>
      </c>
      <c r="AN315" t="s">
        <v>101</v>
      </c>
      <c r="AO315" t="s">
        <v>101</v>
      </c>
      <c r="AP315" t="s">
        <v>101</v>
      </c>
      <c r="AQ315" t="s">
        <v>101</v>
      </c>
      <c r="AR315">
        <v>91.8</v>
      </c>
      <c r="AS315">
        <v>93.6</v>
      </c>
      <c r="AT315">
        <v>41.3</v>
      </c>
      <c r="AU315">
        <v>59.8</v>
      </c>
      <c r="AV315">
        <v>71.900000000000006</v>
      </c>
      <c r="AW315">
        <v>88.4</v>
      </c>
      <c r="AX315">
        <v>80.2</v>
      </c>
      <c r="AY315">
        <v>50.6</v>
      </c>
      <c r="AZ315">
        <v>-3.1</v>
      </c>
      <c r="BA315">
        <v>-1.8</v>
      </c>
      <c r="BB315" t="s">
        <v>104</v>
      </c>
      <c r="BC315" t="s">
        <v>104</v>
      </c>
      <c r="BD315">
        <v>74.400000000000006</v>
      </c>
      <c r="BE315">
        <v>60</v>
      </c>
      <c r="BF315">
        <v>14.8</v>
      </c>
      <c r="BG315">
        <v>15.7</v>
      </c>
      <c r="BH315">
        <v>15.9</v>
      </c>
      <c r="BI315">
        <v>16.399999999999999</v>
      </c>
      <c r="BJ315">
        <v>1.6</v>
      </c>
      <c r="BK315">
        <v>17.899999999999999</v>
      </c>
      <c r="BL315">
        <v>2</v>
      </c>
      <c r="BM315">
        <v>32.299999999999997</v>
      </c>
      <c r="BN315">
        <v>67.400000000000006</v>
      </c>
      <c r="BO315">
        <v>62.2</v>
      </c>
      <c r="BP315">
        <v>2922</v>
      </c>
      <c r="BQ315">
        <v>30</v>
      </c>
      <c r="BR315">
        <v>77.3</v>
      </c>
      <c r="BS315">
        <v>1131556.247</v>
      </c>
      <c r="BT315">
        <v>1936856.8219999999</v>
      </c>
      <c r="BU315">
        <v>41.982988519999999</v>
      </c>
      <c r="BV315">
        <v>-87.791538299999999</v>
      </c>
      <c r="BW315">
        <v>10</v>
      </c>
      <c r="BX315" t="s">
        <v>2064</v>
      </c>
      <c r="BY315">
        <v>41</v>
      </c>
      <c r="BZ315">
        <v>16</v>
      </c>
      <c r="CA315" t="s">
        <v>2110</v>
      </c>
    </row>
    <row r="316" spans="2:79" x14ac:dyDescent="0.2">
      <c r="B316">
        <v>609818</v>
      </c>
      <c r="C316" t="s">
        <v>957</v>
      </c>
      <c r="D316" t="s">
        <v>88</v>
      </c>
      <c r="E316" t="s">
        <v>958</v>
      </c>
      <c r="F316" t="s">
        <v>90</v>
      </c>
      <c r="G316" t="s">
        <v>91</v>
      </c>
      <c r="H316">
        <v>60639</v>
      </c>
      <c r="I316" t="s">
        <v>959</v>
      </c>
      <c r="J316" t="s">
        <v>960</v>
      </c>
      <c r="K316" t="s">
        <v>192</v>
      </c>
      <c r="L316" t="s">
        <v>193</v>
      </c>
      <c r="M316" t="s">
        <v>96</v>
      </c>
      <c r="N316" t="s">
        <v>128</v>
      </c>
      <c r="O316" t="s">
        <v>248</v>
      </c>
      <c r="P316" t="s">
        <v>249</v>
      </c>
      <c r="Q316" t="s">
        <v>96</v>
      </c>
      <c r="R316" t="s">
        <v>102</v>
      </c>
      <c r="S316">
        <v>37</v>
      </c>
      <c r="T316" t="s">
        <v>101</v>
      </c>
      <c r="U316" t="s">
        <v>101</v>
      </c>
      <c r="V316" t="s">
        <v>103</v>
      </c>
      <c r="W316">
        <v>42</v>
      </c>
      <c r="X316" t="s">
        <v>102</v>
      </c>
      <c r="Y316">
        <v>34</v>
      </c>
      <c r="Z316" t="s">
        <v>4875</v>
      </c>
      <c r="AA316" t="s">
        <v>101</v>
      </c>
      <c r="AB316" t="s">
        <v>101</v>
      </c>
      <c r="AC316" t="s">
        <v>101</v>
      </c>
      <c r="AD316" t="s">
        <v>103</v>
      </c>
      <c r="AE316">
        <v>47</v>
      </c>
      <c r="AF316" t="s">
        <v>103</v>
      </c>
      <c r="AG316">
        <v>49</v>
      </c>
      <c r="AH316" s="2">
        <v>0.95199999999999996</v>
      </c>
      <c r="AI316">
        <v>9.8000000000000007</v>
      </c>
      <c r="AJ316" s="2">
        <v>0.95499999999999996</v>
      </c>
      <c r="AK316" s="2">
        <v>1</v>
      </c>
      <c r="AL316">
        <v>60.8</v>
      </c>
      <c r="AM316">
        <v>45.2</v>
      </c>
      <c r="AN316">
        <v>42.8</v>
      </c>
      <c r="AO316">
        <v>34.9</v>
      </c>
      <c r="AP316">
        <v>61.2</v>
      </c>
      <c r="AQ316">
        <v>63.8</v>
      </c>
      <c r="AR316">
        <v>41</v>
      </c>
      <c r="AS316">
        <v>34.4</v>
      </c>
      <c r="AT316">
        <v>55</v>
      </c>
      <c r="AU316">
        <v>54.5</v>
      </c>
      <c r="AV316">
        <v>13.1</v>
      </c>
      <c r="AW316">
        <v>17.2</v>
      </c>
      <c r="AX316">
        <v>20.6</v>
      </c>
      <c r="AY316">
        <v>11.3</v>
      </c>
      <c r="AZ316">
        <v>-0.2</v>
      </c>
      <c r="BA316">
        <v>0.2</v>
      </c>
      <c r="BB316" t="s">
        <v>113</v>
      </c>
      <c r="BC316" t="s">
        <v>113</v>
      </c>
      <c r="BD316" t="s">
        <v>101</v>
      </c>
      <c r="BE316" t="s">
        <v>101</v>
      </c>
      <c r="BF316" t="s">
        <v>101</v>
      </c>
      <c r="BG316" t="s">
        <v>101</v>
      </c>
      <c r="BH316" t="s">
        <v>101</v>
      </c>
      <c r="BI316" t="s">
        <v>101</v>
      </c>
      <c r="BJ316" t="s">
        <v>101</v>
      </c>
      <c r="BK316" t="s">
        <v>101</v>
      </c>
      <c r="BL316" t="s">
        <v>101</v>
      </c>
      <c r="BM316" t="s">
        <v>101</v>
      </c>
      <c r="BN316" t="s">
        <v>101</v>
      </c>
      <c r="BO316" t="s">
        <v>101</v>
      </c>
      <c r="BP316">
        <v>1139</v>
      </c>
      <c r="BQ316">
        <v>29</v>
      </c>
      <c r="BR316" t="s">
        <v>101</v>
      </c>
      <c r="BS316">
        <v>1134122.5209999999</v>
      </c>
      <c r="BT316">
        <v>1913042.0460000001</v>
      </c>
      <c r="BU316">
        <v>41.917593340000003</v>
      </c>
      <c r="BV316">
        <v>-87.782662669999993</v>
      </c>
      <c r="BW316">
        <v>19</v>
      </c>
      <c r="BX316" t="s">
        <v>368</v>
      </c>
      <c r="BY316">
        <v>29</v>
      </c>
      <c r="BZ316">
        <v>25</v>
      </c>
      <c r="CA316" t="s">
        <v>961</v>
      </c>
    </row>
    <row r="317" spans="2:79" x14ac:dyDescent="0.2">
      <c r="B317">
        <v>609679</v>
      </c>
      <c r="C317" t="s">
        <v>1994</v>
      </c>
      <c r="D317" t="s">
        <v>132</v>
      </c>
      <c r="E317" t="s">
        <v>1995</v>
      </c>
      <c r="F317" t="s">
        <v>90</v>
      </c>
      <c r="G317" t="s">
        <v>91</v>
      </c>
      <c r="H317">
        <v>60639</v>
      </c>
      <c r="I317" t="s">
        <v>1996</v>
      </c>
      <c r="J317" t="s">
        <v>1997</v>
      </c>
      <c r="K317" t="s">
        <v>367</v>
      </c>
      <c r="L317" t="s">
        <v>193</v>
      </c>
      <c r="M317" t="s">
        <v>96</v>
      </c>
      <c r="N317" t="s">
        <v>128</v>
      </c>
      <c r="O317" t="s">
        <v>248</v>
      </c>
      <c r="P317" t="s">
        <v>249</v>
      </c>
      <c r="Q317" t="s">
        <v>96</v>
      </c>
      <c r="R317" t="s">
        <v>103</v>
      </c>
      <c r="S317">
        <v>59</v>
      </c>
      <c r="T317" t="s">
        <v>103</v>
      </c>
      <c r="U317">
        <v>47</v>
      </c>
      <c r="V317" t="s">
        <v>103</v>
      </c>
      <c r="W317">
        <v>53</v>
      </c>
      <c r="X317" t="s">
        <v>103</v>
      </c>
      <c r="Y317">
        <v>51</v>
      </c>
      <c r="Z317" t="s">
        <v>4877</v>
      </c>
      <c r="AA317">
        <v>37</v>
      </c>
      <c r="AB317" t="s">
        <v>103</v>
      </c>
      <c r="AC317">
        <v>44</v>
      </c>
      <c r="AD317" t="s">
        <v>102</v>
      </c>
      <c r="AE317">
        <v>46</v>
      </c>
      <c r="AF317" t="s">
        <v>102</v>
      </c>
      <c r="AG317">
        <v>45</v>
      </c>
      <c r="AH317" s="2">
        <v>0.86</v>
      </c>
      <c r="AI317">
        <v>9.6999999999999993</v>
      </c>
      <c r="AJ317" s="2">
        <v>0.94399999999999995</v>
      </c>
      <c r="AK317" s="2">
        <v>0.99399999999999999</v>
      </c>
      <c r="AL317" t="s">
        <v>101</v>
      </c>
      <c r="AM317" t="s">
        <v>101</v>
      </c>
      <c r="AN317" t="s">
        <v>101</v>
      </c>
      <c r="AO317" t="s">
        <v>101</v>
      </c>
      <c r="AP317" t="s">
        <v>101</v>
      </c>
      <c r="AQ317" t="s">
        <v>101</v>
      </c>
      <c r="AR317" t="s">
        <v>101</v>
      </c>
      <c r="AS317" t="s">
        <v>101</v>
      </c>
      <c r="AT317" t="s">
        <v>101</v>
      </c>
      <c r="AU317" t="s">
        <v>101</v>
      </c>
      <c r="AV317" t="s">
        <v>101</v>
      </c>
      <c r="AW317" t="s">
        <v>101</v>
      </c>
      <c r="BB317" t="s">
        <v>101</v>
      </c>
      <c r="BC317" t="s">
        <v>101</v>
      </c>
      <c r="BD317" t="s">
        <v>101</v>
      </c>
      <c r="BE317" t="s">
        <v>101</v>
      </c>
      <c r="BF317">
        <v>15.5</v>
      </c>
      <c r="BG317">
        <v>15.1</v>
      </c>
      <c r="BH317">
        <v>16.3</v>
      </c>
      <c r="BI317">
        <v>16.2</v>
      </c>
      <c r="BJ317">
        <v>0.7</v>
      </c>
      <c r="BK317">
        <v>17.899999999999999</v>
      </c>
      <c r="BL317">
        <v>1.6</v>
      </c>
      <c r="BM317">
        <v>27.7</v>
      </c>
      <c r="BN317">
        <v>78.7</v>
      </c>
      <c r="BO317">
        <v>58</v>
      </c>
      <c r="BP317">
        <v>1415</v>
      </c>
      <c r="BQ317">
        <v>29</v>
      </c>
      <c r="BR317">
        <v>79.400000000000006</v>
      </c>
      <c r="BS317">
        <v>1139989.443</v>
      </c>
      <c r="BT317">
        <v>1913970.649</v>
      </c>
      <c r="BU317">
        <v>41.92003613</v>
      </c>
      <c r="BV317">
        <v>-87.761084319999995</v>
      </c>
      <c r="BW317">
        <v>19</v>
      </c>
      <c r="BX317" t="s">
        <v>368</v>
      </c>
      <c r="BY317">
        <v>37</v>
      </c>
      <c r="BZ317">
        <v>25</v>
      </c>
      <c r="CA317" t="s">
        <v>1998</v>
      </c>
    </row>
    <row r="318" spans="2:79" x14ac:dyDescent="0.2">
      <c r="B318">
        <v>610357</v>
      </c>
      <c r="C318" t="s">
        <v>2390</v>
      </c>
      <c r="D318" t="s">
        <v>132</v>
      </c>
      <c r="E318" t="s">
        <v>2249</v>
      </c>
      <c r="F318" t="s">
        <v>90</v>
      </c>
      <c r="G318" t="s">
        <v>91</v>
      </c>
      <c r="H318">
        <v>60623</v>
      </c>
      <c r="I318" t="s">
        <v>2391</v>
      </c>
      <c r="J318" t="s">
        <v>2392</v>
      </c>
      <c r="K318" t="s">
        <v>985</v>
      </c>
      <c r="L318" t="s">
        <v>121</v>
      </c>
      <c r="M318" t="s">
        <v>96</v>
      </c>
      <c r="N318" t="s">
        <v>128</v>
      </c>
      <c r="O318" t="s">
        <v>248</v>
      </c>
      <c r="P318" t="s">
        <v>249</v>
      </c>
      <c r="Q318" t="s">
        <v>96</v>
      </c>
      <c r="R318" t="s">
        <v>149</v>
      </c>
      <c r="S318">
        <v>70</v>
      </c>
      <c r="T318" t="s">
        <v>101</v>
      </c>
      <c r="U318" t="s">
        <v>101</v>
      </c>
      <c r="V318" t="s">
        <v>250</v>
      </c>
      <c r="W318">
        <v>92</v>
      </c>
      <c r="X318" t="s">
        <v>250</v>
      </c>
      <c r="Y318">
        <v>87</v>
      </c>
      <c r="Z318" t="s">
        <v>4875</v>
      </c>
      <c r="AA318" t="s">
        <v>101</v>
      </c>
      <c r="AB318" t="s">
        <v>101</v>
      </c>
      <c r="AC318" t="s">
        <v>101</v>
      </c>
      <c r="AD318" t="s">
        <v>149</v>
      </c>
      <c r="AE318">
        <v>56</v>
      </c>
      <c r="AF318" t="s">
        <v>103</v>
      </c>
      <c r="AG318">
        <v>51</v>
      </c>
      <c r="AH318" s="2">
        <v>0.95599999999999996</v>
      </c>
      <c r="AI318">
        <v>9.6999999999999993</v>
      </c>
      <c r="AJ318" s="2">
        <v>0.95699999999999996</v>
      </c>
      <c r="AK318" s="2">
        <v>1</v>
      </c>
      <c r="AL318" t="s">
        <v>101</v>
      </c>
      <c r="AM318" t="s">
        <v>101</v>
      </c>
      <c r="AN318" t="s">
        <v>101</v>
      </c>
      <c r="AO318" t="s">
        <v>101</v>
      </c>
      <c r="AP318" t="s">
        <v>101</v>
      </c>
      <c r="AQ318" t="s">
        <v>101</v>
      </c>
      <c r="AR318" t="s">
        <v>101</v>
      </c>
      <c r="AS318" t="s">
        <v>101</v>
      </c>
      <c r="AT318" t="s">
        <v>101</v>
      </c>
      <c r="AU318" t="s">
        <v>101</v>
      </c>
      <c r="AV318" t="s">
        <v>101</v>
      </c>
      <c r="AW318" t="s">
        <v>101</v>
      </c>
      <c r="BB318" t="s">
        <v>101</v>
      </c>
      <c r="BC318" t="s">
        <v>101</v>
      </c>
      <c r="BD318" t="s">
        <v>101</v>
      </c>
      <c r="BE318" t="s">
        <v>101</v>
      </c>
      <c r="BF318">
        <v>14.3</v>
      </c>
      <c r="BG318">
        <v>14.6</v>
      </c>
      <c r="BH318">
        <v>15.5</v>
      </c>
      <c r="BI318">
        <v>15.9</v>
      </c>
      <c r="BJ318">
        <v>1.6</v>
      </c>
      <c r="BK318">
        <v>16.899999999999999</v>
      </c>
      <c r="BL318">
        <v>1.4</v>
      </c>
      <c r="BM318">
        <v>35</v>
      </c>
      <c r="BN318">
        <v>73.7</v>
      </c>
      <c r="BO318">
        <v>65.2</v>
      </c>
      <c r="BP318">
        <v>205</v>
      </c>
      <c r="BQ318">
        <v>39</v>
      </c>
      <c r="BR318">
        <v>92.8</v>
      </c>
      <c r="BS318">
        <v>1157044.9110000001</v>
      </c>
      <c r="BT318">
        <v>1887895.675</v>
      </c>
      <c r="BU318">
        <v>41.848154510000001</v>
      </c>
      <c r="BV318">
        <v>-87.699127250000004</v>
      </c>
      <c r="BW318">
        <v>30</v>
      </c>
      <c r="BX318" t="s">
        <v>634</v>
      </c>
      <c r="BY318">
        <v>12</v>
      </c>
      <c r="BZ318">
        <v>10</v>
      </c>
      <c r="CA318" t="s">
        <v>2252</v>
      </c>
    </row>
    <row r="319" spans="2:79" x14ac:dyDescent="0.2">
      <c r="B319">
        <v>609728</v>
      </c>
      <c r="C319" t="s">
        <v>1200</v>
      </c>
      <c r="D319" t="s">
        <v>132</v>
      </c>
      <c r="E319" t="s">
        <v>1201</v>
      </c>
      <c r="F319" t="s">
        <v>90</v>
      </c>
      <c r="G319" t="s">
        <v>91</v>
      </c>
      <c r="H319">
        <v>60625</v>
      </c>
      <c r="I319" t="s">
        <v>1202</v>
      </c>
      <c r="J319" t="s">
        <v>1203</v>
      </c>
      <c r="K319" t="s">
        <v>367</v>
      </c>
      <c r="L319" t="s">
        <v>193</v>
      </c>
      <c r="M319" t="s">
        <v>96</v>
      </c>
      <c r="N319" t="s">
        <v>128</v>
      </c>
      <c r="O319" t="s">
        <v>98</v>
      </c>
      <c r="P319" t="s">
        <v>99</v>
      </c>
      <c r="Q319" t="s">
        <v>96</v>
      </c>
      <c r="R319" t="s">
        <v>103</v>
      </c>
      <c r="S319">
        <v>42</v>
      </c>
      <c r="T319" t="s">
        <v>101</v>
      </c>
      <c r="U319" t="s">
        <v>101</v>
      </c>
      <c r="V319" t="s">
        <v>103</v>
      </c>
      <c r="W319">
        <v>42</v>
      </c>
      <c r="X319" t="s">
        <v>102</v>
      </c>
      <c r="Y319">
        <v>37</v>
      </c>
      <c r="Z319" t="s">
        <v>4875</v>
      </c>
      <c r="AA319" t="s">
        <v>101</v>
      </c>
      <c r="AB319" t="s">
        <v>101</v>
      </c>
      <c r="AC319" t="s">
        <v>101</v>
      </c>
      <c r="AD319" t="s">
        <v>101</v>
      </c>
      <c r="AE319" t="s">
        <v>101</v>
      </c>
      <c r="AF319" t="s">
        <v>101</v>
      </c>
      <c r="AG319" t="s">
        <v>101</v>
      </c>
      <c r="AH319" s="2">
        <v>0.82299999999999995</v>
      </c>
      <c r="AI319">
        <v>9.6999999999999993</v>
      </c>
      <c r="AJ319" s="2">
        <v>0.96099999999999997</v>
      </c>
      <c r="AK319" s="2">
        <v>1</v>
      </c>
      <c r="AL319" t="s">
        <v>101</v>
      </c>
      <c r="AM319" t="s">
        <v>101</v>
      </c>
      <c r="AN319" t="s">
        <v>101</v>
      </c>
      <c r="AO319" t="s">
        <v>101</v>
      </c>
      <c r="AP319" t="s">
        <v>101</v>
      </c>
      <c r="AQ319" t="s">
        <v>101</v>
      </c>
      <c r="AR319" t="s">
        <v>101</v>
      </c>
      <c r="AS319" t="s">
        <v>101</v>
      </c>
      <c r="AT319" t="s">
        <v>101</v>
      </c>
      <c r="AU319" t="s">
        <v>101</v>
      </c>
      <c r="AV319" t="s">
        <v>101</v>
      </c>
      <c r="AW319" t="s">
        <v>101</v>
      </c>
      <c r="BB319" t="s">
        <v>101</v>
      </c>
      <c r="BC319" t="s">
        <v>101</v>
      </c>
      <c r="BD319" t="s">
        <v>101</v>
      </c>
      <c r="BE319" t="s">
        <v>101</v>
      </c>
      <c r="BF319">
        <v>12.9</v>
      </c>
      <c r="BG319">
        <v>13.4</v>
      </c>
      <c r="BH319">
        <v>14.3</v>
      </c>
      <c r="BI319">
        <v>14</v>
      </c>
      <c r="BJ319">
        <v>1.1000000000000001</v>
      </c>
      <c r="BK319">
        <v>15.7</v>
      </c>
      <c r="BL319">
        <v>1.4</v>
      </c>
      <c r="BM319">
        <v>13.7</v>
      </c>
      <c r="BN319">
        <v>59.4</v>
      </c>
      <c r="BO319">
        <v>42.9</v>
      </c>
      <c r="BP319">
        <v>1490</v>
      </c>
      <c r="BQ319">
        <v>31</v>
      </c>
      <c r="BR319">
        <v>61.2</v>
      </c>
      <c r="BS319">
        <v>1152459.7779999999</v>
      </c>
      <c r="BT319">
        <v>1930390.2290000001</v>
      </c>
      <c r="BU319">
        <v>41.964855219999997</v>
      </c>
      <c r="BV319">
        <v>-87.714830509999999</v>
      </c>
      <c r="BW319">
        <v>14</v>
      </c>
      <c r="BX319" t="s">
        <v>1204</v>
      </c>
      <c r="BY319">
        <v>33</v>
      </c>
      <c r="BZ319">
        <v>17</v>
      </c>
      <c r="CA319" t="s">
        <v>1205</v>
      </c>
    </row>
    <row r="320" spans="2:79" x14ac:dyDescent="0.2">
      <c r="B320">
        <v>610110</v>
      </c>
      <c r="C320" t="s">
        <v>1566</v>
      </c>
      <c r="D320" t="s">
        <v>88</v>
      </c>
      <c r="E320" t="s">
        <v>1567</v>
      </c>
      <c r="F320" t="s">
        <v>90</v>
      </c>
      <c r="G320" t="s">
        <v>91</v>
      </c>
      <c r="H320">
        <v>60653</v>
      </c>
      <c r="I320" t="s">
        <v>1568</v>
      </c>
      <c r="J320" t="s">
        <v>1569</v>
      </c>
      <c r="K320" t="s">
        <v>94</v>
      </c>
      <c r="L320" t="s">
        <v>95</v>
      </c>
      <c r="M320" t="s">
        <v>96</v>
      </c>
      <c r="N320" t="s">
        <v>97</v>
      </c>
      <c r="O320" t="s">
        <v>98</v>
      </c>
      <c r="P320" t="s">
        <v>99</v>
      </c>
      <c r="Q320" t="s">
        <v>96</v>
      </c>
      <c r="R320" t="s">
        <v>103</v>
      </c>
      <c r="S320">
        <v>49</v>
      </c>
      <c r="T320" t="s">
        <v>101</v>
      </c>
      <c r="U320" t="s">
        <v>101</v>
      </c>
      <c r="V320" t="s">
        <v>149</v>
      </c>
      <c r="W320">
        <v>64</v>
      </c>
      <c r="X320" t="s">
        <v>250</v>
      </c>
      <c r="Y320">
        <v>93</v>
      </c>
      <c r="Z320" t="s">
        <v>4875</v>
      </c>
      <c r="AA320" t="s">
        <v>101</v>
      </c>
      <c r="AB320" t="s">
        <v>101</v>
      </c>
      <c r="AC320" t="s">
        <v>101</v>
      </c>
      <c r="AD320" t="s">
        <v>101</v>
      </c>
      <c r="AE320" t="s">
        <v>101</v>
      </c>
      <c r="AF320" t="s">
        <v>101</v>
      </c>
      <c r="AG320" t="s">
        <v>101</v>
      </c>
      <c r="AH320" s="2">
        <v>0.93200000000000005</v>
      </c>
      <c r="AI320">
        <v>9.5</v>
      </c>
      <c r="AJ320" s="2">
        <v>0.92800000000000005</v>
      </c>
      <c r="AK320" s="2">
        <v>1</v>
      </c>
      <c r="AL320">
        <v>80.900000000000006</v>
      </c>
      <c r="AM320" t="s">
        <v>101</v>
      </c>
      <c r="AN320">
        <v>24.7</v>
      </c>
      <c r="AO320">
        <v>26.3</v>
      </c>
      <c r="AP320">
        <v>41.3</v>
      </c>
      <c r="AQ320">
        <v>60.5</v>
      </c>
      <c r="AR320">
        <v>49.3</v>
      </c>
      <c r="AS320">
        <v>42.3</v>
      </c>
      <c r="AT320">
        <v>58.8</v>
      </c>
      <c r="AU320">
        <v>57.4</v>
      </c>
      <c r="AV320">
        <v>8.3000000000000007</v>
      </c>
      <c r="AW320">
        <v>37.5</v>
      </c>
      <c r="AX320">
        <v>15.3</v>
      </c>
      <c r="AY320">
        <v>10.1</v>
      </c>
      <c r="AZ320">
        <v>0.3</v>
      </c>
      <c r="BA320">
        <v>-0.3</v>
      </c>
      <c r="BB320" t="s">
        <v>113</v>
      </c>
      <c r="BC320" t="s">
        <v>113</v>
      </c>
      <c r="BD320" t="s">
        <v>101</v>
      </c>
      <c r="BE320" t="s">
        <v>101</v>
      </c>
      <c r="BF320" t="s">
        <v>101</v>
      </c>
      <c r="BG320" t="s">
        <v>101</v>
      </c>
      <c r="BH320" t="s">
        <v>101</v>
      </c>
      <c r="BI320" t="s">
        <v>101</v>
      </c>
      <c r="BJ320" t="s">
        <v>101</v>
      </c>
      <c r="BK320" t="s">
        <v>101</v>
      </c>
      <c r="BL320" t="s">
        <v>101</v>
      </c>
      <c r="BM320" t="s">
        <v>101</v>
      </c>
      <c r="BN320" t="s">
        <v>101</v>
      </c>
      <c r="BO320" t="s">
        <v>101</v>
      </c>
      <c r="BP320">
        <v>215</v>
      </c>
      <c r="BQ320">
        <v>40</v>
      </c>
      <c r="BR320" t="s">
        <v>101</v>
      </c>
      <c r="BS320">
        <v>1178735.1059999999</v>
      </c>
      <c r="BT320">
        <v>1879229.78</v>
      </c>
      <c r="BU320">
        <v>41.823907509999998</v>
      </c>
      <c r="BV320">
        <v>-87.619787939999995</v>
      </c>
      <c r="BW320">
        <v>35</v>
      </c>
      <c r="BX320" t="s">
        <v>525</v>
      </c>
      <c r="BY320">
        <v>3</v>
      </c>
      <c r="BZ320">
        <v>2</v>
      </c>
      <c r="CA320" t="s">
        <v>1570</v>
      </c>
    </row>
    <row r="321" spans="2:79" x14ac:dyDescent="0.2">
      <c r="B321">
        <v>610096</v>
      </c>
      <c r="C321" t="s">
        <v>816</v>
      </c>
      <c r="D321" t="s">
        <v>88</v>
      </c>
      <c r="E321" t="s">
        <v>817</v>
      </c>
      <c r="F321" t="s">
        <v>90</v>
      </c>
      <c r="G321" t="s">
        <v>91</v>
      </c>
      <c r="H321">
        <v>60632</v>
      </c>
      <c r="I321" t="s">
        <v>818</v>
      </c>
      <c r="J321" t="s">
        <v>819</v>
      </c>
      <c r="K321" t="s">
        <v>175</v>
      </c>
      <c r="L321" t="s">
        <v>112</v>
      </c>
      <c r="M321" t="s">
        <v>96</v>
      </c>
      <c r="N321" t="s">
        <v>97</v>
      </c>
      <c r="O321" t="s">
        <v>248</v>
      </c>
      <c r="P321" t="s">
        <v>249</v>
      </c>
      <c r="Q321" t="s">
        <v>96</v>
      </c>
      <c r="R321" t="s">
        <v>102</v>
      </c>
      <c r="S321">
        <v>35</v>
      </c>
      <c r="T321" t="s">
        <v>103</v>
      </c>
      <c r="U321">
        <v>54</v>
      </c>
      <c r="V321" t="s">
        <v>103</v>
      </c>
      <c r="W321">
        <v>40</v>
      </c>
      <c r="X321" t="s">
        <v>103</v>
      </c>
      <c r="Y321">
        <v>48</v>
      </c>
      <c r="Z321" t="s">
        <v>4874</v>
      </c>
      <c r="AA321">
        <v>68</v>
      </c>
      <c r="AB321" t="s">
        <v>149</v>
      </c>
      <c r="AC321">
        <v>72</v>
      </c>
      <c r="AD321" t="s">
        <v>103</v>
      </c>
      <c r="AE321">
        <v>48</v>
      </c>
      <c r="AF321" t="s">
        <v>103</v>
      </c>
      <c r="AG321">
        <v>48</v>
      </c>
      <c r="AH321" s="2">
        <v>0.95599999999999996</v>
      </c>
      <c r="AI321">
        <v>9.4</v>
      </c>
      <c r="AJ321" s="2">
        <v>0.95799999999999996</v>
      </c>
      <c r="AK321" s="2">
        <v>0.99399999999999999</v>
      </c>
      <c r="AL321">
        <v>57.1</v>
      </c>
      <c r="AM321">
        <v>35.1</v>
      </c>
      <c r="AN321">
        <v>38.700000000000003</v>
      </c>
      <c r="AO321">
        <v>25.6</v>
      </c>
      <c r="AP321">
        <v>48.7</v>
      </c>
      <c r="AQ321">
        <v>61.6</v>
      </c>
      <c r="AR321">
        <v>32.4</v>
      </c>
      <c r="AS321">
        <v>29.1</v>
      </c>
      <c r="AT321">
        <v>47.7</v>
      </c>
      <c r="AU321">
        <v>54.1</v>
      </c>
      <c r="AV321">
        <v>10.7</v>
      </c>
      <c r="AW321">
        <v>17.399999999999999</v>
      </c>
      <c r="AX321">
        <v>11.3</v>
      </c>
      <c r="AY321">
        <v>8.1999999999999993</v>
      </c>
      <c r="AZ321">
        <v>-0.8</v>
      </c>
      <c r="BA321">
        <v>-1.2</v>
      </c>
      <c r="BB321" t="s">
        <v>104</v>
      </c>
      <c r="BC321" t="s">
        <v>104</v>
      </c>
      <c r="BD321">
        <v>23.3</v>
      </c>
      <c r="BE321">
        <v>32.1</v>
      </c>
      <c r="BF321" t="s">
        <v>101</v>
      </c>
      <c r="BG321" t="s">
        <v>101</v>
      </c>
      <c r="BH321" t="s">
        <v>101</v>
      </c>
      <c r="BI321" t="s">
        <v>101</v>
      </c>
      <c r="BJ321" t="s">
        <v>101</v>
      </c>
      <c r="BK321" t="s">
        <v>101</v>
      </c>
      <c r="BL321" t="s">
        <v>101</v>
      </c>
      <c r="BM321" t="s">
        <v>101</v>
      </c>
      <c r="BN321" t="s">
        <v>101</v>
      </c>
      <c r="BO321" t="s">
        <v>101</v>
      </c>
      <c r="BP321">
        <v>1382</v>
      </c>
      <c r="BQ321">
        <v>43</v>
      </c>
      <c r="BR321" t="s">
        <v>101</v>
      </c>
      <c r="BS321">
        <v>1159893.892</v>
      </c>
      <c r="BT321">
        <v>1869545.12</v>
      </c>
      <c r="BU321">
        <v>41.797740189999999</v>
      </c>
      <c r="BV321">
        <v>-87.689176239999995</v>
      </c>
      <c r="BW321">
        <v>63</v>
      </c>
      <c r="BX321" t="s">
        <v>164</v>
      </c>
      <c r="BY321">
        <v>14</v>
      </c>
      <c r="BZ321">
        <v>9</v>
      </c>
      <c r="CA321" t="s">
        <v>820</v>
      </c>
    </row>
    <row r="322" spans="2:79" x14ac:dyDescent="0.2">
      <c r="B322">
        <v>610013</v>
      </c>
      <c r="C322" t="s">
        <v>1256</v>
      </c>
      <c r="D322" t="s">
        <v>88</v>
      </c>
      <c r="E322" t="s">
        <v>1257</v>
      </c>
      <c r="F322" t="s">
        <v>90</v>
      </c>
      <c r="G322" t="s">
        <v>91</v>
      </c>
      <c r="H322">
        <v>60608</v>
      </c>
      <c r="I322" t="s">
        <v>1258</v>
      </c>
      <c r="J322" t="s">
        <v>1259</v>
      </c>
      <c r="K322" t="s">
        <v>633</v>
      </c>
      <c r="L322" t="s">
        <v>121</v>
      </c>
      <c r="M322" t="s">
        <v>96</v>
      </c>
      <c r="N322" t="s">
        <v>128</v>
      </c>
      <c r="O322" t="s">
        <v>248</v>
      </c>
      <c r="P322" t="s">
        <v>433</v>
      </c>
      <c r="Q322" t="s">
        <v>96</v>
      </c>
      <c r="R322" t="s">
        <v>103</v>
      </c>
      <c r="S322">
        <v>43</v>
      </c>
      <c r="T322" t="s">
        <v>103</v>
      </c>
      <c r="U322">
        <v>40</v>
      </c>
      <c r="V322" t="s">
        <v>103</v>
      </c>
      <c r="W322">
        <v>49</v>
      </c>
      <c r="X322" t="s">
        <v>103</v>
      </c>
      <c r="Y322">
        <v>55</v>
      </c>
      <c r="Z322" t="s">
        <v>4879</v>
      </c>
      <c r="AA322">
        <v>16</v>
      </c>
      <c r="AB322" t="s">
        <v>102</v>
      </c>
      <c r="AC322">
        <v>37</v>
      </c>
      <c r="AD322" t="s">
        <v>101</v>
      </c>
      <c r="AE322" t="s">
        <v>101</v>
      </c>
      <c r="AF322" t="s">
        <v>101</v>
      </c>
      <c r="AG322" t="s">
        <v>101</v>
      </c>
      <c r="AH322" s="2">
        <v>0.96</v>
      </c>
      <c r="AI322">
        <v>9.4</v>
      </c>
      <c r="AJ322" s="2">
        <v>0.96699999999999997</v>
      </c>
      <c r="AK322" s="2">
        <v>1</v>
      </c>
      <c r="AL322">
        <v>58.1</v>
      </c>
      <c r="AM322">
        <v>36.1</v>
      </c>
      <c r="AN322">
        <v>23.7</v>
      </c>
      <c r="AO322">
        <v>19.399999999999999</v>
      </c>
      <c r="AP322">
        <v>46.3</v>
      </c>
      <c r="AQ322">
        <v>46.7</v>
      </c>
      <c r="AR322">
        <v>35.700000000000003</v>
      </c>
      <c r="AS322">
        <v>33.299999999999997</v>
      </c>
      <c r="AT322">
        <v>50</v>
      </c>
      <c r="AU322">
        <v>51.2</v>
      </c>
      <c r="AV322" t="s">
        <v>101</v>
      </c>
      <c r="AW322" t="s">
        <v>101</v>
      </c>
      <c r="AX322">
        <v>18</v>
      </c>
      <c r="AY322">
        <v>12.8</v>
      </c>
      <c r="AZ322">
        <v>-1</v>
      </c>
      <c r="BA322">
        <v>0.3</v>
      </c>
      <c r="BB322" t="s">
        <v>104</v>
      </c>
      <c r="BC322" t="s">
        <v>113</v>
      </c>
      <c r="BD322" t="s">
        <v>101</v>
      </c>
      <c r="BE322" t="s">
        <v>101</v>
      </c>
      <c r="BF322" t="s">
        <v>101</v>
      </c>
      <c r="BG322" t="s">
        <v>101</v>
      </c>
      <c r="BH322" t="s">
        <v>101</v>
      </c>
      <c r="BI322" t="s">
        <v>101</v>
      </c>
      <c r="BJ322" t="s">
        <v>101</v>
      </c>
      <c r="BK322" t="s">
        <v>101</v>
      </c>
      <c r="BL322" t="s">
        <v>101</v>
      </c>
      <c r="BM322" t="s">
        <v>101</v>
      </c>
      <c r="BN322" t="s">
        <v>101</v>
      </c>
      <c r="BO322" t="s">
        <v>101</v>
      </c>
      <c r="BP322">
        <v>447</v>
      </c>
      <c r="BQ322">
        <v>39</v>
      </c>
      <c r="BR322" t="s">
        <v>101</v>
      </c>
      <c r="BS322">
        <v>1167068.6529999999</v>
      </c>
      <c r="BT322">
        <v>1891878.9890000001</v>
      </c>
      <c r="BU322">
        <v>41.85887606</v>
      </c>
      <c r="BV322">
        <v>-87.662225399999997</v>
      </c>
      <c r="BW322">
        <v>31</v>
      </c>
      <c r="BX322" t="s">
        <v>901</v>
      </c>
      <c r="BY322">
        <v>25</v>
      </c>
      <c r="BZ322">
        <v>12</v>
      </c>
      <c r="CA322" t="s">
        <v>1260</v>
      </c>
    </row>
    <row r="323" spans="2:79" x14ac:dyDescent="0.2">
      <c r="B323">
        <v>609899</v>
      </c>
      <c r="C323" t="s">
        <v>2499</v>
      </c>
      <c r="D323" t="s">
        <v>88</v>
      </c>
      <c r="E323" t="s">
        <v>2500</v>
      </c>
      <c r="F323" t="s">
        <v>90</v>
      </c>
      <c r="G323" t="s">
        <v>91</v>
      </c>
      <c r="H323">
        <v>60631</v>
      </c>
      <c r="I323" t="s">
        <v>2501</v>
      </c>
      <c r="J323" t="s">
        <v>2502</v>
      </c>
      <c r="K323" t="s">
        <v>1066</v>
      </c>
      <c r="L323" t="s">
        <v>193</v>
      </c>
      <c r="M323" t="s">
        <v>1285</v>
      </c>
      <c r="N323" t="s">
        <v>128</v>
      </c>
      <c r="O323" t="s">
        <v>248</v>
      </c>
      <c r="P323" t="s">
        <v>433</v>
      </c>
      <c r="Q323" t="s">
        <v>96</v>
      </c>
      <c r="R323" t="s">
        <v>149</v>
      </c>
      <c r="S323">
        <v>78</v>
      </c>
      <c r="T323" t="s">
        <v>149</v>
      </c>
      <c r="U323">
        <v>72</v>
      </c>
      <c r="V323" t="s">
        <v>149</v>
      </c>
      <c r="W323">
        <v>66</v>
      </c>
      <c r="X323" t="s">
        <v>103</v>
      </c>
      <c r="Y323">
        <v>50</v>
      </c>
      <c r="Z323" t="s">
        <v>4877</v>
      </c>
      <c r="AA323">
        <v>26</v>
      </c>
      <c r="AB323" t="s">
        <v>149</v>
      </c>
      <c r="AC323">
        <v>62</v>
      </c>
      <c r="AD323" t="s">
        <v>103</v>
      </c>
      <c r="AE323">
        <v>52</v>
      </c>
      <c r="AF323" t="s">
        <v>102</v>
      </c>
      <c r="AG323">
        <v>43</v>
      </c>
      <c r="AH323" s="2">
        <v>0.95899999999999996</v>
      </c>
      <c r="AI323">
        <v>9.3000000000000007</v>
      </c>
      <c r="AJ323" s="2">
        <v>0.95199999999999996</v>
      </c>
      <c r="AK323" s="2">
        <v>0.97</v>
      </c>
      <c r="AL323">
        <v>84.7</v>
      </c>
      <c r="AM323">
        <v>61.5</v>
      </c>
      <c r="AN323">
        <v>81.2</v>
      </c>
      <c r="AO323">
        <v>68.5</v>
      </c>
      <c r="AP323">
        <v>63.3</v>
      </c>
      <c r="AQ323">
        <v>82.2</v>
      </c>
      <c r="AR323">
        <v>77.400000000000006</v>
      </c>
      <c r="AS323">
        <v>69.400000000000006</v>
      </c>
      <c r="AT323">
        <v>56.8</v>
      </c>
      <c r="AU323">
        <v>70.099999999999994</v>
      </c>
      <c r="AV323">
        <v>34.5</v>
      </c>
      <c r="AW323">
        <v>53.4</v>
      </c>
      <c r="AX323">
        <v>50.6</v>
      </c>
      <c r="AY323">
        <v>40.200000000000003</v>
      </c>
      <c r="AZ323">
        <v>0.5</v>
      </c>
      <c r="BA323">
        <v>1.4</v>
      </c>
      <c r="BB323" t="s">
        <v>220</v>
      </c>
      <c r="BC323" t="s">
        <v>220</v>
      </c>
      <c r="BD323" t="s">
        <v>101</v>
      </c>
      <c r="BE323" t="s">
        <v>101</v>
      </c>
      <c r="BF323" t="s">
        <v>101</v>
      </c>
      <c r="BG323" t="s">
        <v>101</v>
      </c>
      <c r="BH323" t="s">
        <v>101</v>
      </c>
      <c r="BI323" t="s">
        <v>101</v>
      </c>
      <c r="BJ323" t="s">
        <v>101</v>
      </c>
      <c r="BK323" t="s">
        <v>101</v>
      </c>
      <c r="BL323" t="s">
        <v>101</v>
      </c>
      <c r="BM323" t="s">
        <v>101</v>
      </c>
      <c r="BN323" t="s">
        <v>101</v>
      </c>
      <c r="BO323" t="s">
        <v>101</v>
      </c>
      <c r="BP323">
        <v>650</v>
      </c>
      <c r="BQ323">
        <v>30</v>
      </c>
      <c r="BR323" t="s">
        <v>101</v>
      </c>
      <c r="BS323">
        <v>1126172.537</v>
      </c>
      <c r="BT323">
        <v>1944639.095</v>
      </c>
      <c r="BU323">
        <v>42.004435569999998</v>
      </c>
      <c r="BV323">
        <v>-87.811164349999999</v>
      </c>
      <c r="BW323">
        <v>9</v>
      </c>
      <c r="BX323" t="s">
        <v>2503</v>
      </c>
      <c r="BY323">
        <v>41</v>
      </c>
      <c r="BZ323">
        <v>16</v>
      </c>
      <c r="CA323" t="s">
        <v>2504</v>
      </c>
    </row>
    <row r="324" spans="2:79" x14ac:dyDescent="0.2">
      <c r="B324">
        <v>609738</v>
      </c>
      <c r="C324" t="s">
        <v>2230</v>
      </c>
      <c r="D324" t="s">
        <v>132</v>
      </c>
      <c r="E324" t="s">
        <v>2231</v>
      </c>
      <c r="F324" t="s">
        <v>90</v>
      </c>
      <c r="G324" t="s">
        <v>91</v>
      </c>
      <c r="H324">
        <v>60614</v>
      </c>
      <c r="I324" t="s">
        <v>2232</v>
      </c>
      <c r="J324" t="s">
        <v>2233</v>
      </c>
      <c r="K324" t="s">
        <v>367</v>
      </c>
      <c r="L324" t="s">
        <v>193</v>
      </c>
      <c r="M324" t="s">
        <v>96</v>
      </c>
      <c r="N324" t="s">
        <v>128</v>
      </c>
      <c r="O324" t="s">
        <v>248</v>
      </c>
      <c r="P324" t="s">
        <v>249</v>
      </c>
      <c r="Q324" t="s">
        <v>96</v>
      </c>
      <c r="R324" t="s">
        <v>149</v>
      </c>
      <c r="S324">
        <v>65</v>
      </c>
      <c r="T324" t="s">
        <v>149</v>
      </c>
      <c r="U324">
        <v>61</v>
      </c>
      <c r="V324" t="s">
        <v>103</v>
      </c>
      <c r="W324">
        <v>44</v>
      </c>
      <c r="X324" t="s">
        <v>103</v>
      </c>
      <c r="Y324">
        <v>49</v>
      </c>
      <c r="Z324" t="s">
        <v>4876</v>
      </c>
      <c r="AA324">
        <v>45</v>
      </c>
      <c r="AB324" t="s">
        <v>103</v>
      </c>
      <c r="AC324">
        <v>45</v>
      </c>
      <c r="AD324" t="s">
        <v>101</v>
      </c>
      <c r="AE324" t="s">
        <v>101</v>
      </c>
      <c r="AF324" t="s">
        <v>101</v>
      </c>
      <c r="AG324" t="s">
        <v>101</v>
      </c>
      <c r="AH324" s="2">
        <v>0.84599999999999997</v>
      </c>
      <c r="AI324">
        <v>9.1999999999999993</v>
      </c>
      <c r="AJ324" s="2">
        <v>0.96</v>
      </c>
      <c r="AK324" s="2">
        <v>1</v>
      </c>
      <c r="AL324" t="s">
        <v>101</v>
      </c>
      <c r="AM324" t="s">
        <v>101</v>
      </c>
      <c r="AN324" t="s">
        <v>101</v>
      </c>
      <c r="AO324" t="s">
        <v>101</v>
      </c>
      <c r="AP324" t="s">
        <v>101</v>
      </c>
      <c r="AQ324" t="s">
        <v>101</v>
      </c>
      <c r="AR324" t="s">
        <v>101</v>
      </c>
      <c r="AS324" t="s">
        <v>101</v>
      </c>
      <c r="AT324" t="s">
        <v>101</v>
      </c>
      <c r="AU324" t="s">
        <v>101</v>
      </c>
      <c r="AV324" t="s">
        <v>101</v>
      </c>
      <c r="AW324" t="s">
        <v>101</v>
      </c>
      <c r="BB324" t="s">
        <v>101</v>
      </c>
      <c r="BC324" t="s">
        <v>101</v>
      </c>
      <c r="BD324" t="s">
        <v>101</v>
      </c>
      <c r="BE324" t="s">
        <v>101</v>
      </c>
      <c r="BF324">
        <v>17.7</v>
      </c>
      <c r="BG324">
        <v>18</v>
      </c>
      <c r="BH324">
        <v>18.600000000000001</v>
      </c>
      <c r="BI324">
        <v>19</v>
      </c>
      <c r="BJ324">
        <v>1.3</v>
      </c>
      <c r="BK324">
        <v>21.6</v>
      </c>
      <c r="BL324">
        <v>3</v>
      </c>
      <c r="BM324">
        <v>53.6</v>
      </c>
      <c r="BN324">
        <v>77.900000000000006</v>
      </c>
      <c r="BO324">
        <v>75.5</v>
      </c>
      <c r="BP324">
        <v>2342</v>
      </c>
      <c r="BQ324">
        <v>33</v>
      </c>
      <c r="BR324">
        <v>74.400000000000006</v>
      </c>
      <c r="BS324">
        <v>1171322.3359999999</v>
      </c>
      <c r="BT324">
        <v>1913569.392</v>
      </c>
      <c r="BU324">
        <v>41.918303620000003</v>
      </c>
      <c r="BV324">
        <v>-87.645973889999993</v>
      </c>
      <c r="BW324">
        <v>7</v>
      </c>
      <c r="BX324" t="s">
        <v>2234</v>
      </c>
      <c r="BY324">
        <v>43</v>
      </c>
      <c r="BZ324">
        <v>18</v>
      </c>
      <c r="CA324" t="s">
        <v>2235</v>
      </c>
    </row>
    <row r="325" spans="2:79" x14ac:dyDescent="0.2">
      <c r="B325">
        <v>609809</v>
      </c>
      <c r="C325" t="s">
        <v>1920</v>
      </c>
      <c r="D325" t="s">
        <v>88</v>
      </c>
      <c r="E325" t="s">
        <v>1921</v>
      </c>
      <c r="F325" t="s">
        <v>90</v>
      </c>
      <c r="G325" t="s">
        <v>91</v>
      </c>
      <c r="H325">
        <v>60647</v>
      </c>
      <c r="I325" t="s">
        <v>1922</v>
      </c>
      <c r="J325" t="s">
        <v>1923</v>
      </c>
      <c r="K325" t="s">
        <v>192</v>
      </c>
      <c r="L325" t="s">
        <v>193</v>
      </c>
      <c r="M325" t="s">
        <v>96</v>
      </c>
      <c r="N325" t="s">
        <v>128</v>
      </c>
      <c r="O325" t="s">
        <v>248</v>
      </c>
      <c r="P325" t="s">
        <v>249</v>
      </c>
      <c r="Q325" t="s">
        <v>96</v>
      </c>
      <c r="R325" t="s">
        <v>103</v>
      </c>
      <c r="S325">
        <v>57</v>
      </c>
      <c r="T325" t="s">
        <v>103</v>
      </c>
      <c r="U325">
        <v>47</v>
      </c>
      <c r="V325" t="s">
        <v>103</v>
      </c>
      <c r="W325">
        <v>43</v>
      </c>
      <c r="X325" t="s">
        <v>103</v>
      </c>
      <c r="Y325">
        <v>46</v>
      </c>
      <c r="Z325" t="s">
        <v>4877</v>
      </c>
      <c r="AA325">
        <v>30</v>
      </c>
      <c r="AB325" t="s">
        <v>102</v>
      </c>
      <c r="AC325">
        <v>32</v>
      </c>
      <c r="AD325" t="s">
        <v>101</v>
      </c>
      <c r="AE325" t="s">
        <v>101</v>
      </c>
      <c r="AF325" t="s">
        <v>101</v>
      </c>
      <c r="AG325" t="s">
        <v>101</v>
      </c>
      <c r="AH325" s="2">
        <v>0.94699999999999995</v>
      </c>
      <c r="AI325">
        <v>9.1999999999999993</v>
      </c>
      <c r="AJ325" s="2">
        <v>0.97699999999999998</v>
      </c>
      <c r="AK325" s="2">
        <v>1</v>
      </c>
      <c r="AL325">
        <v>48.5</v>
      </c>
      <c r="AM325">
        <v>42.6</v>
      </c>
      <c r="AN325">
        <v>44.2</v>
      </c>
      <c r="AO325">
        <v>30.8</v>
      </c>
      <c r="AP325">
        <v>50.9</v>
      </c>
      <c r="AQ325">
        <v>56.1</v>
      </c>
      <c r="AR325">
        <v>54.4</v>
      </c>
      <c r="AS325">
        <v>30.9</v>
      </c>
      <c r="AT325">
        <v>48.9</v>
      </c>
      <c r="AU325">
        <v>46.6</v>
      </c>
      <c r="AV325">
        <v>20.8</v>
      </c>
      <c r="AW325">
        <v>28.3</v>
      </c>
      <c r="AX325">
        <v>18.399999999999999</v>
      </c>
      <c r="AY325">
        <v>8.1999999999999993</v>
      </c>
      <c r="AZ325">
        <v>-1.6</v>
      </c>
      <c r="BA325">
        <v>-1</v>
      </c>
      <c r="BB325" t="s">
        <v>104</v>
      </c>
      <c r="BC325" t="s">
        <v>104</v>
      </c>
      <c r="BD325">
        <v>48.1</v>
      </c>
      <c r="BE325">
        <v>3.8</v>
      </c>
      <c r="BF325" t="s">
        <v>101</v>
      </c>
      <c r="BG325" t="s">
        <v>101</v>
      </c>
      <c r="BH325" t="s">
        <v>101</v>
      </c>
      <c r="BI325" t="s">
        <v>101</v>
      </c>
      <c r="BJ325" t="s">
        <v>101</v>
      </c>
      <c r="BK325" t="s">
        <v>101</v>
      </c>
      <c r="BL325" t="s">
        <v>101</v>
      </c>
      <c r="BM325" t="s">
        <v>101</v>
      </c>
      <c r="BN325" t="s">
        <v>101</v>
      </c>
      <c r="BO325" t="s">
        <v>101</v>
      </c>
      <c r="BP325">
        <v>455</v>
      </c>
      <c r="BQ325">
        <v>31</v>
      </c>
      <c r="BR325" t="s">
        <v>101</v>
      </c>
      <c r="BS325">
        <v>1157602.7250000001</v>
      </c>
      <c r="BT325">
        <v>1918079.537</v>
      </c>
      <c r="BU325">
        <v>41.930970469999998</v>
      </c>
      <c r="BV325">
        <v>-87.696257579999994</v>
      </c>
      <c r="BW325">
        <v>22</v>
      </c>
      <c r="BX325" t="s">
        <v>194</v>
      </c>
      <c r="BY325">
        <v>35</v>
      </c>
      <c r="BZ325">
        <v>14</v>
      </c>
      <c r="CA325" t="s">
        <v>1924</v>
      </c>
    </row>
    <row r="326" spans="2:79" x14ac:dyDescent="0.2">
      <c r="B326">
        <v>610231</v>
      </c>
      <c r="C326" t="s">
        <v>2303</v>
      </c>
      <c r="D326" t="s">
        <v>88</v>
      </c>
      <c r="E326" t="s">
        <v>2304</v>
      </c>
      <c r="F326" t="s">
        <v>90</v>
      </c>
      <c r="G326" t="s">
        <v>91</v>
      </c>
      <c r="H326">
        <v>60616</v>
      </c>
      <c r="I326" t="s">
        <v>2305</v>
      </c>
      <c r="J326" t="s">
        <v>2306</v>
      </c>
      <c r="K326" t="s">
        <v>324</v>
      </c>
      <c r="L326" t="s">
        <v>95</v>
      </c>
      <c r="M326" t="s">
        <v>96</v>
      </c>
      <c r="N326" t="s">
        <v>97</v>
      </c>
      <c r="O326" t="s">
        <v>248</v>
      </c>
      <c r="P326" t="s">
        <v>433</v>
      </c>
      <c r="Q326" t="s">
        <v>96</v>
      </c>
      <c r="R326" t="s">
        <v>149</v>
      </c>
      <c r="S326">
        <v>67</v>
      </c>
      <c r="T326" t="s">
        <v>149</v>
      </c>
      <c r="U326">
        <v>70</v>
      </c>
      <c r="V326" t="s">
        <v>149</v>
      </c>
      <c r="W326">
        <v>65</v>
      </c>
      <c r="X326" t="s">
        <v>149</v>
      </c>
      <c r="Y326">
        <v>60</v>
      </c>
      <c r="Z326" t="s">
        <v>4876</v>
      </c>
      <c r="AA326">
        <v>59</v>
      </c>
      <c r="AB326" t="s">
        <v>103</v>
      </c>
      <c r="AC326">
        <v>46</v>
      </c>
      <c r="AD326" t="s">
        <v>149</v>
      </c>
      <c r="AE326">
        <v>56</v>
      </c>
      <c r="AF326" t="s">
        <v>149</v>
      </c>
      <c r="AG326">
        <v>61</v>
      </c>
      <c r="AH326" s="2">
        <v>0.94699999999999995</v>
      </c>
      <c r="AI326">
        <v>9.1999999999999993</v>
      </c>
      <c r="AJ326" s="2">
        <v>0.96299999999999997</v>
      </c>
      <c r="AK326" s="2">
        <v>1</v>
      </c>
      <c r="AL326">
        <v>56.8</v>
      </c>
      <c r="AM326">
        <v>36.700000000000003</v>
      </c>
      <c r="AN326">
        <v>45.6</v>
      </c>
      <c r="AO326">
        <v>48.5</v>
      </c>
      <c r="AP326">
        <v>62.5</v>
      </c>
      <c r="AQ326">
        <v>70.400000000000006</v>
      </c>
      <c r="AR326">
        <v>25.6</v>
      </c>
      <c r="AS326">
        <v>42.9</v>
      </c>
      <c r="AT326">
        <v>57.8</v>
      </c>
      <c r="AU326">
        <v>61.5</v>
      </c>
      <c r="AV326">
        <v>10</v>
      </c>
      <c r="AW326">
        <v>10</v>
      </c>
      <c r="AX326">
        <v>16.5</v>
      </c>
      <c r="AY326">
        <v>12.7</v>
      </c>
      <c r="AZ326">
        <v>0.4</v>
      </c>
      <c r="BA326">
        <v>1.1000000000000001</v>
      </c>
      <c r="BB326" t="s">
        <v>113</v>
      </c>
      <c r="BC326" t="s">
        <v>220</v>
      </c>
      <c r="BD326" t="s">
        <v>101</v>
      </c>
      <c r="BE326" t="s">
        <v>101</v>
      </c>
      <c r="BF326" t="s">
        <v>101</v>
      </c>
      <c r="BG326" t="s">
        <v>101</v>
      </c>
      <c r="BH326" t="s">
        <v>101</v>
      </c>
      <c r="BI326" t="s">
        <v>101</v>
      </c>
      <c r="BJ326" t="s">
        <v>101</v>
      </c>
      <c r="BK326" t="s">
        <v>101</v>
      </c>
      <c r="BL326" t="s">
        <v>101</v>
      </c>
      <c r="BM326" t="s">
        <v>101</v>
      </c>
      <c r="BN326" t="s">
        <v>101</v>
      </c>
      <c r="BO326" t="s">
        <v>101</v>
      </c>
      <c r="BP326">
        <v>446</v>
      </c>
      <c r="BQ326">
        <v>40</v>
      </c>
      <c r="BR326" t="s">
        <v>101</v>
      </c>
      <c r="BS326">
        <v>1176061.392</v>
      </c>
      <c r="BT326">
        <v>1889726.757</v>
      </c>
      <c r="BU326">
        <v>41.852772549999997</v>
      </c>
      <c r="BV326">
        <v>-87.629281140000003</v>
      </c>
      <c r="BW326">
        <v>33</v>
      </c>
      <c r="BX326" t="s">
        <v>2307</v>
      </c>
      <c r="BY326">
        <v>3</v>
      </c>
      <c r="BZ326">
        <v>1</v>
      </c>
      <c r="CA326" t="s">
        <v>2308</v>
      </c>
    </row>
    <row r="327" spans="2:79" x14ac:dyDescent="0.2">
      <c r="B327">
        <v>610249</v>
      </c>
      <c r="C327" t="s">
        <v>2740</v>
      </c>
      <c r="D327" t="s">
        <v>88</v>
      </c>
      <c r="E327" t="s">
        <v>2741</v>
      </c>
      <c r="F327" t="s">
        <v>90</v>
      </c>
      <c r="G327" t="s">
        <v>91</v>
      </c>
      <c r="H327">
        <v>60632</v>
      </c>
      <c r="I327" t="s">
        <v>2742</v>
      </c>
      <c r="J327" t="s">
        <v>2743</v>
      </c>
      <c r="K327" t="s">
        <v>175</v>
      </c>
      <c r="L327" t="s">
        <v>112</v>
      </c>
      <c r="M327" t="s">
        <v>96</v>
      </c>
      <c r="N327" t="s">
        <v>128</v>
      </c>
      <c r="O327" t="s">
        <v>248</v>
      </c>
      <c r="P327" t="s">
        <v>433</v>
      </c>
      <c r="Q327" t="s">
        <v>96</v>
      </c>
      <c r="R327" t="s">
        <v>250</v>
      </c>
      <c r="S327">
        <v>99</v>
      </c>
      <c r="T327" t="s">
        <v>250</v>
      </c>
      <c r="U327">
        <v>99</v>
      </c>
      <c r="V327" t="s">
        <v>250</v>
      </c>
      <c r="W327">
        <v>99</v>
      </c>
      <c r="X327" t="s">
        <v>250</v>
      </c>
      <c r="Y327">
        <v>99</v>
      </c>
      <c r="Z327" t="s">
        <v>4878</v>
      </c>
      <c r="AA327">
        <v>85</v>
      </c>
      <c r="AB327" t="s">
        <v>250</v>
      </c>
      <c r="AC327">
        <v>81</v>
      </c>
      <c r="AD327" t="s">
        <v>149</v>
      </c>
      <c r="AE327">
        <v>57</v>
      </c>
      <c r="AF327" t="s">
        <v>103</v>
      </c>
      <c r="AG327">
        <v>48</v>
      </c>
      <c r="AH327" s="2">
        <v>0.96199999999999997</v>
      </c>
      <c r="AI327">
        <v>9.1999999999999993</v>
      </c>
      <c r="AJ327" s="2">
        <v>0.95499999999999996</v>
      </c>
      <c r="AK327" s="2">
        <v>1</v>
      </c>
      <c r="AL327">
        <v>50.6</v>
      </c>
      <c r="AM327" t="s">
        <v>101</v>
      </c>
      <c r="AN327">
        <v>54.7</v>
      </c>
      <c r="AO327">
        <v>22.6</v>
      </c>
      <c r="AP327">
        <v>71.599999999999994</v>
      </c>
      <c r="AQ327">
        <v>75</v>
      </c>
      <c r="AR327">
        <v>56</v>
      </c>
      <c r="AS327">
        <v>42.2</v>
      </c>
      <c r="AT327">
        <v>76.7</v>
      </c>
      <c r="AU327">
        <v>62.8</v>
      </c>
      <c r="AV327">
        <v>11.1</v>
      </c>
      <c r="AW327">
        <v>25.9</v>
      </c>
      <c r="AX327">
        <v>27.3</v>
      </c>
      <c r="AY327">
        <v>16.5</v>
      </c>
      <c r="AZ327">
        <v>0.5</v>
      </c>
      <c r="BA327">
        <v>0.7</v>
      </c>
      <c r="BB327" t="s">
        <v>113</v>
      </c>
      <c r="BC327" t="s">
        <v>113</v>
      </c>
      <c r="BD327" t="s">
        <v>101</v>
      </c>
      <c r="BE327" t="s">
        <v>101</v>
      </c>
      <c r="BF327" t="s">
        <v>101</v>
      </c>
      <c r="BG327" t="s">
        <v>101</v>
      </c>
      <c r="BH327" t="s">
        <v>101</v>
      </c>
      <c r="BI327" t="s">
        <v>101</v>
      </c>
      <c r="BJ327" t="s">
        <v>101</v>
      </c>
      <c r="BK327" t="s">
        <v>101</v>
      </c>
      <c r="BL327" t="s">
        <v>101</v>
      </c>
      <c r="BM327" t="s">
        <v>101</v>
      </c>
      <c r="BN327" t="s">
        <v>101</v>
      </c>
      <c r="BO327" t="s">
        <v>101</v>
      </c>
      <c r="BP327">
        <v>376</v>
      </c>
      <c r="BQ327">
        <v>43</v>
      </c>
      <c r="BR327" t="s">
        <v>101</v>
      </c>
      <c r="BS327">
        <v>1159597.93</v>
      </c>
      <c r="BT327">
        <v>1868206.8289999999</v>
      </c>
      <c r="BU327">
        <v>41.794073820000001</v>
      </c>
      <c r="BV327">
        <v>-87.690298299999995</v>
      </c>
      <c r="BW327">
        <v>63</v>
      </c>
      <c r="BX327" t="s">
        <v>164</v>
      </c>
      <c r="BY327">
        <v>14</v>
      </c>
      <c r="BZ327">
        <v>9</v>
      </c>
      <c r="CA327" t="s">
        <v>2744</v>
      </c>
    </row>
    <row r="328" spans="2:79" x14ac:dyDescent="0.2">
      <c r="B328">
        <v>610067</v>
      </c>
      <c r="C328" t="s">
        <v>315</v>
      </c>
      <c r="D328" t="s">
        <v>88</v>
      </c>
      <c r="E328" t="s">
        <v>316</v>
      </c>
      <c r="F328" t="s">
        <v>90</v>
      </c>
      <c r="G328" t="s">
        <v>91</v>
      </c>
      <c r="H328">
        <v>60629</v>
      </c>
      <c r="I328" t="s">
        <v>317</v>
      </c>
      <c r="J328" t="s">
        <v>318</v>
      </c>
      <c r="K328" t="s">
        <v>175</v>
      </c>
      <c r="L328" t="s">
        <v>112</v>
      </c>
      <c r="M328" t="s">
        <v>96</v>
      </c>
      <c r="N328" t="s">
        <v>97</v>
      </c>
      <c r="O328" t="s">
        <v>98</v>
      </c>
      <c r="P328" t="s">
        <v>99</v>
      </c>
      <c r="Q328" t="s">
        <v>96</v>
      </c>
      <c r="R328" t="s">
        <v>102</v>
      </c>
      <c r="S328">
        <v>23</v>
      </c>
      <c r="T328" t="s">
        <v>103</v>
      </c>
      <c r="U328">
        <v>48</v>
      </c>
      <c r="V328" t="s">
        <v>102</v>
      </c>
      <c r="W328">
        <v>37</v>
      </c>
      <c r="X328" t="s">
        <v>103</v>
      </c>
      <c r="Y328">
        <v>54</v>
      </c>
      <c r="Z328" t="s">
        <v>4874</v>
      </c>
      <c r="AA328">
        <v>67</v>
      </c>
      <c r="AB328" t="s">
        <v>149</v>
      </c>
      <c r="AC328">
        <v>61</v>
      </c>
      <c r="AD328" t="s">
        <v>103</v>
      </c>
      <c r="AE328">
        <v>48</v>
      </c>
      <c r="AF328" t="s">
        <v>103</v>
      </c>
      <c r="AG328">
        <v>51</v>
      </c>
      <c r="AH328" s="2">
        <v>0.93500000000000005</v>
      </c>
      <c r="AI328">
        <v>9.1</v>
      </c>
      <c r="AJ328" s="2">
        <v>0.95099999999999996</v>
      </c>
      <c r="AK328" s="2">
        <v>1</v>
      </c>
      <c r="AL328">
        <v>51.4</v>
      </c>
      <c r="AM328">
        <v>34.200000000000003</v>
      </c>
      <c r="AN328">
        <v>16</v>
      </c>
      <c r="AO328">
        <v>13</v>
      </c>
      <c r="AP328">
        <v>33.200000000000003</v>
      </c>
      <c r="AQ328">
        <v>47.6</v>
      </c>
      <c r="AR328">
        <v>23.4</v>
      </c>
      <c r="AS328">
        <v>21.6</v>
      </c>
      <c r="AT328">
        <v>59.1</v>
      </c>
      <c r="AU328">
        <v>47.5</v>
      </c>
      <c r="AV328">
        <v>5.0999999999999996</v>
      </c>
      <c r="AW328">
        <v>13.9</v>
      </c>
      <c r="AX328">
        <v>5.7</v>
      </c>
      <c r="AY328">
        <v>5.7</v>
      </c>
      <c r="AZ328">
        <v>-0.6</v>
      </c>
      <c r="BA328">
        <v>0.2</v>
      </c>
      <c r="BB328" t="s">
        <v>104</v>
      </c>
      <c r="BC328" t="s">
        <v>113</v>
      </c>
      <c r="BD328" t="s">
        <v>101</v>
      </c>
      <c r="BE328" t="s">
        <v>101</v>
      </c>
      <c r="BF328" t="s">
        <v>101</v>
      </c>
      <c r="BG328" t="s">
        <v>101</v>
      </c>
      <c r="BH328" t="s">
        <v>101</v>
      </c>
      <c r="BI328" t="s">
        <v>101</v>
      </c>
      <c r="BJ328" t="s">
        <v>101</v>
      </c>
      <c r="BK328" t="s">
        <v>101</v>
      </c>
      <c r="BL328" t="s">
        <v>101</v>
      </c>
      <c r="BM328" t="s">
        <v>101</v>
      </c>
      <c r="BN328" t="s">
        <v>101</v>
      </c>
      <c r="BO328" t="s">
        <v>101</v>
      </c>
      <c r="BP328">
        <v>891</v>
      </c>
      <c r="BQ328">
        <v>43</v>
      </c>
      <c r="BR328" t="s">
        <v>101</v>
      </c>
      <c r="BS328">
        <v>1159272.821</v>
      </c>
      <c r="BT328">
        <v>1858741.621</v>
      </c>
      <c r="BU328">
        <v>41.768106619999998</v>
      </c>
      <c r="BV328">
        <v>-87.691749439999995</v>
      </c>
      <c r="BW328">
        <v>66</v>
      </c>
      <c r="BX328" t="s">
        <v>176</v>
      </c>
      <c r="BY328">
        <v>18</v>
      </c>
      <c r="BZ328">
        <v>8</v>
      </c>
      <c r="CA328" t="s">
        <v>319</v>
      </c>
    </row>
    <row r="329" spans="2:79" x14ac:dyDescent="0.2">
      <c r="B329">
        <v>609756</v>
      </c>
      <c r="C329" t="s">
        <v>1240</v>
      </c>
      <c r="D329" t="s">
        <v>132</v>
      </c>
      <c r="E329" t="s">
        <v>1241</v>
      </c>
      <c r="F329" t="s">
        <v>90</v>
      </c>
      <c r="G329" t="s">
        <v>91</v>
      </c>
      <c r="H329">
        <v>60632</v>
      </c>
      <c r="I329" t="s">
        <v>1242</v>
      </c>
      <c r="J329" t="s">
        <v>1243</v>
      </c>
      <c r="K329" t="s">
        <v>163</v>
      </c>
      <c r="L329" t="s">
        <v>112</v>
      </c>
      <c r="M329" t="s">
        <v>96</v>
      </c>
      <c r="N329" t="s">
        <v>128</v>
      </c>
      <c r="O329" t="s">
        <v>98</v>
      </c>
      <c r="P329" t="s">
        <v>99</v>
      </c>
      <c r="Q329" t="s">
        <v>96</v>
      </c>
      <c r="R329" t="s">
        <v>103</v>
      </c>
      <c r="S329">
        <v>43</v>
      </c>
      <c r="T329" t="s">
        <v>102</v>
      </c>
      <c r="U329">
        <v>35</v>
      </c>
      <c r="V329" t="s">
        <v>102</v>
      </c>
      <c r="W329">
        <v>37</v>
      </c>
      <c r="X329" t="s">
        <v>103</v>
      </c>
      <c r="Y329">
        <v>45</v>
      </c>
      <c r="Z329" t="s">
        <v>4877</v>
      </c>
      <c r="AA329">
        <v>33</v>
      </c>
      <c r="AB329" t="s">
        <v>102</v>
      </c>
      <c r="AC329">
        <v>39</v>
      </c>
      <c r="AD329" t="s">
        <v>101</v>
      </c>
      <c r="AE329" t="s">
        <v>101</v>
      </c>
      <c r="AF329" t="s">
        <v>101</v>
      </c>
      <c r="AG329" t="s">
        <v>101</v>
      </c>
      <c r="AH329" s="2">
        <v>0.85</v>
      </c>
      <c r="AI329">
        <v>9.1</v>
      </c>
      <c r="AJ329" s="2">
        <v>0.95</v>
      </c>
      <c r="AK329" s="2">
        <v>1</v>
      </c>
      <c r="AL329" t="s">
        <v>101</v>
      </c>
      <c r="AM329" t="s">
        <v>101</v>
      </c>
      <c r="AN329" t="s">
        <v>101</v>
      </c>
      <c r="AO329" t="s">
        <v>101</v>
      </c>
      <c r="AP329" t="s">
        <v>101</v>
      </c>
      <c r="AQ329" t="s">
        <v>101</v>
      </c>
      <c r="AR329" t="s">
        <v>101</v>
      </c>
      <c r="AS329" t="s">
        <v>101</v>
      </c>
      <c r="AT329" t="s">
        <v>101</v>
      </c>
      <c r="AU329" t="s">
        <v>101</v>
      </c>
      <c r="AV329" t="s">
        <v>101</v>
      </c>
      <c r="AW329" t="s">
        <v>101</v>
      </c>
      <c r="BB329" t="s">
        <v>101</v>
      </c>
      <c r="BC329" t="s">
        <v>101</v>
      </c>
      <c r="BD329" t="s">
        <v>101</v>
      </c>
      <c r="BE329" t="s">
        <v>101</v>
      </c>
      <c r="BF329">
        <v>14.2</v>
      </c>
      <c r="BG329">
        <v>14.2</v>
      </c>
      <c r="BH329">
        <v>15.6</v>
      </c>
      <c r="BI329">
        <v>15.1</v>
      </c>
      <c r="BJ329">
        <v>0.9</v>
      </c>
      <c r="BK329">
        <v>16.899999999999999</v>
      </c>
      <c r="BL329">
        <v>1.3</v>
      </c>
      <c r="BM329">
        <v>22.9</v>
      </c>
      <c r="BN329">
        <v>76.099999999999994</v>
      </c>
      <c r="BO329">
        <v>61.3</v>
      </c>
      <c r="BP329">
        <v>3320</v>
      </c>
      <c r="BQ329">
        <v>37</v>
      </c>
      <c r="BR329">
        <v>61</v>
      </c>
      <c r="BS329">
        <v>1150928.132</v>
      </c>
      <c r="BT329">
        <v>1871413.203</v>
      </c>
      <c r="BU329">
        <v>41.80304615</v>
      </c>
      <c r="BV329">
        <v>-87.722006730000004</v>
      </c>
      <c r="BW329">
        <v>57</v>
      </c>
      <c r="BX329" t="s">
        <v>1244</v>
      </c>
      <c r="BY329">
        <v>14</v>
      </c>
      <c r="BZ329">
        <v>8</v>
      </c>
      <c r="CA329" t="s">
        <v>1245</v>
      </c>
    </row>
    <row r="330" spans="2:79" x14ac:dyDescent="0.2">
      <c r="B330">
        <v>609760</v>
      </c>
      <c r="C330" t="s">
        <v>1746</v>
      </c>
      <c r="D330" t="s">
        <v>132</v>
      </c>
      <c r="E330" t="s">
        <v>1747</v>
      </c>
      <c r="F330" t="s">
        <v>90</v>
      </c>
      <c r="G330" t="s">
        <v>91</v>
      </c>
      <c r="H330">
        <v>60627</v>
      </c>
      <c r="I330" t="s">
        <v>1748</v>
      </c>
      <c r="J330" t="s">
        <v>1749</v>
      </c>
      <c r="K330" t="s">
        <v>489</v>
      </c>
      <c r="L330" t="s">
        <v>156</v>
      </c>
      <c r="M330" t="s">
        <v>96</v>
      </c>
      <c r="N330" t="s">
        <v>128</v>
      </c>
      <c r="O330" t="s">
        <v>248</v>
      </c>
      <c r="P330" t="s">
        <v>249</v>
      </c>
      <c r="Q330" t="s">
        <v>96</v>
      </c>
      <c r="R330" t="s">
        <v>103</v>
      </c>
      <c r="S330">
        <v>53</v>
      </c>
      <c r="T330" t="s">
        <v>101</v>
      </c>
      <c r="U330" t="s">
        <v>101</v>
      </c>
      <c r="V330" t="s">
        <v>102</v>
      </c>
      <c r="W330">
        <v>37</v>
      </c>
      <c r="X330" t="s">
        <v>102</v>
      </c>
      <c r="Y330">
        <v>34</v>
      </c>
      <c r="Z330" t="s">
        <v>4875</v>
      </c>
      <c r="AA330" t="s">
        <v>101</v>
      </c>
      <c r="AB330" t="s">
        <v>101</v>
      </c>
      <c r="AC330" t="s">
        <v>101</v>
      </c>
      <c r="AD330" t="s">
        <v>101</v>
      </c>
      <c r="AE330" t="s">
        <v>101</v>
      </c>
      <c r="AF330" t="s">
        <v>101</v>
      </c>
      <c r="AG330" t="s">
        <v>101</v>
      </c>
      <c r="AH330" s="2">
        <v>0.91600000000000004</v>
      </c>
      <c r="AI330">
        <v>8.9</v>
      </c>
      <c r="AJ330" s="2">
        <v>0.96399999999999997</v>
      </c>
      <c r="AK330" s="2">
        <v>1</v>
      </c>
      <c r="AL330" t="s">
        <v>101</v>
      </c>
      <c r="AM330" t="s">
        <v>101</v>
      </c>
      <c r="AN330" t="s">
        <v>101</v>
      </c>
      <c r="AO330" t="s">
        <v>101</v>
      </c>
      <c r="AP330" t="s">
        <v>101</v>
      </c>
      <c r="AQ330" t="s">
        <v>101</v>
      </c>
      <c r="AR330" t="s">
        <v>101</v>
      </c>
      <c r="AS330" t="s">
        <v>101</v>
      </c>
      <c r="AT330" t="s">
        <v>101</v>
      </c>
      <c r="AU330" t="s">
        <v>101</v>
      </c>
      <c r="AV330" t="s">
        <v>101</v>
      </c>
      <c r="AW330" t="s">
        <v>101</v>
      </c>
      <c r="BB330" t="s">
        <v>101</v>
      </c>
      <c r="BC330" t="s">
        <v>101</v>
      </c>
      <c r="BD330" t="s">
        <v>101</v>
      </c>
      <c r="BE330" t="s">
        <v>101</v>
      </c>
      <c r="BF330">
        <v>14.5</v>
      </c>
      <c r="BG330">
        <v>14.2</v>
      </c>
      <c r="BH330">
        <v>15</v>
      </c>
      <c r="BI330">
        <v>14.9</v>
      </c>
      <c r="BJ330">
        <v>0.4</v>
      </c>
      <c r="BK330">
        <v>16.8</v>
      </c>
      <c r="BL330">
        <v>1.8</v>
      </c>
      <c r="BM330">
        <v>21.2</v>
      </c>
      <c r="BN330">
        <v>78.7</v>
      </c>
      <c r="BO330">
        <v>60.5</v>
      </c>
      <c r="BP330">
        <v>532</v>
      </c>
      <c r="BQ330">
        <v>48</v>
      </c>
      <c r="BR330">
        <v>79.5</v>
      </c>
      <c r="BS330">
        <v>1187202.3899999999</v>
      </c>
      <c r="BT330">
        <v>1818214.0830000001</v>
      </c>
      <c r="BU330">
        <v>41.656277090000003</v>
      </c>
      <c r="BV330">
        <v>-87.590656600000003</v>
      </c>
      <c r="BW330">
        <v>54</v>
      </c>
      <c r="BX330" t="s">
        <v>351</v>
      </c>
      <c r="BY330">
        <v>9</v>
      </c>
      <c r="BZ330">
        <v>5</v>
      </c>
      <c r="CA330" t="s">
        <v>1750</v>
      </c>
    </row>
    <row r="331" spans="2:79" x14ac:dyDescent="0.2">
      <c r="B331">
        <v>609827</v>
      </c>
      <c r="C331" t="s">
        <v>1652</v>
      </c>
      <c r="D331" t="s">
        <v>88</v>
      </c>
      <c r="E331" t="s">
        <v>1653</v>
      </c>
      <c r="F331" t="s">
        <v>90</v>
      </c>
      <c r="G331" t="s">
        <v>91</v>
      </c>
      <c r="H331">
        <v>60619</v>
      </c>
      <c r="I331" t="s">
        <v>1654</v>
      </c>
      <c r="J331" t="s">
        <v>1655</v>
      </c>
      <c r="K331" t="s">
        <v>200</v>
      </c>
      <c r="L331" t="s">
        <v>95</v>
      </c>
      <c r="M331" t="s">
        <v>96</v>
      </c>
      <c r="N331" t="s">
        <v>128</v>
      </c>
      <c r="O331" t="s">
        <v>98</v>
      </c>
      <c r="P331" t="s">
        <v>249</v>
      </c>
      <c r="Q331" t="s">
        <v>96</v>
      </c>
      <c r="R331" t="s">
        <v>103</v>
      </c>
      <c r="S331">
        <v>51</v>
      </c>
      <c r="T331" t="s">
        <v>101</v>
      </c>
      <c r="U331" t="s">
        <v>101</v>
      </c>
      <c r="V331" t="s">
        <v>103</v>
      </c>
      <c r="W331">
        <v>58</v>
      </c>
      <c r="X331" t="s">
        <v>149</v>
      </c>
      <c r="Y331">
        <v>70</v>
      </c>
      <c r="Z331" t="s">
        <v>4875</v>
      </c>
      <c r="AA331" t="s">
        <v>101</v>
      </c>
      <c r="AB331" t="s">
        <v>101</v>
      </c>
      <c r="AC331" t="s">
        <v>101</v>
      </c>
      <c r="AD331" t="s">
        <v>103</v>
      </c>
      <c r="AE331">
        <v>48</v>
      </c>
      <c r="AF331" t="s">
        <v>103</v>
      </c>
      <c r="AG331">
        <v>47</v>
      </c>
      <c r="AH331" s="2">
        <v>0.94899999999999995</v>
      </c>
      <c r="AI331">
        <v>8.9</v>
      </c>
      <c r="AJ331" s="2">
        <v>0.94899999999999995</v>
      </c>
      <c r="AK331" s="2">
        <v>1</v>
      </c>
      <c r="AL331">
        <v>81.7</v>
      </c>
      <c r="AM331">
        <v>55.8</v>
      </c>
      <c r="AN331">
        <v>31.1</v>
      </c>
      <c r="AO331">
        <v>38.5</v>
      </c>
      <c r="AP331">
        <v>49.3</v>
      </c>
      <c r="AQ331">
        <v>39.9</v>
      </c>
      <c r="AR331">
        <v>40.6</v>
      </c>
      <c r="AS331">
        <v>33</v>
      </c>
      <c r="AT331">
        <v>52.4</v>
      </c>
      <c r="AU331">
        <v>49.4</v>
      </c>
      <c r="AV331">
        <v>18.600000000000001</v>
      </c>
      <c r="AW331">
        <v>35.6</v>
      </c>
      <c r="AX331">
        <v>15.5</v>
      </c>
      <c r="AY331">
        <v>14.3</v>
      </c>
      <c r="AZ331">
        <v>0</v>
      </c>
      <c r="BA331">
        <v>-0.4</v>
      </c>
      <c r="BB331" t="s">
        <v>113</v>
      </c>
      <c r="BC331" t="s">
        <v>113</v>
      </c>
      <c r="BD331">
        <v>20.9</v>
      </c>
      <c r="BE331" t="s">
        <v>101</v>
      </c>
      <c r="BF331" t="s">
        <v>101</v>
      </c>
      <c r="BG331" t="s">
        <v>101</v>
      </c>
      <c r="BH331" t="s">
        <v>101</v>
      </c>
      <c r="BI331" t="s">
        <v>101</v>
      </c>
      <c r="BJ331" t="s">
        <v>101</v>
      </c>
      <c r="BK331" t="s">
        <v>101</v>
      </c>
      <c r="BL331" t="s">
        <v>101</v>
      </c>
      <c r="BM331" t="s">
        <v>101</v>
      </c>
      <c r="BN331" t="s">
        <v>101</v>
      </c>
      <c r="BO331" t="s">
        <v>101</v>
      </c>
      <c r="BP331">
        <v>766</v>
      </c>
      <c r="BQ331">
        <v>45</v>
      </c>
      <c r="BR331" t="s">
        <v>101</v>
      </c>
      <c r="BS331">
        <v>1182385.6510000001</v>
      </c>
      <c r="BT331">
        <v>1844494.844</v>
      </c>
      <c r="BU331">
        <v>41.72850759</v>
      </c>
      <c r="BV331">
        <v>-87.607471079999996</v>
      </c>
      <c r="BW331">
        <v>44</v>
      </c>
      <c r="BX331" t="s">
        <v>385</v>
      </c>
      <c r="BY331">
        <v>6</v>
      </c>
      <c r="BZ331">
        <v>6</v>
      </c>
      <c r="CA331" t="s">
        <v>1656</v>
      </c>
    </row>
    <row r="332" spans="2:79" x14ac:dyDescent="0.2">
      <c r="B332">
        <v>610170</v>
      </c>
      <c r="C332" t="s">
        <v>1999</v>
      </c>
      <c r="D332" t="s">
        <v>88</v>
      </c>
      <c r="E332" t="s">
        <v>2000</v>
      </c>
      <c r="F332" t="s">
        <v>90</v>
      </c>
      <c r="G332" t="s">
        <v>91</v>
      </c>
      <c r="H332">
        <v>60632</v>
      </c>
      <c r="I332" t="s">
        <v>2001</v>
      </c>
      <c r="J332" t="s">
        <v>2002</v>
      </c>
      <c r="K332" t="s">
        <v>285</v>
      </c>
      <c r="L332" t="s">
        <v>112</v>
      </c>
      <c r="M332" t="s">
        <v>96</v>
      </c>
      <c r="N332" t="s">
        <v>97</v>
      </c>
      <c r="O332" t="s">
        <v>248</v>
      </c>
      <c r="P332" t="s">
        <v>249</v>
      </c>
      <c r="Q332" t="s">
        <v>96</v>
      </c>
      <c r="R332" t="s">
        <v>103</v>
      </c>
      <c r="S332">
        <v>59</v>
      </c>
      <c r="T332" t="s">
        <v>149</v>
      </c>
      <c r="U332">
        <v>64</v>
      </c>
      <c r="V332" t="s">
        <v>103</v>
      </c>
      <c r="W332">
        <v>59</v>
      </c>
      <c r="X332" t="s">
        <v>149</v>
      </c>
      <c r="Y332">
        <v>63</v>
      </c>
      <c r="Z332" t="s">
        <v>4874</v>
      </c>
      <c r="AA332">
        <v>65</v>
      </c>
      <c r="AB332" t="s">
        <v>149</v>
      </c>
      <c r="AC332">
        <v>72</v>
      </c>
      <c r="AD332" t="s">
        <v>103</v>
      </c>
      <c r="AE332">
        <v>52</v>
      </c>
      <c r="AF332" t="s">
        <v>149</v>
      </c>
      <c r="AG332">
        <v>55</v>
      </c>
      <c r="AH332" s="2">
        <v>0.95399999999999996</v>
      </c>
      <c r="AI332">
        <v>8.9</v>
      </c>
      <c r="AJ332" s="2">
        <v>0.97099999999999997</v>
      </c>
      <c r="AK332" s="2">
        <v>1</v>
      </c>
      <c r="AL332">
        <v>67.599999999999994</v>
      </c>
      <c r="AM332">
        <v>30.5</v>
      </c>
      <c r="AN332">
        <v>27.4</v>
      </c>
      <c r="AO332">
        <v>32.5</v>
      </c>
      <c r="AP332">
        <v>44.4</v>
      </c>
      <c r="AQ332">
        <v>48.7</v>
      </c>
      <c r="AR332">
        <v>41.6</v>
      </c>
      <c r="AS332">
        <v>49.3</v>
      </c>
      <c r="AT332">
        <v>52.8</v>
      </c>
      <c r="AU332">
        <v>59.6</v>
      </c>
      <c r="AV332">
        <v>17.7</v>
      </c>
      <c r="AW332">
        <v>27.8</v>
      </c>
      <c r="AX332">
        <v>17.100000000000001</v>
      </c>
      <c r="AY332">
        <v>13.8</v>
      </c>
      <c r="AZ332">
        <v>0.8</v>
      </c>
      <c r="BA332">
        <v>1.5</v>
      </c>
      <c r="BB332" t="s">
        <v>220</v>
      </c>
      <c r="BC332" t="s">
        <v>220</v>
      </c>
      <c r="BD332" t="s">
        <v>101</v>
      </c>
      <c r="BE332" t="s">
        <v>101</v>
      </c>
      <c r="BF332" t="s">
        <v>101</v>
      </c>
      <c r="BG332" t="s">
        <v>101</v>
      </c>
      <c r="BH332" t="s">
        <v>101</v>
      </c>
      <c r="BI332" t="s">
        <v>101</v>
      </c>
      <c r="BJ332" t="s">
        <v>101</v>
      </c>
      <c r="BK332" t="s">
        <v>101</v>
      </c>
      <c r="BL332" t="s">
        <v>101</v>
      </c>
      <c r="BM332" t="s">
        <v>101</v>
      </c>
      <c r="BN332" t="s">
        <v>101</v>
      </c>
      <c r="BO332" t="s">
        <v>101</v>
      </c>
      <c r="BP332">
        <v>1038</v>
      </c>
      <c r="BQ332">
        <v>39</v>
      </c>
      <c r="BR332" t="s">
        <v>101</v>
      </c>
      <c r="BS332">
        <v>1155752.301</v>
      </c>
      <c r="BT332">
        <v>1874367.2339999999</v>
      </c>
      <c r="BU332">
        <v>41.811056890000003</v>
      </c>
      <c r="BV332">
        <v>-87.704234810000003</v>
      </c>
      <c r="BW332">
        <v>58</v>
      </c>
      <c r="BX332" t="s">
        <v>928</v>
      </c>
      <c r="BY332">
        <v>14</v>
      </c>
      <c r="BZ332">
        <v>8</v>
      </c>
      <c r="CA332" t="s">
        <v>2003</v>
      </c>
    </row>
    <row r="333" spans="2:79" x14ac:dyDescent="0.2">
      <c r="B333">
        <v>610269</v>
      </c>
      <c r="C333" t="s">
        <v>1866</v>
      </c>
      <c r="D333" t="s">
        <v>88</v>
      </c>
      <c r="E333" t="s">
        <v>1867</v>
      </c>
      <c r="F333" t="s">
        <v>90</v>
      </c>
      <c r="G333" t="s">
        <v>91</v>
      </c>
      <c r="H333">
        <v>60640</v>
      </c>
      <c r="I333" t="s">
        <v>1868</v>
      </c>
      <c r="J333" t="s">
        <v>1869</v>
      </c>
      <c r="K333" t="s">
        <v>954</v>
      </c>
      <c r="L333" t="s">
        <v>193</v>
      </c>
      <c r="M333" t="s">
        <v>96</v>
      </c>
      <c r="N333" t="s">
        <v>128</v>
      </c>
      <c r="O333" t="s">
        <v>248</v>
      </c>
      <c r="P333" t="s">
        <v>249</v>
      </c>
      <c r="Q333" t="s">
        <v>96</v>
      </c>
      <c r="R333" t="s">
        <v>103</v>
      </c>
      <c r="S333">
        <v>56</v>
      </c>
      <c r="T333" t="s">
        <v>102</v>
      </c>
      <c r="U333">
        <v>36</v>
      </c>
      <c r="V333" t="s">
        <v>149</v>
      </c>
      <c r="W333">
        <v>67</v>
      </c>
      <c r="X333" t="s">
        <v>103</v>
      </c>
      <c r="Y333">
        <v>41</v>
      </c>
      <c r="Z333" t="s">
        <v>4877</v>
      </c>
      <c r="AA333">
        <v>32</v>
      </c>
      <c r="AB333" t="s">
        <v>103</v>
      </c>
      <c r="AC333">
        <v>42</v>
      </c>
      <c r="AD333" t="s">
        <v>103</v>
      </c>
      <c r="AE333">
        <v>52</v>
      </c>
      <c r="AF333" t="s">
        <v>103</v>
      </c>
      <c r="AG333">
        <v>53</v>
      </c>
      <c r="AH333" s="2">
        <v>0.94</v>
      </c>
      <c r="AI333">
        <v>8.8000000000000007</v>
      </c>
      <c r="AJ333" s="2">
        <v>0.94799999999999995</v>
      </c>
      <c r="AK333" s="2">
        <v>0.98099999999999998</v>
      </c>
      <c r="AL333">
        <v>62.4</v>
      </c>
      <c r="AM333">
        <v>66.3</v>
      </c>
      <c r="AN333">
        <v>31.3</v>
      </c>
      <c r="AO333">
        <v>30.3</v>
      </c>
      <c r="AP333">
        <v>46.7</v>
      </c>
      <c r="AQ333">
        <v>48.3</v>
      </c>
      <c r="AR333">
        <v>34.1</v>
      </c>
      <c r="AS333">
        <v>40.5</v>
      </c>
      <c r="AT333">
        <v>48.1</v>
      </c>
      <c r="AU333">
        <v>58.4</v>
      </c>
      <c r="AV333">
        <v>9.1</v>
      </c>
      <c r="AW333">
        <v>13.6</v>
      </c>
      <c r="AX333">
        <v>19.5</v>
      </c>
      <c r="AY333">
        <v>10.8</v>
      </c>
      <c r="AZ333">
        <v>1</v>
      </c>
      <c r="BA333">
        <v>-0.2</v>
      </c>
      <c r="BB333" t="s">
        <v>220</v>
      </c>
      <c r="BC333" t="s">
        <v>113</v>
      </c>
      <c r="BD333" t="s">
        <v>101</v>
      </c>
      <c r="BE333" t="s">
        <v>101</v>
      </c>
      <c r="BF333" t="s">
        <v>101</v>
      </c>
      <c r="BG333" t="s">
        <v>101</v>
      </c>
      <c r="BH333" t="s">
        <v>101</v>
      </c>
      <c r="BI333" t="s">
        <v>101</v>
      </c>
      <c r="BJ333" t="s">
        <v>101</v>
      </c>
      <c r="BK333" t="s">
        <v>101</v>
      </c>
      <c r="BL333" t="s">
        <v>101</v>
      </c>
      <c r="BM333" t="s">
        <v>101</v>
      </c>
      <c r="BN333" t="s">
        <v>101</v>
      </c>
      <c r="BO333" t="s">
        <v>101</v>
      </c>
      <c r="BP333">
        <v>355</v>
      </c>
      <c r="BQ333">
        <v>32</v>
      </c>
      <c r="BR333" t="s">
        <v>101</v>
      </c>
      <c r="BS333">
        <v>1168789.5349999999</v>
      </c>
      <c r="BT333">
        <v>1932738.4620000001</v>
      </c>
      <c r="BU333">
        <v>41.97095968</v>
      </c>
      <c r="BV333">
        <v>-87.654721929999994</v>
      </c>
      <c r="BW333">
        <v>3</v>
      </c>
      <c r="BX333" t="s">
        <v>955</v>
      </c>
      <c r="BY333">
        <v>48</v>
      </c>
      <c r="BZ333">
        <v>20</v>
      </c>
      <c r="CA333" t="s">
        <v>1870</v>
      </c>
    </row>
    <row r="334" spans="2:79" x14ac:dyDescent="0.2">
      <c r="B334">
        <v>609971</v>
      </c>
      <c r="C334" t="s">
        <v>1672</v>
      </c>
      <c r="D334" t="s">
        <v>88</v>
      </c>
      <c r="E334" t="s">
        <v>1673</v>
      </c>
      <c r="F334" t="s">
        <v>90</v>
      </c>
      <c r="G334" t="s">
        <v>91</v>
      </c>
      <c r="H334">
        <v>60620</v>
      </c>
      <c r="I334" t="s">
        <v>1674</v>
      </c>
      <c r="J334" t="s">
        <v>1675</v>
      </c>
      <c r="K334" t="s">
        <v>324</v>
      </c>
      <c r="L334" t="s">
        <v>95</v>
      </c>
      <c r="M334" t="s">
        <v>96</v>
      </c>
      <c r="N334" t="s">
        <v>97</v>
      </c>
      <c r="O334" t="s">
        <v>98</v>
      </c>
      <c r="P334" t="s">
        <v>249</v>
      </c>
      <c r="Q334" t="s">
        <v>96</v>
      </c>
      <c r="R334" t="s">
        <v>103</v>
      </c>
      <c r="S334">
        <v>51</v>
      </c>
      <c r="T334" t="s">
        <v>102</v>
      </c>
      <c r="U334">
        <v>24</v>
      </c>
      <c r="V334" t="s">
        <v>149</v>
      </c>
      <c r="W334">
        <v>61</v>
      </c>
      <c r="X334" t="s">
        <v>149</v>
      </c>
      <c r="Y334">
        <v>61</v>
      </c>
      <c r="Z334" t="s">
        <v>4876</v>
      </c>
      <c r="AA334">
        <v>43</v>
      </c>
      <c r="AB334" t="s">
        <v>102</v>
      </c>
      <c r="AC334">
        <v>36</v>
      </c>
      <c r="AD334" t="s">
        <v>103</v>
      </c>
      <c r="AE334">
        <v>47</v>
      </c>
      <c r="AF334" t="s">
        <v>149</v>
      </c>
      <c r="AG334">
        <v>55</v>
      </c>
      <c r="AH334" s="2">
        <v>0.93</v>
      </c>
      <c r="AI334">
        <v>8.6999999999999993</v>
      </c>
      <c r="AJ334" s="2">
        <v>0.96</v>
      </c>
      <c r="AK334" s="2">
        <v>0.97799999999999998</v>
      </c>
      <c r="AL334" t="s">
        <v>101</v>
      </c>
      <c r="AM334" t="s">
        <v>101</v>
      </c>
      <c r="AN334">
        <v>25.6</v>
      </c>
      <c r="AO334">
        <v>28.2</v>
      </c>
      <c r="AP334">
        <v>42.7</v>
      </c>
      <c r="AQ334">
        <v>46.8</v>
      </c>
      <c r="AR334">
        <v>50</v>
      </c>
      <c r="AS334">
        <v>38.9</v>
      </c>
      <c r="AT334">
        <v>58.8</v>
      </c>
      <c r="AU334">
        <v>53.1</v>
      </c>
      <c r="AV334">
        <v>14.6</v>
      </c>
      <c r="AW334">
        <v>23.1</v>
      </c>
      <c r="AX334">
        <v>13.8</v>
      </c>
      <c r="AY334">
        <v>7.7</v>
      </c>
      <c r="AZ334">
        <v>1.2</v>
      </c>
      <c r="BA334">
        <v>0.4</v>
      </c>
      <c r="BB334" t="s">
        <v>220</v>
      </c>
      <c r="BC334" t="s">
        <v>113</v>
      </c>
      <c r="BD334" t="s">
        <v>101</v>
      </c>
      <c r="BE334" t="s">
        <v>101</v>
      </c>
      <c r="BF334" t="s">
        <v>101</v>
      </c>
      <c r="BG334" t="s">
        <v>101</v>
      </c>
      <c r="BH334" t="s">
        <v>101</v>
      </c>
      <c r="BI334" t="s">
        <v>101</v>
      </c>
      <c r="BJ334" t="s">
        <v>101</v>
      </c>
      <c r="BK334" t="s">
        <v>101</v>
      </c>
      <c r="BL334" t="s">
        <v>101</v>
      </c>
      <c r="BM334" t="s">
        <v>101</v>
      </c>
      <c r="BN334" t="s">
        <v>101</v>
      </c>
      <c r="BO334" t="s">
        <v>101</v>
      </c>
      <c r="BP334">
        <v>476</v>
      </c>
      <c r="BQ334">
        <v>45</v>
      </c>
      <c r="BR334" t="s">
        <v>101</v>
      </c>
      <c r="BS334">
        <v>1175413.4269999999</v>
      </c>
      <c r="BT334">
        <v>1854942.1170000001</v>
      </c>
      <c r="BU334">
        <v>41.757334720000003</v>
      </c>
      <c r="BV334">
        <v>-87.632700080000006</v>
      </c>
      <c r="BW334">
        <v>69</v>
      </c>
      <c r="BX334" t="s">
        <v>137</v>
      </c>
      <c r="BY334">
        <v>17</v>
      </c>
      <c r="BZ334">
        <v>6</v>
      </c>
      <c r="CA334" t="s">
        <v>1676</v>
      </c>
    </row>
    <row r="335" spans="2:79" x14ac:dyDescent="0.2">
      <c r="B335">
        <v>609695</v>
      </c>
      <c r="C335" t="s">
        <v>1687</v>
      </c>
      <c r="D335" t="s">
        <v>132</v>
      </c>
      <c r="E335" t="s">
        <v>1688</v>
      </c>
      <c r="F335" t="s">
        <v>90</v>
      </c>
      <c r="G335" t="s">
        <v>91</v>
      </c>
      <c r="H335">
        <v>60625</v>
      </c>
      <c r="I335" t="s">
        <v>1689</v>
      </c>
      <c r="J335" t="s">
        <v>1690</v>
      </c>
      <c r="K335" t="s">
        <v>367</v>
      </c>
      <c r="L335" t="s">
        <v>193</v>
      </c>
      <c r="M335" t="s">
        <v>96</v>
      </c>
      <c r="N335" t="s">
        <v>128</v>
      </c>
      <c r="O335" t="s">
        <v>98</v>
      </c>
      <c r="P335" t="s">
        <v>99</v>
      </c>
      <c r="Q335" t="s">
        <v>96</v>
      </c>
      <c r="R335" t="s">
        <v>103</v>
      </c>
      <c r="S335">
        <v>51</v>
      </c>
      <c r="T335" t="s">
        <v>103</v>
      </c>
      <c r="U335">
        <v>44</v>
      </c>
      <c r="V335" t="s">
        <v>103</v>
      </c>
      <c r="W335">
        <v>43</v>
      </c>
      <c r="X335" t="s">
        <v>103</v>
      </c>
      <c r="Y335">
        <v>42</v>
      </c>
      <c r="Z335" t="s">
        <v>4877</v>
      </c>
      <c r="AA335">
        <v>27</v>
      </c>
      <c r="AB335" t="s">
        <v>103</v>
      </c>
      <c r="AC335">
        <v>41</v>
      </c>
      <c r="AD335" t="s">
        <v>102</v>
      </c>
      <c r="AE335">
        <v>43</v>
      </c>
      <c r="AF335" t="s">
        <v>102</v>
      </c>
      <c r="AG335">
        <v>41</v>
      </c>
      <c r="AH335" s="2">
        <v>0.81100000000000005</v>
      </c>
      <c r="AI335">
        <v>8.6999999999999993</v>
      </c>
      <c r="AJ335" s="2">
        <v>0.95899999999999996</v>
      </c>
      <c r="AK335" s="2">
        <v>0.99199999999999999</v>
      </c>
      <c r="AL335" t="s">
        <v>101</v>
      </c>
      <c r="AM335" t="s">
        <v>101</v>
      </c>
      <c r="AN335" t="s">
        <v>101</v>
      </c>
      <c r="AO335" t="s">
        <v>101</v>
      </c>
      <c r="AP335" t="s">
        <v>101</v>
      </c>
      <c r="AQ335" t="s">
        <v>101</v>
      </c>
      <c r="AR335" t="s">
        <v>101</v>
      </c>
      <c r="AS335" t="s">
        <v>101</v>
      </c>
      <c r="AT335" t="s">
        <v>101</v>
      </c>
      <c r="AU335" t="s">
        <v>101</v>
      </c>
      <c r="AV335" t="s">
        <v>101</v>
      </c>
      <c r="AW335" t="s">
        <v>101</v>
      </c>
      <c r="BB335" t="s">
        <v>101</v>
      </c>
      <c r="BC335" t="s">
        <v>101</v>
      </c>
      <c r="BD335" t="s">
        <v>101</v>
      </c>
      <c r="BE335" t="s">
        <v>101</v>
      </c>
      <c r="BF335">
        <v>13.8</v>
      </c>
      <c r="BG335">
        <v>13.9</v>
      </c>
      <c r="BH335">
        <v>14.9</v>
      </c>
      <c r="BI335">
        <v>14.8</v>
      </c>
      <c r="BJ335">
        <v>1</v>
      </c>
      <c r="BK335">
        <v>16.7</v>
      </c>
      <c r="BL335">
        <v>1.8</v>
      </c>
      <c r="BM335">
        <v>16</v>
      </c>
      <c r="BN335">
        <v>64.599999999999994</v>
      </c>
      <c r="BO335">
        <v>49.1</v>
      </c>
      <c r="BP335">
        <v>1532</v>
      </c>
      <c r="BQ335">
        <v>31</v>
      </c>
      <c r="BR335">
        <v>72.2</v>
      </c>
      <c r="BS335">
        <v>1162034.1569999999</v>
      </c>
      <c r="BT335">
        <v>1934187.196</v>
      </c>
      <c r="BU335">
        <v>41.975079219999998</v>
      </c>
      <c r="BV335">
        <v>-87.679521390000005</v>
      </c>
      <c r="BW335">
        <v>4</v>
      </c>
      <c r="BX335" t="s">
        <v>1691</v>
      </c>
      <c r="BY335">
        <v>47</v>
      </c>
      <c r="BZ335">
        <v>20</v>
      </c>
      <c r="CA335" t="s">
        <v>1692</v>
      </c>
    </row>
    <row r="336" spans="2:79" x14ac:dyDescent="0.2">
      <c r="B336">
        <v>610144</v>
      </c>
      <c r="C336" t="s">
        <v>1491</v>
      </c>
      <c r="D336" t="s">
        <v>88</v>
      </c>
      <c r="E336" t="s">
        <v>1492</v>
      </c>
      <c r="F336" t="s">
        <v>90</v>
      </c>
      <c r="G336" t="s">
        <v>91</v>
      </c>
      <c r="H336">
        <v>60618</v>
      </c>
      <c r="I336" t="s">
        <v>1493</v>
      </c>
      <c r="J336" t="s">
        <v>1494</v>
      </c>
      <c r="K336" t="s">
        <v>192</v>
      </c>
      <c r="L336" t="s">
        <v>193</v>
      </c>
      <c r="M336" t="s">
        <v>96</v>
      </c>
      <c r="N336" t="s">
        <v>128</v>
      </c>
      <c r="O336" t="s">
        <v>98</v>
      </c>
      <c r="P336" t="s">
        <v>249</v>
      </c>
      <c r="Q336" t="s">
        <v>96</v>
      </c>
      <c r="R336" t="s">
        <v>103</v>
      </c>
      <c r="S336">
        <v>48</v>
      </c>
      <c r="T336" t="s">
        <v>101</v>
      </c>
      <c r="U336" t="s">
        <v>101</v>
      </c>
      <c r="V336" t="s">
        <v>102</v>
      </c>
      <c r="W336">
        <v>33</v>
      </c>
      <c r="X336" t="s">
        <v>102</v>
      </c>
      <c r="Y336">
        <v>34</v>
      </c>
      <c r="Z336" t="s">
        <v>4875</v>
      </c>
      <c r="AA336" t="s">
        <v>101</v>
      </c>
      <c r="AB336" t="s">
        <v>101</v>
      </c>
      <c r="AC336" t="s">
        <v>101</v>
      </c>
      <c r="AD336" t="s">
        <v>103</v>
      </c>
      <c r="AE336">
        <v>48</v>
      </c>
      <c r="AF336" t="s">
        <v>103</v>
      </c>
      <c r="AG336">
        <v>51</v>
      </c>
      <c r="AH336" s="2">
        <v>0.97</v>
      </c>
      <c r="AI336">
        <v>8.6999999999999993</v>
      </c>
      <c r="AJ336" s="2">
        <v>0.96699999999999997</v>
      </c>
      <c r="AK336" s="2">
        <v>1</v>
      </c>
      <c r="AL336">
        <v>77.8</v>
      </c>
      <c r="AM336">
        <v>40.1</v>
      </c>
      <c r="AN336">
        <v>39.5</v>
      </c>
      <c r="AO336">
        <v>27</v>
      </c>
      <c r="AP336">
        <v>63.2</v>
      </c>
      <c r="AQ336">
        <v>62.7</v>
      </c>
      <c r="AR336">
        <v>48.7</v>
      </c>
      <c r="AS336">
        <v>33.200000000000003</v>
      </c>
      <c r="AT336">
        <v>62.7</v>
      </c>
      <c r="AU336">
        <v>59.2</v>
      </c>
      <c r="AV336">
        <v>11.6</v>
      </c>
      <c r="AW336">
        <v>30.3</v>
      </c>
      <c r="AX336">
        <v>15.5</v>
      </c>
      <c r="AY336">
        <v>9.8000000000000007</v>
      </c>
      <c r="AZ336">
        <v>0.2</v>
      </c>
      <c r="BA336">
        <v>0.5</v>
      </c>
      <c r="BB336" t="s">
        <v>113</v>
      </c>
      <c r="BC336" t="s">
        <v>113</v>
      </c>
      <c r="BD336">
        <v>22.5</v>
      </c>
      <c r="BE336">
        <v>69</v>
      </c>
      <c r="BF336" t="s">
        <v>101</v>
      </c>
      <c r="BG336" t="s">
        <v>101</v>
      </c>
      <c r="BH336" t="s">
        <v>101</v>
      </c>
      <c r="BI336" t="s">
        <v>101</v>
      </c>
      <c r="BJ336" t="s">
        <v>101</v>
      </c>
      <c r="BK336" t="s">
        <v>101</v>
      </c>
      <c r="BL336" t="s">
        <v>101</v>
      </c>
      <c r="BM336" t="s">
        <v>101</v>
      </c>
      <c r="BN336" t="s">
        <v>101</v>
      </c>
      <c r="BO336" t="s">
        <v>101</v>
      </c>
      <c r="BP336">
        <v>1195</v>
      </c>
      <c r="BQ336">
        <v>29</v>
      </c>
      <c r="BR336" t="s">
        <v>101</v>
      </c>
      <c r="BS336">
        <v>1151243.469</v>
      </c>
      <c r="BT336">
        <v>1921732.4129999999</v>
      </c>
      <c r="BU336">
        <v>41.941121549999998</v>
      </c>
      <c r="BV336">
        <v>-87.719530579999997</v>
      </c>
      <c r="BW336">
        <v>21</v>
      </c>
      <c r="BX336" t="s">
        <v>1495</v>
      </c>
      <c r="BY336">
        <v>35</v>
      </c>
      <c r="BZ336">
        <v>17</v>
      </c>
      <c r="CA336" t="s">
        <v>1496</v>
      </c>
    </row>
    <row r="337" spans="2:79" x14ac:dyDescent="0.2">
      <c r="B337">
        <v>610169</v>
      </c>
      <c r="C337" t="s">
        <v>310</v>
      </c>
      <c r="D337" t="s">
        <v>88</v>
      </c>
      <c r="E337" t="s">
        <v>311</v>
      </c>
      <c r="F337" t="s">
        <v>90</v>
      </c>
      <c r="G337" t="s">
        <v>91</v>
      </c>
      <c r="H337">
        <v>60637</v>
      </c>
      <c r="I337" t="s">
        <v>312</v>
      </c>
      <c r="J337" t="s">
        <v>313</v>
      </c>
      <c r="K337" t="s">
        <v>94</v>
      </c>
      <c r="L337" t="s">
        <v>95</v>
      </c>
      <c r="M337" t="s">
        <v>96</v>
      </c>
      <c r="N337" t="s">
        <v>128</v>
      </c>
      <c r="O337" t="s">
        <v>98</v>
      </c>
      <c r="P337" t="s">
        <v>99</v>
      </c>
      <c r="Q337" t="s">
        <v>96</v>
      </c>
      <c r="R337" t="s">
        <v>102</v>
      </c>
      <c r="S337">
        <v>23</v>
      </c>
      <c r="T337" t="s">
        <v>101</v>
      </c>
      <c r="U337" t="s">
        <v>101</v>
      </c>
      <c r="V337" t="s">
        <v>102</v>
      </c>
      <c r="W337">
        <v>38</v>
      </c>
      <c r="X337" t="s">
        <v>102</v>
      </c>
      <c r="Y337">
        <v>34</v>
      </c>
      <c r="Z337" t="s">
        <v>4875</v>
      </c>
      <c r="AA337" t="s">
        <v>101</v>
      </c>
      <c r="AB337" t="s">
        <v>101</v>
      </c>
      <c r="AC337" t="s">
        <v>101</v>
      </c>
      <c r="AD337" t="s">
        <v>102</v>
      </c>
      <c r="AE337">
        <v>46</v>
      </c>
      <c r="AF337" t="s">
        <v>102</v>
      </c>
      <c r="AG337">
        <v>44</v>
      </c>
      <c r="AH337" s="2">
        <v>0.90500000000000003</v>
      </c>
      <c r="AI337">
        <v>8.6</v>
      </c>
      <c r="AJ337" s="2">
        <v>0.94099999999999995</v>
      </c>
      <c r="AK337" s="2">
        <v>1</v>
      </c>
      <c r="AL337">
        <v>48.8</v>
      </c>
      <c r="AM337" t="s">
        <v>101</v>
      </c>
      <c r="AN337">
        <v>12.7</v>
      </c>
      <c r="AO337">
        <v>13.5</v>
      </c>
      <c r="AP337">
        <v>56.6</v>
      </c>
      <c r="AQ337">
        <v>51.9</v>
      </c>
      <c r="AR337">
        <v>26.4</v>
      </c>
      <c r="AS337">
        <v>33.6</v>
      </c>
      <c r="AT337">
        <v>53.1</v>
      </c>
      <c r="AU337">
        <v>66.7</v>
      </c>
      <c r="AV337">
        <v>3.7</v>
      </c>
      <c r="AW337">
        <v>11.1</v>
      </c>
      <c r="AX337">
        <v>6.1</v>
      </c>
      <c r="AY337">
        <v>5.2</v>
      </c>
      <c r="AZ337">
        <v>0.2</v>
      </c>
      <c r="BA337">
        <v>-0.4</v>
      </c>
      <c r="BB337" t="s">
        <v>113</v>
      </c>
      <c r="BC337" t="s">
        <v>113</v>
      </c>
      <c r="BD337" t="s">
        <v>101</v>
      </c>
      <c r="BE337" t="s">
        <v>101</v>
      </c>
      <c r="BF337" t="s">
        <v>101</v>
      </c>
      <c r="BG337" t="s">
        <v>101</v>
      </c>
      <c r="BH337" t="s">
        <v>101</v>
      </c>
      <c r="BI337" t="s">
        <v>101</v>
      </c>
      <c r="BJ337" t="s">
        <v>101</v>
      </c>
      <c r="BK337" t="s">
        <v>101</v>
      </c>
      <c r="BL337" t="s">
        <v>101</v>
      </c>
      <c r="BM337" t="s">
        <v>101</v>
      </c>
      <c r="BN337" t="s">
        <v>101</v>
      </c>
      <c r="BO337" t="s">
        <v>101</v>
      </c>
      <c r="BP337">
        <v>337</v>
      </c>
      <c r="BQ337">
        <v>42</v>
      </c>
      <c r="BR337" t="s">
        <v>101</v>
      </c>
      <c r="BS337">
        <v>1181884.6599999999</v>
      </c>
      <c r="BT337">
        <v>1865139.7609999999</v>
      </c>
      <c r="BU337">
        <v>41.785170989999997</v>
      </c>
      <c r="BV337">
        <v>-87.608669269999993</v>
      </c>
      <c r="BW337">
        <v>42</v>
      </c>
      <c r="BX337" t="s">
        <v>143</v>
      </c>
      <c r="BY337">
        <v>20</v>
      </c>
      <c r="BZ337">
        <v>3</v>
      </c>
      <c r="CA337" t="s">
        <v>314</v>
      </c>
    </row>
    <row r="338" spans="2:79" x14ac:dyDescent="0.2">
      <c r="B338">
        <v>609966</v>
      </c>
      <c r="C338" t="s">
        <v>1069</v>
      </c>
      <c r="D338" t="s">
        <v>88</v>
      </c>
      <c r="E338" t="s">
        <v>1070</v>
      </c>
      <c r="F338" t="s">
        <v>90</v>
      </c>
      <c r="G338" t="s">
        <v>91</v>
      </c>
      <c r="H338">
        <v>60623</v>
      </c>
      <c r="I338" t="s">
        <v>1071</v>
      </c>
      <c r="J338" t="s">
        <v>1072</v>
      </c>
      <c r="K338" t="s">
        <v>633</v>
      </c>
      <c r="L338" t="s">
        <v>121</v>
      </c>
      <c r="M338" t="s">
        <v>96</v>
      </c>
      <c r="N338" t="s">
        <v>97</v>
      </c>
      <c r="O338" t="s">
        <v>248</v>
      </c>
      <c r="P338" t="s">
        <v>249</v>
      </c>
      <c r="Q338" t="s">
        <v>96</v>
      </c>
      <c r="R338" t="s">
        <v>103</v>
      </c>
      <c r="S338">
        <v>40</v>
      </c>
      <c r="T338" t="s">
        <v>101</v>
      </c>
      <c r="U338" t="s">
        <v>101</v>
      </c>
      <c r="V338" t="s">
        <v>103</v>
      </c>
      <c r="W338">
        <v>41</v>
      </c>
      <c r="X338" t="s">
        <v>103</v>
      </c>
      <c r="Y338">
        <v>43</v>
      </c>
      <c r="Z338" t="s">
        <v>4875</v>
      </c>
      <c r="AA338" t="s">
        <v>101</v>
      </c>
      <c r="AB338" t="s">
        <v>101</v>
      </c>
      <c r="AC338" t="s">
        <v>101</v>
      </c>
      <c r="AD338" t="s">
        <v>102</v>
      </c>
      <c r="AE338">
        <v>43</v>
      </c>
      <c r="AF338" t="s">
        <v>102</v>
      </c>
      <c r="AG338">
        <v>45</v>
      </c>
      <c r="AH338" s="2">
        <v>0.95299999999999996</v>
      </c>
      <c r="AI338">
        <v>8.5</v>
      </c>
      <c r="AJ338" s="2">
        <v>0.95199999999999996</v>
      </c>
      <c r="AK338" s="2">
        <v>0.92</v>
      </c>
      <c r="AL338">
        <v>77.400000000000006</v>
      </c>
      <c r="AM338" t="s">
        <v>101</v>
      </c>
      <c r="AN338">
        <v>27.4</v>
      </c>
      <c r="AO338">
        <v>24.8</v>
      </c>
      <c r="AP338">
        <v>62.4</v>
      </c>
      <c r="AQ338">
        <v>53.7</v>
      </c>
      <c r="AR338">
        <v>38.1</v>
      </c>
      <c r="AS338">
        <v>28.8</v>
      </c>
      <c r="AT338">
        <v>60.2</v>
      </c>
      <c r="AU338">
        <v>59.8</v>
      </c>
      <c r="AV338">
        <v>12.8</v>
      </c>
      <c r="AW338">
        <v>5.3</v>
      </c>
      <c r="AX338">
        <v>10.1</v>
      </c>
      <c r="AY338">
        <v>5.8</v>
      </c>
      <c r="AZ338">
        <v>0.5</v>
      </c>
      <c r="BA338">
        <v>0.2</v>
      </c>
      <c r="BB338" t="s">
        <v>113</v>
      </c>
      <c r="BC338" t="s">
        <v>113</v>
      </c>
      <c r="BD338">
        <v>25</v>
      </c>
      <c r="BE338" t="s">
        <v>101</v>
      </c>
      <c r="BF338" t="s">
        <v>101</v>
      </c>
      <c r="BG338" t="s">
        <v>101</v>
      </c>
      <c r="BH338" t="s">
        <v>101</v>
      </c>
      <c r="BI338" t="s">
        <v>101</v>
      </c>
      <c r="BJ338" t="s">
        <v>101</v>
      </c>
      <c r="BK338" t="s">
        <v>101</v>
      </c>
      <c r="BL338" t="s">
        <v>101</v>
      </c>
      <c r="BM338" t="s">
        <v>101</v>
      </c>
      <c r="BN338" t="s">
        <v>101</v>
      </c>
      <c r="BO338" t="s">
        <v>101</v>
      </c>
      <c r="BP338">
        <v>446</v>
      </c>
      <c r="BQ338">
        <v>39</v>
      </c>
      <c r="BR338" t="s">
        <v>101</v>
      </c>
      <c r="BS338">
        <v>1157809.0149999999</v>
      </c>
      <c r="BT338">
        <v>1889554.6229999999</v>
      </c>
      <c r="BU338">
        <v>41.852691329999999</v>
      </c>
      <c r="BV338">
        <v>-87.696277769999995</v>
      </c>
      <c r="BW338">
        <v>30</v>
      </c>
      <c r="BX338" t="s">
        <v>634</v>
      </c>
      <c r="BY338">
        <v>12</v>
      </c>
      <c r="BZ338">
        <v>10</v>
      </c>
      <c r="CA338" t="s">
        <v>1073</v>
      </c>
    </row>
    <row r="339" spans="2:79" x14ac:dyDescent="0.2">
      <c r="B339">
        <v>609719</v>
      </c>
      <c r="C339" t="s">
        <v>2190</v>
      </c>
      <c r="D339" t="s">
        <v>132</v>
      </c>
      <c r="E339" t="s">
        <v>2191</v>
      </c>
      <c r="F339" t="s">
        <v>90</v>
      </c>
      <c r="G339" t="s">
        <v>91</v>
      </c>
      <c r="H339">
        <v>60613</v>
      </c>
      <c r="I339" t="s">
        <v>2192</v>
      </c>
      <c r="J339" t="s">
        <v>2193</v>
      </c>
      <c r="K339" t="s">
        <v>367</v>
      </c>
      <c r="L339" t="s">
        <v>193</v>
      </c>
      <c r="M339" t="s">
        <v>96</v>
      </c>
      <c r="N339" t="s">
        <v>128</v>
      </c>
      <c r="O339" t="s">
        <v>248</v>
      </c>
      <c r="P339" t="s">
        <v>249</v>
      </c>
      <c r="Q339" t="s">
        <v>96</v>
      </c>
      <c r="R339" t="s">
        <v>149</v>
      </c>
      <c r="S339">
        <v>64</v>
      </c>
      <c r="T339" t="s">
        <v>101</v>
      </c>
      <c r="U339" t="s">
        <v>101</v>
      </c>
      <c r="V339" t="s">
        <v>103</v>
      </c>
      <c r="W339">
        <v>52</v>
      </c>
      <c r="X339" t="s">
        <v>103</v>
      </c>
      <c r="Y339">
        <v>43</v>
      </c>
      <c r="Z339" t="s">
        <v>4875</v>
      </c>
      <c r="AA339" t="s">
        <v>101</v>
      </c>
      <c r="AB339" t="s">
        <v>101</v>
      </c>
      <c r="AC339" t="s">
        <v>101</v>
      </c>
      <c r="AD339" t="s">
        <v>103</v>
      </c>
      <c r="AE339">
        <v>49</v>
      </c>
      <c r="AF339" t="s">
        <v>102</v>
      </c>
      <c r="AG339">
        <v>43</v>
      </c>
      <c r="AH339" s="2">
        <v>0.877</v>
      </c>
      <c r="AI339">
        <v>8.5</v>
      </c>
      <c r="AJ339" s="2">
        <v>0.96199999999999997</v>
      </c>
      <c r="AK339" s="2">
        <v>1</v>
      </c>
      <c r="AL339" t="s">
        <v>101</v>
      </c>
      <c r="AM339" t="s">
        <v>101</v>
      </c>
      <c r="AN339" t="s">
        <v>101</v>
      </c>
      <c r="AO339" t="s">
        <v>101</v>
      </c>
      <c r="AP339" t="s">
        <v>101</v>
      </c>
      <c r="AQ339" t="s">
        <v>101</v>
      </c>
      <c r="AR339" t="s">
        <v>101</v>
      </c>
      <c r="AS339" t="s">
        <v>101</v>
      </c>
      <c r="AT339" t="s">
        <v>101</v>
      </c>
      <c r="AU339" t="s">
        <v>101</v>
      </c>
      <c r="AV339" t="s">
        <v>101</v>
      </c>
      <c r="AW339" t="s">
        <v>101</v>
      </c>
      <c r="BB339" t="s">
        <v>101</v>
      </c>
      <c r="BC339" t="s">
        <v>101</v>
      </c>
      <c r="BD339" t="s">
        <v>101</v>
      </c>
      <c r="BE339" t="s">
        <v>101</v>
      </c>
      <c r="BF339">
        <v>15.3</v>
      </c>
      <c r="BG339">
        <v>15.8</v>
      </c>
      <c r="BH339">
        <v>16.100000000000001</v>
      </c>
      <c r="BI339">
        <v>16.7</v>
      </c>
      <c r="BJ339">
        <v>1.4</v>
      </c>
      <c r="BK339">
        <v>17.8</v>
      </c>
      <c r="BL339">
        <v>1.7</v>
      </c>
      <c r="BM339">
        <v>36.6</v>
      </c>
      <c r="BN339">
        <v>81.400000000000006</v>
      </c>
      <c r="BO339">
        <v>62.8</v>
      </c>
      <c r="BP339">
        <v>1500</v>
      </c>
      <c r="BQ339">
        <v>33</v>
      </c>
      <c r="BR339">
        <v>87.3</v>
      </c>
      <c r="BS339">
        <v>1164975.2169999999</v>
      </c>
      <c r="BT339">
        <v>1926813.581</v>
      </c>
      <c r="BU339">
        <v>41.95478361</v>
      </c>
      <c r="BV339">
        <v>-87.668916429999996</v>
      </c>
      <c r="BW339">
        <v>6</v>
      </c>
      <c r="BX339" t="s">
        <v>1433</v>
      </c>
      <c r="BY339">
        <v>47</v>
      </c>
      <c r="BZ339">
        <v>19</v>
      </c>
      <c r="CA339" t="s">
        <v>2194</v>
      </c>
    </row>
    <row r="340" spans="2:79" x14ac:dyDescent="0.2">
      <c r="B340">
        <v>609861</v>
      </c>
      <c r="C340" t="s">
        <v>1353</v>
      </c>
      <c r="D340" t="s">
        <v>88</v>
      </c>
      <c r="E340" t="s">
        <v>1354</v>
      </c>
      <c r="F340" t="s">
        <v>90</v>
      </c>
      <c r="G340" t="s">
        <v>91</v>
      </c>
      <c r="H340">
        <v>60643</v>
      </c>
      <c r="I340" t="s">
        <v>1355</v>
      </c>
      <c r="J340" t="s">
        <v>1356</v>
      </c>
      <c r="K340" t="s">
        <v>155</v>
      </c>
      <c r="L340" t="s">
        <v>156</v>
      </c>
      <c r="M340" t="s">
        <v>96</v>
      </c>
      <c r="N340" t="s">
        <v>128</v>
      </c>
      <c r="O340" t="s">
        <v>248</v>
      </c>
      <c r="P340" t="s">
        <v>249</v>
      </c>
      <c r="Q340" t="s">
        <v>96</v>
      </c>
      <c r="R340" t="s">
        <v>103</v>
      </c>
      <c r="S340">
        <v>45</v>
      </c>
      <c r="T340" t="s">
        <v>149</v>
      </c>
      <c r="U340">
        <v>61</v>
      </c>
      <c r="V340" t="s">
        <v>102</v>
      </c>
      <c r="W340">
        <v>39</v>
      </c>
      <c r="X340" t="s">
        <v>149</v>
      </c>
      <c r="Y340">
        <v>61</v>
      </c>
      <c r="Z340" t="s">
        <v>4877</v>
      </c>
      <c r="AA340">
        <v>38</v>
      </c>
      <c r="AB340" t="s">
        <v>103</v>
      </c>
      <c r="AC340">
        <v>51</v>
      </c>
      <c r="AD340" t="s">
        <v>103</v>
      </c>
      <c r="AE340">
        <v>52</v>
      </c>
      <c r="AF340" t="s">
        <v>102</v>
      </c>
      <c r="AG340">
        <v>46</v>
      </c>
      <c r="AH340" s="2">
        <v>0.95099999999999996</v>
      </c>
      <c r="AI340">
        <v>8.4</v>
      </c>
      <c r="AJ340" s="2">
        <v>0.96899999999999997</v>
      </c>
      <c r="AK340" s="2">
        <v>0.94799999999999995</v>
      </c>
      <c r="AL340">
        <v>75.5</v>
      </c>
      <c r="AM340" t="s">
        <v>101</v>
      </c>
      <c r="AN340">
        <v>58.5</v>
      </c>
      <c r="AO340">
        <v>64</v>
      </c>
      <c r="AP340">
        <v>68.8</v>
      </c>
      <c r="AQ340">
        <v>62.8</v>
      </c>
      <c r="AR340">
        <v>46.7</v>
      </c>
      <c r="AS340">
        <v>63</v>
      </c>
      <c r="AT340">
        <v>53.3</v>
      </c>
      <c r="AU340">
        <v>58.7</v>
      </c>
      <c r="AV340">
        <v>33.799999999999997</v>
      </c>
      <c r="AW340">
        <v>49.2</v>
      </c>
      <c r="AX340">
        <v>27.7</v>
      </c>
      <c r="AY340">
        <v>26.7</v>
      </c>
      <c r="AZ340">
        <v>-0.7</v>
      </c>
      <c r="BA340">
        <v>0.5</v>
      </c>
      <c r="BB340" t="s">
        <v>104</v>
      </c>
      <c r="BC340" t="s">
        <v>113</v>
      </c>
      <c r="BD340">
        <v>42.2</v>
      </c>
      <c r="BE340">
        <v>44.4</v>
      </c>
      <c r="BF340" t="s">
        <v>101</v>
      </c>
      <c r="BG340" t="s">
        <v>101</v>
      </c>
      <c r="BH340" t="s">
        <v>101</v>
      </c>
      <c r="BI340" t="s">
        <v>101</v>
      </c>
      <c r="BJ340" t="s">
        <v>101</v>
      </c>
      <c r="BK340" t="s">
        <v>101</v>
      </c>
      <c r="BL340" t="s">
        <v>101</v>
      </c>
      <c r="BM340" t="s">
        <v>101</v>
      </c>
      <c r="BN340" t="s">
        <v>101</v>
      </c>
      <c r="BO340" t="s">
        <v>101</v>
      </c>
      <c r="BP340">
        <v>588</v>
      </c>
      <c r="BQ340">
        <v>49</v>
      </c>
      <c r="BR340" t="s">
        <v>101</v>
      </c>
      <c r="BS340">
        <v>1162450.2439999999</v>
      </c>
      <c r="BT340">
        <v>1831415.5989999999</v>
      </c>
      <c r="BU340">
        <v>41.69305404</v>
      </c>
      <c r="BV340">
        <v>-87.680861899999996</v>
      </c>
      <c r="BW340">
        <v>75</v>
      </c>
      <c r="BX340" t="s">
        <v>697</v>
      </c>
      <c r="BY340">
        <v>19</v>
      </c>
      <c r="BZ340">
        <v>22</v>
      </c>
      <c r="CA340" t="s">
        <v>1357</v>
      </c>
    </row>
    <row r="341" spans="2:79" x14ac:dyDescent="0.2">
      <c r="B341">
        <v>610145</v>
      </c>
      <c r="C341" t="s">
        <v>2071</v>
      </c>
      <c r="D341" t="s">
        <v>88</v>
      </c>
      <c r="E341" t="s">
        <v>2072</v>
      </c>
      <c r="F341" t="s">
        <v>90</v>
      </c>
      <c r="G341" t="s">
        <v>91</v>
      </c>
      <c r="H341">
        <v>60634</v>
      </c>
      <c r="I341" t="s">
        <v>2073</v>
      </c>
      <c r="J341" t="s">
        <v>2074</v>
      </c>
      <c r="K341" t="s">
        <v>1066</v>
      </c>
      <c r="L341" t="s">
        <v>193</v>
      </c>
      <c r="M341" t="s">
        <v>96</v>
      </c>
      <c r="N341" t="s">
        <v>128</v>
      </c>
      <c r="O341" t="s">
        <v>248</v>
      </c>
      <c r="P341" t="s">
        <v>433</v>
      </c>
      <c r="Q341" t="s">
        <v>96</v>
      </c>
      <c r="R341" t="s">
        <v>149</v>
      </c>
      <c r="S341">
        <v>60</v>
      </c>
      <c r="T341" t="s">
        <v>103</v>
      </c>
      <c r="U341">
        <v>51</v>
      </c>
      <c r="V341" t="s">
        <v>102</v>
      </c>
      <c r="W341">
        <v>35</v>
      </c>
      <c r="X341" t="s">
        <v>102</v>
      </c>
      <c r="Y341">
        <v>30</v>
      </c>
      <c r="Z341" t="s">
        <v>4874</v>
      </c>
      <c r="AA341">
        <v>60</v>
      </c>
      <c r="AB341" t="s">
        <v>103</v>
      </c>
      <c r="AC341">
        <v>54</v>
      </c>
      <c r="AD341" t="s">
        <v>103</v>
      </c>
      <c r="AE341">
        <v>47</v>
      </c>
      <c r="AF341" t="s">
        <v>102</v>
      </c>
      <c r="AG341">
        <v>45</v>
      </c>
      <c r="AH341" s="2">
        <v>0.95799999999999996</v>
      </c>
      <c r="AI341">
        <v>8.1999999999999993</v>
      </c>
      <c r="AJ341" s="2">
        <v>0.95699999999999996</v>
      </c>
      <c r="AK341" s="2">
        <v>0.995</v>
      </c>
      <c r="AL341">
        <v>70.900000000000006</v>
      </c>
      <c r="AM341">
        <v>46.3</v>
      </c>
      <c r="AN341">
        <v>50.6</v>
      </c>
      <c r="AO341">
        <v>39.6</v>
      </c>
      <c r="AP341">
        <v>51.3</v>
      </c>
      <c r="AQ341">
        <v>66</v>
      </c>
      <c r="AR341">
        <v>45</v>
      </c>
      <c r="AS341">
        <v>39.1</v>
      </c>
      <c r="AT341">
        <v>56.3</v>
      </c>
      <c r="AU341">
        <v>49.6</v>
      </c>
      <c r="AV341">
        <v>19.8</v>
      </c>
      <c r="AW341">
        <v>25.7</v>
      </c>
      <c r="AX341">
        <v>24</v>
      </c>
      <c r="AY341">
        <v>14.7</v>
      </c>
      <c r="AZ341">
        <v>-0.3</v>
      </c>
      <c r="BA341">
        <v>0.5</v>
      </c>
      <c r="BB341" t="s">
        <v>113</v>
      </c>
      <c r="BC341" t="s">
        <v>113</v>
      </c>
      <c r="BD341">
        <v>25</v>
      </c>
      <c r="BE341">
        <v>80.8</v>
      </c>
      <c r="BF341" t="s">
        <v>101</v>
      </c>
      <c r="BG341" t="s">
        <v>101</v>
      </c>
      <c r="BH341" t="s">
        <v>101</v>
      </c>
      <c r="BI341" t="s">
        <v>101</v>
      </c>
      <c r="BJ341" t="s">
        <v>101</v>
      </c>
      <c r="BK341" t="s">
        <v>101</v>
      </c>
      <c r="BL341" t="s">
        <v>101</v>
      </c>
      <c r="BM341" t="s">
        <v>101</v>
      </c>
      <c r="BN341" t="s">
        <v>101</v>
      </c>
      <c r="BO341" t="s">
        <v>101</v>
      </c>
      <c r="BP341">
        <v>832</v>
      </c>
      <c r="BQ341">
        <v>30</v>
      </c>
      <c r="BR341" t="s">
        <v>101</v>
      </c>
      <c r="BS341">
        <v>1137794.92</v>
      </c>
      <c r="BT341">
        <v>1922326.0209999999</v>
      </c>
      <c r="BU341">
        <v>41.943004070000001</v>
      </c>
      <c r="BV341">
        <v>-87.768945410000001</v>
      </c>
      <c r="BW341">
        <v>15</v>
      </c>
      <c r="BX341" t="s">
        <v>374</v>
      </c>
      <c r="BY341">
        <v>38</v>
      </c>
      <c r="BZ341">
        <v>16</v>
      </c>
      <c r="CA341" t="s">
        <v>2075</v>
      </c>
    </row>
    <row r="342" spans="2:79" x14ac:dyDescent="0.2">
      <c r="B342">
        <v>610019</v>
      </c>
      <c r="C342" t="s">
        <v>2111</v>
      </c>
      <c r="D342" t="s">
        <v>88</v>
      </c>
      <c r="E342" t="s">
        <v>2112</v>
      </c>
      <c r="F342" t="s">
        <v>90</v>
      </c>
      <c r="G342" t="s">
        <v>91</v>
      </c>
      <c r="H342">
        <v>60621</v>
      </c>
      <c r="I342" t="s">
        <v>2113</v>
      </c>
      <c r="J342" t="s">
        <v>2114</v>
      </c>
      <c r="K342" t="s">
        <v>111</v>
      </c>
      <c r="L342" t="s">
        <v>112</v>
      </c>
      <c r="M342" t="s">
        <v>96</v>
      </c>
      <c r="N342" t="s">
        <v>97</v>
      </c>
      <c r="O342" t="s">
        <v>248</v>
      </c>
      <c r="P342" t="s">
        <v>249</v>
      </c>
      <c r="Q342" t="s">
        <v>96</v>
      </c>
      <c r="R342" t="s">
        <v>149</v>
      </c>
      <c r="S342">
        <v>62</v>
      </c>
      <c r="T342" t="s">
        <v>149</v>
      </c>
      <c r="U342">
        <v>63</v>
      </c>
      <c r="V342" t="s">
        <v>149</v>
      </c>
      <c r="W342">
        <v>69</v>
      </c>
      <c r="X342" t="s">
        <v>103</v>
      </c>
      <c r="Y342">
        <v>56</v>
      </c>
      <c r="Z342" t="s">
        <v>4876</v>
      </c>
      <c r="AA342">
        <v>50</v>
      </c>
      <c r="AB342" t="s">
        <v>103</v>
      </c>
      <c r="AC342">
        <v>59</v>
      </c>
      <c r="AD342" t="s">
        <v>149</v>
      </c>
      <c r="AE342">
        <v>58</v>
      </c>
      <c r="AF342" t="s">
        <v>149</v>
      </c>
      <c r="AG342">
        <v>63</v>
      </c>
      <c r="AH342" s="2">
        <v>0.94799999999999995</v>
      </c>
      <c r="AI342">
        <v>8.1999999999999993</v>
      </c>
      <c r="AJ342" s="2">
        <v>0.96</v>
      </c>
      <c r="AK342" s="2">
        <v>1</v>
      </c>
      <c r="AL342" t="s">
        <v>101</v>
      </c>
      <c r="AM342" t="s">
        <v>101</v>
      </c>
      <c r="AN342">
        <v>55.2</v>
      </c>
      <c r="AO342">
        <v>46.3</v>
      </c>
      <c r="AP342">
        <v>71.599999999999994</v>
      </c>
      <c r="AQ342">
        <v>71.599999999999994</v>
      </c>
      <c r="AR342">
        <v>67.2</v>
      </c>
      <c r="AS342">
        <v>58.1</v>
      </c>
      <c r="AT342">
        <v>83.3</v>
      </c>
      <c r="AU342">
        <v>78.7</v>
      </c>
      <c r="AV342">
        <v>5.6</v>
      </c>
      <c r="AW342">
        <v>38.9</v>
      </c>
      <c r="AX342">
        <v>22.3</v>
      </c>
      <c r="AY342">
        <v>16.2</v>
      </c>
      <c r="AZ342">
        <v>1.9</v>
      </c>
      <c r="BA342">
        <v>1.1000000000000001</v>
      </c>
      <c r="BB342" t="s">
        <v>220</v>
      </c>
      <c r="BC342" t="s">
        <v>113</v>
      </c>
      <c r="BD342" t="s">
        <v>101</v>
      </c>
      <c r="BE342" t="s">
        <v>101</v>
      </c>
      <c r="BF342" t="s">
        <v>101</v>
      </c>
      <c r="BG342" t="s">
        <v>101</v>
      </c>
      <c r="BH342" t="s">
        <v>101</v>
      </c>
      <c r="BI342" t="s">
        <v>101</v>
      </c>
      <c r="BJ342" t="s">
        <v>101</v>
      </c>
      <c r="BK342" t="s">
        <v>101</v>
      </c>
      <c r="BL342" t="s">
        <v>101</v>
      </c>
      <c r="BM342" t="s">
        <v>101</v>
      </c>
      <c r="BN342" t="s">
        <v>101</v>
      </c>
      <c r="BO342" t="s">
        <v>101</v>
      </c>
      <c r="BP342">
        <v>262</v>
      </c>
      <c r="BQ342">
        <v>45</v>
      </c>
      <c r="BR342" t="s">
        <v>101</v>
      </c>
      <c r="BS342">
        <v>1173111.97</v>
      </c>
      <c r="BT342">
        <v>1861899.898</v>
      </c>
      <c r="BU342">
        <v>41.776478830000002</v>
      </c>
      <c r="BV342">
        <v>-87.640929290000003</v>
      </c>
      <c r="BW342">
        <v>68</v>
      </c>
      <c r="BX342" t="s">
        <v>227</v>
      </c>
      <c r="BY342">
        <v>20</v>
      </c>
      <c r="BZ342">
        <v>7</v>
      </c>
      <c r="CA342" t="s">
        <v>2115</v>
      </c>
    </row>
    <row r="343" spans="2:79" x14ac:dyDescent="0.2">
      <c r="B343">
        <v>610506</v>
      </c>
      <c r="C343" t="s">
        <v>1383</v>
      </c>
      <c r="D343" t="s">
        <v>132</v>
      </c>
      <c r="E343" t="s">
        <v>1384</v>
      </c>
      <c r="F343" t="s">
        <v>90</v>
      </c>
      <c r="G343" t="s">
        <v>91</v>
      </c>
      <c r="H343">
        <v>60621</v>
      </c>
      <c r="I343" t="s">
        <v>1385</v>
      </c>
      <c r="J343" t="s">
        <v>1386</v>
      </c>
      <c r="K343" t="s">
        <v>163</v>
      </c>
      <c r="L343" t="s">
        <v>112</v>
      </c>
      <c r="M343" t="s">
        <v>96</v>
      </c>
      <c r="N343" t="s">
        <v>97</v>
      </c>
      <c r="O343" t="s">
        <v>98</v>
      </c>
      <c r="P343" t="s">
        <v>249</v>
      </c>
      <c r="Q343" t="s">
        <v>96</v>
      </c>
      <c r="R343" t="s">
        <v>103</v>
      </c>
      <c r="S343">
        <v>45</v>
      </c>
      <c r="T343" t="s">
        <v>103</v>
      </c>
      <c r="U343">
        <v>48</v>
      </c>
      <c r="V343" t="s">
        <v>103</v>
      </c>
      <c r="W343">
        <v>55</v>
      </c>
      <c r="X343" t="s">
        <v>103</v>
      </c>
      <c r="Y343">
        <v>53</v>
      </c>
      <c r="Z343" t="s">
        <v>4874</v>
      </c>
      <c r="AA343">
        <v>74</v>
      </c>
      <c r="AB343" t="s">
        <v>149</v>
      </c>
      <c r="AC343">
        <v>68</v>
      </c>
      <c r="AD343" t="s">
        <v>149</v>
      </c>
      <c r="AE343">
        <v>58</v>
      </c>
      <c r="AF343" t="s">
        <v>103</v>
      </c>
      <c r="AG343">
        <v>49</v>
      </c>
      <c r="AH343" s="2">
        <v>0.873</v>
      </c>
      <c r="AI343">
        <v>8.1999999999999993</v>
      </c>
      <c r="AJ343" s="2">
        <v>0.96499999999999997</v>
      </c>
      <c r="AK343" s="2">
        <v>1</v>
      </c>
      <c r="AL343" t="s">
        <v>101</v>
      </c>
      <c r="AM343" t="s">
        <v>101</v>
      </c>
      <c r="AN343" t="s">
        <v>101</v>
      </c>
      <c r="AO343" t="s">
        <v>101</v>
      </c>
      <c r="AP343" t="s">
        <v>101</v>
      </c>
      <c r="AQ343" t="s">
        <v>101</v>
      </c>
      <c r="AR343" t="s">
        <v>101</v>
      </c>
      <c r="AS343" t="s">
        <v>101</v>
      </c>
      <c r="AT343" t="s">
        <v>101</v>
      </c>
      <c r="AU343" t="s">
        <v>101</v>
      </c>
      <c r="AV343" t="s">
        <v>101</v>
      </c>
      <c r="AW343" t="s">
        <v>101</v>
      </c>
      <c r="BB343" t="s">
        <v>101</v>
      </c>
      <c r="BC343" t="s">
        <v>101</v>
      </c>
      <c r="BD343" t="s">
        <v>101</v>
      </c>
      <c r="BE343" t="s">
        <v>101</v>
      </c>
      <c r="BF343">
        <v>12</v>
      </c>
      <c r="BG343">
        <v>12.4</v>
      </c>
      <c r="BH343">
        <v>14.3</v>
      </c>
      <c r="BI343">
        <v>13.3</v>
      </c>
      <c r="BJ343">
        <v>1.3</v>
      </c>
      <c r="BK343">
        <v>15.3</v>
      </c>
      <c r="BL343">
        <v>1</v>
      </c>
      <c r="BM343">
        <v>7.9</v>
      </c>
      <c r="BN343" t="s">
        <v>101</v>
      </c>
      <c r="BO343" t="s">
        <v>101</v>
      </c>
      <c r="BP343">
        <v>440</v>
      </c>
      <c r="BQ343">
        <v>45</v>
      </c>
      <c r="BR343">
        <v>77.400000000000006</v>
      </c>
      <c r="BS343">
        <v>1174730.3500000001</v>
      </c>
      <c r="BT343">
        <v>1863740.125</v>
      </c>
      <c r="BU343">
        <v>41.781492700000001</v>
      </c>
      <c r="BV343">
        <v>-87.63494163</v>
      </c>
      <c r="BW343">
        <v>68</v>
      </c>
      <c r="BX343" t="s">
        <v>227</v>
      </c>
      <c r="BY343">
        <v>20</v>
      </c>
      <c r="BZ343">
        <v>7</v>
      </c>
      <c r="CA343" t="s">
        <v>1387</v>
      </c>
    </row>
    <row r="344" spans="2:79" x14ac:dyDescent="0.2">
      <c r="B344">
        <v>610394</v>
      </c>
      <c r="C344" t="s">
        <v>1642</v>
      </c>
      <c r="D344" t="s">
        <v>132</v>
      </c>
      <c r="E344" t="s">
        <v>1643</v>
      </c>
      <c r="F344" t="s">
        <v>90</v>
      </c>
      <c r="G344" t="s">
        <v>91</v>
      </c>
      <c r="H344">
        <v>60640</v>
      </c>
      <c r="I344" t="s">
        <v>1644</v>
      </c>
      <c r="J344" t="s">
        <v>1645</v>
      </c>
      <c r="K344" t="s">
        <v>367</v>
      </c>
      <c r="L344" t="s">
        <v>193</v>
      </c>
      <c r="M344" t="s">
        <v>96</v>
      </c>
      <c r="N344" t="s">
        <v>128</v>
      </c>
      <c r="O344" t="s">
        <v>248</v>
      </c>
      <c r="P344" t="s">
        <v>249</v>
      </c>
      <c r="Q344" t="s">
        <v>96</v>
      </c>
      <c r="R344" t="s">
        <v>103</v>
      </c>
      <c r="S344">
        <v>50</v>
      </c>
      <c r="T344" t="s">
        <v>103</v>
      </c>
      <c r="U344">
        <v>50</v>
      </c>
      <c r="V344" t="s">
        <v>149</v>
      </c>
      <c r="W344">
        <v>61</v>
      </c>
      <c r="X344" t="s">
        <v>149</v>
      </c>
      <c r="Y344">
        <v>62</v>
      </c>
      <c r="Z344" t="s">
        <v>4876</v>
      </c>
      <c r="AA344">
        <v>48</v>
      </c>
      <c r="AB344" t="s">
        <v>103</v>
      </c>
      <c r="AC344">
        <v>53</v>
      </c>
      <c r="AD344" t="s">
        <v>101</v>
      </c>
      <c r="AE344" t="s">
        <v>101</v>
      </c>
      <c r="AF344" t="s">
        <v>101</v>
      </c>
      <c r="AG344" t="s">
        <v>101</v>
      </c>
      <c r="AH344" s="2">
        <v>0.88700000000000001</v>
      </c>
      <c r="AI344">
        <v>8.1</v>
      </c>
      <c r="AJ344" s="2">
        <v>0.95899999999999996</v>
      </c>
      <c r="AK344" s="2">
        <v>0.98299999999999998</v>
      </c>
      <c r="AL344" t="s">
        <v>101</v>
      </c>
      <c r="AM344" t="s">
        <v>101</v>
      </c>
      <c r="AN344" t="s">
        <v>101</v>
      </c>
      <c r="AO344" t="s">
        <v>101</v>
      </c>
      <c r="AP344" t="s">
        <v>101</v>
      </c>
      <c r="AQ344" t="s">
        <v>101</v>
      </c>
      <c r="AR344">
        <v>51.2</v>
      </c>
      <c r="AS344">
        <v>34.9</v>
      </c>
      <c r="AT344">
        <v>70</v>
      </c>
      <c r="AU344">
        <v>29.3</v>
      </c>
      <c r="AV344">
        <v>14.8</v>
      </c>
      <c r="AW344">
        <v>14.8</v>
      </c>
      <c r="AX344">
        <v>23.3</v>
      </c>
      <c r="AY344">
        <v>2.2999999999999998</v>
      </c>
      <c r="AZ344">
        <v>0.8</v>
      </c>
      <c r="BA344">
        <v>-0.2</v>
      </c>
      <c r="BB344" t="s">
        <v>113</v>
      </c>
      <c r="BC344" t="s">
        <v>113</v>
      </c>
      <c r="BD344" t="s">
        <v>101</v>
      </c>
      <c r="BE344" t="s">
        <v>101</v>
      </c>
      <c r="BF344">
        <v>13.6</v>
      </c>
      <c r="BG344">
        <v>13.9</v>
      </c>
      <c r="BH344">
        <v>14.9</v>
      </c>
      <c r="BI344">
        <v>14.7</v>
      </c>
      <c r="BJ344">
        <v>1.1000000000000001</v>
      </c>
      <c r="BK344">
        <v>16.899999999999999</v>
      </c>
      <c r="BL344">
        <v>2</v>
      </c>
      <c r="BM344">
        <v>19.600000000000001</v>
      </c>
      <c r="BN344">
        <v>62.4</v>
      </c>
      <c r="BO344">
        <v>65</v>
      </c>
      <c r="BP344">
        <v>473</v>
      </c>
      <c r="BQ344">
        <v>32</v>
      </c>
      <c r="BR344">
        <v>91.4</v>
      </c>
      <c r="BS344">
        <v>1169403.4010000001</v>
      </c>
      <c r="BT344">
        <v>1930780.6850000001</v>
      </c>
      <c r="BU344">
        <v>41.965574119999999</v>
      </c>
      <c r="BV344">
        <v>-87.652521910000004</v>
      </c>
      <c r="BW344">
        <v>3</v>
      </c>
      <c r="BX344" t="s">
        <v>955</v>
      </c>
      <c r="BY344">
        <v>46</v>
      </c>
      <c r="BZ344">
        <v>19</v>
      </c>
      <c r="CA344" t="s">
        <v>1646</v>
      </c>
    </row>
    <row r="345" spans="2:79" x14ac:dyDescent="0.2">
      <c r="B345">
        <v>609779</v>
      </c>
      <c r="C345" t="s">
        <v>2004</v>
      </c>
      <c r="D345" t="s">
        <v>88</v>
      </c>
      <c r="E345" t="s">
        <v>2005</v>
      </c>
      <c r="F345" t="s">
        <v>90</v>
      </c>
      <c r="G345" t="s">
        <v>91</v>
      </c>
      <c r="H345">
        <v>60645</v>
      </c>
      <c r="I345" t="s">
        <v>2006</v>
      </c>
      <c r="J345" t="s">
        <v>2007</v>
      </c>
      <c r="K345" t="s">
        <v>954</v>
      </c>
      <c r="L345" t="s">
        <v>193</v>
      </c>
      <c r="M345" t="s">
        <v>96</v>
      </c>
      <c r="N345" t="s">
        <v>128</v>
      </c>
      <c r="O345" t="s">
        <v>248</v>
      </c>
      <c r="P345" t="s">
        <v>433</v>
      </c>
      <c r="Q345" t="s">
        <v>96</v>
      </c>
      <c r="R345" t="s">
        <v>103</v>
      </c>
      <c r="S345">
        <v>59</v>
      </c>
      <c r="T345" t="s">
        <v>103</v>
      </c>
      <c r="U345">
        <v>57</v>
      </c>
      <c r="V345" t="s">
        <v>103</v>
      </c>
      <c r="W345">
        <v>59</v>
      </c>
      <c r="X345" t="s">
        <v>149</v>
      </c>
      <c r="Y345">
        <v>64</v>
      </c>
      <c r="Z345" t="s">
        <v>4876</v>
      </c>
      <c r="AA345">
        <v>53</v>
      </c>
      <c r="AB345" t="s">
        <v>103</v>
      </c>
      <c r="AC345">
        <v>45</v>
      </c>
      <c r="AD345" t="s">
        <v>101</v>
      </c>
      <c r="AE345" t="s">
        <v>101</v>
      </c>
      <c r="AF345" t="s">
        <v>101</v>
      </c>
      <c r="AG345" t="s">
        <v>101</v>
      </c>
      <c r="AH345" s="2">
        <v>0.96299999999999997</v>
      </c>
      <c r="AI345">
        <v>8.1</v>
      </c>
      <c r="AJ345" s="2">
        <v>0.96299999999999997</v>
      </c>
      <c r="AK345" s="2">
        <v>0.99399999999999999</v>
      </c>
      <c r="AL345">
        <v>66.5</v>
      </c>
      <c r="AM345">
        <v>45.5</v>
      </c>
      <c r="AN345">
        <v>47.5</v>
      </c>
      <c r="AO345">
        <v>38.799999999999997</v>
      </c>
      <c r="AP345">
        <v>55.7</v>
      </c>
      <c r="AQ345">
        <v>65.5</v>
      </c>
      <c r="AR345">
        <v>59.7</v>
      </c>
      <c r="AS345">
        <v>51.5</v>
      </c>
      <c r="AT345">
        <v>72.900000000000006</v>
      </c>
      <c r="AU345">
        <v>54.4</v>
      </c>
      <c r="AV345">
        <v>28.2</v>
      </c>
      <c r="AW345">
        <v>43.5</v>
      </c>
      <c r="AX345">
        <v>30.4</v>
      </c>
      <c r="AY345">
        <v>19.5</v>
      </c>
      <c r="AZ345">
        <v>0.7</v>
      </c>
      <c r="BA345">
        <v>-0.2</v>
      </c>
      <c r="BB345" t="s">
        <v>220</v>
      </c>
      <c r="BC345" t="s">
        <v>113</v>
      </c>
      <c r="BD345">
        <v>30.8</v>
      </c>
      <c r="BE345">
        <v>60.9</v>
      </c>
      <c r="BF345" t="s">
        <v>101</v>
      </c>
      <c r="BG345" t="s">
        <v>101</v>
      </c>
      <c r="BH345" t="s">
        <v>101</v>
      </c>
      <c r="BI345" t="s">
        <v>101</v>
      </c>
      <c r="BJ345" t="s">
        <v>101</v>
      </c>
      <c r="BK345" t="s">
        <v>101</v>
      </c>
      <c r="BL345" t="s">
        <v>101</v>
      </c>
      <c r="BM345" t="s">
        <v>101</v>
      </c>
      <c r="BN345" t="s">
        <v>101</v>
      </c>
      <c r="BO345" t="s">
        <v>101</v>
      </c>
      <c r="BP345">
        <v>1509</v>
      </c>
      <c r="BQ345">
        <v>32</v>
      </c>
      <c r="BR345" t="s">
        <v>101</v>
      </c>
      <c r="BS345">
        <v>1160591.9790000001</v>
      </c>
      <c r="BT345">
        <v>1946966.544</v>
      </c>
      <c r="BU345">
        <v>42.010176280000003</v>
      </c>
      <c r="BV345">
        <v>-87.684468679999995</v>
      </c>
      <c r="BW345">
        <v>2</v>
      </c>
      <c r="BX345" t="s">
        <v>1454</v>
      </c>
      <c r="BY345">
        <v>50</v>
      </c>
      <c r="BZ345">
        <v>24</v>
      </c>
      <c r="CA345" t="s">
        <v>2008</v>
      </c>
    </row>
    <row r="346" spans="2:79" x14ac:dyDescent="0.2">
      <c r="B346">
        <v>610011</v>
      </c>
      <c r="C346" t="s">
        <v>2195</v>
      </c>
      <c r="D346" t="s">
        <v>88</v>
      </c>
      <c r="E346" t="s">
        <v>2196</v>
      </c>
      <c r="F346" t="s">
        <v>90</v>
      </c>
      <c r="G346" t="s">
        <v>91</v>
      </c>
      <c r="H346">
        <v>60659</v>
      </c>
      <c r="I346" t="s">
        <v>2197</v>
      </c>
      <c r="J346" t="s">
        <v>2198</v>
      </c>
      <c r="K346" t="s">
        <v>954</v>
      </c>
      <c r="L346" t="s">
        <v>193</v>
      </c>
      <c r="M346" t="s">
        <v>96</v>
      </c>
      <c r="N346" t="s">
        <v>128</v>
      </c>
      <c r="O346" t="s">
        <v>248</v>
      </c>
      <c r="P346" t="s">
        <v>433</v>
      </c>
      <c r="Q346" t="s">
        <v>96</v>
      </c>
      <c r="R346" t="s">
        <v>149</v>
      </c>
      <c r="S346">
        <v>64</v>
      </c>
      <c r="T346" t="s">
        <v>103</v>
      </c>
      <c r="U346">
        <v>50</v>
      </c>
      <c r="V346" t="s">
        <v>149</v>
      </c>
      <c r="W346">
        <v>62</v>
      </c>
      <c r="X346" t="s">
        <v>149</v>
      </c>
      <c r="Y346">
        <v>66</v>
      </c>
      <c r="Z346" t="s">
        <v>4876</v>
      </c>
      <c r="AA346">
        <v>55</v>
      </c>
      <c r="AB346" t="s">
        <v>103</v>
      </c>
      <c r="AC346">
        <v>41</v>
      </c>
      <c r="AD346" t="s">
        <v>103</v>
      </c>
      <c r="AE346">
        <v>52</v>
      </c>
      <c r="AF346" t="s">
        <v>103</v>
      </c>
      <c r="AG346">
        <v>53</v>
      </c>
      <c r="AH346" s="2">
        <v>0.95699999999999996</v>
      </c>
      <c r="AI346">
        <v>8.1</v>
      </c>
      <c r="AJ346" s="2">
        <v>0.96199999999999997</v>
      </c>
      <c r="AK346" s="2">
        <v>1</v>
      </c>
      <c r="AL346">
        <v>79.099999999999994</v>
      </c>
      <c r="AM346" t="s">
        <v>101</v>
      </c>
      <c r="AN346">
        <v>63.8</v>
      </c>
      <c r="AO346">
        <v>58</v>
      </c>
      <c r="AP346">
        <v>70.099999999999994</v>
      </c>
      <c r="AQ346">
        <v>72.099999999999994</v>
      </c>
      <c r="AR346">
        <v>57.6</v>
      </c>
      <c r="AS346">
        <v>67.2</v>
      </c>
      <c r="AT346">
        <v>66.099999999999994</v>
      </c>
      <c r="AU346">
        <v>62.7</v>
      </c>
      <c r="AV346">
        <v>30.5</v>
      </c>
      <c r="AW346">
        <v>35.4</v>
      </c>
      <c r="AX346">
        <v>37.5</v>
      </c>
      <c r="AY346">
        <v>23.7</v>
      </c>
      <c r="AZ346">
        <v>0.3</v>
      </c>
      <c r="BA346">
        <v>0.6</v>
      </c>
      <c r="BB346" t="s">
        <v>113</v>
      </c>
      <c r="BC346" t="s">
        <v>113</v>
      </c>
      <c r="BD346">
        <v>38.1</v>
      </c>
      <c r="BE346">
        <v>42.9</v>
      </c>
      <c r="BF346" t="s">
        <v>101</v>
      </c>
      <c r="BG346" t="s">
        <v>101</v>
      </c>
      <c r="BH346" t="s">
        <v>101</v>
      </c>
      <c r="BI346" t="s">
        <v>101</v>
      </c>
      <c r="BJ346" t="s">
        <v>101</v>
      </c>
      <c r="BK346" t="s">
        <v>101</v>
      </c>
      <c r="BL346" t="s">
        <v>101</v>
      </c>
      <c r="BM346" t="s">
        <v>101</v>
      </c>
      <c r="BN346" t="s">
        <v>101</v>
      </c>
      <c r="BO346" t="s">
        <v>101</v>
      </c>
      <c r="BP346">
        <v>811</v>
      </c>
      <c r="BQ346">
        <v>32</v>
      </c>
      <c r="BR346" t="s">
        <v>101</v>
      </c>
      <c r="BS346">
        <v>1156286.2309999999</v>
      </c>
      <c r="BT346">
        <v>1937618.645</v>
      </c>
      <c r="BU346">
        <v>41.984613719999999</v>
      </c>
      <c r="BV346">
        <v>-87.700565249999997</v>
      </c>
      <c r="BW346">
        <v>2</v>
      </c>
      <c r="BX346" t="s">
        <v>1454</v>
      </c>
      <c r="BY346">
        <v>40</v>
      </c>
      <c r="BZ346">
        <v>20</v>
      </c>
      <c r="CA346" t="s">
        <v>2199</v>
      </c>
    </row>
    <row r="347" spans="2:79" x14ac:dyDescent="0.2">
      <c r="B347">
        <v>610141</v>
      </c>
      <c r="C347" t="s">
        <v>1429</v>
      </c>
      <c r="D347" t="s">
        <v>88</v>
      </c>
      <c r="E347" t="s">
        <v>1430</v>
      </c>
      <c r="F347" t="s">
        <v>90</v>
      </c>
      <c r="G347" t="s">
        <v>91</v>
      </c>
      <c r="H347">
        <v>60613</v>
      </c>
      <c r="I347" t="s">
        <v>1431</v>
      </c>
      <c r="J347" t="s">
        <v>1432</v>
      </c>
      <c r="K347" t="s">
        <v>954</v>
      </c>
      <c r="L347" t="s">
        <v>193</v>
      </c>
      <c r="M347" t="s">
        <v>96</v>
      </c>
      <c r="N347" t="s">
        <v>128</v>
      </c>
      <c r="O347" t="s">
        <v>248</v>
      </c>
      <c r="P347" t="s">
        <v>249</v>
      </c>
      <c r="Q347" t="s">
        <v>96</v>
      </c>
      <c r="R347" t="s">
        <v>103</v>
      </c>
      <c r="S347">
        <v>46</v>
      </c>
      <c r="T347" t="s">
        <v>101</v>
      </c>
      <c r="U347" t="s">
        <v>101</v>
      </c>
      <c r="V347" t="s">
        <v>103</v>
      </c>
      <c r="W347">
        <v>42</v>
      </c>
      <c r="X347" t="s">
        <v>103</v>
      </c>
      <c r="Y347">
        <v>41</v>
      </c>
      <c r="Z347" t="s">
        <v>4875</v>
      </c>
      <c r="AA347" t="s">
        <v>101</v>
      </c>
      <c r="AB347" t="s">
        <v>101</v>
      </c>
      <c r="AC347" t="s">
        <v>101</v>
      </c>
      <c r="AD347" t="s">
        <v>103</v>
      </c>
      <c r="AE347">
        <v>53</v>
      </c>
      <c r="AF347" t="s">
        <v>102</v>
      </c>
      <c r="AG347">
        <v>44</v>
      </c>
      <c r="AH347" s="2">
        <v>0.94899999999999995</v>
      </c>
      <c r="AI347">
        <v>8.1</v>
      </c>
      <c r="AJ347" s="2">
        <v>0.95699999999999996</v>
      </c>
      <c r="AK347" s="2">
        <v>1</v>
      </c>
      <c r="AL347">
        <v>78.7</v>
      </c>
      <c r="AM347" t="s">
        <v>101</v>
      </c>
      <c r="AN347">
        <v>46.9</v>
      </c>
      <c r="AO347">
        <v>45.9</v>
      </c>
      <c r="AP347">
        <v>62.2</v>
      </c>
      <c r="AQ347">
        <v>74.5</v>
      </c>
      <c r="AR347">
        <v>39.799999999999997</v>
      </c>
      <c r="AS347">
        <v>51.9</v>
      </c>
      <c r="AT347">
        <v>67.599999999999994</v>
      </c>
      <c r="AU347">
        <v>59.4</v>
      </c>
      <c r="AV347">
        <v>4.3</v>
      </c>
      <c r="AW347">
        <v>34.799999999999997</v>
      </c>
      <c r="AX347">
        <v>18.899999999999999</v>
      </c>
      <c r="AY347">
        <v>13.7</v>
      </c>
      <c r="AZ347">
        <v>-0.4</v>
      </c>
      <c r="BA347">
        <v>-0.3</v>
      </c>
      <c r="BB347" t="s">
        <v>113</v>
      </c>
      <c r="BC347" t="s">
        <v>113</v>
      </c>
      <c r="BD347" t="s">
        <v>101</v>
      </c>
      <c r="BE347" t="s">
        <v>101</v>
      </c>
      <c r="BF347" t="s">
        <v>101</v>
      </c>
      <c r="BG347" t="s">
        <v>101</v>
      </c>
      <c r="BH347" t="s">
        <v>101</v>
      </c>
      <c r="BI347" t="s">
        <v>101</v>
      </c>
      <c r="BJ347" t="s">
        <v>101</v>
      </c>
      <c r="BK347" t="s">
        <v>101</v>
      </c>
      <c r="BL347" t="s">
        <v>101</v>
      </c>
      <c r="BM347" t="s">
        <v>101</v>
      </c>
      <c r="BN347" t="s">
        <v>101</v>
      </c>
      <c r="BO347" t="s">
        <v>101</v>
      </c>
      <c r="BP347">
        <v>465</v>
      </c>
      <c r="BQ347">
        <v>33</v>
      </c>
      <c r="BR347" t="s">
        <v>101</v>
      </c>
      <c r="BS347">
        <v>1164402.827</v>
      </c>
      <c r="BT347">
        <v>1928980.2779999999</v>
      </c>
      <c r="BU347">
        <v>41.960741290000001</v>
      </c>
      <c r="BV347">
        <v>-87.670959049999993</v>
      </c>
      <c r="BW347">
        <v>6</v>
      </c>
      <c r="BX347" t="s">
        <v>1433</v>
      </c>
      <c r="BY347">
        <v>47</v>
      </c>
      <c r="BZ347">
        <v>19</v>
      </c>
      <c r="CA347" t="s">
        <v>1434</v>
      </c>
    </row>
    <row r="348" spans="2:79" x14ac:dyDescent="0.2">
      <c r="B348">
        <v>610213</v>
      </c>
      <c r="C348" t="s">
        <v>2846</v>
      </c>
      <c r="D348" t="s">
        <v>88</v>
      </c>
      <c r="E348" t="s">
        <v>2847</v>
      </c>
      <c r="F348" t="s">
        <v>90</v>
      </c>
      <c r="G348" t="s">
        <v>91</v>
      </c>
      <c r="H348">
        <v>60637</v>
      </c>
      <c r="I348" t="s">
        <v>2848</v>
      </c>
      <c r="J348" t="s">
        <v>2849</v>
      </c>
      <c r="K348" t="s">
        <v>94</v>
      </c>
      <c r="L348" t="s">
        <v>95</v>
      </c>
      <c r="M348" t="s">
        <v>96</v>
      </c>
      <c r="N348" t="s">
        <v>128</v>
      </c>
      <c r="O348" t="s">
        <v>98</v>
      </c>
      <c r="P348" t="s">
        <v>99</v>
      </c>
      <c r="Q348" t="s">
        <v>96</v>
      </c>
      <c r="R348" t="s">
        <v>101</v>
      </c>
      <c r="T348" t="s">
        <v>101</v>
      </c>
      <c r="U348" t="s">
        <v>101</v>
      </c>
      <c r="V348" t="s">
        <v>101</v>
      </c>
      <c r="X348" t="s">
        <v>101</v>
      </c>
      <c r="Z348" t="s">
        <v>4875</v>
      </c>
      <c r="AA348" t="s">
        <v>101</v>
      </c>
      <c r="AB348" t="s">
        <v>101</v>
      </c>
      <c r="AC348" t="s">
        <v>101</v>
      </c>
      <c r="AD348" t="s">
        <v>103</v>
      </c>
      <c r="AE348">
        <v>47</v>
      </c>
      <c r="AF348" t="s">
        <v>103</v>
      </c>
      <c r="AG348">
        <v>49</v>
      </c>
      <c r="AH348" s="2">
        <v>0.92200000000000004</v>
      </c>
      <c r="AI348">
        <v>8</v>
      </c>
      <c r="AJ348" s="2">
        <v>0.95499999999999996</v>
      </c>
      <c r="AK348" s="2">
        <v>1</v>
      </c>
      <c r="AL348">
        <v>78</v>
      </c>
      <c r="AM348">
        <v>45.1</v>
      </c>
      <c r="AN348">
        <v>13.4</v>
      </c>
      <c r="AO348">
        <v>22.3</v>
      </c>
      <c r="AP348">
        <v>60.6</v>
      </c>
      <c r="AQ348">
        <v>35.6</v>
      </c>
      <c r="AR348" t="s">
        <v>101</v>
      </c>
      <c r="AS348" t="s">
        <v>101</v>
      </c>
      <c r="AT348" t="s">
        <v>101</v>
      </c>
      <c r="AU348" t="s">
        <v>101</v>
      </c>
      <c r="AV348" t="s">
        <v>101</v>
      </c>
      <c r="AW348" t="s">
        <v>101</v>
      </c>
      <c r="AX348">
        <v>5.4</v>
      </c>
      <c r="AY348">
        <v>5.4</v>
      </c>
      <c r="AZ348">
        <v>-1.3</v>
      </c>
      <c r="BA348">
        <v>-0.6</v>
      </c>
      <c r="BB348" t="s">
        <v>104</v>
      </c>
      <c r="BC348" t="s">
        <v>113</v>
      </c>
      <c r="BD348" t="s">
        <v>101</v>
      </c>
      <c r="BE348" t="s">
        <v>101</v>
      </c>
      <c r="BF348" t="s">
        <v>101</v>
      </c>
      <c r="BG348" t="s">
        <v>101</v>
      </c>
      <c r="BH348" t="s">
        <v>101</v>
      </c>
      <c r="BI348" t="s">
        <v>101</v>
      </c>
      <c r="BJ348" t="s">
        <v>101</v>
      </c>
      <c r="BK348" t="s">
        <v>101</v>
      </c>
      <c r="BL348" t="s">
        <v>101</v>
      </c>
      <c r="BM348" t="s">
        <v>101</v>
      </c>
      <c r="BN348" t="s">
        <v>101</v>
      </c>
      <c r="BO348" t="s">
        <v>101</v>
      </c>
      <c r="BP348">
        <v>277</v>
      </c>
      <c r="BQ348">
        <v>46</v>
      </c>
      <c r="BR348" t="s">
        <v>101</v>
      </c>
      <c r="BS348">
        <v>1184773.8729999999</v>
      </c>
      <c r="BT348">
        <v>1862597.1440000001</v>
      </c>
      <c r="BU348">
        <v>41.778126520000001</v>
      </c>
      <c r="BV348">
        <v>-87.598155969999993</v>
      </c>
      <c r="BW348">
        <v>42</v>
      </c>
      <c r="BX348" t="s">
        <v>143</v>
      </c>
      <c r="BY348">
        <v>20</v>
      </c>
      <c r="BZ348">
        <v>3</v>
      </c>
      <c r="CA348" t="s">
        <v>2850</v>
      </c>
    </row>
    <row r="349" spans="2:79" x14ac:dyDescent="0.2">
      <c r="B349">
        <v>610159</v>
      </c>
      <c r="C349" t="s">
        <v>1323</v>
      </c>
      <c r="D349" t="s">
        <v>88</v>
      </c>
      <c r="E349" t="s">
        <v>1324</v>
      </c>
      <c r="F349" t="s">
        <v>90</v>
      </c>
      <c r="G349" t="s">
        <v>91</v>
      </c>
      <c r="H349">
        <v>60641</v>
      </c>
      <c r="I349" t="s">
        <v>1325</v>
      </c>
      <c r="J349" t="s">
        <v>1326</v>
      </c>
      <c r="K349" t="s">
        <v>1066</v>
      </c>
      <c r="L349" t="s">
        <v>193</v>
      </c>
      <c r="M349" t="s">
        <v>96</v>
      </c>
      <c r="N349" t="s">
        <v>97</v>
      </c>
      <c r="O349" t="s">
        <v>248</v>
      </c>
      <c r="P349" t="s">
        <v>249</v>
      </c>
      <c r="Q349" t="s">
        <v>96</v>
      </c>
      <c r="R349" t="s">
        <v>103</v>
      </c>
      <c r="S349">
        <v>44</v>
      </c>
      <c r="T349" t="s">
        <v>101</v>
      </c>
      <c r="U349" t="s">
        <v>101</v>
      </c>
      <c r="V349" t="s">
        <v>102</v>
      </c>
      <c r="W349">
        <v>21</v>
      </c>
      <c r="X349" t="s">
        <v>102</v>
      </c>
      <c r="Y349">
        <v>20</v>
      </c>
      <c r="Z349" t="s">
        <v>4875</v>
      </c>
      <c r="AA349" t="s">
        <v>101</v>
      </c>
      <c r="AB349" t="s">
        <v>101</v>
      </c>
      <c r="AC349" t="s">
        <v>101</v>
      </c>
      <c r="AD349" t="s">
        <v>103</v>
      </c>
      <c r="AE349">
        <v>48</v>
      </c>
      <c r="AF349" t="s">
        <v>102</v>
      </c>
      <c r="AG349">
        <v>44</v>
      </c>
      <c r="AH349" s="2">
        <v>0.95899999999999996</v>
      </c>
      <c r="AI349">
        <v>8</v>
      </c>
      <c r="AJ349" s="2">
        <v>0.95299999999999996</v>
      </c>
      <c r="AK349" s="2">
        <v>1</v>
      </c>
      <c r="AL349">
        <v>69.599999999999994</v>
      </c>
      <c r="AM349">
        <v>39.299999999999997</v>
      </c>
      <c r="AN349">
        <v>32.4</v>
      </c>
      <c r="AO349">
        <v>27.7</v>
      </c>
      <c r="AP349">
        <v>50.9</v>
      </c>
      <c r="AQ349">
        <v>52.2</v>
      </c>
      <c r="AR349">
        <v>39.1</v>
      </c>
      <c r="AS349">
        <v>33</v>
      </c>
      <c r="AT349">
        <v>61.5</v>
      </c>
      <c r="AU349">
        <v>60.5</v>
      </c>
      <c r="AV349">
        <v>14.7</v>
      </c>
      <c r="AW349">
        <v>33.700000000000003</v>
      </c>
      <c r="AX349">
        <v>14.8</v>
      </c>
      <c r="AY349">
        <v>11.9</v>
      </c>
      <c r="AZ349">
        <v>-0.6</v>
      </c>
      <c r="BA349">
        <v>0.2</v>
      </c>
      <c r="BB349" t="s">
        <v>104</v>
      </c>
      <c r="BC349" t="s">
        <v>113</v>
      </c>
      <c r="BD349">
        <v>19.399999999999999</v>
      </c>
      <c r="BE349">
        <v>100</v>
      </c>
      <c r="BF349" t="s">
        <v>101</v>
      </c>
      <c r="BG349" t="s">
        <v>101</v>
      </c>
      <c r="BH349" t="s">
        <v>101</v>
      </c>
      <c r="BI349" t="s">
        <v>101</v>
      </c>
      <c r="BJ349" t="s">
        <v>101</v>
      </c>
      <c r="BK349" t="s">
        <v>101</v>
      </c>
      <c r="BL349" t="s">
        <v>101</v>
      </c>
      <c r="BM349" t="s">
        <v>101</v>
      </c>
      <c r="BN349" t="s">
        <v>101</v>
      </c>
      <c r="BO349" t="s">
        <v>101</v>
      </c>
      <c r="BP349">
        <v>937</v>
      </c>
      <c r="BQ349">
        <v>29</v>
      </c>
      <c r="BR349" t="s">
        <v>101</v>
      </c>
      <c r="BS349">
        <v>1147787.325</v>
      </c>
      <c r="BT349">
        <v>1921900.2960000001</v>
      </c>
      <c r="BU349">
        <v>41.941649439999999</v>
      </c>
      <c r="BV349">
        <v>-87.732229009999998</v>
      </c>
      <c r="BW349">
        <v>16</v>
      </c>
      <c r="BX349" t="s">
        <v>1067</v>
      </c>
      <c r="BY349">
        <v>30</v>
      </c>
      <c r="BZ349">
        <v>17</v>
      </c>
      <c r="CA349" t="s">
        <v>1327</v>
      </c>
    </row>
    <row r="350" spans="2:79" x14ac:dyDescent="0.2">
      <c r="B350">
        <v>610062</v>
      </c>
      <c r="C350" t="s">
        <v>1556</v>
      </c>
      <c r="D350" t="s">
        <v>88</v>
      </c>
      <c r="E350" t="s">
        <v>1557</v>
      </c>
      <c r="F350" t="s">
        <v>90</v>
      </c>
      <c r="G350" t="s">
        <v>91</v>
      </c>
      <c r="H350">
        <v>60609</v>
      </c>
      <c r="I350" t="s">
        <v>1558</v>
      </c>
      <c r="J350" t="s">
        <v>1559</v>
      </c>
      <c r="K350" t="s">
        <v>285</v>
      </c>
      <c r="L350" t="s">
        <v>112</v>
      </c>
      <c r="M350" t="s">
        <v>96</v>
      </c>
      <c r="N350" t="s">
        <v>128</v>
      </c>
      <c r="O350" t="s">
        <v>98</v>
      </c>
      <c r="P350" t="s">
        <v>249</v>
      </c>
      <c r="Q350" t="s">
        <v>96</v>
      </c>
      <c r="R350" t="s">
        <v>103</v>
      </c>
      <c r="S350">
        <v>49</v>
      </c>
      <c r="T350" t="s">
        <v>101</v>
      </c>
      <c r="U350" t="s">
        <v>101</v>
      </c>
      <c r="V350" t="s">
        <v>102</v>
      </c>
      <c r="W350">
        <v>33</v>
      </c>
      <c r="X350" t="s">
        <v>103</v>
      </c>
      <c r="Y350">
        <v>40</v>
      </c>
      <c r="Z350" t="s">
        <v>4875</v>
      </c>
      <c r="AA350" t="s">
        <v>101</v>
      </c>
      <c r="AB350" t="s">
        <v>101</v>
      </c>
      <c r="AC350" t="s">
        <v>101</v>
      </c>
      <c r="AD350" t="s">
        <v>103</v>
      </c>
      <c r="AE350">
        <v>53</v>
      </c>
      <c r="AF350" t="s">
        <v>103</v>
      </c>
      <c r="AG350">
        <v>47</v>
      </c>
      <c r="AH350" s="2">
        <v>0.93200000000000005</v>
      </c>
      <c r="AI350">
        <v>7.8</v>
      </c>
      <c r="AJ350" s="2">
        <v>0.96</v>
      </c>
      <c r="AK350" s="2">
        <v>0.98599999999999999</v>
      </c>
      <c r="AL350">
        <v>40.5</v>
      </c>
      <c r="AM350">
        <v>17.399999999999999</v>
      </c>
      <c r="AN350">
        <v>35.200000000000003</v>
      </c>
      <c r="AO350">
        <v>26.8</v>
      </c>
      <c r="AP350">
        <v>65.2</v>
      </c>
      <c r="AQ350">
        <v>55.1</v>
      </c>
      <c r="AR350">
        <v>33.9</v>
      </c>
      <c r="AS350">
        <v>39.700000000000003</v>
      </c>
      <c r="AT350">
        <v>57.6</v>
      </c>
      <c r="AU350">
        <v>58.3</v>
      </c>
      <c r="AV350">
        <v>27.8</v>
      </c>
      <c r="AW350">
        <v>22.2</v>
      </c>
      <c r="AX350">
        <v>22.7</v>
      </c>
      <c r="AY350">
        <v>21.3</v>
      </c>
      <c r="AZ350">
        <v>0</v>
      </c>
      <c r="BA350">
        <v>0.9</v>
      </c>
      <c r="BB350" t="s">
        <v>113</v>
      </c>
      <c r="BC350" t="s">
        <v>113</v>
      </c>
      <c r="BD350" t="s">
        <v>101</v>
      </c>
      <c r="BE350" t="s">
        <v>101</v>
      </c>
      <c r="BF350" t="s">
        <v>101</v>
      </c>
      <c r="BG350" t="s">
        <v>101</v>
      </c>
      <c r="BH350" t="s">
        <v>101</v>
      </c>
      <c r="BI350" t="s">
        <v>101</v>
      </c>
      <c r="BJ350" t="s">
        <v>101</v>
      </c>
      <c r="BK350" t="s">
        <v>101</v>
      </c>
      <c r="BL350" t="s">
        <v>101</v>
      </c>
      <c r="BM350" t="s">
        <v>101</v>
      </c>
      <c r="BN350" t="s">
        <v>101</v>
      </c>
      <c r="BO350" t="s">
        <v>101</v>
      </c>
      <c r="BP350">
        <v>283</v>
      </c>
      <c r="BQ350">
        <v>40</v>
      </c>
      <c r="BR350" t="s">
        <v>101</v>
      </c>
      <c r="BS350">
        <v>1172917.689</v>
      </c>
      <c r="BT350">
        <v>1881398.625</v>
      </c>
      <c r="BU350">
        <v>41.829989619999999</v>
      </c>
      <c r="BV350">
        <v>-87.641065789999999</v>
      </c>
      <c r="BW350">
        <v>60</v>
      </c>
      <c r="BX350" t="s">
        <v>917</v>
      </c>
      <c r="BY350">
        <v>11</v>
      </c>
      <c r="BZ350">
        <v>9</v>
      </c>
      <c r="CA350" t="s">
        <v>1560</v>
      </c>
    </row>
    <row r="351" spans="2:79" x14ac:dyDescent="0.2">
      <c r="B351">
        <v>610000</v>
      </c>
      <c r="C351" t="s">
        <v>2293</v>
      </c>
      <c r="D351" t="s">
        <v>88</v>
      </c>
      <c r="E351" t="s">
        <v>2294</v>
      </c>
      <c r="F351" t="s">
        <v>90</v>
      </c>
      <c r="G351" t="s">
        <v>91</v>
      </c>
      <c r="H351">
        <v>60644</v>
      </c>
      <c r="I351" t="s">
        <v>2295</v>
      </c>
      <c r="J351" t="s">
        <v>2296</v>
      </c>
      <c r="K351" t="s">
        <v>324</v>
      </c>
      <c r="L351" t="s">
        <v>121</v>
      </c>
      <c r="M351" t="s">
        <v>96</v>
      </c>
      <c r="N351" t="s">
        <v>97</v>
      </c>
      <c r="O351" t="s">
        <v>98</v>
      </c>
      <c r="P351" t="s">
        <v>433</v>
      </c>
      <c r="Q351" t="s">
        <v>96</v>
      </c>
      <c r="R351" t="s">
        <v>149</v>
      </c>
      <c r="S351">
        <v>67</v>
      </c>
      <c r="T351" t="s">
        <v>103</v>
      </c>
      <c r="U351">
        <v>46</v>
      </c>
      <c r="V351" t="s">
        <v>250</v>
      </c>
      <c r="W351">
        <v>90</v>
      </c>
      <c r="X351" t="s">
        <v>149</v>
      </c>
      <c r="Y351">
        <v>69</v>
      </c>
      <c r="Z351" t="s">
        <v>4876</v>
      </c>
      <c r="AA351">
        <v>59</v>
      </c>
      <c r="AB351" t="s">
        <v>149</v>
      </c>
      <c r="AC351">
        <v>67</v>
      </c>
      <c r="AD351" t="s">
        <v>149</v>
      </c>
      <c r="AE351">
        <v>57</v>
      </c>
      <c r="AF351" t="s">
        <v>149</v>
      </c>
      <c r="AG351">
        <v>64</v>
      </c>
      <c r="AH351" s="2">
        <v>0.96</v>
      </c>
      <c r="AI351">
        <v>7.7</v>
      </c>
      <c r="AJ351" s="2">
        <v>0.97099999999999997</v>
      </c>
      <c r="AK351" s="2">
        <v>1</v>
      </c>
      <c r="AL351" t="s">
        <v>101</v>
      </c>
      <c r="AM351" t="s">
        <v>101</v>
      </c>
      <c r="AN351">
        <v>36.9</v>
      </c>
      <c r="AO351">
        <v>35.6</v>
      </c>
      <c r="AP351">
        <v>63.1</v>
      </c>
      <c r="AQ351">
        <v>75.2</v>
      </c>
      <c r="AR351">
        <v>38.5</v>
      </c>
      <c r="AS351">
        <v>39.1</v>
      </c>
      <c r="AT351">
        <v>67.5</v>
      </c>
      <c r="AU351">
        <v>56.4</v>
      </c>
      <c r="AV351">
        <v>7.4</v>
      </c>
      <c r="AW351">
        <v>14.8</v>
      </c>
      <c r="AX351">
        <v>20.6</v>
      </c>
      <c r="AY351">
        <v>9.3000000000000007</v>
      </c>
      <c r="AZ351">
        <v>0.8</v>
      </c>
      <c r="BA351">
        <v>-0.8</v>
      </c>
      <c r="BB351" t="s">
        <v>220</v>
      </c>
      <c r="BC351" t="s">
        <v>104</v>
      </c>
      <c r="BD351" t="s">
        <v>101</v>
      </c>
      <c r="BE351" t="s">
        <v>101</v>
      </c>
      <c r="BF351" t="s">
        <v>101</v>
      </c>
      <c r="BG351" t="s">
        <v>101</v>
      </c>
      <c r="BH351" t="s">
        <v>101</v>
      </c>
      <c r="BI351" t="s">
        <v>101</v>
      </c>
      <c r="BJ351" t="s">
        <v>101</v>
      </c>
      <c r="BK351" t="s">
        <v>101</v>
      </c>
      <c r="BL351" t="s">
        <v>101</v>
      </c>
      <c r="BM351" t="s">
        <v>101</v>
      </c>
      <c r="BN351" t="s">
        <v>101</v>
      </c>
      <c r="BO351" t="s">
        <v>101</v>
      </c>
      <c r="BP351">
        <v>576</v>
      </c>
      <c r="BQ351">
        <v>36</v>
      </c>
      <c r="BR351" t="s">
        <v>101</v>
      </c>
      <c r="BS351">
        <v>1140502.548</v>
      </c>
      <c r="BT351">
        <v>1904349.5109999999</v>
      </c>
      <c r="BU351">
        <v>41.893625210000003</v>
      </c>
      <c r="BV351">
        <v>-87.759435569999994</v>
      </c>
      <c r="BW351">
        <v>25</v>
      </c>
      <c r="BX351" t="s">
        <v>269</v>
      </c>
      <c r="BY351">
        <v>37</v>
      </c>
      <c r="BZ351">
        <v>15</v>
      </c>
      <c r="CA351" t="s">
        <v>2297</v>
      </c>
    </row>
    <row r="352" spans="2:79" x14ac:dyDescent="0.2">
      <c r="B352">
        <v>610363</v>
      </c>
      <c r="C352" t="s">
        <v>2984</v>
      </c>
      <c r="D352" t="s">
        <v>88</v>
      </c>
      <c r="E352" t="s">
        <v>2985</v>
      </c>
      <c r="F352" t="s">
        <v>90</v>
      </c>
      <c r="G352" t="s">
        <v>91</v>
      </c>
      <c r="H352">
        <v>60613</v>
      </c>
      <c r="I352" t="s">
        <v>2986</v>
      </c>
      <c r="J352" t="s">
        <v>2987</v>
      </c>
      <c r="K352" t="s">
        <v>954</v>
      </c>
      <c r="L352" t="s">
        <v>193</v>
      </c>
      <c r="M352" t="s">
        <v>96</v>
      </c>
      <c r="N352" t="s">
        <v>128</v>
      </c>
      <c r="O352" t="s">
        <v>248</v>
      </c>
      <c r="P352" t="s">
        <v>433</v>
      </c>
      <c r="Q352" t="s">
        <v>96</v>
      </c>
      <c r="R352" t="s">
        <v>101</v>
      </c>
      <c r="T352" t="s">
        <v>101</v>
      </c>
      <c r="U352" t="s">
        <v>101</v>
      </c>
      <c r="V352" t="s">
        <v>101</v>
      </c>
      <c r="X352" t="s">
        <v>101</v>
      </c>
      <c r="Z352" t="s">
        <v>4875</v>
      </c>
      <c r="AA352" t="s">
        <v>101</v>
      </c>
      <c r="AB352" t="s">
        <v>101</v>
      </c>
      <c r="AC352" t="s">
        <v>101</v>
      </c>
      <c r="AD352" t="s">
        <v>101</v>
      </c>
      <c r="AE352" t="s">
        <v>101</v>
      </c>
      <c r="AF352" t="s">
        <v>101</v>
      </c>
      <c r="AG352" t="s">
        <v>101</v>
      </c>
      <c r="AH352" s="2">
        <v>0.96399999999999997</v>
      </c>
      <c r="AI352">
        <v>7.7</v>
      </c>
      <c r="AJ352" s="2">
        <v>0.96399999999999997</v>
      </c>
      <c r="AK352" s="2">
        <v>1</v>
      </c>
      <c r="AL352" t="s">
        <v>101</v>
      </c>
      <c r="AM352">
        <v>53.8</v>
      </c>
      <c r="AN352">
        <v>63.9</v>
      </c>
      <c r="AO352">
        <v>64.900000000000006</v>
      </c>
      <c r="AP352">
        <v>54.7</v>
      </c>
      <c r="AQ352">
        <v>64.099999999999994</v>
      </c>
      <c r="AR352">
        <v>72.8</v>
      </c>
      <c r="AS352">
        <v>69.599999999999994</v>
      </c>
      <c r="AT352">
        <v>59.9</v>
      </c>
      <c r="AU352">
        <v>51</v>
      </c>
      <c r="AV352">
        <v>38.700000000000003</v>
      </c>
      <c r="AW352">
        <v>53.3</v>
      </c>
      <c r="AX352">
        <v>46</v>
      </c>
      <c r="AY352">
        <v>35.700000000000003</v>
      </c>
      <c r="AZ352">
        <v>0.4</v>
      </c>
      <c r="BA352">
        <v>0.6</v>
      </c>
      <c r="BB352" t="s">
        <v>220</v>
      </c>
      <c r="BC352" t="s">
        <v>220</v>
      </c>
      <c r="BD352">
        <v>20</v>
      </c>
      <c r="BE352">
        <v>74.099999999999994</v>
      </c>
      <c r="BF352" t="s">
        <v>101</v>
      </c>
      <c r="BG352" t="s">
        <v>101</v>
      </c>
      <c r="BH352" t="s">
        <v>101</v>
      </c>
      <c r="BI352" t="s">
        <v>101</v>
      </c>
      <c r="BJ352" t="s">
        <v>101</v>
      </c>
      <c r="BK352" t="s">
        <v>101</v>
      </c>
      <c r="BL352" t="s">
        <v>101</v>
      </c>
      <c r="BM352" t="s">
        <v>101</v>
      </c>
      <c r="BN352" t="s">
        <v>101</v>
      </c>
      <c r="BO352" t="s">
        <v>101</v>
      </c>
      <c r="BP352">
        <v>1651</v>
      </c>
      <c r="BQ352">
        <v>32</v>
      </c>
      <c r="BR352" t="s">
        <v>101</v>
      </c>
      <c r="BS352">
        <v>1171170.774</v>
      </c>
      <c r="BT352">
        <v>1927599.86</v>
      </c>
      <c r="BU352">
        <v>41.956807120000001</v>
      </c>
      <c r="BV352">
        <v>-87.646117500000003</v>
      </c>
      <c r="BW352">
        <v>3</v>
      </c>
      <c r="BX352" t="s">
        <v>955</v>
      </c>
      <c r="BY352">
        <v>46</v>
      </c>
      <c r="BZ352">
        <v>19</v>
      </c>
      <c r="CA352" t="s">
        <v>2988</v>
      </c>
    </row>
    <row r="353" spans="2:79" x14ac:dyDescent="0.2">
      <c r="B353">
        <v>609724</v>
      </c>
      <c r="C353" t="s">
        <v>1984</v>
      </c>
      <c r="D353" t="s">
        <v>132</v>
      </c>
      <c r="E353" t="s">
        <v>1985</v>
      </c>
      <c r="F353" t="s">
        <v>90</v>
      </c>
      <c r="G353" t="s">
        <v>91</v>
      </c>
      <c r="H353">
        <v>60659</v>
      </c>
      <c r="I353" t="s">
        <v>1986</v>
      </c>
      <c r="J353" t="s">
        <v>1987</v>
      </c>
      <c r="K353" t="s">
        <v>367</v>
      </c>
      <c r="L353" t="s">
        <v>193</v>
      </c>
      <c r="M353" t="s">
        <v>96</v>
      </c>
      <c r="N353" t="s">
        <v>128</v>
      </c>
      <c r="O353" t="s">
        <v>248</v>
      </c>
      <c r="P353" t="s">
        <v>249</v>
      </c>
      <c r="Q353" t="s">
        <v>96</v>
      </c>
      <c r="R353" t="s">
        <v>103</v>
      </c>
      <c r="S353">
        <v>58</v>
      </c>
      <c r="T353" t="s">
        <v>103</v>
      </c>
      <c r="U353">
        <v>44</v>
      </c>
      <c r="V353" t="s">
        <v>103</v>
      </c>
      <c r="W353">
        <v>48</v>
      </c>
      <c r="X353" t="s">
        <v>103</v>
      </c>
      <c r="Y353">
        <v>47</v>
      </c>
      <c r="Z353" t="s">
        <v>4876</v>
      </c>
      <c r="AA353">
        <v>50</v>
      </c>
      <c r="AB353" t="s">
        <v>103</v>
      </c>
      <c r="AC353">
        <v>56</v>
      </c>
      <c r="AD353" t="s">
        <v>101</v>
      </c>
      <c r="AE353" t="s">
        <v>101</v>
      </c>
      <c r="AF353" t="s">
        <v>101</v>
      </c>
      <c r="AG353" t="s">
        <v>101</v>
      </c>
      <c r="AH353" s="2">
        <v>0.876</v>
      </c>
      <c r="AI353">
        <v>7.6</v>
      </c>
      <c r="AJ353" s="2">
        <v>0.96499999999999997</v>
      </c>
      <c r="AK353" s="2">
        <v>0.97899999999999998</v>
      </c>
      <c r="AL353" t="s">
        <v>101</v>
      </c>
      <c r="AM353" t="s">
        <v>101</v>
      </c>
      <c r="AN353" t="s">
        <v>101</v>
      </c>
      <c r="AO353" t="s">
        <v>101</v>
      </c>
      <c r="AP353" t="s">
        <v>101</v>
      </c>
      <c r="AQ353" t="s">
        <v>101</v>
      </c>
      <c r="AR353" t="s">
        <v>101</v>
      </c>
      <c r="AS353" t="s">
        <v>101</v>
      </c>
      <c r="AT353" t="s">
        <v>101</v>
      </c>
      <c r="AU353" t="s">
        <v>101</v>
      </c>
      <c r="AV353" t="s">
        <v>101</v>
      </c>
      <c r="AW353" t="s">
        <v>101</v>
      </c>
      <c r="BB353" t="s">
        <v>101</v>
      </c>
      <c r="BC353" t="s">
        <v>101</v>
      </c>
      <c r="BD353" t="s">
        <v>101</v>
      </c>
      <c r="BE353" t="s">
        <v>101</v>
      </c>
      <c r="BF353">
        <v>14.5</v>
      </c>
      <c r="BG353">
        <v>14.4</v>
      </c>
      <c r="BH353">
        <v>15</v>
      </c>
      <c r="BI353">
        <v>15.4</v>
      </c>
      <c r="BJ353">
        <v>0.9</v>
      </c>
      <c r="BK353">
        <v>15.9</v>
      </c>
      <c r="BL353">
        <v>0.9</v>
      </c>
      <c r="BM353">
        <v>24.6</v>
      </c>
      <c r="BN353">
        <v>56.2</v>
      </c>
      <c r="BO353">
        <v>57.4</v>
      </c>
      <c r="BP353">
        <v>1657</v>
      </c>
      <c r="BQ353">
        <v>32</v>
      </c>
      <c r="BR353">
        <v>59</v>
      </c>
      <c r="BS353">
        <v>1155766.152</v>
      </c>
      <c r="BT353">
        <v>1938701.409</v>
      </c>
      <c r="BU353">
        <v>41.987595399999996</v>
      </c>
      <c r="BV353">
        <v>-87.702448709999999</v>
      </c>
      <c r="BW353">
        <v>2</v>
      </c>
      <c r="BX353" t="s">
        <v>1454</v>
      </c>
      <c r="BY353">
        <v>40</v>
      </c>
      <c r="BZ353">
        <v>20</v>
      </c>
      <c r="CA353" t="s">
        <v>1988</v>
      </c>
    </row>
    <row r="354" spans="2:79" x14ac:dyDescent="0.2">
      <c r="B354">
        <v>610119</v>
      </c>
      <c r="C354" t="s">
        <v>1657</v>
      </c>
      <c r="D354" t="s">
        <v>88</v>
      </c>
      <c r="E354" t="s">
        <v>1658</v>
      </c>
      <c r="F354" t="s">
        <v>90</v>
      </c>
      <c r="G354" t="s">
        <v>91</v>
      </c>
      <c r="H354">
        <v>60622</v>
      </c>
      <c r="I354" t="s">
        <v>1659</v>
      </c>
      <c r="J354" t="s">
        <v>1660</v>
      </c>
      <c r="K354" t="s">
        <v>481</v>
      </c>
      <c r="L354" t="s">
        <v>121</v>
      </c>
      <c r="M354" t="s">
        <v>96</v>
      </c>
      <c r="N354" t="s">
        <v>128</v>
      </c>
      <c r="O354" t="s">
        <v>248</v>
      </c>
      <c r="P354" t="s">
        <v>249</v>
      </c>
      <c r="Q354" t="s">
        <v>96</v>
      </c>
      <c r="R354" t="s">
        <v>103</v>
      </c>
      <c r="S354">
        <v>51</v>
      </c>
      <c r="T354" t="s">
        <v>103</v>
      </c>
      <c r="U354">
        <v>58</v>
      </c>
      <c r="V354" t="s">
        <v>103</v>
      </c>
      <c r="W354">
        <v>50</v>
      </c>
      <c r="X354" t="s">
        <v>149</v>
      </c>
      <c r="Y354">
        <v>61</v>
      </c>
      <c r="Z354" t="s">
        <v>4876</v>
      </c>
      <c r="AA354">
        <v>57</v>
      </c>
      <c r="AB354" t="s">
        <v>103</v>
      </c>
      <c r="AC354">
        <v>55</v>
      </c>
      <c r="AD354" t="s">
        <v>103</v>
      </c>
      <c r="AE354">
        <v>52</v>
      </c>
      <c r="AF354" t="s">
        <v>103</v>
      </c>
      <c r="AG354">
        <v>49</v>
      </c>
      <c r="AH354" s="2">
        <v>0.95199999999999996</v>
      </c>
      <c r="AI354">
        <v>7.6</v>
      </c>
      <c r="AJ354" s="2">
        <v>0.97</v>
      </c>
      <c r="AK354" s="2">
        <v>1</v>
      </c>
      <c r="AL354">
        <v>66.2</v>
      </c>
      <c r="AM354" t="s">
        <v>101</v>
      </c>
      <c r="AN354">
        <v>18.399999999999999</v>
      </c>
      <c r="AO354">
        <v>10.5</v>
      </c>
      <c r="AP354">
        <v>32.4</v>
      </c>
      <c r="AQ354">
        <v>43.5</v>
      </c>
      <c r="AR354">
        <v>45</v>
      </c>
      <c r="AS354">
        <v>30.4</v>
      </c>
      <c r="AT354">
        <v>56.4</v>
      </c>
      <c r="AU354">
        <v>46.7</v>
      </c>
      <c r="AV354">
        <v>14.3</v>
      </c>
      <c r="AW354">
        <v>28.6</v>
      </c>
      <c r="AX354">
        <v>9.1</v>
      </c>
      <c r="AY354">
        <v>5.9</v>
      </c>
      <c r="AZ354">
        <v>-1.1000000000000001</v>
      </c>
      <c r="BA354">
        <v>-0.8</v>
      </c>
      <c r="BB354" t="s">
        <v>104</v>
      </c>
      <c r="BC354" t="s">
        <v>113</v>
      </c>
      <c r="BD354" t="s">
        <v>101</v>
      </c>
      <c r="BE354" t="s">
        <v>101</v>
      </c>
      <c r="BF354" t="s">
        <v>101</v>
      </c>
      <c r="BG354" t="s">
        <v>101</v>
      </c>
      <c r="BH354" t="s">
        <v>101</v>
      </c>
      <c r="BI354" t="s">
        <v>101</v>
      </c>
      <c r="BJ354" t="s">
        <v>101</v>
      </c>
      <c r="BK354" t="s">
        <v>101</v>
      </c>
      <c r="BL354" t="s">
        <v>101</v>
      </c>
      <c r="BM354" t="s">
        <v>101</v>
      </c>
      <c r="BN354" t="s">
        <v>101</v>
      </c>
      <c r="BO354" t="s">
        <v>101</v>
      </c>
      <c r="BP354">
        <v>289</v>
      </c>
      <c r="BQ354">
        <v>35</v>
      </c>
      <c r="BR354" t="s">
        <v>101</v>
      </c>
      <c r="BS354">
        <v>1166416.9650000001</v>
      </c>
      <c r="BT354">
        <v>1906812.638</v>
      </c>
      <c r="BU354">
        <v>41.899869119999998</v>
      </c>
      <c r="BV354">
        <v>-87.664190140000002</v>
      </c>
      <c r="BW354">
        <v>24</v>
      </c>
      <c r="BX354" t="s">
        <v>602</v>
      </c>
      <c r="BY354">
        <v>27</v>
      </c>
      <c r="BZ354">
        <v>13</v>
      </c>
      <c r="CA354" t="s">
        <v>1661</v>
      </c>
    </row>
    <row r="355" spans="2:79" x14ac:dyDescent="0.2">
      <c r="B355">
        <v>610224</v>
      </c>
      <c r="C355" t="s">
        <v>326</v>
      </c>
      <c r="D355" t="s">
        <v>88</v>
      </c>
      <c r="E355" t="s">
        <v>327</v>
      </c>
      <c r="F355" t="s">
        <v>90</v>
      </c>
      <c r="G355" t="s">
        <v>91</v>
      </c>
      <c r="H355">
        <v>60628</v>
      </c>
      <c r="I355" t="s">
        <v>328</v>
      </c>
      <c r="J355" t="s">
        <v>329</v>
      </c>
      <c r="K355" t="s">
        <v>213</v>
      </c>
      <c r="L355" t="s">
        <v>156</v>
      </c>
      <c r="M355" t="s">
        <v>96</v>
      </c>
      <c r="N355" t="s">
        <v>97</v>
      </c>
      <c r="O355" t="s">
        <v>98</v>
      </c>
      <c r="P355" t="s">
        <v>99</v>
      </c>
      <c r="Q355" t="s">
        <v>96</v>
      </c>
      <c r="R355" t="s">
        <v>102</v>
      </c>
      <c r="S355">
        <v>23</v>
      </c>
      <c r="T355" t="s">
        <v>103</v>
      </c>
      <c r="U355">
        <v>46</v>
      </c>
      <c r="V355" t="s">
        <v>103</v>
      </c>
      <c r="W355">
        <v>55</v>
      </c>
      <c r="X355" t="s">
        <v>103</v>
      </c>
      <c r="Y355">
        <v>47</v>
      </c>
      <c r="Z355" t="s">
        <v>4876</v>
      </c>
      <c r="AA355">
        <v>57</v>
      </c>
      <c r="AB355" t="s">
        <v>103</v>
      </c>
      <c r="AC355">
        <v>50</v>
      </c>
      <c r="AD355" t="s">
        <v>103</v>
      </c>
      <c r="AE355">
        <v>47</v>
      </c>
      <c r="AF355" t="s">
        <v>102</v>
      </c>
      <c r="AG355">
        <v>44</v>
      </c>
      <c r="AH355" s="2">
        <v>0.91200000000000003</v>
      </c>
      <c r="AI355">
        <v>7.6</v>
      </c>
      <c r="AJ355" s="2">
        <v>0.93799999999999994</v>
      </c>
      <c r="AK355" s="2">
        <v>1</v>
      </c>
      <c r="AL355">
        <v>31</v>
      </c>
      <c r="AM355">
        <v>28.8</v>
      </c>
      <c r="AN355">
        <v>12.6</v>
      </c>
      <c r="AO355">
        <v>15.5</v>
      </c>
      <c r="AP355">
        <v>45.9</v>
      </c>
      <c r="AQ355">
        <v>43.5</v>
      </c>
      <c r="AR355">
        <v>25.7</v>
      </c>
      <c r="AS355">
        <v>22.5</v>
      </c>
      <c r="AT355">
        <v>32</v>
      </c>
      <c r="AU355">
        <v>38.799999999999997</v>
      </c>
      <c r="AV355">
        <v>9.6999999999999993</v>
      </c>
      <c r="AW355">
        <v>22.6</v>
      </c>
      <c r="AX355">
        <v>5.7</v>
      </c>
      <c r="AY355">
        <v>5.7</v>
      </c>
      <c r="AZ355">
        <v>-0.9</v>
      </c>
      <c r="BA355">
        <v>-1.3</v>
      </c>
      <c r="BB355" t="s">
        <v>104</v>
      </c>
      <c r="BC355" t="s">
        <v>104</v>
      </c>
      <c r="BD355" t="s">
        <v>101</v>
      </c>
      <c r="BE355" t="s">
        <v>101</v>
      </c>
      <c r="BF355" t="s">
        <v>101</v>
      </c>
      <c r="BG355" t="s">
        <v>101</v>
      </c>
      <c r="BH355" t="s">
        <v>101</v>
      </c>
      <c r="BI355" t="s">
        <v>101</v>
      </c>
      <c r="BJ355" t="s">
        <v>101</v>
      </c>
      <c r="BK355" t="s">
        <v>101</v>
      </c>
      <c r="BL355" t="s">
        <v>101</v>
      </c>
      <c r="BM355" t="s">
        <v>101</v>
      </c>
      <c r="BN355" t="s">
        <v>101</v>
      </c>
      <c r="BO355" t="s">
        <v>101</v>
      </c>
      <c r="BP355">
        <v>343</v>
      </c>
      <c r="BQ355">
        <v>48</v>
      </c>
      <c r="BR355" t="s">
        <v>101</v>
      </c>
      <c r="BS355">
        <v>1174831.25</v>
      </c>
      <c r="BT355">
        <v>1825538.503</v>
      </c>
      <c r="BU355">
        <v>41.676660079999998</v>
      </c>
      <c r="BV355">
        <v>-87.635706830000004</v>
      </c>
      <c r="BW355">
        <v>53</v>
      </c>
      <c r="BX355" t="s">
        <v>214</v>
      </c>
      <c r="BY355">
        <v>34</v>
      </c>
      <c r="BZ355">
        <v>5</v>
      </c>
      <c r="CA355" t="s">
        <v>330</v>
      </c>
    </row>
    <row r="356" spans="2:79" x14ac:dyDescent="0.2">
      <c r="B356">
        <v>610384</v>
      </c>
      <c r="C356" t="s">
        <v>1971</v>
      </c>
      <c r="D356" t="s">
        <v>132</v>
      </c>
      <c r="E356" t="s">
        <v>1226</v>
      </c>
      <c r="F356" t="s">
        <v>90</v>
      </c>
      <c r="G356" t="s">
        <v>91</v>
      </c>
      <c r="H356">
        <v>60623</v>
      </c>
      <c r="I356" t="s">
        <v>1972</v>
      </c>
      <c r="J356" t="s">
        <v>1973</v>
      </c>
      <c r="K356" t="s">
        <v>985</v>
      </c>
      <c r="L356" t="s">
        <v>121</v>
      </c>
      <c r="M356" t="s">
        <v>96</v>
      </c>
      <c r="N356" t="s">
        <v>97</v>
      </c>
      <c r="O356" t="s">
        <v>248</v>
      </c>
      <c r="P356" t="s">
        <v>249</v>
      </c>
      <c r="Q356" t="s">
        <v>96</v>
      </c>
      <c r="R356" t="s">
        <v>103</v>
      </c>
      <c r="S356">
        <v>58</v>
      </c>
      <c r="T356" t="s">
        <v>101</v>
      </c>
      <c r="U356" t="s">
        <v>101</v>
      </c>
      <c r="V356" t="s">
        <v>149</v>
      </c>
      <c r="W356">
        <v>66</v>
      </c>
      <c r="X356" t="s">
        <v>149</v>
      </c>
      <c r="Y356">
        <v>65</v>
      </c>
      <c r="Z356" t="s">
        <v>4875</v>
      </c>
      <c r="AA356" t="s">
        <v>101</v>
      </c>
      <c r="AB356" t="s">
        <v>101</v>
      </c>
      <c r="AC356" t="s">
        <v>101</v>
      </c>
      <c r="AD356" t="s">
        <v>103</v>
      </c>
      <c r="AE356">
        <v>51</v>
      </c>
      <c r="AF356" t="s">
        <v>103</v>
      </c>
      <c r="AG356">
        <v>48</v>
      </c>
      <c r="AH356" s="2">
        <v>0.92200000000000004</v>
      </c>
      <c r="AI356">
        <v>7.5</v>
      </c>
      <c r="AJ356" s="2">
        <v>0.96</v>
      </c>
      <c r="AK356" s="2">
        <v>0.85399999999999998</v>
      </c>
      <c r="AL356" t="s">
        <v>101</v>
      </c>
      <c r="AM356" t="s">
        <v>101</v>
      </c>
      <c r="AN356" t="s">
        <v>101</v>
      </c>
      <c r="AO356" t="s">
        <v>101</v>
      </c>
      <c r="AP356" t="s">
        <v>101</v>
      </c>
      <c r="AQ356" t="s">
        <v>101</v>
      </c>
      <c r="AR356" t="s">
        <v>101</v>
      </c>
      <c r="AS356" t="s">
        <v>101</v>
      </c>
      <c r="AT356" t="s">
        <v>101</v>
      </c>
      <c r="AU356" t="s">
        <v>101</v>
      </c>
      <c r="AV356" t="s">
        <v>101</v>
      </c>
      <c r="AW356" t="s">
        <v>101</v>
      </c>
      <c r="BB356" t="s">
        <v>101</v>
      </c>
      <c r="BC356" t="s">
        <v>101</v>
      </c>
      <c r="BD356" t="s">
        <v>101</v>
      </c>
      <c r="BE356" t="s">
        <v>101</v>
      </c>
      <c r="BF356">
        <v>14.1</v>
      </c>
      <c r="BG356">
        <v>15</v>
      </c>
      <c r="BH356">
        <v>14.8</v>
      </c>
      <c r="BI356">
        <v>15.1</v>
      </c>
      <c r="BJ356">
        <v>1</v>
      </c>
      <c r="BK356">
        <v>17.2</v>
      </c>
      <c r="BL356">
        <v>2.4</v>
      </c>
      <c r="BM356">
        <v>29</v>
      </c>
      <c r="BN356">
        <v>84.4</v>
      </c>
      <c r="BO356">
        <v>55.7</v>
      </c>
      <c r="BP356">
        <v>388</v>
      </c>
      <c r="BQ356">
        <v>37</v>
      </c>
      <c r="BR356">
        <v>98.1</v>
      </c>
      <c r="BS356">
        <v>1147521.3019999999</v>
      </c>
      <c r="BT356">
        <v>1883405.128</v>
      </c>
      <c r="BU356">
        <v>41.836019530000002</v>
      </c>
      <c r="BV356">
        <v>-87.734194650000006</v>
      </c>
      <c r="BW356">
        <v>30</v>
      </c>
      <c r="BX356" t="s">
        <v>634</v>
      </c>
      <c r="BY356">
        <v>22</v>
      </c>
      <c r="BZ356">
        <v>10</v>
      </c>
      <c r="CA356" t="s">
        <v>1229</v>
      </c>
    </row>
    <row r="357" spans="2:79" x14ac:dyDescent="0.2">
      <c r="B357">
        <v>609694</v>
      </c>
      <c r="C357" t="s">
        <v>1667</v>
      </c>
      <c r="D357" t="s">
        <v>132</v>
      </c>
      <c r="E357" t="s">
        <v>1668</v>
      </c>
      <c r="F357" t="s">
        <v>90</v>
      </c>
      <c r="G357" t="s">
        <v>91</v>
      </c>
      <c r="H357">
        <v>60629</v>
      </c>
      <c r="I357" t="s">
        <v>1669</v>
      </c>
      <c r="J357" t="s">
        <v>1670</v>
      </c>
      <c r="K357" t="s">
        <v>163</v>
      </c>
      <c r="L357" t="s">
        <v>112</v>
      </c>
      <c r="M357" t="s">
        <v>96</v>
      </c>
      <c r="N357" t="s">
        <v>128</v>
      </c>
      <c r="O357" t="s">
        <v>98</v>
      </c>
      <c r="P357" t="s">
        <v>99</v>
      </c>
      <c r="Q357" t="s">
        <v>96</v>
      </c>
      <c r="R357" t="s">
        <v>103</v>
      </c>
      <c r="S357">
        <v>51</v>
      </c>
      <c r="T357" t="s">
        <v>103</v>
      </c>
      <c r="U357">
        <v>44</v>
      </c>
      <c r="V357" t="s">
        <v>103</v>
      </c>
      <c r="W357">
        <v>44</v>
      </c>
      <c r="X357" t="s">
        <v>103</v>
      </c>
      <c r="Y357">
        <v>41</v>
      </c>
      <c r="Z357" t="s">
        <v>4877</v>
      </c>
      <c r="AA357">
        <v>37</v>
      </c>
      <c r="AB357" t="s">
        <v>103</v>
      </c>
      <c r="AC357">
        <v>42</v>
      </c>
      <c r="AD357" t="s">
        <v>103</v>
      </c>
      <c r="AE357">
        <v>50</v>
      </c>
      <c r="AF357" t="s">
        <v>102</v>
      </c>
      <c r="AG357">
        <v>44</v>
      </c>
      <c r="AH357" s="2">
        <v>0.78200000000000003</v>
      </c>
      <c r="AI357">
        <v>7.5</v>
      </c>
      <c r="AJ357" s="2">
        <v>0.95899999999999996</v>
      </c>
      <c r="AK357" s="2">
        <v>1</v>
      </c>
      <c r="AL357" t="s">
        <v>101</v>
      </c>
      <c r="AM357" t="s">
        <v>101</v>
      </c>
      <c r="AN357" t="s">
        <v>101</v>
      </c>
      <c r="AO357" t="s">
        <v>101</v>
      </c>
      <c r="AP357" t="s">
        <v>101</v>
      </c>
      <c r="AQ357" t="s">
        <v>101</v>
      </c>
      <c r="AR357" t="s">
        <v>101</v>
      </c>
      <c r="AS357" t="s">
        <v>101</v>
      </c>
      <c r="AT357" t="s">
        <v>101</v>
      </c>
      <c r="AU357" t="s">
        <v>101</v>
      </c>
      <c r="AV357" t="s">
        <v>101</v>
      </c>
      <c r="AW357" t="s">
        <v>101</v>
      </c>
      <c r="BB357" t="s">
        <v>101</v>
      </c>
      <c r="BC357" t="s">
        <v>101</v>
      </c>
      <c r="BD357" t="s">
        <v>101</v>
      </c>
      <c r="BE357" t="s">
        <v>101</v>
      </c>
      <c r="BF357">
        <v>14.6</v>
      </c>
      <c r="BG357">
        <v>13.8</v>
      </c>
      <c r="BH357">
        <v>14.7</v>
      </c>
      <c r="BI357">
        <v>15</v>
      </c>
      <c r="BJ357">
        <v>0.4</v>
      </c>
      <c r="BK357">
        <v>15.8</v>
      </c>
      <c r="BL357">
        <v>1.1000000000000001</v>
      </c>
      <c r="BM357">
        <v>22.6</v>
      </c>
      <c r="BN357">
        <v>56.1</v>
      </c>
      <c r="BO357">
        <v>45.9</v>
      </c>
      <c r="BP357">
        <v>967</v>
      </c>
      <c r="BQ357">
        <v>44</v>
      </c>
      <c r="BR357">
        <v>87.4</v>
      </c>
      <c r="BS357">
        <v>1150280.45</v>
      </c>
      <c r="BT357">
        <v>1867197.827</v>
      </c>
      <c r="BU357">
        <v>41.791491139999998</v>
      </c>
      <c r="BV357">
        <v>-87.724491610000001</v>
      </c>
      <c r="BW357">
        <v>62</v>
      </c>
      <c r="BX357" t="s">
        <v>1628</v>
      </c>
      <c r="BY357">
        <v>13</v>
      </c>
      <c r="BZ357">
        <v>8</v>
      </c>
      <c r="CA357" t="s">
        <v>1671</v>
      </c>
    </row>
    <row r="358" spans="2:79" x14ac:dyDescent="0.2">
      <c r="B358">
        <v>609964</v>
      </c>
      <c r="C358" t="s">
        <v>740</v>
      </c>
      <c r="D358" t="s">
        <v>88</v>
      </c>
      <c r="E358" t="s">
        <v>741</v>
      </c>
      <c r="F358" t="s">
        <v>90</v>
      </c>
      <c r="G358" t="s">
        <v>91</v>
      </c>
      <c r="H358">
        <v>60609</v>
      </c>
      <c r="I358" t="s">
        <v>742</v>
      </c>
      <c r="J358" t="s">
        <v>743</v>
      </c>
      <c r="K358" t="s">
        <v>285</v>
      </c>
      <c r="L358" t="s">
        <v>112</v>
      </c>
      <c r="M358" t="s">
        <v>96</v>
      </c>
      <c r="N358" t="s">
        <v>128</v>
      </c>
      <c r="O358" t="s">
        <v>248</v>
      </c>
      <c r="P358" t="s">
        <v>249</v>
      </c>
      <c r="Q358" t="s">
        <v>96</v>
      </c>
      <c r="R358" t="s">
        <v>102</v>
      </c>
      <c r="S358">
        <v>33</v>
      </c>
      <c r="T358" t="s">
        <v>102</v>
      </c>
      <c r="U358">
        <v>24</v>
      </c>
      <c r="V358" t="s">
        <v>102</v>
      </c>
      <c r="W358">
        <v>29</v>
      </c>
      <c r="X358" t="s">
        <v>103</v>
      </c>
      <c r="Y358">
        <v>43</v>
      </c>
      <c r="Z358" t="s">
        <v>4879</v>
      </c>
      <c r="AA358">
        <v>17</v>
      </c>
      <c r="AB358" t="s">
        <v>102</v>
      </c>
      <c r="AC358">
        <v>33</v>
      </c>
      <c r="AD358" t="s">
        <v>102</v>
      </c>
      <c r="AE358">
        <v>44</v>
      </c>
      <c r="AF358" t="s">
        <v>103</v>
      </c>
      <c r="AG358">
        <v>47</v>
      </c>
      <c r="AH358" s="2">
        <v>0.94399999999999995</v>
      </c>
      <c r="AI358">
        <v>7.5</v>
      </c>
      <c r="AJ358" s="2">
        <v>0.95699999999999996</v>
      </c>
      <c r="AK358" s="2">
        <v>1</v>
      </c>
      <c r="AL358">
        <v>61.7</v>
      </c>
      <c r="AM358">
        <v>48.9</v>
      </c>
      <c r="AN358">
        <v>39.1</v>
      </c>
      <c r="AO358">
        <v>19.5</v>
      </c>
      <c r="AP358">
        <v>50.8</v>
      </c>
      <c r="AQ358">
        <v>67.900000000000006</v>
      </c>
      <c r="AR358">
        <v>58</v>
      </c>
      <c r="AS358">
        <v>26.5</v>
      </c>
      <c r="AT358">
        <v>64.5</v>
      </c>
      <c r="AU358">
        <v>56.5</v>
      </c>
      <c r="AV358">
        <v>9.1</v>
      </c>
      <c r="AW358">
        <v>18.2</v>
      </c>
      <c r="AX358">
        <v>20.100000000000001</v>
      </c>
      <c r="AY358">
        <v>6.1</v>
      </c>
      <c r="AZ358">
        <v>1</v>
      </c>
      <c r="BA358">
        <v>-0.2</v>
      </c>
      <c r="BB358" t="s">
        <v>220</v>
      </c>
      <c r="BC358" t="s">
        <v>113</v>
      </c>
      <c r="BD358" t="s">
        <v>101</v>
      </c>
      <c r="BE358" t="s">
        <v>101</v>
      </c>
      <c r="BF358" t="s">
        <v>101</v>
      </c>
      <c r="BG358" t="s">
        <v>101</v>
      </c>
      <c r="BH358" t="s">
        <v>101</v>
      </c>
      <c r="BI358" t="s">
        <v>101</v>
      </c>
      <c r="BJ358" t="s">
        <v>101</v>
      </c>
      <c r="BK358" t="s">
        <v>101</v>
      </c>
      <c r="BL358" t="s">
        <v>101</v>
      </c>
      <c r="BM358" t="s">
        <v>101</v>
      </c>
      <c r="BN358" t="s">
        <v>101</v>
      </c>
      <c r="BO358" t="s">
        <v>101</v>
      </c>
      <c r="BP358">
        <v>679</v>
      </c>
      <c r="BQ358">
        <v>42</v>
      </c>
      <c r="BR358" t="s">
        <v>101</v>
      </c>
      <c r="BS358">
        <v>1167511.8970000001</v>
      </c>
      <c r="BT358">
        <v>1873073.8829999999</v>
      </c>
      <c r="BU358">
        <v>41.807263470000002</v>
      </c>
      <c r="BV358">
        <v>-87.661138559999998</v>
      </c>
      <c r="BW358">
        <v>61</v>
      </c>
      <c r="BX358" t="s">
        <v>286</v>
      </c>
      <c r="BY358">
        <v>20</v>
      </c>
      <c r="BZ358">
        <v>9</v>
      </c>
      <c r="CA358" t="s">
        <v>744</v>
      </c>
    </row>
    <row r="359" spans="2:79" x14ac:dyDescent="0.2">
      <c r="B359">
        <v>609796</v>
      </c>
      <c r="C359" t="s">
        <v>2142</v>
      </c>
      <c r="D359" t="s">
        <v>88</v>
      </c>
      <c r="E359" t="s">
        <v>2143</v>
      </c>
      <c r="F359" t="s">
        <v>90</v>
      </c>
      <c r="G359" t="s">
        <v>91</v>
      </c>
      <c r="H359">
        <v>60630</v>
      </c>
      <c r="I359" t="s">
        <v>2144</v>
      </c>
      <c r="J359" t="s">
        <v>2145</v>
      </c>
      <c r="K359" t="s">
        <v>1066</v>
      </c>
      <c r="L359" t="s">
        <v>193</v>
      </c>
      <c r="M359" t="s">
        <v>1285</v>
      </c>
      <c r="N359" t="s">
        <v>128</v>
      </c>
      <c r="O359" t="s">
        <v>248</v>
      </c>
      <c r="P359" t="s">
        <v>433</v>
      </c>
      <c r="Q359" t="s">
        <v>96</v>
      </c>
      <c r="R359" t="s">
        <v>149</v>
      </c>
      <c r="S359">
        <v>63</v>
      </c>
      <c r="T359" t="s">
        <v>101</v>
      </c>
      <c r="U359" t="s">
        <v>101</v>
      </c>
      <c r="V359" t="s">
        <v>103</v>
      </c>
      <c r="W359">
        <v>49</v>
      </c>
      <c r="X359" t="s">
        <v>103</v>
      </c>
      <c r="Y359">
        <v>47</v>
      </c>
      <c r="Z359" t="s">
        <v>4875</v>
      </c>
      <c r="AA359" t="s">
        <v>101</v>
      </c>
      <c r="AB359" t="s">
        <v>101</v>
      </c>
      <c r="AC359" t="s">
        <v>101</v>
      </c>
      <c r="AD359" t="s">
        <v>101</v>
      </c>
      <c r="AE359" t="s">
        <v>101</v>
      </c>
      <c r="AF359" t="s">
        <v>101</v>
      </c>
      <c r="AG359" t="s">
        <v>101</v>
      </c>
      <c r="AH359" s="2">
        <v>0.95699999999999996</v>
      </c>
      <c r="AI359">
        <v>7.4</v>
      </c>
      <c r="AJ359" s="2">
        <v>0.96299999999999997</v>
      </c>
      <c r="AK359" s="2">
        <v>0.98399999999999999</v>
      </c>
      <c r="AL359">
        <v>81.599999999999994</v>
      </c>
      <c r="AM359" t="s">
        <v>101</v>
      </c>
      <c r="AN359">
        <v>66.8</v>
      </c>
      <c r="AO359">
        <v>68.900000000000006</v>
      </c>
      <c r="AP359">
        <v>67.400000000000006</v>
      </c>
      <c r="AQ359">
        <v>69.099999999999994</v>
      </c>
      <c r="AR359">
        <v>77</v>
      </c>
      <c r="AS359">
        <v>73.400000000000006</v>
      </c>
      <c r="AT359">
        <v>70.599999999999994</v>
      </c>
      <c r="AU359">
        <v>60.1</v>
      </c>
      <c r="AV359">
        <v>45.1</v>
      </c>
      <c r="AW359">
        <v>56.6</v>
      </c>
      <c r="AX359">
        <v>49.1</v>
      </c>
      <c r="AY359">
        <v>41.8</v>
      </c>
      <c r="AZ359">
        <v>0.2</v>
      </c>
      <c r="BA359">
        <v>0.2</v>
      </c>
      <c r="BB359" t="s">
        <v>113</v>
      </c>
      <c r="BC359" t="s">
        <v>113</v>
      </c>
      <c r="BD359">
        <v>36.799999999999997</v>
      </c>
      <c r="BE359">
        <v>72.2</v>
      </c>
      <c r="BF359" t="s">
        <v>101</v>
      </c>
      <c r="BG359" t="s">
        <v>101</v>
      </c>
      <c r="BH359" t="s">
        <v>101</v>
      </c>
      <c r="BI359" t="s">
        <v>101</v>
      </c>
      <c r="BJ359" t="s">
        <v>101</v>
      </c>
      <c r="BK359" t="s">
        <v>101</v>
      </c>
      <c r="BL359" t="s">
        <v>101</v>
      </c>
      <c r="BM359" t="s">
        <v>101</v>
      </c>
      <c r="BN359" t="s">
        <v>101</v>
      </c>
      <c r="BO359" t="s">
        <v>101</v>
      </c>
      <c r="BP359">
        <v>1181</v>
      </c>
      <c r="BQ359">
        <v>31</v>
      </c>
      <c r="BR359" t="s">
        <v>101</v>
      </c>
      <c r="BS359">
        <v>1140829.2420000001</v>
      </c>
      <c r="BT359">
        <v>1933051.044</v>
      </c>
      <c r="BU359">
        <v>41.972379140000001</v>
      </c>
      <c r="BV359">
        <v>-87.757527760000002</v>
      </c>
      <c r="BW359">
        <v>11</v>
      </c>
      <c r="BX359" t="s">
        <v>1818</v>
      </c>
      <c r="BY359">
        <v>45</v>
      </c>
      <c r="BZ359">
        <v>16</v>
      </c>
      <c r="CA359" t="s">
        <v>2146</v>
      </c>
    </row>
    <row r="360" spans="2:79" x14ac:dyDescent="0.2">
      <c r="B360">
        <v>610157</v>
      </c>
      <c r="C360" t="s">
        <v>1935</v>
      </c>
      <c r="D360" t="s">
        <v>88</v>
      </c>
      <c r="E360" t="s">
        <v>1936</v>
      </c>
      <c r="F360" t="s">
        <v>90</v>
      </c>
      <c r="G360" t="s">
        <v>91</v>
      </c>
      <c r="H360">
        <v>60632</v>
      </c>
      <c r="I360" t="s">
        <v>1937</v>
      </c>
      <c r="J360" t="s">
        <v>1938</v>
      </c>
      <c r="K360" t="s">
        <v>175</v>
      </c>
      <c r="L360" t="s">
        <v>112</v>
      </c>
      <c r="M360" t="s">
        <v>96</v>
      </c>
      <c r="N360" t="s">
        <v>128</v>
      </c>
      <c r="O360" t="s">
        <v>248</v>
      </c>
      <c r="P360" t="s">
        <v>249</v>
      </c>
      <c r="Q360" t="s">
        <v>96</v>
      </c>
      <c r="R360" t="s">
        <v>103</v>
      </c>
      <c r="S360">
        <v>57</v>
      </c>
      <c r="T360" t="s">
        <v>102</v>
      </c>
      <c r="U360">
        <v>30</v>
      </c>
      <c r="V360" t="s">
        <v>103</v>
      </c>
      <c r="W360">
        <v>41</v>
      </c>
      <c r="X360" t="s">
        <v>102</v>
      </c>
      <c r="Y360">
        <v>39</v>
      </c>
      <c r="Z360" t="s">
        <v>4877</v>
      </c>
      <c r="AA360">
        <v>24</v>
      </c>
      <c r="AB360" t="s">
        <v>102</v>
      </c>
      <c r="AC360">
        <v>29</v>
      </c>
      <c r="AD360" t="s">
        <v>103</v>
      </c>
      <c r="AE360">
        <v>49</v>
      </c>
      <c r="AF360" t="s">
        <v>103</v>
      </c>
      <c r="AG360">
        <v>52</v>
      </c>
      <c r="AH360" s="2">
        <v>0.96799999999999997</v>
      </c>
      <c r="AI360">
        <v>7.4</v>
      </c>
      <c r="AJ360" s="2">
        <v>0.96399999999999997</v>
      </c>
      <c r="AK360" s="2">
        <v>1</v>
      </c>
      <c r="AL360">
        <v>67.8</v>
      </c>
      <c r="AM360" t="s">
        <v>101</v>
      </c>
      <c r="AN360">
        <v>37</v>
      </c>
      <c r="AO360">
        <v>34.9</v>
      </c>
      <c r="AP360">
        <v>58.5</v>
      </c>
      <c r="AQ360">
        <v>65.8</v>
      </c>
      <c r="AR360">
        <v>36.799999999999997</v>
      </c>
      <c r="AS360">
        <v>44.2</v>
      </c>
      <c r="AT360">
        <v>57.5</v>
      </c>
      <c r="AU360">
        <v>54.1</v>
      </c>
      <c r="AV360">
        <v>19.100000000000001</v>
      </c>
      <c r="AW360">
        <v>27</v>
      </c>
      <c r="AX360">
        <v>18.7</v>
      </c>
      <c r="AY360">
        <v>12.7</v>
      </c>
      <c r="AZ360">
        <v>-0.4</v>
      </c>
      <c r="BA360">
        <v>0.4</v>
      </c>
      <c r="BB360" t="s">
        <v>104</v>
      </c>
      <c r="BC360" t="s">
        <v>113</v>
      </c>
      <c r="BD360">
        <v>17.600000000000001</v>
      </c>
      <c r="BE360">
        <v>82.1</v>
      </c>
      <c r="BF360" t="s">
        <v>101</v>
      </c>
      <c r="BG360" t="s">
        <v>101</v>
      </c>
      <c r="BH360" t="s">
        <v>101</v>
      </c>
      <c r="BI360" t="s">
        <v>101</v>
      </c>
      <c r="BJ360" t="s">
        <v>101</v>
      </c>
      <c r="BK360" t="s">
        <v>101</v>
      </c>
      <c r="BL360" t="s">
        <v>101</v>
      </c>
      <c r="BM360" t="s">
        <v>101</v>
      </c>
      <c r="BN360" t="s">
        <v>101</v>
      </c>
      <c r="BO360" t="s">
        <v>101</v>
      </c>
      <c r="BP360">
        <v>1846</v>
      </c>
      <c r="BQ360">
        <v>44</v>
      </c>
      <c r="BR360" t="s">
        <v>101</v>
      </c>
      <c r="BS360">
        <v>1155567.996</v>
      </c>
      <c r="BT360">
        <v>1869433.4269999999</v>
      </c>
      <c r="BU360">
        <v>41.797521549999999</v>
      </c>
      <c r="BV360">
        <v>-87.705043110000005</v>
      </c>
      <c r="BW360">
        <v>63</v>
      </c>
      <c r="BX360" t="s">
        <v>164</v>
      </c>
      <c r="BY360">
        <v>14</v>
      </c>
      <c r="BZ360">
        <v>8</v>
      </c>
      <c r="CA360" t="s">
        <v>1939</v>
      </c>
    </row>
    <row r="361" spans="2:79" x14ac:dyDescent="0.2">
      <c r="B361">
        <v>609872</v>
      </c>
      <c r="C361" t="s">
        <v>1373</v>
      </c>
      <c r="D361" t="s">
        <v>88</v>
      </c>
      <c r="E361" t="s">
        <v>1374</v>
      </c>
      <c r="F361" t="s">
        <v>90</v>
      </c>
      <c r="G361" t="s">
        <v>91</v>
      </c>
      <c r="H361">
        <v>60608</v>
      </c>
      <c r="I361" t="s">
        <v>1375</v>
      </c>
      <c r="J361" t="s">
        <v>1376</v>
      </c>
      <c r="K361" t="s">
        <v>633</v>
      </c>
      <c r="L361" t="s">
        <v>121</v>
      </c>
      <c r="M361" t="s">
        <v>96</v>
      </c>
      <c r="N361" t="s">
        <v>128</v>
      </c>
      <c r="O361" t="s">
        <v>248</v>
      </c>
      <c r="P361" t="s">
        <v>433</v>
      </c>
      <c r="Q361" t="s">
        <v>1285</v>
      </c>
      <c r="R361" t="s">
        <v>103</v>
      </c>
      <c r="S361">
        <v>45</v>
      </c>
      <c r="T361" t="s">
        <v>101</v>
      </c>
      <c r="U361" t="s">
        <v>101</v>
      </c>
      <c r="V361" t="s">
        <v>103</v>
      </c>
      <c r="W361">
        <v>42</v>
      </c>
      <c r="X361" t="s">
        <v>103</v>
      </c>
      <c r="Y361">
        <v>45</v>
      </c>
      <c r="Z361" t="s">
        <v>4875</v>
      </c>
      <c r="AA361" t="s">
        <v>101</v>
      </c>
      <c r="AB361" t="s">
        <v>101</v>
      </c>
      <c r="AC361" t="s">
        <v>101</v>
      </c>
      <c r="AD361" t="s">
        <v>103</v>
      </c>
      <c r="AE361">
        <v>52</v>
      </c>
      <c r="AF361" t="s">
        <v>103</v>
      </c>
      <c r="AG361">
        <v>50</v>
      </c>
      <c r="AH361" s="2">
        <v>0.95899999999999996</v>
      </c>
      <c r="AI361">
        <v>7.3</v>
      </c>
      <c r="AJ361" s="2">
        <v>0.96599999999999997</v>
      </c>
      <c r="AK361" s="2">
        <v>1</v>
      </c>
      <c r="AL361">
        <v>67.7</v>
      </c>
      <c r="AM361" t="s">
        <v>101</v>
      </c>
      <c r="AN361">
        <v>37.9</v>
      </c>
      <c r="AO361">
        <v>33.6</v>
      </c>
      <c r="AP361">
        <v>61.1</v>
      </c>
      <c r="AQ361">
        <v>62.3</v>
      </c>
      <c r="AR361">
        <v>45.9</v>
      </c>
      <c r="AS361">
        <v>26.7</v>
      </c>
      <c r="AT361">
        <v>71.8</v>
      </c>
      <c r="AU361">
        <v>51.8</v>
      </c>
      <c r="AV361">
        <v>14</v>
      </c>
      <c r="AW361">
        <v>14</v>
      </c>
      <c r="AX361">
        <v>14.8</v>
      </c>
      <c r="AY361">
        <v>8.6999999999999993</v>
      </c>
      <c r="AZ361">
        <v>0</v>
      </c>
      <c r="BA361">
        <v>1.1000000000000001</v>
      </c>
      <c r="BB361" t="s">
        <v>113</v>
      </c>
      <c r="BC361" t="s">
        <v>220</v>
      </c>
      <c r="BD361">
        <v>35.6</v>
      </c>
      <c r="BE361">
        <v>18.8</v>
      </c>
      <c r="BF361" t="s">
        <v>101</v>
      </c>
      <c r="BG361" t="s">
        <v>101</v>
      </c>
      <c r="BH361" t="s">
        <v>101</v>
      </c>
      <c r="BI361" t="s">
        <v>101</v>
      </c>
      <c r="BJ361" t="s">
        <v>101</v>
      </c>
      <c r="BK361" t="s">
        <v>101</v>
      </c>
      <c r="BL361" t="s">
        <v>101</v>
      </c>
      <c r="BM361" t="s">
        <v>101</v>
      </c>
      <c r="BN361" t="s">
        <v>101</v>
      </c>
      <c r="BO361" t="s">
        <v>101</v>
      </c>
      <c r="BP361">
        <v>426</v>
      </c>
      <c r="BQ361">
        <v>39</v>
      </c>
      <c r="BR361" t="s">
        <v>101</v>
      </c>
      <c r="BS361">
        <v>1168231.034</v>
      </c>
      <c r="BT361">
        <v>1890840.422</v>
      </c>
      <c r="BU361">
        <v>41.856001130000003</v>
      </c>
      <c r="BV361">
        <v>-87.657988700000004</v>
      </c>
      <c r="BW361">
        <v>31</v>
      </c>
      <c r="BX361" t="s">
        <v>901</v>
      </c>
      <c r="BY361">
        <v>25</v>
      </c>
      <c r="BZ361">
        <v>12</v>
      </c>
      <c r="CA361" t="s">
        <v>1377</v>
      </c>
    </row>
    <row r="362" spans="2:79" x14ac:dyDescent="0.2">
      <c r="B362">
        <v>610503</v>
      </c>
      <c r="C362" t="s">
        <v>2045</v>
      </c>
      <c r="D362" t="s">
        <v>88</v>
      </c>
      <c r="E362" t="s">
        <v>2046</v>
      </c>
      <c r="F362" t="s">
        <v>90</v>
      </c>
      <c r="G362" t="s">
        <v>91</v>
      </c>
      <c r="H362">
        <v>60624</v>
      </c>
      <c r="I362" t="s">
        <v>2047</v>
      </c>
      <c r="J362" t="s">
        <v>2048</v>
      </c>
      <c r="K362" t="s">
        <v>268</v>
      </c>
      <c r="L362" t="s">
        <v>121</v>
      </c>
      <c r="M362" t="s">
        <v>1285</v>
      </c>
      <c r="N362" t="s">
        <v>97</v>
      </c>
      <c r="O362" t="s">
        <v>248</v>
      </c>
      <c r="P362" t="s">
        <v>433</v>
      </c>
      <c r="Q362" t="s">
        <v>96</v>
      </c>
      <c r="R362" t="s">
        <v>149</v>
      </c>
      <c r="S362">
        <v>60</v>
      </c>
      <c r="T362" t="s">
        <v>103</v>
      </c>
      <c r="U362">
        <v>55</v>
      </c>
      <c r="V362" t="s">
        <v>250</v>
      </c>
      <c r="W362">
        <v>84</v>
      </c>
      <c r="X362" t="s">
        <v>149</v>
      </c>
      <c r="Y362">
        <v>72</v>
      </c>
      <c r="Z362" t="s">
        <v>4876</v>
      </c>
      <c r="AA362">
        <v>42</v>
      </c>
      <c r="AB362" t="s">
        <v>103</v>
      </c>
      <c r="AC362">
        <v>55</v>
      </c>
      <c r="AD362" t="s">
        <v>149</v>
      </c>
      <c r="AE362">
        <v>66</v>
      </c>
      <c r="AF362" t="s">
        <v>149</v>
      </c>
      <c r="AG362">
        <v>65</v>
      </c>
      <c r="AH362" s="2">
        <v>0.96799999999999997</v>
      </c>
      <c r="AI362">
        <v>7.2</v>
      </c>
      <c r="AJ362" s="2">
        <v>0.96599999999999997</v>
      </c>
      <c r="AK362" s="2">
        <v>1</v>
      </c>
      <c r="AL362">
        <v>81.3</v>
      </c>
      <c r="AM362">
        <v>68.8</v>
      </c>
      <c r="AN362">
        <v>71.599999999999994</v>
      </c>
      <c r="AO362">
        <v>48.6</v>
      </c>
      <c r="AP362">
        <v>64.900000000000006</v>
      </c>
      <c r="AQ362">
        <v>71.599999999999994</v>
      </c>
      <c r="AR362">
        <v>76.2</v>
      </c>
      <c r="AS362">
        <v>61.9</v>
      </c>
      <c r="AT362">
        <v>87.3</v>
      </c>
      <c r="AU362">
        <v>82.5</v>
      </c>
      <c r="AV362">
        <v>5</v>
      </c>
      <c r="AW362">
        <v>30</v>
      </c>
      <c r="AX362">
        <v>37.6</v>
      </c>
      <c r="AY362">
        <v>25.4</v>
      </c>
      <c r="AZ362">
        <v>1.6</v>
      </c>
      <c r="BA362">
        <v>1.9</v>
      </c>
      <c r="BB362" t="s">
        <v>220</v>
      </c>
      <c r="BC362" t="s">
        <v>220</v>
      </c>
      <c r="BD362" t="s">
        <v>101</v>
      </c>
      <c r="BE362" t="s">
        <v>101</v>
      </c>
      <c r="BF362" t="s">
        <v>101</v>
      </c>
      <c r="BG362" t="s">
        <v>101</v>
      </c>
      <c r="BH362" t="s">
        <v>101</v>
      </c>
      <c r="BI362" t="s">
        <v>101</v>
      </c>
      <c r="BJ362" t="s">
        <v>101</v>
      </c>
      <c r="BK362" t="s">
        <v>101</v>
      </c>
      <c r="BL362" t="s">
        <v>101</v>
      </c>
      <c r="BM362" t="s">
        <v>101</v>
      </c>
      <c r="BN362" t="s">
        <v>101</v>
      </c>
      <c r="BO362" t="s">
        <v>101</v>
      </c>
      <c r="BP362">
        <v>220</v>
      </c>
      <c r="BQ362">
        <v>36</v>
      </c>
      <c r="BR362" t="s">
        <v>101</v>
      </c>
      <c r="BS362">
        <v>1149588.2409999999</v>
      </c>
      <c r="BT362">
        <v>1894694.3319999999</v>
      </c>
      <c r="BU362">
        <v>41.866958709999999</v>
      </c>
      <c r="BV362">
        <v>-87.726317420000001</v>
      </c>
      <c r="BW362">
        <v>29</v>
      </c>
      <c r="BX362" t="s">
        <v>412</v>
      </c>
      <c r="BY362">
        <v>24</v>
      </c>
      <c r="BZ362">
        <v>11</v>
      </c>
      <c r="CA362" t="s">
        <v>2049</v>
      </c>
    </row>
    <row r="363" spans="2:79" x14ac:dyDescent="0.2">
      <c r="B363">
        <v>610524</v>
      </c>
      <c r="C363" t="s">
        <v>2369</v>
      </c>
      <c r="D363" t="s">
        <v>132</v>
      </c>
      <c r="E363" t="s">
        <v>2370</v>
      </c>
      <c r="F363" t="s">
        <v>90</v>
      </c>
      <c r="G363" t="s">
        <v>91</v>
      </c>
      <c r="H363">
        <v>60618</v>
      </c>
      <c r="I363" t="s">
        <v>2371</v>
      </c>
      <c r="J363" t="s">
        <v>2372</v>
      </c>
      <c r="K363" t="s">
        <v>367</v>
      </c>
      <c r="L363" t="s">
        <v>193</v>
      </c>
      <c r="M363" t="s">
        <v>101</v>
      </c>
      <c r="N363" t="s">
        <v>128</v>
      </c>
      <c r="O363" t="s">
        <v>248</v>
      </c>
      <c r="P363" t="s">
        <v>789</v>
      </c>
      <c r="Q363" t="s">
        <v>96</v>
      </c>
      <c r="R363" t="s">
        <v>149</v>
      </c>
      <c r="S363">
        <v>70</v>
      </c>
      <c r="T363" t="s">
        <v>101</v>
      </c>
      <c r="U363" t="s">
        <v>101</v>
      </c>
      <c r="V363" t="s">
        <v>149</v>
      </c>
      <c r="W363">
        <v>67</v>
      </c>
      <c r="X363" t="s">
        <v>103</v>
      </c>
      <c r="Y363">
        <v>51</v>
      </c>
      <c r="Z363" t="s">
        <v>4875</v>
      </c>
      <c r="AA363" t="s">
        <v>101</v>
      </c>
      <c r="AB363" t="s">
        <v>101</v>
      </c>
      <c r="AC363" t="s">
        <v>101</v>
      </c>
      <c r="AD363" t="s">
        <v>149</v>
      </c>
      <c r="AE363">
        <v>57</v>
      </c>
      <c r="AF363" t="s">
        <v>102</v>
      </c>
      <c r="AG363">
        <v>43</v>
      </c>
      <c r="AH363" s="2">
        <v>0.92700000000000005</v>
      </c>
      <c r="AI363">
        <v>7.1</v>
      </c>
      <c r="AJ363" s="2">
        <v>0.96899999999999997</v>
      </c>
      <c r="AK363" s="2">
        <v>1</v>
      </c>
      <c r="AL363" t="s">
        <v>101</v>
      </c>
      <c r="AM363" t="s">
        <v>101</v>
      </c>
      <c r="AN363" t="s">
        <v>101</v>
      </c>
      <c r="AO363" t="s">
        <v>101</v>
      </c>
      <c r="AP363" t="s">
        <v>101</v>
      </c>
      <c r="AQ363" t="s">
        <v>101</v>
      </c>
      <c r="AR363" t="s">
        <v>101</v>
      </c>
      <c r="AS363" t="s">
        <v>101</v>
      </c>
      <c r="AT363" t="s">
        <v>101</v>
      </c>
      <c r="AU363" t="s">
        <v>101</v>
      </c>
      <c r="AV363" t="s">
        <v>101</v>
      </c>
      <c r="AW363" t="s">
        <v>101</v>
      </c>
      <c r="BB363" t="s">
        <v>101</v>
      </c>
      <c r="BC363" t="s">
        <v>101</v>
      </c>
      <c r="BD363" t="s">
        <v>101</v>
      </c>
      <c r="BE363" t="s">
        <v>101</v>
      </c>
      <c r="BF363">
        <v>14.7</v>
      </c>
      <c r="BG363">
        <v>13.7</v>
      </c>
      <c r="BH363" t="s">
        <v>101</v>
      </c>
      <c r="BI363">
        <v>16</v>
      </c>
      <c r="BJ363">
        <v>1.3</v>
      </c>
      <c r="BK363" t="s">
        <v>101</v>
      </c>
      <c r="BL363" t="s">
        <v>101</v>
      </c>
      <c r="BM363" t="s">
        <v>101</v>
      </c>
      <c r="BN363" t="s">
        <v>101</v>
      </c>
      <c r="BO363" t="s">
        <v>101</v>
      </c>
      <c r="BP363">
        <v>232</v>
      </c>
      <c r="BQ363">
        <v>33</v>
      </c>
      <c r="BR363">
        <v>87.6</v>
      </c>
      <c r="BS363">
        <v>1161870.5560000001</v>
      </c>
      <c r="BT363">
        <v>1919857.44</v>
      </c>
      <c r="BU363">
        <v>41.935761059999997</v>
      </c>
      <c r="BV363">
        <v>-87.680524410000004</v>
      </c>
      <c r="BW363">
        <v>5</v>
      </c>
      <c r="BX363" t="s">
        <v>2373</v>
      </c>
      <c r="BY363">
        <v>1</v>
      </c>
      <c r="BZ363">
        <v>19</v>
      </c>
      <c r="CA363" t="s">
        <v>2374</v>
      </c>
    </row>
    <row r="364" spans="2:79" x14ac:dyDescent="0.2">
      <c r="B364">
        <v>610215</v>
      </c>
      <c r="C364" t="s">
        <v>1551</v>
      </c>
      <c r="D364" t="s">
        <v>785</v>
      </c>
      <c r="E364" t="s">
        <v>1552</v>
      </c>
      <c r="F364" t="s">
        <v>90</v>
      </c>
      <c r="G364" t="s">
        <v>91</v>
      </c>
      <c r="H364">
        <v>60623</v>
      </c>
      <c r="I364" t="s">
        <v>1553</v>
      </c>
      <c r="J364" t="s">
        <v>1554</v>
      </c>
      <c r="K364" t="s">
        <v>633</v>
      </c>
      <c r="L364" t="s">
        <v>121</v>
      </c>
      <c r="M364" t="s">
        <v>96</v>
      </c>
      <c r="N364" t="s">
        <v>97</v>
      </c>
      <c r="O364" t="s">
        <v>98</v>
      </c>
      <c r="P364" t="s">
        <v>249</v>
      </c>
      <c r="Q364" t="s">
        <v>1285</v>
      </c>
      <c r="R364" t="s">
        <v>103</v>
      </c>
      <c r="S364">
        <v>49</v>
      </c>
      <c r="T364" t="s">
        <v>102</v>
      </c>
      <c r="U364">
        <v>32</v>
      </c>
      <c r="V364" t="s">
        <v>103</v>
      </c>
      <c r="W364">
        <v>48</v>
      </c>
      <c r="X364" t="s">
        <v>103</v>
      </c>
      <c r="Y364">
        <v>47</v>
      </c>
      <c r="Z364" t="s">
        <v>4876</v>
      </c>
      <c r="AA364">
        <v>49</v>
      </c>
      <c r="AB364" t="s">
        <v>102</v>
      </c>
      <c r="AC364">
        <v>34</v>
      </c>
      <c r="AD364" t="s">
        <v>103</v>
      </c>
      <c r="AE364">
        <v>47</v>
      </c>
      <c r="AF364" t="s">
        <v>103</v>
      </c>
      <c r="AG364">
        <v>52</v>
      </c>
      <c r="AH364" s="2">
        <v>0.95099999999999996</v>
      </c>
      <c r="AI364">
        <v>7.1</v>
      </c>
      <c r="AJ364" s="2">
        <v>0.97</v>
      </c>
      <c r="AK364" s="2">
        <v>1</v>
      </c>
      <c r="AL364" t="s">
        <v>101</v>
      </c>
      <c r="AM364" t="s">
        <v>101</v>
      </c>
      <c r="AN364" t="s">
        <v>101</v>
      </c>
      <c r="AO364" t="s">
        <v>101</v>
      </c>
      <c r="AP364" t="s">
        <v>101</v>
      </c>
      <c r="AQ364" t="s">
        <v>101</v>
      </c>
      <c r="AR364">
        <v>28.5</v>
      </c>
      <c r="AS364">
        <v>28.4</v>
      </c>
      <c r="AT364">
        <v>34.299999999999997</v>
      </c>
      <c r="AU364">
        <v>54.5</v>
      </c>
      <c r="AV364">
        <v>10.5</v>
      </c>
      <c r="AW364">
        <v>25.3</v>
      </c>
      <c r="AX364">
        <v>15.1</v>
      </c>
      <c r="AY364">
        <v>4.9000000000000004</v>
      </c>
      <c r="AZ364">
        <v>-1.1000000000000001</v>
      </c>
      <c r="BA364">
        <v>-0.7</v>
      </c>
      <c r="BB364" t="s">
        <v>104</v>
      </c>
      <c r="BC364" t="s">
        <v>113</v>
      </c>
      <c r="BD364">
        <v>16.5</v>
      </c>
      <c r="BE364">
        <v>50</v>
      </c>
      <c r="BF364" t="s">
        <v>101</v>
      </c>
      <c r="BG364" t="s">
        <v>101</v>
      </c>
      <c r="BH364" t="s">
        <v>101</v>
      </c>
      <c r="BI364" t="s">
        <v>101</v>
      </c>
      <c r="BJ364" t="s">
        <v>101</v>
      </c>
      <c r="BK364" t="s">
        <v>101</v>
      </c>
      <c r="BL364" t="s">
        <v>101</v>
      </c>
      <c r="BM364" t="s">
        <v>101</v>
      </c>
      <c r="BN364" t="s">
        <v>101</v>
      </c>
      <c r="BO364" t="s">
        <v>101</v>
      </c>
      <c r="BP364">
        <v>314</v>
      </c>
      <c r="BQ364">
        <v>37</v>
      </c>
      <c r="BR364" t="s">
        <v>101</v>
      </c>
      <c r="BS364">
        <v>1155440.547</v>
      </c>
      <c r="BT364">
        <v>1885270.824</v>
      </c>
      <c r="BU364">
        <v>41.840983979999997</v>
      </c>
      <c r="BV364">
        <v>-87.705085850000003</v>
      </c>
      <c r="BW364">
        <v>30</v>
      </c>
      <c r="BX364" t="s">
        <v>634</v>
      </c>
      <c r="BY364">
        <v>22</v>
      </c>
      <c r="BZ364">
        <v>10</v>
      </c>
      <c r="CA364" t="s">
        <v>1555</v>
      </c>
    </row>
    <row r="365" spans="2:79" x14ac:dyDescent="0.2">
      <c r="B365">
        <v>610533</v>
      </c>
      <c r="C365" t="s">
        <v>2790</v>
      </c>
      <c r="D365" t="s">
        <v>88</v>
      </c>
      <c r="E365" t="s">
        <v>2791</v>
      </c>
      <c r="F365" t="s">
        <v>90</v>
      </c>
      <c r="G365" t="s">
        <v>91</v>
      </c>
      <c r="H365">
        <v>60639</v>
      </c>
      <c r="I365" t="s">
        <v>2792</v>
      </c>
      <c r="J365" t="s">
        <v>2793</v>
      </c>
      <c r="K365" t="s">
        <v>192</v>
      </c>
      <c r="L365" t="s">
        <v>193</v>
      </c>
      <c r="M365" t="s">
        <v>96</v>
      </c>
      <c r="N365" t="s">
        <v>128</v>
      </c>
      <c r="O365" t="s">
        <v>248</v>
      </c>
      <c r="P365" t="s">
        <v>789</v>
      </c>
      <c r="Q365" t="s">
        <v>96</v>
      </c>
      <c r="R365" t="s">
        <v>101</v>
      </c>
      <c r="T365" t="s">
        <v>101</v>
      </c>
      <c r="U365" t="s">
        <v>101</v>
      </c>
      <c r="V365" t="s">
        <v>101</v>
      </c>
      <c r="X365" t="s">
        <v>101</v>
      </c>
      <c r="Z365" t="s">
        <v>4875</v>
      </c>
      <c r="AA365" t="s">
        <v>101</v>
      </c>
      <c r="AB365" t="s">
        <v>101</v>
      </c>
      <c r="AC365" t="s">
        <v>101</v>
      </c>
      <c r="AD365" t="s">
        <v>103</v>
      </c>
      <c r="AE365">
        <v>52</v>
      </c>
      <c r="AF365" t="s">
        <v>149</v>
      </c>
      <c r="AG365">
        <v>58</v>
      </c>
      <c r="AH365" s="2">
        <v>0.94699999999999995</v>
      </c>
      <c r="AI365">
        <v>7</v>
      </c>
      <c r="AJ365" s="2">
        <v>0.96899999999999997</v>
      </c>
      <c r="AK365" s="2">
        <v>1</v>
      </c>
      <c r="AL365">
        <v>48.4</v>
      </c>
      <c r="AM365">
        <v>19.5</v>
      </c>
      <c r="AN365">
        <v>33.799999999999997</v>
      </c>
      <c r="AO365">
        <v>19.899999999999999</v>
      </c>
      <c r="AP365">
        <v>43.1</v>
      </c>
      <c r="AQ365">
        <v>55</v>
      </c>
      <c r="AR365">
        <v>44.2</v>
      </c>
      <c r="AS365">
        <v>30</v>
      </c>
      <c r="AT365">
        <v>56.9</v>
      </c>
      <c r="AU365">
        <v>47.8</v>
      </c>
      <c r="AV365">
        <v>12.1</v>
      </c>
      <c r="AW365">
        <v>28.9</v>
      </c>
      <c r="AX365">
        <v>14.6</v>
      </c>
      <c r="AY365">
        <v>8.6</v>
      </c>
      <c r="AZ365">
        <v>-0.7</v>
      </c>
      <c r="BA365">
        <v>-0.7</v>
      </c>
      <c r="BB365" t="s">
        <v>104</v>
      </c>
      <c r="BC365" t="s">
        <v>104</v>
      </c>
      <c r="BD365">
        <v>17.5</v>
      </c>
      <c r="BE365">
        <v>52.9</v>
      </c>
      <c r="BF365" t="s">
        <v>101</v>
      </c>
      <c r="BG365" t="s">
        <v>101</v>
      </c>
      <c r="BH365" t="s">
        <v>101</v>
      </c>
      <c r="BI365" t="s">
        <v>101</v>
      </c>
      <c r="BJ365" t="s">
        <v>101</v>
      </c>
      <c r="BK365" t="s">
        <v>101</v>
      </c>
      <c r="BL365" t="s">
        <v>101</v>
      </c>
      <c r="BM365" t="s">
        <v>101</v>
      </c>
      <c r="BN365" t="s">
        <v>101</v>
      </c>
      <c r="BO365" t="s">
        <v>101</v>
      </c>
      <c r="BP365">
        <v>1001</v>
      </c>
      <c r="BQ365">
        <v>29</v>
      </c>
      <c r="BR365" t="s">
        <v>101</v>
      </c>
      <c r="BS365">
        <v>1138718.257</v>
      </c>
      <c r="BT365">
        <v>1914429.0330000001</v>
      </c>
      <c r="BU365">
        <v>41.921317170000002</v>
      </c>
      <c r="BV365">
        <v>-87.765743799999996</v>
      </c>
      <c r="BW365">
        <v>19</v>
      </c>
      <c r="BX365" t="s">
        <v>368</v>
      </c>
      <c r="BY365">
        <v>37</v>
      </c>
      <c r="BZ365">
        <v>25</v>
      </c>
      <c r="CA365" t="s">
        <v>2794</v>
      </c>
    </row>
    <row r="366" spans="2:79" x14ac:dyDescent="0.2">
      <c r="B366">
        <v>610033</v>
      </c>
      <c r="C366" t="s">
        <v>2700</v>
      </c>
      <c r="D366" t="s">
        <v>88</v>
      </c>
      <c r="E366" t="s">
        <v>2701</v>
      </c>
      <c r="F366" t="s">
        <v>90</v>
      </c>
      <c r="G366" t="s">
        <v>91</v>
      </c>
      <c r="H366">
        <v>60614</v>
      </c>
      <c r="I366" t="s">
        <v>2702</v>
      </c>
      <c r="J366" t="s">
        <v>2703</v>
      </c>
      <c r="K366" t="s">
        <v>192</v>
      </c>
      <c r="L366" t="s">
        <v>193</v>
      </c>
      <c r="M366" t="s">
        <v>1285</v>
      </c>
      <c r="N366" t="s">
        <v>128</v>
      </c>
      <c r="O366" t="s">
        <v>248</v>
      </c>
      <c r="P366" t="s">
        <v>433</v>
      </c>
      <c r="Q366" t="s">
        <v>96</v>
      </c>
      <c r="R366" t="s">
        <v>250</v>
      </c>
      <c r="S366">
        <v>99</v>
      </c>
      <c r="T366" t="s">
        <v>149</v>
      </c>
      <c r="U366">
        <v>79</v>
      </c>
      <c r="V366" t="s">
        <v>149</v>
      </c>
      <c r="W366">
        <v>62</v>
      </c>
      <c r="X366" t="s">
        <v>103</v>
      </c>
      <c r="Y366">
        <v>52</v>
      </c>
      <c r="Z366" t="s">
        <v>4877</v>
      </c>
      <c r="AA366">
        <v>39</v>
      </c>
      <c r="AB366" t="s">
        <v>103</v>
      </c>
      <c r="AC366">
        <v>43</v>
      </c>
      <c r="AD366" t="s">
        <v>103</v>
      </c>
      <c r="AE366">
        <v>53</v>
      </c>
      <c r="AF366" t="s">
        <v>103</v>
      </c>
      <c r="AG366">
        <v>48</v>
      </c>
      <c r="AH366" s="2">
        <v>0.96799999999999997</v>
      </c>
      <c r="AI366">
        <v>7</v>
      </c>
      <c r="AJ366" s="2">
        <v>0.97599999999999998</v>
      </c>
      <c r="AK366" s="2">
        <v>1</v>
      </c>
      <c r="AL366">
        <v>86</v>
      </c>
      <c r="AM366">
        <v>47.4</v>
      </c>
      <c r="AN366">
        <v>81.400000000000006</v>
      </c>
      <c r="AO366">
        <v>78.3</v>
      </c>
      <c r="AP366">
        <v>67.7</v>
      </c>
      <c r="AQ366">
        <v>76.400000000000006</v>
      </c>
      <c r="AR366">
        <v>79.2</v>
      </c>
      <c r="AS366">
        <v>84.7</v>
      </c>
      <c r="AT366">
        <v>73.2</v>
      </c>
      <c r="AU366">
        <v>76.5</v>
      </c>
      <c r="AV366">
        <v>61</v>
      </c>
      <c r="AW366">
        <v>71.2</v>
      </c>
      <c r="AX366">
        <v>55.5</v>
      </c>
      <c r="AY366">
        <v>49.5</v>
      </c>
      <c r="AZ366">
        <v>0.3</v>
      </c>
      <c r="BA366">
        <v>-0.3</v>
      </c>
      <c r="BB366" t="s">
        <v>113</v>
      </c>
      <c r="BC366" t="s">
        <v>113</v>
      </c>
      <c r="BD366" t="s">
        <v>101</v>
      </c>
      <c r="BE366" t="s">
        <v>101</v>
      </c>
      <c r="BF366" t="s">
        <v>101</v>
      </c>
      <c r="BG366" t="s">
        <v>101</v>
      </c>
      <c r="BH366" t="s">
        <v>101</v>
      </c>
      <c r="BI366" t="s">
        <v>101</v>
      </c>
      <c r="BJ366" t="s">
        <v>101</v>
      </c>
      <c r="BK366" t="s">
        <v>101</v>
      </c>
      <c r="BL366" t="s">
        <v>101</v>
      </c>
      <c r="BM366" t="s">
        <v>101</v>
      </c>
      <c r="BN366" t="s">
        <v>101</v>
      </c>
      <c r="BO366" t="s">
        <v>101</v>
      </c>
      <c r="BP366">
        <v>576</v>
      </c>
      <c r="BQ366">
        <v>33</v>
      </c>
      <c r="BR366" t="s">
        <v>101</v>
      </c>
      <c r="BS366">
        <v>1173614.17</v>
      </c>
      <c r="BT366">
        <v>1911976.635</v>
      </c>
      <c r="BU366">
        <v>41.913882299999997</v>
      </c>
      <c r="BV366">
        <v>-87.637601070000002</v>
      </c>
      <c r="BW366">
        <v>7</v>
      </c>
      <c r="BX366" t="s">
        <v>2234</v>
      </c>
      <c r="BY366">
        <v>43</v>
      </c>
      <c r="BZ366">
        <v>18</v>
      </c>
      <c r="CA366" t="s">
        <v>2704</v>
      </c>
    </row>
    <row r="367" spans="2:79" x14ac:dyDescent="0.2">
      <c r="B367">
        <v>610523</v>
      </c>
      <c r="C367" t="s">
        <v>2634</v>
      </c>
      <c r="D367" t="s">
        <v>88</v>
      </c>
      <c r="E367" t="s">
        <v>2635</v>
      </c>
      <c r="F367" t="s">
        <v>90</v>
      </c>
      <c r="G367" t="s">
        <v>91</v>
      </c>
      <c r="H367">
        <v>60631</v>
      </c>
      <c r="I367" t="s">
        <v>2636</v>
      </c>
      <c r="J367" t="s">
        <v>2637</v>
      </c>
      <c r="K367" t="s">
        <v>1066</v>
      </c>
      <c r="L367" t="s">
        <v>193</v>
      </c>
      <c r="M367" t="s">
        <v>1285</v>
      </c>
      <c r="N367" t="s">
        <v>128</v>
      </c>
      <c r="O367" t="s">
        <v>248</v>
      </c>
      <c r="P367" t="s">
        <v>433</v>
      </c>
      <c r="Q367" t="s">
        <v>96</v>
      </c>
      <c r="R367" t="s">
        <v>250</v>
      </c>
      <c r="S367">
        <v>95</v>
      </c>
      <c r="T367" t="s">
        <v>101</v>
      </c>
      <c r="U367" t="s">
        <v>101</v>
      </c>
      <c r="V367" t="s">
        <v>103</v>
      </c>
      <c r="W367">
        <v>52</v>
      </c>
      <c r="X367" t="s">
        <v>103</v>
      </c>
      <c r="Y367">
        <v>49</v>
      </c>
      <c r="Z367" t="s">
        <v>4875</v>
      </c>
      <c r="AA367" t="s">
        <v>101</v>
      </c>
      <c r="AB367" t="s">
        <v>101</v>
      </c>
      <c r="AC367" t="s">
        <v>101</v>
      </c>
      <c r="AD367" t="s">
        <v>149</v>
      </c>
      <c r="AE367">
        <v>56</v>
      </c>
      <c r="AF367" t="s">
        <v>102</v>
      </c>
      <c r="AG367">
        <v>46</v>
      </c>
      <c r="AH367" s="2">
        <v>0.96099999999999997</v>
      </c>
      <c r="AI367">
        <v>6.9</v>
      </c>
      <c r="AJ367" s="2">
        <v>0.96599999999999997</v>
      </c>
      <c r="AK367" s="2">
        <v>0.98599999999999999</v>
      </c>
      <c r="AL367">
        <v>78.099999999999994</v>
      </c>
      <c r="AM367" t="s">
        <v>101</v>
      </c>
      <c r="AN367">
        <v>64.2</v>
      </c>
      <c r="AO367">
        <v>62.6</v>
      </c>
      <c r="AP367">
        <v>54.7</v>
      </c>
      <c r="AQ367">
        <v>49.1</v>
      </c>
      <c r="AR367">
        <v>59.4</v>
      </c>
      <c r="AS367">
        <v>61.4</v>
      </c>
      <c r="AT367">
        <v>38.799999999999997</v>
      </c>
      <c r="AU367">
        <v>48.5</v>
      </c>
      <c r="AV367">
        <v>40</v>
      </c>
      <c r="AW367">
        <v>55</v>
      </c>
      <c r="AX367">
        <v>27.7</v>
      </c>
      <c r="AY367">
        <v>32.6</v>
      </c>
      <c r="AZ367">
        <v>-0.6</v>
      </c>
      <c r="BA367">
        <v>-0.4</v>
      </c>
      <c r="BB367" t="s">
        <v>113</v>
      </c>
      <c r="BC367" t="s">
        <v>113</v>
      </c>
      <c r="BD367" t="s">
        <v>101</v>
      </c>
      <c r="BE367" t="s">
        <v>101</v>
      </c>
      <c r="BF367" t="s">
        <v>101</v>
      </c>
      <c r="BG367" t="s">
        <v>101</v>
      </c>
      <c r="BH367" t="s">
        <v>101</v>
      </c>
      <c r="BI367" t="s">
        <v>101</v>
      </c>
      <c r="BJ367" t="s">
        <v>101</v>
      </c>
      <c r="BK367" t="s">
        <v>101</v>
      </c>
      <c r="BL367" t="s">
        <v>101</v>
      </c>
      <c r="BM367" t="s">
        <v>101</v>
      </c>
      <c r="BN367" t="s">
        <v>101</v>
      </c>
      <c r="BO367" t="s">
        <v>101</v>
      </c>
      <c r="BP367">
        <v>431</v>
      </c>
      <c r="BQ367">
        <v>30</v>
      </c>
      <c r="BR367" t="s">
        <v>101</v>
      </c>
      <c r="BS367">
        <v>1125476.537</v>
      </c>
      <c r="BT367">
        <v>1940915.071</v>
      </c>
      <c r="BU367">
        <v>41.994228120000002</v>
      </c>
      <c r="BV367">
        <v>-87.813808140000006</v>
      </c>
      <c r="BW367">
        <v>10</v>
      </c>
      <c r="BX367" t="s">
        <v>2064</v>
      </c>
      <c r="BY367">
        <v>41</v>
      </c>
      <c r="BZ367">
        <v>16</v>
      </c>
      <c r="CA367" t="s">
        <v>2638</v>
      </c>
    </row>
    <row r="368" spans="2:79" x14ac:dyDescent="0.2">
      <c r="B368">
        <v>610104</v>
      </c>
      <c r="C368" t="s">
        <v>2210</v>
      </c>
      <c r="D368" t="s">
        <v>88</v>
      </c>
      <c r="E368" t="s">
        <v>2211</v>
      </c>
      <c r="F368" t="s">
        <v>90</v>
      </c>
      <c r="G368" t="s">
        <v>91</v>
      </c>
      <c r="H368">
        <v>60631</v>
      </c>
      <c r="I368" t="s">
        <v>2212</v>
      </c>
      <c r="J368" t="s">
        <v>2213</v>
      </c>
      <c r="K368" t="s">
        <v>1066</v>
      </c>
      <c r="L368" t="s">
        <v>193</v>
      </c>
      <c r="M368" t="s">
        <v>1285</v>
      </c>
      <c r="N368" t="s">
        <v>128</v>
      </c>
      <c r="O368" t="s">
        <v>248</v>
      </c>
      <c r="P368" t="s">
        <v>433</v>
      </c>
      <c r="Q368" t="s">
        <v>96</v>
      </c>
      <c r="R368" t="s">
        <v>149</v>
      </c>
      <c r="S368">
        <v>64</v>
      </c>
      <c r="T368" t="s">
        <v>103</v>
      </c>
      <c r="U368">
        <v>59</v>
      </c>
      <c r="V368" t="s">
        <v>102</v>
      </c>
      <c r="W368">
        <v>29</v>
      </c>
      <c r="X368" t="s">
        <v>102</v>
      </c>
      <c r="Y368">
        <v>27</v>
      </c>
      <c r="Z368" t="s">
        <v>4877</v>
      </c>
      <c r="AA368">
        <v>32</v>
      </c>
      <c r="AB368" t="s">
        <v>102</v>
      </c>
      <c r="AC368">
        <v>39</v>
      </c>
      <c r="AD368" t="s">
        <v>103</v>
      </c>
      <c r="AE368">
        <v>47</v>
      </c>
      <c r="AF368" t="s">
        <v>102</v>
      </c>
      <c r="AG368">
        <v>44</v>
      </c>
      <c r="AH368" s="2">
        <v>0.95699999999999996</v>
      </c>
      <c r="AI368">
        <v>6.9</v>
      </c>
      <c r="AJ368" s="2">
        <v>0.96099999999999997</v>
      </c>
      <c r="AK368" s="2">
        <v>0.98799999999999999</v>
      </c>
      <c r="AL368">
        <v>76.8</v>
      </c>
      <c r="AM368">
        <v>56.2</v>
      </c>
      <c r="AN368">
        <v>62.7</v>
      </c>
      <c r="AO368">
        <v>61.2</v>
      </c>
      <c r="AP368">
        <v>40.799999999999997</v>
      </c>
      <c r="AQ368">
        <v>53.9</v>
      </c>
      <c r="AR368">
        <v>60.2</v>
      </c>
      <c r="AS368">
        <v>63.8</v>
      </c>
      <c r="AT368">
        <v>49.7</v>
      </c>
      <c r="AU368">
        <v>44.8</v>
      </c>
      <c r="AV368">
        <v>44</v>
      </c>
      <c r="AW368">
        <v>54</v>
      </c>
      <c r="AX368">
        <v>35.1</v>
      </c>
      <c r="AY368">
        <v>29.6</v>
      </c>
      <c r="AZ368">
        <v>0.2</v>
      </c>
      <c r="BA368">
        <v>0</v>
      </c>
      <c r="BB368" t="s">
        <v>113</v>
      </c>
      <c r="BC368" t="s">
        <v>113</v>
      </c>
      <c r="BD368" t="s">
        <v>101</v>
      </c>
      <c r="BE368" t="s">
        <v>101</v>
      </c>
      <c r="BF368" t="s">
        <v>101</v>
      </c>
      <c r="BG368" t="s">
        <v>101</v>
      </c>
      <c r="BH368" t="s">
        <v>101</v>
      </c>
      <c r="BI368" t="s">
        <v>101</v>
      </c>
      <c r="BJ368" t="s">
        <v>101</v>
      </c>
      <c r="BK368" t="s">
        <v>101</v>
      </c>
      <c r="BL368" t="s">
        <v>101</v>
      </c>
      <c r="BM368" t="s">
        <v>101</v>
      </c>
      <c r="BN368" t="s">
        <v>101</v>
      </c>
      <c r="BO368" t="s">
        <v>101</v>
      </c>
      <c r="BP368">
        <v>687</v>
      </c>
      <c r="BQ368">
        <v>30</v>
      </c>
      <c r="BR368" t="s">
        <v>101</v>
      </c>
      <c r="BS368">
        <v>1131111.8799999999</v>
      </c>
      <c r="BT368">
        <v>1940800.44</v>
      </c>
      <c r="BU368">
        <v>41.993817870000001</v>
      </c>
      <c r="BV368">
        <v>-87.793081130000004</v>
      </c>
      <c r="BW368">
        <v>10</v>
      </c>
      <c r="BX368" t="s">
        <v>2064</v>
      </c>
      <c r="BY368">
        <v>41</v>
      </c>
      <c r="BZ368">
        <v>16</v>
      </c>
      <c r="CA368" t="s">
        <v>2214</v>
      </c>
    </row>
    <row r="369" spans="2:79" x14ac:dyDescent="0.2">
      <c r="B369">
        <v>610252</v>
      </c>
      <c r="C369" t="s">
        <v>1526</v>
      </c>
      <c r="D369" t="s">
        <v>88</v>
      </c>
      <c r="E369" t="s">
        <v>1527</v>
      </c>
      <c r="F369" t="s">
        <v>90</v>
      </c>
      <c r="G369" t="s">
        <v>91</v>
      </c>
      <c r="H369">
        <v>60612</v>
      </c>
      <c r="I369" t="s">
        <v>1528</v>
      </c>
      <c r="J369" t="s">
        <v>1529</v>
      </c>
      <c r="K369" t="s">
        <v>481</v>
      </c>
      <c r="L369" t="s">
        <v>121</v>
      </c>
      <c r="M369" t="s">
        <v>96</v>
      </c>
      <c r="N369" t="s">
        <v>97</v>
      </c>
      <c r="O369" t="s">
        <v>248</v>
      </c>
      <c r="P369" t="s">
        <v>433</v>
      </c>
      <c r="Q369" t="s">
        <v>96</v>
      </c>
      <c r="R369" t="s">
        <v>103</v>
      </c>
      <c r="S369">
        <v>48</v>
      </c>
      <c r="T369" t="s">
        <v>101</v>
      </c>
      <c r="U369" t="s">
        <v>101</v>
      </c>
      <c r="V369" t="s">
        <v>103</v>
      </c>
      <c r="W369">
        <v>51</v>
      </c>
      <c r="X369" t="s">
        <v>149</v>
      </c>
      <c r="Y369">
        <v>65</v>
      </c>
      <c r="Z369" t="s">
        <v>4875</v>
      </c>
      <c r="AA369" t="s">
        <v>101</v>
      </c>
      <c r="AB369" t="s">
        <v>101</v>
      </c>
      <c r="AC369" t="s">
        <v>101</v>
      </c>
      <c r="AD369" t="s">
        <v>103</v>
      </c>
      <c r="AE369">
        <v>51</v>
      </c>
      <c r="AF369" t="s">
        <v>149</v>
      </c>
      <c r="AG369">
        <v>57</v>
      </c>
      <c r="AH369" s="2">
        <v>0.94399999999999995</v>
      </c>
      <c r="AI369">
        <v>6.9</v>
      </c>
      <c r="AJ369" s="2">
        <v>0.94799999999999995</v>
      </c>
      <c r="AK369" s="2">
        <v>1</v>
      </c>
      <c r="AL369">
        <v>84.3</v>
      </c>
      <c r="AM369">
        <v>58.8</v>
      </c>
      <c r="AN369">
        <v>29.4</v>
      </c>
      <c r="AO369">
        <v>16.2</v>
      </c>
      <c r="AP369">
        <v>37.9</v>
      </c>
      <c r="AQ369">
        <v>55.4</v>
      </c>
      <c r="AR369">
        <v>31.4</v>
      </c>
      <c r="AS369">
        <v>26.7</v>
      </c>
      <c r="AT369">
        <v>56.3</v>
      </c>
      <c r="AU369">
        <v>29.6</v>
      </c>
      <c r="AV369">
        <v>8</v>
      </c>
      <c r="AW369">
        <v>12</v>
      </c>
      <c r="AX369">
        <v>24.4</v>
      </c>
      <c r="AY369">
        <v>15.4</v>
      </c>
      <c r="AZ369">
        <v>0.4</v>
      </c>
      <c r="BA369">
        <v>1</v>
      </c>
      <c r="BB369" t="s">
        <v>113</v>
      </c>
      <c r="BC369" t="s">
        <v>220</v>
      </c>
      <c r="BD369" t="s">
        <v>101</v>
      </c>
      <c r="BE369" t="s">
        <v>101</v>
      </c>
      <c r="BF369" t="s">
        <v>101</v>
      </c>
      <c r="BG369" t="s">
        <v>101</v>
      </c>
      <c r="BH369" t="s">
        <v>101</v>
      </c>
      <c r="BI369" t="s">
        <v>101</v>
      </c>
      <c r="BJ369" t="s">
        <v>101</v>
      </c>
      <c r="BK369" t="s">
        <v>101</v>
      </c>
      <c r="BL369" t="s">
        <v>101</v>
      </c>
      <c r="BM369" t="s">
        <v>101</v>
      </c>
      <c r="BN369" t="s">
        <v>101</v>
      </c>
      <c r="BO369" t="s">
        <v>101</v>
      </c>
      <c r="BP369">
        <v>250</v>
      </c>
      <c r="BQ369">
        <v>35</v>
      </c>
      <c r="BR369" t="s">
        <v>101</v>
      </c>
      <c r="BS369">
        <v>1160870.308</v>
      </c>
      <c r="BT369">
        <v>1900992.919</v>
      </c>
      <c r="BU369">
        <v>41.88401623</v>
      </c>
      <c r="BV369">
        <v>-87.684724650000007</v>
      </c>
      <c r="BW369">
        <v>28</v>
      </c>
      <c r="BX369" t="s">
        <v>483</v>
      </c>
      <c r="BY369">
        <v>2</v>
      </c>
      <c r="BZ369">
        <v>13</v>
      </c>
      <c r="CA369" t="s">
        <v>1530</v>
      </c>
    </row>
    <row r="370" spans="2:79" x14ac:dyDescent="0.2">
      <c r="B370">
        <v>610195</v>
      </c>
      <c r="C370" t="s">
        <v>2570</v>
      </c>
      <c r="D370" t="s">
        <v>88</v>
      </c>
      <c r="E370" t="s">
        <v>2571</v>
      </c>
      <c r="F370" t="s">
        <v>90</v>
      </c>
      <c r="G370" t="s">
        <v>91</v>
      </c>
      <c r="H370">
        <v>60643</v>
      </c>
      <c r="I370" t="s">
        <v>2572</v>
      </c>
      <c r="J370" t="s">
        <v>2573</v>
      </c>
      <c r="K370" t="s">
        <v>155</v>
      </c>
      <c r="L370" t="s">
        <v>156</v>
      </c>
      <c r="M370" t="s">
        <v>96</v>
      </c>
      <c r="N370" t="s">
        <v>128</v>
      </c>
      <c r="O370" t="s">
        <v>248</v>
      </c>
      <c r="P370" t="s">
        <v>249</v>
      </c>
      <c r="Q370" t="s">
        <v>96</v>
      </c>
      <c r="R370" t="s">
        <v>250</v>
      </c>
      <c r="S370">
        <v>86</v>
      </c>
      <c r="T370" t="s">
        <v>101</v>
      </c>
      <c r="U370" t="s">
        <v>101</v>
      </c>
      <c r="V370" t="s">
        <v>149</v>
      </c>
      <c r="W370">
        <v>64</v>
      </c>
      <c r="X370" t="s">
        <v>103</v>
      </c>
      <c r="Y370">
        <v>59</v>
      </c>
      <c r="Z370" t="s">
        <v>4875</v>
      </c>
      <c r="AA370" t="s">
        <v>101</v>
      </c>
      <c r="AB370" t="s">
        <v>101</v>
      </c>
      <c r="AC370" t="s">
        <v>101</v>
      </c>
      <c r="AD370" t="s">
        <v>103</v>
      </c>
      <c r="AE370">
        <v>50</v>
      </c>
      <c r="AF370" t="s">
        <v>102</v>
      </c>
      <c r="AG370">
        <v>40</v>
      </c>
      <c r="AH370" s="2">
        <v>0.95599999999999996</v>
      </c>
      <c r="AI370">
        <v>6.8</v>
      </c>
      <c r="AJ370" s="2">
        <v>0.96199999999999997</v>
      </c>
      <c r="AK370" s="2">
        <v>0.96</v>
      </c>
      <c r="AL370">
        <v>87.7</v>
      </c>
      <c r="AM370" t="s">
        <v>101</v>
      </c>
      <c r="AN370">
        <v>56.6</v>
      </c>
      <c r="AO370">
        <v>72.8</v>
      </c>
      <c r="AP370">
        <v>66.5</v>
      </c>
      <c r="AQ370">
        <v>67.599999999999994</v>
      </c>
      <c r="AR370">
        <v>66.900000000000006</v>
      </c>
      <c r="AS370">
        <v>84.7</v>
      </c>
      <c r="AT370">
        <v>70.2</v>
      </c>
      <c r="AU370">
        <v>68.099999999999994</v>
      </c>
      <c r="AV370">
        <v>29.3</v>
      </c>
      <c r="AW370">
        <v>60.9</v>
      </c>
      <c r="AX370">
        <v>37.200000000000003</v>
      </c>
      <c r="AY370">
        <v>35.700000000000003</v>
      </c>
      <c r="AZ370">
        <v>0</v>
      </c>
      <c r="BA370">
        <v>-0.4</v>
      </c>
      <c r="BB370" t="s">
        <v>113</v>
      </c>
      <c r="BC370" t="s">
        <v>113</v>
      </c>
      <c r="BD370" t="s">
        <v>101</v>
      </c>
      <c r="BE370" t="s">
        <v>101</v>
      </c>
      <c r="BF370" t="s">
        <v>101</v>
      </c>
      <c r="BG370" t="s">
        <v>101</v>
      </c>
      <c r="BH370" t="s">
        <v>101</v>
      </c>
      <c r="BI370" t="s">
        <v>101</v>
      </c>
      <c r="BJ370" t="s">
        <v>101</v>
      </c>
      <c r="BK370" t="s">
        <v>101</v>
      </c>
      <c r="BL370" t="s">
        <v>101</v>
      </c>
      <c r="BM370" t="s">
        <v>101</v>
      </c>
      <c r="BN370" t="s">
        <v>101</v>
      </c>
      <c r="BO370" t="s">
        <v>101</v>
      </c>
      <c r="BP370">
        <v>762</v>
      </c>
      <c r="BQ370">
        <v>49</v>
      </c>
      <c r="BR370" t="s">
        <v>101</v>
      </c>
      <c r="BS370">
        <v>1163512.956</v>
      </c>
      <c r="BT370">
        <v>1838118.8910000001</v>
      </c>
      <c r="BU370">
        <v>41.711426869999997</v>
      </c>
      <c r="BV370">
        <v>-87.676783979999996</v>
      </c>
      <c r="BW370">
        <v>72</v>
      </c>
      <c r="BX370" t="s">
        <v>1392</v>
      </c>
      <c r="BY370">
        <v>19</v>
      </c>
      <c r="BZ370">
        <v>22</v>
      </c>
      <c r="CA370" t="s">
        <v>2574</v>
      </c>
    </row>
    <row r="371" spans="2:79" x14ac:dyDescent="0.2">
      <c r="B371">
        <v>610542</v>
      </c>
      <c r="C371" t="s">
        <v>2329</v>
      </c>
      <c r="D371" t="s">
        <v>88</v>
      </c>
      <c r="E371" t="s">
        <v>2330</v>
      </c>
      <c r="F371" t="s">
        <v>90</v>
      </c>
      <c r="G371" t="s">
        <v>91</v>
      </c>
      <c r="H371">
        <v>60645</v>
      </c>
      <c r="I371" t="s">
        <v>2331</v>
      </c>
      <c r="J371" t="s">
        <v>2332</v>
      </c>
      <c r="K371" t="s">
        <v>954</v>
      </c>
      <c r="L371" t="s">
        <v>193</v>
      </c>
      <c r="M371" t="s">
        <v>96</v>
      </c>
      <c r="N371" t="s">
        <v>128</v>
      </c>
      <c r="O371" t="s">
        <v>248</v>
      </c>
      <c r="P371" t="s">
        <v>789</v>
      </c>
      <c r="Q371" t="s">
        <v>96</v>
      </c>
      <c r="R371" t="s">
        <v>149</v>
      </c>
      <c r="S371">
        <v>67</v>
      </c>
      <c r="T371" t="s">
        <v>101</v>
      </c>
      <c r="U371" t="s">
        <v>101</v>
      </c>
      <c r="V371" t="s">
        <v>103</v>
      </c>
      <c r="W371">
        <v>41</v>
      </c>
      <c r="X371" t="s">
        <v>102</v>
      </c>
      <c r="Y371">
        <v>28</v>
      </c>
      <c r="Z371" t="s">
        <v>4875</v>
      </c>
      <c r="AA371" t="s">
        <v>101</v>
      </c>
      <c r="AB371" t="s">
        <v>101</v>
      </c>
      <c r="AC371" t="s">
        <v>101</v>
      </c>
      <c r="AD371" t="s">
        <v>102</v>
      </c>
      <c r="AE371">
        <v>46</v>
      </c>
      <c r="AF371" t="s">
        <v>149</v>
      </c>
      <c r="AG371">
        <v>58</v>
      </c>
      <c r="AH371" s="2">
        <v>0.94899999999999995</v>
      </c>
      <c r="AI371">
        <v>6.8</v>
      </c>
      <c r="AJ371" s="2">
        <v>0</v>
      </c>
      <c r="AK371" s="2">
        <v>1</v>
      </c>
      <c r="AL371">
        <v>69</v>
      </c>
      <c r="AM371">
        <v>46.8</v>
      </c>
      <c r="AN371">
        <v>43.3</v>
      </c>
      <c r="AO371">
        <v>32.9</v>
      </c>
      <c r="AP371">
        <v>46.3</v>
      </c>
      <c r="AQ371">
        <v>60.9</v>
      </c>
      <c r="AR371">
        <v>44</v>
      </c>
      <c r="AS371">
        <v>34.4</v>
      </c>
      <c r="AT371">
        <v>48.7</v>
      </c>
      <c r="AU371">
        <v>43.2</v>
      </c>
      <c r="AV371">
        <v>18.2</v>
      </c>
      <c r="AW371">
        <v>26.2</v>
      </c>
      <c r="AX371">
        <v>16.899999999999999</v>
      </c>
      <c r="AY371">
        <v>13</v>
      </c>
      <c r="AZ371">
        <v>-2.2000000000000002</v>
      </c>
      <c r="BA371">
        <v>-1</v>
      </c>
      <c r="BB371" t="s">
        <v>104</v>
      </c>
      <c r="BC371" t="s">
        <v>104</v>
      </c>
      <c r="BD371" t="s">
        <v>101</v>
      </c>
      <c r="BE371" t="s">
        <v>101</v>
      </c>
      <c r="BF371" t="s">
        <v>101</v>
      </c>
      <c r="BG371" t="s">
        <v>101</v>
      </c>
      <c r="BH371" t="s">
        <v>101</v>
      </c>
      <c r="BI371" t="s">
        <v>101</v>
      </c>
      <c r="BJ371" t="s">
        <v>101</v>
      </c>
      <c r="BK371" t="s">
        <v>101</v>
      </c>
      <c r="BL371" t="s">
        <v>101</v>
      </c>
      <c r="BM371" t="s">
        <v>101</v>
      </c>
      <c r="BN371" t="s">
        <v>101</v>
      </c>
      <c r="BO371" t="s">
        <v>101</v>
      </c>
      <c r="BP371">
        <v>659</v>
      </c>
      <c r="BQ371">
        <v>32</v>
      </c>
      <c r="BR371" t="s">
        <v>101</v>
      </c>
      <c r="BS371">
        <v>1154772.1780000001</v>
      </c>
      <c r="BT371">
        <v>1944306.3859999999</v>
      </c>
      <c r="BU371">
        <v>42.002995749999997</v>
      </c>
      <c r="BV371">
        <v>-87.705953570000005</v>
      </c>
      <c r="BW371">
        <v>2</v>
      </c>
      <c r="BX371" t="s">
        <v>1454</v>
      </c>
      <c r="BY371">
        <v>50</v>
      </c>
      <c r="BZ371">
        <v>24</v>
      </c>
      <c r="CA371" t="s">
        <v>2333</v>
      </c>
    </row>
    <row r="372" spans="2:79" x14ac:dyDescent="0.2">
      <c r="B372">
        <v>610142</v>
      </c>
      <c r="C372" t="s">
        <v>2364</v>
      </c>
      <c r="D372" t="s">
        <v>88</v>
      </c>
      <c r="E372" t="s">
        <v>2365</v>
      </c>
      <c r="F372" t="s">
        <v>90</v>
      </c>
      <c r="G372" t="s">
        <v>91</v>
      </c>
      <c r="H372">
        <v>60637</v>
      </c>
      <c r="I372" t="s">
        <v>2366</v>
      </c>
      <c r="J372" t="s">
        <v>2367</v>
      </c>
      <c r="K372" t="s">
        <v>94</v>
      </c>
      <c r="L372" t="s">
        <v>95</v>
      </c>
      <c r="M372" t="s">
        <v>1285</v>
      </c>
      <c r="N372" t="s">
        <v>128</v>
      </c>
      <c r="O372" t="s">
        <v>248</v>
      </c>
      <c r="P372" t="s">
        <v>433</v>
      </c>
      <c r="Q372" t="s">
        <v>96</v>
      </c>
      <c r="R372" t="s">
        <v>149</v>
      </c>
      <c r="S372">
        <v>69</v>
      </c>
      <c r="T372" t="s">
        <v>101</v>
      </c>
      <c r="U372" t="s">
        <v>101</v>
      </c>
      <c r="V372" t="s">
        <v>102</v>
      </c>
      <c r="W372">
        <v>22</v>
      </c>
      <c r="X372" t="s">
        <v>100</v>
      </c>
      <c r="Y372">
        <v>12</v>
      </c>
      <c r="Z372" t="s">
        <v>4875</v>
      </c>
      <c r="AA372" t="s">
        <v>101</v>
      </c>
      <c r="AB372" t="s">
        <v>101</v>
      </c>
      <c r="AC372" t="s">
        <v>101</v>
      </c>
      <c r="AD372" t="s">
        <v>103</v>
      </c>
      <c r="AE372">
        <v>50</v>
      </c>
      <c r="AF372" t="s">
        <v>102</v>
      </c>
      <c r="AG372">
        <v>46</v>
      </c>
      <c r="AH372" s="2">
        <v>0.95099999999999996</v>
      </c>
      <c r="AI372">
        <v>6.7</v>
      </c>
      <c r="AJ372" s="2">
        <v>0.94899999999999995</v>
      </c>
      <c r="AK372" s="2">
        <v>0.98799999999999999</v>
      </c>
      <c r="AL372">
        <v>75.099999999999994</v>
      </c>
      <c r="AM372">
        <v>46.4</v>
      </c>
      <c r="AN372">
        <v>51.5</v>
      </c>
      <c r="AO372">
        <v>51.5</v>
      </c>
      <c r="AP372">
        <v>53.6</v>
      </c>
      <c r="AQ372">
        <v>44.3</v>
      </c>
      <c r="AR372">
        <v>48.4</v>
      </c>
      <c r="AS372">
        <v>63.1</v>
      </c>
      <c r="AT372">
        <v>50</v>
      </c>
      <c r="AU372">
        <v>50.8</v>
      </c>
      <c r="AV372" t="s">
        <v>101</v>
      </c>
      <c r="AW372" t="s">
        <v>101</v>
      </c>
      <c r="AX372">
        <v>31.8</v>
      </c>
      <c r="AY372">
        <v>35.200000000000003</v>
      </c>
      <c r="AZ372">
        <v>-0.8</v>
      </c>
      <c r="BA372">
        <v>1.5</v>
      </c>
      <c r="BB372" t="s">
        <v>104</v>
      </c>
      <c r="BC372" t="s">
        <v>220</v>
      </c>
      <c r="BD372" t="s">
        <v>101</v>
      </c>
      <c r="BE372" t="s">
        <v>101</v>
      </c>
      <c r="BF372" t="s">
        <v>101</v>
      </c>
      <c r="BG372" t="s">
        <v>101</v>
      </c>
      <c r="BH372" t="s">
        <v>101</v>
      </c>
      <c r="BI372" t="s">
        <v>101</v>
      </c>
      <c r="BJ372" t="s">
        <v>101</v>
      </c>
      <c r="BK372" t="s">
        <v>101</v>
      </c>
      <c r="BL372" t="s">
        <v>101</v>
      </c>
      <c r="BM372" t="s">
        <v>101</v>
      </c>
      <c r="BN372" t="s">
        <v>101</v>
      </c>
      <c r="BO372" t="s">
        <v>101</v>
      </c>
      <c r="BP372">
        <v>654</v>
      </c>
      <c r="BQ372">
        <v>46</v>
      </c>
      <c r="BR372" t="s">
        <v>101</v>
      </c>
      <c r="BS372">
        <v>1185667.78</v>
      </c>
      <c r="BT372">
        <v>1867788.013</v>
      </c>
      <c r="BU372">
        <v>41.79234967</v>
      </c>
      <c r="BV372">
        <v>-87.594715440000002</v>
      </c>
      <c r="BW372">
        <v>41</v>
      </c>
      <c r="BX372" t="s">
        <v>880</v>
      </c>
      <c r="BY372">
        <v>5</v>
      </c>
      <c r="BZ372">
        <v>2</v>
      </c>
      <c r="CA372" t="s">
        <v>2368</v>
      </c>
    </row>
    <row r="373" spans="2:79" x14ac:dyDescent="0.2">
      <c r="B373">
        <v>609967</v>
      </c>
      <c r="C373" t="s">
        <v>1891</v>
      </c>
      <c r="D373" t="s">
        <v>88</v>
      </c>
      <c r="E373" t="s">
        <v>1892</v>
      </c>
      <c r="F373" t="s">
        <v>90</v>
      </c>
      <c r="G373" t="s">
        <v>91</v>
      </c>
      <c r="H373">
        <v>60608</v>
      </c>
      <c r="I373" t="s">
        <v>1893</v>
      </c>
      <c r="J373" t="s">
        <v>1894</v>
      </c>
      <c r="K373" t="s">
        <v>633</v>
      </c>
      <c r="L373" t="s">
        <v>121</v>
      </c>
      <c r="M373" t="s">
        <v>96</v>
      </c>
      <c r="N373" t="s">
        <v>97</v>
      </c>
      <c r="O373" t="s">
        <v>98</v>
      </c>
      <c r="P373" t="s">
        <v>249</v>
      </c>
      <c r="Q373" t="s">
        <v>96</v>
      </c>
      <c r="R373" t="s">
        <v>103</v>
      </c>
      <c r="S373">
        <v>56</v>
      </c>
      <c r="T373" t="s">
        <v>149</v>
      </c>
      <c r="U373">
        <v>60</v>
      </c>
      <c r="V373" t="s">
        <v>103</v>
      </c>
      <c r="W373">
        <v>50</v>
      </c>
      <c r="X373" t="s">
        <v>103</v>
      </c>
      <c r="Y373">
        <v>52</v>
      </c>
      <c r="Z373" t="s">
        <v>4876</v>
      </c>
      <c r="AA373">
        <v>41</v>
      </c>
      <c r="AB373" t="s">
        <v>103</v>
      </c>
      <c r="AC373">
        <v>56</v>
      </c>
      <c r="AD373" t="s">
        <v>103</v>
      </c>
      <c r="AE373">
        <v>49</v>
      </c>
      <c r="AF373" t="s">
        <v>149</v>
      </c>
      <c r="AG373">
        <v>54</v>
      </c>
      <c r="AH373" s="2">
        <v>0.95199999999999996</v>
      </c>
      <c r="AI373">
        <v>6.7</v>
      </c>
      <c r="AJ373" s="2">
        <v>0.96899999999999997</v>
      </c>
      <c r="AK373" s="2">
        <v>1</v>
      </c>
      <c r="AL373">
        <v>58.6</v>
      </c>
      <c r="AM373" t="s">
        <v>101</v>
      </c>
      <c r="AN373">
        <v>33.1</v>
      </c>
      <c r="AO373">
        <v>25.2</v>
      </c>
      <c r="AP373">
        <v>53.6</v>
      </c>
      <c r="AQ373">
        <v>47.8</v>
      </c>
      <c r="AR373">
        <v>44.9</v>
      </c>
      <c r="AS373">
        <v>34.799999999999997</v>
      </c>
      <c r="AT373">
        <v>48.4</v>
      </c>
      <c r="AU373">
        <v>50.8</v>
      </c>
      <c r="AV373">
        <v>17.100000000000001</v>
      </c>
      <c r="AW373">
        <v>25.7</v>
      </c>
      <c r="AX373">
        <v>19.2</v>
      </c>
      <c r="AY373">
        <v>9.6</v>
      </c>
      <c r="AZ373">
        <v>0.4</v>
      </c>
      <c r="BA373">
        <v>0.7</v>
      </c>
      <c r="BB373" t="s">
        <v>113</v>
      </c>
      <c r="BC373" t="s">
        <v>113</v>
      </c>
      <c r="BD373" t="s">
        <v>101</v>
      </c>
      <c r="BE373" t="s">
        <v>101</v>
      </c>
      <c r="BF373" t="s">
        <v>101</v>
      </c>
      <c r="BG373" t="s">
        <v>101</v>
      </c>
      <c r="BH373" t="s">
        <v>101</v>
      </c>
      <c r="BI373" t="s">
        <v>101</v>
      </c>
      <c r="BJ373" t="s">
        <v>101</v>
      </c>
      <c r="BK373" t="s">
        <v>101</v>
      </c>
      <c r="BL373" t="s">
        <v>101</v>
      </c>
      <c r="BM373" t="s">
        <v>101</v>
      </c>
      <c r="BN373" t="s">
        <v>101</v>
      </c>
      <c r="BO373" t="s">
        <v>101</v>
      </c>
      <c r="BP373">
        <v>588</v>
      </c>
      <c r="BQ373">
        <v>39</v>
      </c>
      <c r="BR373" t="s">
        <v>101</v>
      </c>
      <c r="BS373">
        <v>1160699.3060000001</v>
      </c>
      <c r="BT373">
        <v>1888303.5220000001</v>
      </c>
      <c r="BU373">
        <v>41.849198850000001</v>
      </c>
      <c r="BV373">
        <v>-87.685704119999997</v>
      </c>
      <c r="BW373">
        <v>31</v>
      </c>
      <c r="BX373" t="s">
        <v>901</v>
      </c>
      <c r="BY373">
        <v>25</v>
      </c>
      <c r="BZ373">
        <v>10</v>
      </c>
      <c r="CA373" t="s">
        <v>1895</v>
      </c>
    </row>
    <row r="374" spans="2:79" x14ac:dyDescent="0.2">
      <c r="B374">
        <v>609810</v>
      </c>
      <c r="C374" t="s">
        <v>2309</v>
      </c>
      <c r="D374" t="s">
        <v>88</v>
      </c>
      <c r="E374" t="s">
        <v>2310</v>
      </c>
      <c r="F374" t="s">
        <v>90</v>
      </c>
      <c r="G374" t="s">
        <v>91</v>
      </c>
      <c r="H374">
        <v>60634</v>
      </c>
      <c r="I374" t="s">
        <v>2311</v>
      </c>
      <c r="J374" t="s">
        <v>2312</v>
      </c>
      <c r="K374" t="s">
        <v>1066</v>
      </c>
      <c r="L374" t="s">
        <v>193</v>
      </c>
      <c r="M374" t="s">
        <v>96</v>
      </c>
      <c r="N374" t="s">
        <v>128</v>
      </c>
      <c r="O374" t="s">
        <v>248</v>
      </c>
      <c r="P374" t="s">
        <v>249</v>
      </c>
      <c r="Q374" t="s">
        <v>96</v>
      </c>
      <c r="R374" t="s">
        <v>149</v>
      </c>
      <c r="S374">
        <v>67</v>
      </c>
      <c r="T374" t="s">
        <v>101</v>
      </c>
      <c r="U374" t="s">
        <v>101</v>
      </c>
      <c r="V374" t="s">
        <v>103</v>
      </c>
      <c r="W374">
        <v>49</v>
      </c>
      <c r="X374" t="s">
        <v>102</v>
      </c>
      <c r="Y374">
        <v>35</v>
      </c>
      <c r="Z374" t="s">
        <v>4875</v>
      </c>
      <c r="AA374" t="s">
        <v>101</v>
      </c>
      <c r="AB374" t="s">
        <v>101</v>
      </c>
      <c r="AC374" t="s">
        <v>101</v>
      </c>
      <c r="AD374" t="s">
        <v>103</v>
      </c>
      <c r="AE374">
        <v>51</v>
      </c>
      <c r="AF374" t="s">
        <v>103</v>
      </c>
      <c r="AG374">
        <v>48</v>
      </c>
      <c r="AH374" s="2">
        <v>0.95599999999999996</v>
      </c>
      <c r="AI374">
        <v>6.6</v>
      </c>
      <c r="AJ374" s="2">
        <v>0.96599999999999997</v>
      </c>
      <c r="AK374" s="2">
        <v>0.98399999999999999</v>
      </c>
      <c r="AL374">
        <v>73</v>
      </c>
      <c r="AM374">
        <v>43</v>
      </c>
      <c r="AN374">
        <v>56.5</v>
      </c>
      <c r="AO374">
        <v>45.8</v>
      </c>
      <c r="AP374">
        <v>55.9</v>
      </c>
      <c r="AQ374">
        <v>74</v>
      </c>
      <c r="AR374" t="s">
        <v>101</v>
      </c>
      <c r="AS374" t="s">
        <v>101</v>
      </c>
      <c r="AT374" t="s">
        <v>101</v>
      </c>
      <c r="AU374" t="s">
        <v>101</v>
      </c>
      <c r="AV374">
        <v>33</v>
      </c>
      <c r="AW374">
        <v>38.6</v>
      </c>
      <c r="AX374">
        <v>27.8</v>
      </c>
      <c r="AY374">
        <v>18.899999999999999</v>
      </c>
      <c r="AZ374">
        <v>-0.3</v>
      </c>
      <c r="BA374">
        <v>-0.9</v>
      </c>
      <c r="BB374" t="s">
        <v>113</v>
      </c>
      <c r="BC374" t="s">
        <v>104</v>
      </c>
      <c r="BD374" t="s">
        <v>101</v>
      </c>
      <c r="BE374" t="s">
        <v>101</v>
      </c>
      <c r="BF374" t="s">
        <v>101</v>
      </c>
      <c r="BG374" t="s">
        <v>101</v>
      </c>
      <c r="BH374" t="s">
        <v>101</v>
      </c>
      <c r="BI374" t="s">
        <v>101</v>
      </c>
      <c r="BJ374" t="s">
        <v>101</v>
      </c>
      <c r="BK374" t="s">
        <v>101</v>
      </c>
      <c r="BL374" t="s">
        <v>101</v>
      </c>
      <c r="BM374" t="s">
        <v>101</v>
      </c>
      <c r="BN374" t="s">
        <v>101</v>
      </c>
      <c r="BO374" t="s">
        <v>101</v>
      </c>
      <c r="BP374">
        <v>1004</v>
      </c>
      <c r="BQ374">
        <v>30</v>
      </c>
      <c r="BR374" t="s">
        <v>101</v>
      </c>
      <c r="BS374">
        <v>1129684.0560000001</v>
      </c>
      <c r="BT374">
        <v>1924513.932</v>
      </c>
      <c r="BU374">
        <v>41.949150629999998</v>
      </c>
      <c r="BV374">
        <v>-87.798707219999997</v>
      </c>
      <c r="BW374">
        <v>17</v>
      </c>
      <c r="BX374" t="s">
        <v>1959</v>
      </c>
      <c r="BY374">
        <v>38</v>
      </c>
      <c r="BZ374">
        <v>16</v>
      </c>
      <c r="CA374" t="s">
        <v>2313</v>
      </c>
    </row>
    <row r="375" spans="2:79" x14ac:dyDescent="0.2">
      <c r="B375">
        <v>609800</v>
      </c>
      <c r="C375" t="s">
        <v>1409</v>
      </c>
      <c r="D375" t="s">
        <v>88</v>
      </c>
      <c r="E375" t="s">
        <v>1410</v>
      </c>
      <c r="F375" t="s">
        <v>90</v>
      </c>
      <c r="G375" t="s">
        <v>91</v>
      </c>
      <c r="H375">
        <v>60628</v>
      </c>
      <c r="I375" t="s">
        <v>1411</v>
      </c>
      <c r="J375" t="s">
        <v>1412</v>
      </c>
      <c r="K375" t="s">
        <v>155</v>
      </c>
      <c r="L375" t="s">
        <v>156</v>
      </c>
      <c r="M375" t="s">
        <v>96</v>
      </c>
      <c r="N375" t="s">
        <v>128</v>
      </c>
      <c r="O375" t="s">
        <v>98</v>
      </c>
      <c r="P375" t="s">
        <v>99</v>
      </c>
      <c r="Q375" t="s">
        <v>96</v>
      </c>
      <c r="R375" t="s">
        <v>103</v>
      </c>
      <c r="S375">
        <v>46</v>
      </c>
      <c r="T375" t="s">
        <v>103</v>
      </c>
      <c r="U375">
        <v>46</v>
      </c>
      <c r="V375" t="s">
        <v>103</v>
      </c>
      <c r="W375">
        <v>55</v>
      </c>
      <c r="X375" t="s">
        <v>149</v>
      </c>
      <c r="Y375">
        <v>66</v>
      </c>
      <c r="Z375" t="s">
        <v>4876</v>
      </c>
      <c r="AA375">
        <v>55</v>
      </c>
      <c r="AB375" t="s">
        <v>103</v>
      </c>
      <c r="AC375">
        <v>56</v>
      </c>
      <c r="AD375" t="s">
        <v>103</v>
      </c>
      <c r="AE375">
        <v>47</v>
      </c>
      <c r="AF375" t="s">
        <v>102</v>
      </c>
      <c r="AG375">
        <v>45</v>
      </c>
      <c r="AH375" s="2">
        <v>0.92500000000000004</v>
      </c>
      <c r="AI375">
        <v>6.5</v>
      </c>
      <c r="AJ375" s="2">
        <v>0.95899999999999996</v>
      </c>
      <c r="AK375" s="2">
        <v>1</v>
      </c>
      <c r="AL375">
        <v>57.2</v>
      </c>
      <c r="AM375">
        <v>41.9</v>
      </c>
      <c r="AN375">
        <v>35.299999999999997</v>
      </c>
      <c r="AO375">
        <v>27.4</v>
      </c>
      <c r="AP375">
        <v>56.2</v>
      </c>
      <c r="AQ375">
        <v>56.7</v>
      </c>
      <c r="AR375">
        <v>55.2</v>
      </c>
      <c r="AS375">
        <v>34.200000000000003</v>
      </c>
      <c r="AT375">
        <v>60.5</v>
      </c>
      <c r="AU375">
        <v>58.6</v>
      </c>
      <c r="AV375">
        <v>10</v>
      </c>
      <c r="AW375">
        <v>40</v>
      </c>
      <c r="AX375">
        <v>13.7</v>
      </c>
      <c r="AY375">
        <v>8.4</v>
      </c>
      <c r="AZ375">
        <v>0.7</v>
      </c>
      <c r="BA375">
        <v>0.1</v>
      </c>
      <c r="BB375" t="s">
        <v>220</v>
      </c>
      <c r="BC375" t="s">
        <v>113</v>
      </c>
      <c r="BD375" t="s">
        <v>101</v>
      </c>
      <c r="BE375" t="s">
        <v>101</v>
      </c>
      <c r="BF375" t="s">
        <v>101</v>
      </c>
      <c r="BG375" t="s">
        <v>101</v>
      </c>
      <c r="BH375" t="s">
        <v>101</v>
      </c>
      <c r="BI375" t="s">
        <v>101</v>
      </c>
      <c r="BJ375" t="s">
        <v>101</v>
      </c>
      <c r="BK375" t="s">
        <v>101</v>
      </c>
      <c r="BL375" t="s">
        <v>101</v>
      </c>
      <c r="BM375" t="s">
        <v>101</v>
      </c>
      <c r="BN375" t="s">
        <v>101</v>
      </c>
      <c r="BO375" t="s">
        <v>101</v>
      </c>
      <c r="BP375">
        <v>504</v>
      </c>
      <c r="BQ375">
        <v>48</v>
      </c>
      <c r="BR375" t="s">
        <v>101</v>
      </c>
      <c r="BS375">
        <v>1179742.916</v>
      </c>
      <c r="BT375">
        <v>1837880.0759999999</v>
      </c>
      <c r="BU375">
        <v>41.710416559999999</v>
      </c>
      <c r="BV375">
        <v>-87.617353420000001</v>
      </c>
      <c r="BW375">
        <v>49</v>
      </c>
      <c r="BX375" t="s">
        <v>157</v>
      </c>
      <c r="BY375">
        <v>9</v>
      </c>
      <c r="BZ375">
        <v>5</v>
      </c>
      <c r="CA375" t="s">
        <v>1413</v>
      </c>
    </row>
    <row r="376" spans="2:79" x14ac:dyDescent="0.2">
      <c r="B376">
        <v>610405</v>
      </c>
      <c r="C376" t="s">
        <v>2969</v>
      </c>
      <c r="D376" t="s">
        <v>88</v>
      </c>
      <c r="E376" t="s">
        <v>2970</v>
      </c>
      <c r="F376" t="s">
        <v>90</v>
      </c>
      <c r="G376" t="s">
        <v>91</v>
      </c>
      <c r="H376">
        <v>60612</v>
      </c>
      <c r="I376" t="s">
        <v>2971</v>
      </c>
      <c r="J376" t="s">
        <v>2972</v>
      </c>
      <c r="K376" t="s">
        <v>481</v>
      </c>
      <c r="L376" t="s">
        <v>121</v>
      </c>
      <c r="M376" t="s">
        <v>1285</v>
      </c>
      <c r="N376" t="s">
        <v>128</v>
      </c>
      <c r="O376" t="s">
        <v>248</v>
      </c>
      <c r="P376" t="s">
        <v>433</v>
      </c>
      <c r="Q376" t="s">
        <v>96</v>
      </c>
      <c r="R376" t="s">
        <v>101</v>
      </c>
      <c r="T376" t="s">
        <v>101</v>
      </c>
      <c r="U376" t="s">
        <v>101</v>
      </c>
      <c r="V376" t="s">
        <v>101</v>
      </c>
      <c r="X376" t="s">
        <v>101</v>
      </c>
      <c r="Z376" t="s">
        <v>4875</v>
      </c>
      <c r="AA376" t="s">
        <v>101</v>
      </c>
      <c r="AB376" t="s">
        <v>101</v>
      </c>
      <c r="AC376" t="s">
        <v>101</v>
      </c>
      <c r="AD376" t="s">
        <v>101</v>
      </c>
      <c r="AE376" t="s">
        <v>101</v>
      </c>
      <c r="AF376" t="s">
        <v>101</v>
      </c>
      <c r="AG376" t="s">
        <v>101</v>
      </c>
      <c r="AH376" s="2">
        <v>0.96599999999999997</v>
      </c>
      <c r="AI376">
        <v>6.5</v>
      </c>
      <c r="AJ376" s="2">
        <v>0.95699999999999996</v>
      </c>
      <c r="AK376" s="2">
        <v>1</v>
      </c>
      <c r="AL376">
        <v>82.2</v>
      </c>
      <c r="AM376">
        <v>60.7</v>
      </c>
      <c r="AN376">
        <v>61.3</v>
      </c>
      <c r="AO376">
        <v>50.9</v>
      </c>
      <c r="AP376">
        <v>58</v>
      </c>
      <c r="AQ376">
        <v>59.5</v>
      </c>
      <c r="AR376" t="s">
        <v>101</v>
      </c>
      <c r="AS376" t="s">
        <v>101</v>
      </c>
      <c r="AT376" t="s">
        <v>101</v>
      </c>
      <c r="AU376" t="s">
        <v>101</v>
      </c>
      <c r="AV376" t="s">
        <v>101</v>
      </c>
      <c r="AW376" t="s">
        <v>101</v>
      </c>
      <c r="AX376">
        <v>40.700000000000003</v>
      </c>
      <c r="AY376">
        <v>29.2</v>
      </c>
      <c r="AZ376">
        <v>0.7</v>
      </c>
      <c r="BA376">
        <v>-0.2</v>
      </c>
      <c r="BB376" t="s">
        <v>113</v>
      </c>
      <c r="BC376" t="s">
        <v>113</v>
      </c>
      <c r="BD376" t="s">
        <v>101</v>
      </c>
      <c r="BE376" t="s">
        <v>101</v>
      </c>
      <c r="BF376" t="s">
        <v>101</v>
      </c>
      <c r="BG376" t="s">
        <v>101</v>
      </c>
      <c r="BH376" t="s">
        <v>101</v>
      </c>
      <c r="BI376" t="s">
        <v>101</v>
      </c>
      <c r="BJ376" t="s">
        <v>101</v>
      </c>
      <c r="BK376" t="s">
        <v>101</v>
      </c>
      <c r="BL376" t="s">
        <v>101</v>
      </c>
      <c r="BM376" t="s">
        <v>101</v>
      </c>
      <c r="BN376" t="s">
        <v>101</v>
      </c>
      <c r="BO376" t="s">
        <v>101</v>
      </c>
      <c r="BP376">
        <v>351</v>
      </c>
      <c r="BQ376">
        <v>38</v>
      </c>
      <c r="BR376" t="s">
        <v>101</v>
      </c>
      <c r="BS376">
        <v>1162799.297</v>
      </c>
      <c r="BT376">
        <v>1900725.344</v>
      </c>
      <c r="BU376">
        <v>41.883241759999997</v>
      </c>
      <c r="BV376">
        <v>-87.67764871</v>
      </c>
      <c r="BW376">
        <v>28</v>
      </c>
      <c r="BX376" t="s">
        <v>483</v>
      </c>
      <c r="BY376">
        <v>2</v>
      </c>
      <c r="BZ376">
        <v>13</v>
      </c>
      <c r="CA376" t="s">
        <v>2973</v>
      </c>
    </row>
    <row r="377" spans="2:79" x14ac:dyDescent="0.2">
      <c r="B377">
        <v>610340</v>
      </c>
      <c r="C377" t="s">
        <v>1955</v>
      </c>
      <c r="D377" t="s">
        <v>132</v>
      </c>
      <c r="E377" t="s">
        <v>1956</v>
      </c>
      <c r="F377" t="s">
        <v>90</v>
      </c>
      <c r="G377" t="s">
        <v>91</v>
      </c>
      <c r="H377">
        <v>60634</v>
      </c>
      <c r="I377" t="s">
        <v>1957</v>
      </c>
      <c r="J377" t="s">
        <v>1958</v>
      </c>
      <c r="K377" t="s">
        <v>324</v>
      </c>
      <c r="L377" t="s">
        <v>193</v>
      </c>
      <c r="M377" t="s">
        <v>96</v>
      </c>
      <c r="N377" t="s">
        <v>128</v>
      </c>
      <c r="O377" t="s">
        <v>248</v>
      </c>
      <c r="P377" t="s">
        <v>249</v>
      </c>
      <c r="Q377" t="s">
        <v>96</v>
      </c>
      <c r="R377" t="s">
        <v>103</v>
      </c>
      <c r="S377">
        <v>58</v>
      </c>
      <c r="T377" t="s">
        <v>102</v>
      </c>
      <c r="U377">
        <v>35</v>
      </c>
      <c r="V377" t="s">
        <v>103</v>
      </c>
      <c r="W377">
        <v>57</v>
      </c>
      <c r="X377" t="s">
        <v>103</v>
      </c>
      <c r="Y377">
        <v>53</v>
      </c>
      <c r="Z377" t="s">
        <v>4876</v>
      </c>
      <c r="AA377">
        <v>56</v>
      </c>
      <c r="AB377" t="s">
        <v>103</v>
      </c>
      <c r="AC377">
        <v>57</v>
      </c>
      <c r="AD377" t="s">
        <v>101</v>
      </c>
      <c r="AE377" t="s">
        <v>101</v>
      </c>
      <c r="AF377" t="s">
        <v>101</v>
      </c>
      <c r="AG377" t="s">
        <v>101</v>
      </c>
      <c r="AH377" s="2">
        <v>0.93100000000000005</v>
      </c>
      <c r="AI377">
        <v>6.3</v>
      </c>
      <c r="AJ377" s="2">
        <v>0.96099999999999997</v>
      </c>
      <c r="AK377" s="2">
        <v>0.97099999999999997</v>
      </c>
      <c r="AL377" t="s">
        <v>101</v>
      </c>
      <c r="AM377" t="s">
        <v>101</v>
      </c>
      <c r="AN377" t="s">
        <v>101</v>
      </c>
      <c r="AO377" t="s">
        <v>101</v>
      </c>
      <c r="AP377" t="s">
        <v>101</v>
      </c>
      <c r="AQ377" t="s">
        <v>101</v>
      </c>
      <c r="AR377" t="s">
        <v>101</v>
      </c>
      <c r="AS377" t="s">
        <v>101</v>
      </c>
      <c r="AT377" t="s">
        <v>101</v>
      </c>
      <c r="AU377" t="s">
        <v>101</v>
      </c>
      <c r="AV377" t="s">
        <v>101</v>
      </c>
      <c r="AW377" t="s">
        <v>101</v>
      </c>
      <c r="BB377" t="s">
        <v>101</v>
      </c>
      <c r="BC377" t="s">
        <v>101</v>
      </c>
      <c r="BD377" t="s">
        <v>101</v>
      </c>
      <c r="BE377" t="s">
        <v>101</v>
      </c>
      <c r="BF377">
        <v>14.6</v>
      </c>
      <c r="BG377">
        <v>14.4</v>
      </c>
      <c r="BH377">
        <v>16.3</v>
      </c>
      <c r="BI377">
        <v>16.100000000000001</v>
      </c>
      <c r="BJ377">
        <v>1.5</v>
      </c>
      <c r="BK377">
        <v>18.399999999999999</v>
      </c>
      <c r="BL377">
        <v>2.1</v>
      </c>
      <c r="BM377">
        <v>23.9</v>
      </c>
      <c r="BN377">
        <v>70.099999999999994</v>
      </c>
      <c r="BO377">
        <v>64.2</v>
      </c>
      <c r="BP377">
        <v>502</v>
      </c>
      <c r="BQ377">
        <v>30</v>
      </c>
      <c r="BR377">
        <v>80.599999999999994</v>
      </c>
      <c r="BS377">
        <v>1135740.091</v>
      </c>
      <c r="BT377">
        <v>1922002.9410000001</v>
      </c>
      <c r="BU377">
        <v>41.942154389999999</v>
      </c>
      <c r="BV377">
        <v>-87.776505749999998</v>
      </c>
      <c r="BW377">
        <v>17</v>
      </c>
      <c r="BX377" t="s">
        <v>1959</v>
      </c>
      <c r="BY377">
        <v>38</v>
      </c>
      <c r="BZ377">
        <v>16</v>
      </c>
      <c r="CA377" t="s">
        <v>1960</v>
      </c>
    </row>
    <row r="378" spans="2:79" x14ac:dyDescent="0.2">
      <c r="B378">
        <v>609799</v>
      </c>
      <c r="C378" t="s">
        <v>2659</v>
      </c>
      <c r="D378" t="s">
        <v>88</v>
      </c>
      <c r="E378" t="s">
        <v>2660</v>
      </c>
      <c r="F378" t="s">
        <v>90</v>
      </c>
      <c r="G378" t="s">
        <v>91</v>
      </c>
      <c r="H378">
        <v>60618</v>
      </c>
      <c r="I378" t="s">
        <v>2661</v>
      </c>
      <c r="J378" t="s">
        <v>2662</v>
      </c>
      <c r="K378" t="s">
        <v>954</v>
      </c>
      <c r="L378" t="s">
        <v>193</v>
      </c>
      <c r="M378" t="s">
        <v>96</v>
      </c>
      <c r="N378" t="s">
        <v>128</v>
      </c>
      <c r="O378" t="s">
        <v>248</v>
      </c>
      <c r="P378" t="s">
        <v>433</v>
      </c>
      <c r="Q378" t="s">
        <v>96</v>
      </c>
      <c r="R378" t="s">
        <v>250</v>
      </c>
      <c r="S378">
        <v>99</v>
      </c>
      <c r="T378" t="s">
        <v>250</v>
      </c>
      <c r="U378">
        <v>88</v>
      </c>
      <c r="V378" t="s">
        <v>149</v>
      </c>
      <c r="W378">
        <v>64</v>
      </c>
      <c r="X378" t="s">
        <v>103</v>
      </c>
      <c r="Y378">
        <v>46</v>
      </c>
      <c r="Z378" t="s">
        <v>4876</v>
      </c>
      <c r="AA378">
        <v>51</v>
      </c>
      <c r="AB378" t="s">
        <v>103</v>
      </c>
      <c r="AC378">
        <v>51</v>
      </c>
      <c r="AD378" t="s">
        <v>101</v>
      </c>
      <c r="AE378" t="s">
        <v>101</v>
      </c>
      <c r="AF378" t="s">
        <v>101</v>
      </c>
      <c r="AG378" t="s">
        <v>101</v>
      </c>
      <c r="AH378" s="2">
        <v>0.96299999999999997</v>
      </c>
      <c r="AI378">
        <v>6.3</v>
      </c>
      <c r="AJ378" s="2">
        <v>0.95899999999999996</v>
      </c>
      <c r="AK378" s="2">
        <v>0.99299999999999999</v>
      </c>
      <c r="AL378">
        <v>91.9</v>
      </c>
      <c r="AM378">
        <v>67.3</v>
      </c>
      <c r="AN378">
        <v>79.2</v>
      </c>
      <c r="AO378">
        <v>77.400000000000006</v>
      </c>
      <c r="AP378">
        <v>53.3</v>
      </c>
      <c r="AQ378">
        <v>54.7</v>
      </c>
      <c r="AR378">
        <v>84.2</v>
      </c>
      <c r="AS378">
        <v>83</v>
      </c>
      <c r="AT378">
        <v>49.8</v>
      </c>
      <c r="AU378">
        <v>53.6</v>
      </c>
      <c r="AV378">
        <v>62.6</v>
      </c>
      <c r="AW378">
        <v>71.7</v>
      </c>
      <c r="AX378">
        <v>64</v>
      </c>
      <c r="AY378">
        <v>57.9</v>
      </c>
      <c r="AZ378">
        <v>0</v>
      </c>
      <c r="BA378">
        <v>0.3</v>
      </c>
      <c r="BB378" t="s">
        <v>113</v>
      </c>
      <c r="BC378" t="s">
        <v>113</v>
      </c>
      <c r="BD378">
        <v>58.1</v>
      </c>
      <c r="BE378">
        <v>65.599999999999994</v>
      </c>
      <c r="BF378" t="s">
        <v>101</v>
      </c>
      <c r="BG378" t="s">
        <v>101</v>
      </c>
      <c r="BH378" t="s">
        <v>101</v>
      </c>
      <c r="BI378" t="s">
        <v>101</v>
      </c>
      <c r="BJ378" t="s">
        <v>101</v>
      </c>
      <c r="BK378" t="s">
        <v>101</v>
      </c>
      <c r="BL378" t="s">
        <v>101</v>
      </c>
      <c r="BM378" t="s">
        <v>101</v>
      </c>
      <c r="BN378" t="s">
        <v>101</v>
      </c>
      <c r="BO378" t="s">
        <v>101</v>
      </c>
      <c r="BP378">
        <v>998</v>
      </c>
      <c r="BQ378">
        <v>35</v>
      </c>
      <c r="BR378" t="s">
        <v>101</v>
      </c>
      <c r="BS378">
        <v>1160327.8810000001</v>
      </c>
      <c r="BT378">
        <v>1924862.7220000001</v>
      </c>
      <c r="BU378">
        <v>41.949527949999997</v>
      </c>
      <c r="BV378">
        <v>-87.686054960000007</v>
      </c>
      <c r="BW378">
        <v>5</v>
      </c>
      <c r="BX378" t="s">
        <v>2373</v>
      </c>
      <c r="BY378">
        <v>47</v>
      </c>
      <c r="BZ378">
        <v>19</v>
      </c>
      <c r="CA378" t="s">
        <v>2663</v>
      </c>
    </row>
    <row r="379" spans="2:79" x14ac:dyDescent="0.2">
      <c r="B379">
        <v>609837</v>
      </c>
      <c r="C379" t="s">
        <v>1471</v>
      </c>
      <c r="D379" t="s">
        <v>88</v>
      </c>
      <c r="E379" t="s">
        <v>1472</v>
      </c>
      <c r="F379" t="s">
        <v>90</v>
      </c>
      <c r="G379" t="s">
        <v>91</v>
      </c>
      <c r="H379">
        <v>60637</v>
      </c>
      <c r="I379" t="s">
        <v>1473</v>
      </c>
      <c r="J379" t="s">
        <v>1474</v>
      </c>
      <c r="K379" t="s">
        <v>94</v>
      </c>
      <c r="L379" t="s">
        <v>95</v>
      </c>
      <c r="M379" t="s">
        <v>96</v>
      </c>
      <c r="N379" t="s">
        <v>128</v>
      </c>
      <c r="O379" t="s">
        <v>98</v>
      </c>
      <c r="P379" t="s">
        <v>99</v>
      </c>
      <c r="Q379" t="s">
        <v>96</v>
      </c>
      <c r="R379" t="s">
        <v>103</v>
      </c>
      <c r="S379">
        <v>48</v>
      </c>
      <c r="T379" t="s">
        <v>103</v>
      </c>
      <c r="U379">
        <v>51</v>
      </c>
      <c r="V379" t="s">
        <v>102</v>
      </c>
      <c r="W379">
        <v>37</v>
      </c>
      <c r="X379" t="s">
        <v>149</v>
      </c>
      <c r="Y379">
        <v>63</v>
      </c>
      <c r="Z379" t="s">
        <v>4876</v>
      </c>
      <c r="AA379">
        <v>42</v>
      </c>
      <c r="AB379" t="s">
        <v>102</v>
      </c>
      <c r="AC379">
        <v>31</v>
      </c>
      <c r="AD379" t="s">
        <v>103</v>
      </c>
      <c r="AE379">
        <v>49</v>
      </c>
      <c r="AF379" t="s">
        <v>103</v>
      </c>
      <c r="AG379">
        <v>49</v>
      </c>
      <c r="AH379" s="2">
        <v>0.94599999999999995</v>
      </c>
      <c r="AI379">
        <v>6.2</v>
      </c>
      <c r="AJ379" s="2">
        <v>0.94399999999999995</v>
      </c>
      <c r="AK379" s="2">
        <v>1</v>
      </c>
      <c r="AL379" t="s">
        <v>101</v>
      </c>
      <c r="AM379" t="s">
        <v>101</v>
      </c>
      <c r="AN379">
        <v>40.200000000000003</v>
      </c>
      <c r="AO379">
        <v>48.3</v>
      </c>
      <c r="AP379">
        <v>40.799999999999997</v>
      </c>
      <c r="AQ379">
        <v>52.3</v>
      </c>
      <c r="AR379">
        <v>29.8</v>
      </c>
      <c r="AS379">
        <v>44.7</v>
      </c>
      <c r="AT379">
        <v>32.6</v>
      </c>
      <c r="AU379">
        <v>36.200000000000003</v>
      </c>
      <c r="AV379">
        <v>18.399999999999999</v>
      </c>
      <c r="AW379">
        <v>38.799999999999997</v>
      </c>
      <c r="AX379">
        <v>21.4</v>
      </c>
      <c r="AY379">
        <v>20.399999999999999</v>
      </c>
      <c r="AZ379">
        <v>-1.2</v>
      </c>
      <c r="BA379">
        <v>0.1</v>
      </c>
      <c r="BB379" t="s">
        <v>104</v>
      </c>
      <c r="BC379" t="s">
        <v>113</v>
      </c>
      <c r="BD379">
        <v>48.1</v>
      </c>
      <c r="BE379">
        <v>8.3000000000000007</v>
      </c>
      <c r="BF379" t="s">
        <v>101</v>
      </c>
      <c r="BG379" t="s">
        <v>101</v>
      </c>
      <c r="BH379" t="s">
        <v>101</v>
      </c>
      <c r="BI379" t="s">
        <v>101</v>
      </c>
      <c r="BJ379" t="s">
        <v>101</v>
      </c>
      <c r="BK379" t="s">
        <v>101</v>
      </c>
      <c r="BL379" t="s">
        <v>101</v>
      </c>
      <c r="BM379" t="s">
        <v>101</v>
      </c>
      <c r="BN379" t="s">
        <v>101</v>
      </c>
      <c r="BO379" t="s">
        <v>101</v>
      </c>
      <c r="BP379">
        <v>730</v>
      </c>
      <c r="BQ379">
        <v>46</v>
      </c>
      <c r="BR379" t="s">
        <v>101</v>
      </c>
      <c r="BS379">
        <v>1186764.6459999999</v>
      </c>
      <c r="BT379">
        <v>1864534.473</v>
      </c>
      <c r="BU379">
        <v>41.783395769999998</v>
      </c>
      <c r="BV379">
        <v>-87.590796490000002</v>
      </c>
      <c r="BW379">
        <v>42</v>
      </c>
      <c r="BX379" t="s">
        <v>143</v>
      </c>
      <c r="BY379">
        <v>20</v>
      </c>
      <c r="BZ379">
        <v>3</v>
      </c>
      <c r="CA379" t="s">
        <v>1475</v>
      </c>
    </row>
    <row r="380" spans="2:79" x14ac:dyDescent="0.2">
      <c r="B380">
        <v>609857</v>
      </c>
      <c r="C380" t="s">
        <v>2167</v>
      </c>
      <c r="D380" t="s">
        <v>88</v>
      </c>
      <c r="E380" t="s">
        <v>2168</v>
      </c>
      <c r="F380" t="s">
        <v>90</v>
      </c>
      <c r="G380" t="s">
        <v>91</v>
      </c>
      <c r="H380">
        <v>60618</v>
      </c>
      <c r="I380" t="s">
        <v>2169</v>
      </c>
      <c r="J380" t="s">
        <v>2170</v>
      </c>
      <c r="K380" t="s">
        <v>1066</v>
      </c>
      <c r="L380" t="s">
        <v>193</v>
      </c>
      <c r="M380" t="s">
        <v>96</v>
      </c>
      <c r="N380" t="s">
        <v>128</v>
      </c>
      <c r="O380" t="s">
        <v>248</v>
      </c>
      <c r="P380" t="s">
        <v>433</v>
      </c>
      <c r="Q380" t="s">
        <v>96</v>
      </c>
      <c r="R380" t="s">
        <v>149</v>
      </c>
      <c r="S380">
        <v>64</v>
      </c>
      <c r="T380" t="s">
        <v>103</v>
      </c>
      <c r="U380">
        <v>43</v>
      </c>
      <c r="V380" t="s">
        <v>103</v>
      </c>
      <c r="W380">
        <v>58</v>
      </c>
      <c r="X380" t="s">
        <v>103</v>
      </c>
      <c r="Y380">
        <v>47</v>
      </c>
      <c r="Z380" t="s">
        <v>4876</v>
      </c>
      <c r="AA380">
        <v>51</v>
      </c>
      <c r="AB380" t="s">
        <v>103</v>
      </c>
      <c r="AC380">
        <v>44</v>
      </c>
      <c r="AD380" t="s">
        <v>103</v>
      </c>
      <c r="AE380">
        <v>49</v>
      </c>
      <c r="AF380" t="s">
        <v>103</v>
      </c>
      <c r="AG380">
        <v>48</v>
      </c>
      <c r="AH380" s="2">
        <v>0.95</v>
      </c>
      <c r="AI380">
        <v>6.1</v>
      </c>
      <c r="AJ380" s="2">
        <v>0.96299999999999997</v>
      </c>
      <c r="AK380" s="2">
        <v>1</v>
      </c>
      <c r="AL380">
        <v>72.5</v>
      </c>
      <c r="AM380">
        <v>38.700000000000003</v>
      </c>
      <c r="AN380">
        <v>53.6</v>
      </c>
      <c r="AO380">
        <v>37.299999999999997</v>
      </c>
      <c r="AP380">
        <v>49.7</v>
      </c>
      <c r="AQ380">
        <v>49.5</v>
      </c>
      <c r="AR380">
        <v>47.9</v>
      </c>
      <c r="AS380">
        <v>45.7</v>
      </c>
      <c r="AT380">
        <v>50.5</v>
      </c>
      <c r="AU380">
        <v>58.3</v>
      </c>
      <c r="AV380">
        <v>21.2</v>
      </c>
      <c r="AW380">
        <v>36.5</v>
      </c>
      <c r="AX380">
        <v>23.4</v>
      </c>
      <c r="AY380">
        <v>15.8</v>
      </c>
      <c r="AZ380">
        <v>-0.3</v>
      </c>
      <c r="BA380">
        <v>-0.5</v>
      </c>
      <c r="BB380" t="s">
        <v>113</v>
      </c>
      <c r="BC380" t="s">
        <v>113</v>
      </c>
      <c r="BD380">
        <v>27.6</v>
      </c>
      <c r="BE380">
        <v>58.3</v>
      </c>
      <c r="BF380" t="s">
        <v>101</v>
      </c>
      <c r="BG380" t="s">
        <v>101</v>
      </c>
      <c r="BH380" t="s">
        <v>101</v>
      </c>
      <c r="BI380" t="s">
        <v>101</v>
      </c>
      <c r="BJ380" t="s">
        <v>101</v>
      </c>
      <c r="BK380" t="s">
        <v>101</v>
      </c>
      <c r="BL380" t="s">
        <v>101</v>
      </c>
      <c r="BM380" t="s">
        <v>101</v>
      </c>
      <c r="BN380" t="s">
        <v>101</v>
      </c>
      <c r="BO380" t="s">
        <v>101</v>
      </c>
      <c r="BP380">
        <v>688</v>
      </c>
      <c r="BQ380">
        <v>31</v>
      </c>
      <c r="BR380" t="s">
        <v>101</v>
      </c>
      <c r="BS380">
        <v>1154778.8419999999</v>
      </c>
      <c r="BT380">
        <v>1925727.7050000001</v>
      </c>
      <c r="BU380">
        <v>41.952014699999999</v>
      </c>
      <c r="BV380">
        <v>-87.706429270000001</v>
      </c>
      <c r="BW380">
        <v>16</v>
      </c>
      <c r="BX380" t="s">
        <v>1067</v>
      </c>
      <c r="BY380">
        <v>33</v>
      </c>
      <c r="BZ380">
        <v>17</v>
      </c>
      <c r="CA380" t="s">
        <v>2171</v>
      </c>
    </row>
    <row r="381" spans="2:79" x14ac:dyDescent="0.2">
      <c r="B381">
        <v>610196</v>
      </c>
      <c r="C381" t="s">
        <v>2096</v>
      </c>
      <c r="D381" t="s">
        <v>88</v>
      </c>
      <c r="E381" t="s">
        <v>2097</v>
      </c>
      <c r="F381" t="s">
        <v>90</v>
      </c>
      <c r="G381" t="s">
        <v>91</v>
      </c>
      <c r="H381">
        <v>60660</v>
      </c>
      <c r="I381" t="s">
        <v>2098</v>
      </c>
      <c r="J381" t="s">
        <v>2099</v>
      </c>
      <c r="K381" t="s">
        <v>954</v>
      </c>
      <c r="L381" t="s">
        <v>193</v>
      </c>
      <c r="M381" t="s">
        <v>96</v>
      </c>
      <c r="N381" t="s">
        <v>128</v>
      </c>
      <c r="O381" t="s">
        <v>248</v>
      </c>
      <c r="P381" t="s">
        <v>249</v>
      </c>
      <c r="Q381" t="s">
        <v>96</v>
      </c>
      <c r="R381" t="s">
        <v>149</v>
      </c>
      <c r="S381">
        <v>61</v>
      </c>
      <c r="T381" t="s">
        <v>103</v>
      </c>
      <c r="U381">
        <v>53</v>
      </c>
      <c r="V381" t="s">
        <v>149</v>
      </c>
      <c r="W381">
        <v>62</v>
      </c>
      <c r="X381" t="s">
        <v>149</v>
      </c>
      <c r="Y381">
        <v>60</v>
      </c>
      <c r="Z381" t="s">
        <v>4874</v>
      </c>
      <c r="AA381">
        <v>61</v>
      </c>
      <c r="AB381" t="s">
        <v>103</v>
      </c>
      <c r="AC381">
        <v>59</v>
      </c>
      <c r="AD381" t="s">
        <v>103</v>
      </c>
      <c r="AE381">
        <v>49</v>
      </c>
      <c r="AF381" t="s">
        <v>149</v>
      </c>
      <c r="AG381">
        <v>54</v>
      </c>
      <c r="AH381" s="2">
        <v>0.96299999999999997</v>
      </c>
      <c r="AI381">
        <v>6</v>
      </c>
      <c r="AJ381" s="2">
        <v>0.95799999999999996</v>
      </c>
      <c r="AK381" s="2">
        <v>0.98799999999999999</v>
      </c>
      <c r="AL381">
        <v>69.2</v>
      </c>
      <c r="AM381">
        <v>50.4</v>
      </c>
      <c r="AN381">
        <v>49.4</v>
      </c>
      <c r="AO381">
        <v>33.9</v>
      </c>
      <c r="AP381">
        <v>55.5</v>
      </c>
      <c r="AQ381">
        <v>63.3</v>
      </c>
      <c r="AR381">
        <v>52.9</v>
      </c>
      <c r="AS381">
        <v>36.299999999999997</v>
      </c>
      <c r="AT381">
        <v>58.2</v>
      </c>
      <c r="AU381">
        <v>51.2</v>
      </c>
      <c r="AV381">
        <v>23.9</v>
      </c>
      <c r="AW381">
        <v>23.9</v>
      </c>
      <c r="AX381">
        <v>25.4</v>
      </c>
      <c r="AY381">
        <v>16.2</v>
      </c>
      <c r="AZ381">
        <v>-0.8</v>
      </c>
      <c r="BA381">
        <v>1.1000000000000001</v>
      </c>
      <c r="BB381" t="s">
        <v>104</v>
      </c>
      <c r="BC381" t="s">
        <v>220</v>
      </c>
      <c r="BD381" t="s">
        <v>101</v>
      </c>
      <c r="BE381" t="s">
        <v>101</v>
      </c>
      <c r="BF381" t="s">
        <v>101</v>
      </c>
      <c r="BG381" t="s">
        <v>101</v>
      </c>
      <c r="BH381" t="s">
        <v>101</v>
      </c>
      <c r="BI381" t="s">
        <v>101</v>
      </c>
      <c r="BJ381" t="s">
        <v>101</v>
      </c>
      <c r="BK381" t="s">
        <v>101</v>
      </c>
      <c r="BL381" t="s">
        <v>101</v>
      </c>
      <c r="BM381" t="s">
        <v>101</v>
      </c>
      <c r="BN381" t="s">
        <v>101</v>
      </c>
      <c r="BO381" t="s">
        <v>101</v>
      </c>
      <c r="BP381">
        <v>709</v>
      </c>
      <c r="BQ381">
        <v>32</v>
      </c>
      <c r="BR381" t="s">
        <v>101</v>
      </c>
      <c r="BS381">
        <v>1167755.176</v>
      </c>
      <c r="BT381">
        <v>1939362.027</v>
      </c>
      <c r="BU381">
        <v>41.989157339999998</v>
      </c>
      <c r="BV381">
        <v>-87.658333420000005</v>
      </c>
      <c r="BW381">
        <v>77</v>
      </c>
      <c r="BX381" t="s">
        <v>1514</v>
      </c>
      <c r="BY381">
        <v>48</v>
      </c>
      <c r="BZ381">
        <v>20</v>
      </c>
      <c r="CA381" t="s">
        <v>2100</v>
      </c>
    </row>
    <row r="382" spans="2:79" x14ac:dyDescent="0.2">
      <c r="B382">
        <v>610248</v>
      </c>
      <c r="C382" t="s">
        <v>2241</v>
      </c>
      <c r="D382" t="s">
        <v>88</v>
      </c>
      <c r="E382" t="s">
        <v>1956</v>
      </c>
      <c r="F382" t="s">
        <v>90</v>
      </c>
      <c r="G382" t="s">
        <v>91</v>
      </c>
      <c r="H382">
        <v>60634</v>
      </c>
      <c r="I382" t="s">
        <v>1957</v>
      </c>
      <c r="J382" t="s">
        <v>2242</v>
      </c>
      <c r="K382" t="s">
        <v>324</v>
      </c>
      <c r="L382" t="s">
        <v>193</v>
      </c>
      <c r="M382" t="s">
        <v>1285</v>
      </c>
      <c r="N382" t="s">
        <v>128</v>
      </c>
      <c r="O382" t="s">
        <v>248</v>
      </c>
      <c r="P382" t="s">
        <v>433</v>
      </c>
      <c r="Q382" t="s">
        <v>96</v>
      </c>
      <c r="R382" t="s">
        <v>149</v>
      </c>
      <c r="S382">
        <v>66</v>
      </c>
      <c r="T382" t="s">
        <v>101</v>
      </c>
      <c r="U382" t="s">
        <v>101</v>
      </c>
      <c r="V382" t="s">
        <v>103</v>
      </c>
      <c r="W382">
        <v>40</v>
      </c>
      <c r="X382" t="s">
        <v>102</v>
      </c>
      <c r="Y382">
        <v>22</v>
      </c>
      <c r="Z382" t="s">
        <v>4875</v>
      </c>
      <c r="AA382" t="s">
        <v>101</v>
      </c>
      <c r="AB382" t="s">
        <v>101</v>
      </c>
      <c r="AC382" t="s">
        <v>101</v>
      </c>
      <c r="AD382" t="s">
        <v>103</v>
      </c>
      <c r="AE382">
        <v>47</v>
      </c>
      <c r="AF382" t="s">
        <v>103</v>
      </c>
      <c r="AG382">
        <v>51</v>
      </c>
      <c r="AH382" s="2">
        <v>0.96299999999999997</v>
      </c>
      <c r="AI382">
        <v>6</v>
      </c>
      <c r="AJ382" s="2">
        <v>0.96099999999999997</v>
      </c>
      <c r="AK382" s="2">
        <v>1</v>
      </c>
      <c r="AL382" t="s">
        <v>101</v>
      </c>
      <c r="AM382" t="s">
        <v>101</v>
      </c>
      <c r="AN382">
        <v>66.3</v>
      </c>
      <c r="AO382">
        <v>62.6</v>
      </c>
      <c r="AP382">
        <v>66.7</v>
      </c>
      <c r="AQ382">
        <v>68.8</v>
      </c>
      <c r="AR382">
        <v>62.9</v>
      </c>
      <c r="AS382">
        <v>64.900000000000006</v>
      </c>
      <c r="AT382">
        <v>57.5</v>
      </c>
      <c r="AU382">
        <v>62.4</v>
      </c>
      <c r="AV382">
        <v>26.7</v>
      </c>
      <c r="AW382">
        <v>46.7</v>
      </c>
      <c r="AX382">
        <v>41.9</v>
      </c>
      <c r="AY382">
        <v>30.3</v>
      </c>
      <c r="AZ382">
        <v>-0.1</v>
      </c>
      <c r="BA382">
        <v>1.8</v>
      </c>
      <c r="BB382" t="s">
        <v>113</v>
      </c>
      <c r="BC382" t="s">
        <v>220</v>
      </c>
      <c r="BD382">
        <v>50</v>
      </c>
      <c r="BE382">
        <v>53.8</v>
      </c>
      <c r="BF382" t="s">
        <v>101</v>
      </c>
      <c r="BG382" t="s">
        <v>101</v>
      </c>
      <c r="BH382" t="s">
        <v>101</v>
      </c>
      <c r="BI382" t="s">
        <v>101</v>
      </c>
      <c r="BJ382" t="s">
        <v>101</v>
      </c>
      <c r="BK382" t="s">
        <v>101</v>
      </c>
      <c r="BL382" t="s">
        <v>101</v>
      </c>
      <c r="BM382" t="s">
        <v>101</v>
      </c>
      <c r="BN382" t="s">
        <v>101</v>
      </c>
      <c r="BO382" t="s">
        <v>101</v>
      </c>
      <c r="BP382">
        <v>601</v>
      </c>
      <c r="BQ382">
        <v>30</v>
      </c>
      <c r="BR382" t="s">
        <v>101</v>
      </c>
      <c r="BS382">
        <v>1135740.091</v>
      </c>
      <c r="BT382">
        <v>1922002.9410000001</v>
      </c>
      <c r="BU382">
        <v>41.942154389999999</v>
      </c>
      <c r="BV382">
        <v>-87.776505749999998</v>
      </c>
      <c r="BW382">
        <v>17</v>
      </c>
      <c r="BX382" t="s">
        <v>1959</v>
      </c>
      <c r="BY382">
        <v>38</v>
      </c>
      <c r="BZ382">
        <v>16</v>
      </c>
      <c r="CA382" t="s">
        <v>1960</v>
      </c>
    </row>
    <row r="383" spans="2:79" x14ac:dyDescent="0.2">
      <c r="B383">
        <v>609856</v>
      </c>
      <c r="C383" t="s">
        <v>1001</v>
      </c>
      <c r="D383" t="s">
        <v>88</v>
      </c>
      <c r="E383" t="s">
        <v>1002</v>
      </c>
      <c r="F383" t="s">
        <v>90</v>
      </c>
      <c r="G383" t="s">
        <v>91</v>
      </c>
      <c r="H383">
        <v>60633</v>
      </c>
      <c r="I383" t="s">
        <v>1003</v>
      </c>
      <c r="J383" t="s">
        <v>1004</v>
      </c>
      <c r="K383" t="s">
        <v>213</v>
      </c>
      <c r="L383" t="s">
        <v>156</v>
      </c>
      <c r="M383" t="s">
        <v>96</v>
      </c>
      <c r="N383" t="s">
        <v>128</v>
      </c>
      <c r="O383" t="s">
        <v>248</v>
      </c>
      <c r="P383" t="s">
        <v>249</v>
      </c>
      <c r="Q383" t="s">
        <v>96</v>
      </c>
      <c r="R383" t="s">
        <v>102</v>
      </c>
      <c r="S383">
        <v>38</v>
      </c>
      <c r="T383" t="s">
        <v>102</v>
      </c>
      <c r="U383">
        <v>39</v>
      </c>
      <c r="V383" t="s">
        <v>102</v>
      </c>
      <c r="W383">
        <v>30</v>
      </c>
      <c r="X383" t="s">
        <v>102</v>
      </c>
      <c r="Y383">
        <v>30</v>
      </c>
      <c r="Z383" t="s">
        <v>4877</v>
      </c>
      <c r="AA383">
        <v>24</v>
      </c>
      <c r="AB383" t="s">
        <v>102</v>
      </c>
      <c r="AC383">
        <v>31</v>
      </c>
      <c r="AD383" t="s">
        <v>101</v>
      </c>
      <c r="AE383" t="s">
        <v>101</v>
      </c>
      <c r="AF383" t="s">
        <v>101</v>
      </c>
      <c r="AG383" t="s">
        <v>101</v>
      </c>
      <c r="AH383" s="2">
        <v>0.95199999999999996</v>
      </c>
      <c r="AI383">
        <v>6</v>
      </c>
      <c r="AJ383" s="2">
        <v>0.96099999999999997</v>
      </c>
      <c r="AK383" s="2">
        <v>1</v>
      </c>
      <c r="AL383">
        <v>52.4</v>
      </c>
      <c r="AM383">
        <v>47</v>
      </c>
      <c r="AN383">
        <v>34.4</v>
      </c>
      <c r="AO383">
        <v>27.1</v>
      </c>
      <c r="AP383">
        <v>42</v>
      </c>
      <c r="AQ383">
        <v>48</v>
      </c>
      <c r="AR383">
        <v>39.299999999999997</v>
      </c>
      <c r="AS383">
        <v>29.6</v>
      </c>
      <c r="AT383">
        <v>54.8</v>
      </c>
      <c r="AU383">
        <v>37.1</v>
      </c>
      <c r="AV383">
        <v>10.199999999999999</v>
      </c>
      <c r="AW383">
        <v>25.4</v>
      </c>
      <c r="AX383">
        <v>17.100000000000001</v>
      </c>
      <c r="AY383">
        <v>12.3</v>
      </c>
      <c r="AZ383">
        <v>-0.3</v>
      </c>
      <c r="BA383">
        <v>-0.2</v>
      </c>
      <c r="BB383" t="s">
        <v>113</v>
      </c>
      <c r="BC383" t="s">
        <v>113</v>
      </c>
      <c r="BD383" t="s">
        <v>101</v>
      </c>
      <c r="BE383" t="s">
        <v>101</v>
      </c>
      <c r="BF383" t="s">
        <v>101</v>
      </c>
      <c r="BG383" t="s">
        <v>101</v>
      </c>
      <c r="BH383" t="s">
        <v>101</v>
      </c>
      <c r="BI383" t="s">
        <v>101</v>
      </c>
      <c r="BJ383" t="s">
        <v>101</v>
      </c>
      <c r="BK383" t="s">
        <v>101</v>
      </c>
      <c r="BL383" t="s">
        <v>101</v>
      </c>
      <c r="BM383" t="s">
        <v>101</v>
      </c>
      <c r="BN383" t="s">
        <v>101</v>
      </c>
      <c r="BO383" t="s">
        <v>101</v>
      </c>
      <c r="BP383">
        <v>633</v>
      </c>
      <c r="BQ383">
        <v>47</v>
      </c>
      <c r="BR383" t="s">
        <v>101</v>
      </c>
      <c r="BS383">
        <v>1199800.4509999999</v>
      </c>
      <c r="BT383">
        <v>1817700.031</v>
      </c>
      <c r="BU383">
        <v>41.654559370000001</v>
      </c>
      <c r="BV383">
        <v>-87.544577000000004</v>
      </c>
      <c r="BW383">
        <v>55</v>
      </c>
      <c r="BX383" t="s">
        <v>1005</v>
      </c>
      <c r="BY383">
        <v>10</v>
      </c>
      <c r="BZ383">
        <v>4</v>
      </c>
      <c r="CA383" t="s">
        <v>1006</v>
      </c>
    </row>
    <row r="384" spans="2:79" x14ac:dyDescent="0.2">
      <c r="B384">
        <v>609850</v>
      </c>
      <c r="C384" t="s">
        <v>2220</v>
      </c>
      <c r="D384" t="s">
        <v>88</v>
      </c>
      <c r="E384" t="s">
        <v>2221</v>
      </c>
      <c r="F384" t="s">
        <v>90</v>
      </c>
      <c r="G384" t="s">
        <v>91</v>
      </c>
      <c r="H384">
        <v>60613</v>
      </c>
      <c r="I384" t="s">
        <v>2222</v>
      </c>
      <c r="J384" t="s">
        <v>2223</v>
      </c>
      <c r="K384" t="s">
        <v>954</v>
      </c>
      <c r="L384" t="s">
        <v>193</v>
      </c>
      <c r="M384" t="s">
        <v>96</v>
      </c>
      <c r="N384" t="s">
        <v>128</v>
      </c>
      <c r="O384" t="s">
        <v>248</v>
      </c>
      <c r="P384" t="s">
        <v>433</v>
      </c>
      <c r="Q384" t="s">
        <v>96</v>
      </c>
      <c r="R384" t="s">
        <v>149</v>
      </c>
      <c r="S384">
        <v>65</v>
      </c>
      <c r="T384" t="s">
        <v>101</v>
      </c>
      <c r="U384" t="s">
        <v>101</v>
      </c>
      <c r="V384" t="s">
        <v>103</v>
      </c>
      <c r="W384">
        <v>48</v>
      </c>
      <c r="X384" t="s">
        <v>102</v>
      </c>
      <c r="Y384">
        <v>38</v>
      </c>
      <c r="Z384" t="s">
        <v>4875</v>
      </c>
      <c r="AA384" t="s">
        <v>101</v>
      </c>
      <c r="AB384" t="s">
        <v>101</v>
      </c>
      <c r="AC384" t="s">
        <v>101</v>
      </c>
      <c r="AD384" t="s">
        <v>103</v>
      </c>
      <c r="AE384">
        <v>52</v>
      </c>
      <c r="AF384" t="s">
        <v>103</v>
      </c>
      <c r="AG384">
        <v>52</v>
      </c>
      <c r="AH384" s="2">
        <v>0.95899999999999996</v>
      </c>
      <c r="AI384">
        <v>6</v>
      </c>
      <c r="AJ384" s="2">
        <v>0.96</v>
      </c>
      <c r="AK384" s="2">
        <v>1</v>
      </c>
      <c r="AL384">
        <v>64.5</v>
      </c>
      <c r="AM384">
        <v>35.5</v>
      </c>
      <c r="AN384">
        <v>46.7</v>
      </c>
      <c r="AO384">
        <v>37.4</v>
      </c>
      <c r="AP384">
        <v>48.8</v>
      </c>
      <c r="AQ384">
        <v>52.8</v>
      </c>
      <c r="AR384">
        <v>65.599999999999994</v>
      </c>
      <c r="AS384">
        <v>47.9</v>
      </c>
      <c r="AT384">
        <v>53.1</v>
      </c>
      <c r="AU384">
        <v>49.7</v>
      </c>
      <c r="AV384">
        <v>43.1</v>
      </c>
      <c r="AW384">
        <v>50</v>
      </c>
      <c r="AX384">
        <v>26.9</v>
      </c>
      <c r="AY384">
        <v>16.3</v>
      </c>
      <c r="AZ384">
        <v>0.2</v>
      </c>
      <c r="BA384">
        <v>-0.2</v>
      </c>
      <c r="BB384" t="s">
        <v>113</v>
      </c>
      <c r="BC384" t="s">
        <v>113</v>
      </c>
      <c r="BD384" t="s">
        <v>101</v>
      </c>
      <c r="BE384" t="s">
        <v>101</v>
      </c>
      <c r="BF384" t="s">
        <v>101</v>
      </c>
      <c r="BG384" t="s">
        <v>101</v>
      </c>
      <c r="BH384" t="s">
        <v>101</v>
      </c>
      <c r="BI384" t="s">
        <v>101</v>
      </c>
      <c r="BJ384" t="s">
        <v>101</v>
      </c>
      <c r="BK384" t="s">
        <v>101</v>
      </c>
      <c r="BL384" t="s">
        <v>101</v>
      </c>
      <c r="BM384" t="s">
        <v>101</v>
      </c>
      <c r="BN384" t="s">
        <v>101</v>
      </c>
      <c r="BO384" t="s">
        <v>101</v>
      </c>
      <c r="BP384">
        <v>611</v>
      </c>
      <c r="BQ384">
        <v>32</v>
      </c>
      <c r="BR384" t="s">
        <v>101</v>
      </c>
      <c r="BS384">
        <v>1169860.926</v>
      </c>
      <c r="BT384">
        <v>1926142.578</v>
      </c>
      <c r="BU384">
        <v>41.952837010000003</v>
      </c>
      <c r="BV384">
        <v>-87.650975489999993</v>
      </c>
      <c r="BW384">
        <v>6</v>
      </c>
      <c r="BX384" t="s">
        <v>1433</v>
      </c>
      <c r="BY384">
        <v>46</v>
      </c>
      <c r="BZ384">
        <v>19</v>
      </c>
      <c r="CA384" t="s">
        <v>2224</v>
      </c>
    </row>
    <row r="385" spans="2:79" x14ac:dyDescent="0.2">
      <c r="B385">
        <v>609793</v>
      </c>
      <c r="C385" t="s">
        <v>1516</v>
      </c>
      <c r="D385" t="s">
        <v>88</v>
      </c>
      <c r="E385" t="s">
        <v>1517</v>
      </c>
      <c r="F385" t="s">
        <v>90</v>
      </c>
      <c r="G385" t="s">
        <v>91</v>
      </c>
      <c r="H385">
        <v>60621</v>
      </c>
      <c r="I385" t="s">
        <v>1518</v>
      </c>
      <c r="J385" t="s">
        <v>1519</v>
      </c>
      <c r="K385" t="s">
        <v>111</v>
      </c>
      <c r="L385" t="s">
        <v>112</v>
      </c>
      <c r="M385" t="s">
        <v>96</v>
      </c>
      <c r="N385" t="s">
        <v>97</v>
      </c>
      <c r="O385" t="s">
        <v>248</v>
      </c>
      <c r="P385" t="s">
        <v>249</v>
      </c>
      <c r="Q385" t="s">
        <v>96</v>
      </c>
      <c r="R385" t="s">
        <v>103</v>
      </c>
      <c r="S385">
        <v>48</v>
      </c>
      <c r="T385" t="s">
        <v>102</v>
      </c>
      <c r="U385">
        <v>37</v>
      </c>
      <c r="V385" t="s">
        <v>149</v>
      </c>
      <c r="W385">
        <v>74</v>
      </c>
      <c r="X385" t="s">
        <v>149</v>
      </c>
      <c r="Y385">
        <v>73</v>
      </c>
      <c r="Z385" t="s">
        <v>4876</v>
      </c>
      <c r="AA385">
        <v>42</v>
      </c>
      <c r="AB385" t="s">
        <v>102</v>
      </c>
      <c r="AC385">
        <v>39</v>
      </c>
      <c r="AD385" t="s">
        <v>101</v>
      </c>
      <c r="AE385" t="s">
        <v>101</v>
      </c>
      <c r="AF385" t="s">
        <v>101</v>
      </c>
      <c r="AG385" t="s">
        <v>101</v>
      </c>
      <c r="AH385" s="2">
        <v>0.93400000000000005</v>
      </c>
      <c r="AI385">
        <v>6</v>
      </c>
      <c r="AJ385" s="2">
        <v>0.97</v>
      </c>
      <c r="AK385" s="2">
        <v>1</v>
      </c>
      <c r="AL385" t="s">
        <v>101</v>
      </c>
      <c r="AM385" t="s">
        <v>101</v>
      </c>
      <c r="AN385">
        <v>39.1</v>
      </c>
      <c r="AO385">
        <v>18.600000000000001</v>
      </c>
      <c r="AP385">
        <v>54.1</v>
      </c>
      <c r="AQ385">
        <v>58.5</v>
      </c>
      <c r="AR385">
        <v>64.3</v>
      </c>
      <c r="AS385">
        <v>34.5</v>
      </c>
      <c r="AT385">
        <v>69.400000000000006</v>
      </c>
      <c r="AU385">
        <v>56.7</v>
      </c>
      <c r="AV385">
        <v>21.2</v>
      </c>
      <c r="AW385">
        <v>21.2</v>
      </c>
      <c r="AX385">
        <v>22.6</v>
      </c>
      <c r="AY385">
        <v>8.9</v>
      </c>
      <c r="AZ385">
        <v>1.9</v>
      </c>
      <c r="BA385">
        <v>-0.2</v>
      </c>
      <c r="BB385" t="s">
        <v>220</v>
      </c>
      <c r="BC385" t="s">
        <v>113</v>
      </c>
      <c r="BD385" t="s">
        <v>101</v>
      </c>
      <c r="BE385" t="s">
        <v>101</v>
      </c>
      <c r="BF385" t="s">
        <v>101</v>
      </c>
      <c r="BG385" t="s">
        <v>101</v>
      </c>
      <c r="BH385" t="s">
        <v>101</v>
      </c>
      <c r="BI385" t="s">
        <v>101</v>
      </c>
      <c r="BJ385" t="s">
        <v>101</v>
      </c>
      <c r="BK385" t="s">
        <v>101</v>
      </c>
      <c r="BL385" t="s">
        <v>101</v>
      </c>
      <c r="BM385" t="s">
        <v>101</v>
      </c>
      <c r="BN385" t="s">
        <v>101</v>
      </c>
      <c r="BO385" t="s">
        <v>101</v>
      </c>
      <c r="BP385">
        <v>464</v>
      </c>
      <c r="BQ385">
        <v>45</v>
      </c>
      <c r="BR385" t="s">
        <v>101</v>
      </c>
      <c r="BS385">
        <v>1171298.247</v>
      </c>
      <c r="BT385">
        <v>1864964.2679999999</v>
      </c>
      <c r="BU385">
        <v>41.784927699999997</v>
      </c>
      <c r="BV385">
        <v>-87.647488679999995</v>
      </c>
      <c r="BW385">
        <v>68</v>
      </c>
      <c r="BX385" t="s">
        <v>227</v>
      </c>
      <c r="BY385">
        <v>16</v>
      </c>
      <c r="BZ385">
        <v>7</v>
      </c>
      <c r="CA385" t="s">
        <v>1520</v>
      </c>
    </row>
    <row r="386" spans="2:79" x14ac:dyDescent="0.2">
      <c r="B386">
        <v>609945</v>
      </c>
      <c r="C386" t="s">
        <v>2393</v>
      </c>
      <c r="D386" t="s">
        <v>88</v>
      </c>
      <c r="E386" t="s">
        <v>2394</v>
      </c>
      <c r="F386" t="s">
        <v>90</v>
      </c>
      <c r="G386" t="s">
        <v>91</v>
      </c>
      <c r="H386">
        <v>60640</v>
      </c>
      <c r="I386" t="s">
        <v>2395</v>
      </c>
      <c r="J386" t="s">
        <v>2396</v>
      </c>
      <c r="K386" t="s">
        <v>954</v>
      </c>
      <c r="L386" t="s">
        <v>193</v>
      </c>
      <c r="M386" t="s">
        <v>96</v>
      </c>
      <c r="N386" t="s">
        <v>128</v>
      </c>
      <c r="O386" t="s">
        <v>248</v>
      </c>
      <c r="P386" t="s">
        <v>433</v>
      </c>
      <c r="Q386" t="s">
        <v>96</v>
      </c>
      <c r="R386" t="s">
        <v>149</v>
      </c>
      <c r="S386">
        <v>70</v>
      </c>
      <c r="T386" t="s">
        <v>103</v>
      </c>
      <c r="U386">
        <v>52</v>
      </c>
      <c r="V386" t="s">
        <v>149</v>
      </c>
      <c r="W386">
        <v>74</v>
      </c>
      <c r="X386" t="s">
        <v>149</v>
      </c>
      <c r="Y386">
        <v>61</v>
      </c>
      <c r="Z386" t="s">
        <v>4874</v>
      </c>
      <c r="AA386">
        <v>65</v>
      </c>
      <c r="AB386" t="s">
        <v>103</v>
      </c>
      <c r="AC386">
        <v>52</v>
      </c>
      <c r="AD386" t="s">
        <v>101</v>
      </c>
      <c r="AE386" t="s">
        <v>101</v>
      </c>
      <c r="AF386" t="s">
        <v>101</v>
      </c>
      <c r="AG386" t="s">
        <v>101</v>
      </c>
      <c r="AH386" s="2">
        <v>0.96099999999999997</v>
      </c>
      <c r="AI386">
        <v>6</v>
      </c>
      <c r="AJ386" s="2">
        <v>0.95799999999999996</v>
      </c>
      <c r="AK386" s="2">
        <v>1</v>
      </c>
      <c r="AL386">
        <v>64</v>
      </c>
      <c r="AM386">
        <v>62.9</v>
      </c>
      <c r="AN386">
        <v>46.1</v>
      </c>
      <c r="AO386">
        <v>32.799999999999997</v>
      </c>
      <c r="AP386">
        <v>52.5</v>
      </c>
      <c r="AQ386">
        <v>59.5</v>
      </c>
      <c r="AR386">
        <v>61.5</v>
      </c>
      <c r="AS386">
        <v>48.3</v>
      </c>
      <c r="AT386">
        <v>65.599999999999994</v>
      </c>
      <c r="AU386">
        <v>60.7</v>
      </c>
      <c r="AV386">
        <v>37.5</v>
      </c>
      <c r="AW386">
        <v>51.8</v>
      </c>
      <c r="AX386">
        <v>30.8</v>
      </c>
      <c r="AY386">
        <v>23.6</v>
      </c>
      <c r="AZ386">
        <v>0.9</v>
      </c>
      <c r="BA386">
        <v>1</v>
      </c>
      <c r="BB386" t="s">
        <v>220</v>
      </c>
      <c r="BC386" t="s">
        <v>220</v>
      </c>
      <c r="BD386">
        <v>34.5</v>
      </c>
      <c r="BE386">
        <v>100</v>
      </c>
      <c r="BF386" t="s">
        <v>101</v>
      </c>
      <c r="BG386" t="s">
        <v>101</v>
      </c>
      <c r="BH386" t="s">
        <v>101</v>
      </c>
      <c r="BI386" t="s">
        <v>101</v>
      </c>
      <c r="BJ386" t="s">
        <v>101</v>
      </c>
      <c r="BK386" t="s">
        <v>101</v>
      </c>
      <c r="BL386" t="s">
        <v>101</v>
      </c>
      <c r="BM386" t="s">
        <v>101</v>
      </c>
      <c r="BN386" t="s">
        <v>101</v>
      </c>
      <c r="BO386" t="s">
        <v>101</v>
      </c>
      <c r="BP386">
        <v>805</v>
      </c>
      <c r="BQ386">
        <v>32</v>
      </c>
      <c r="BR386" t="s">
        <v>101</v>
      </c>
      <c r="BS386">
        <v>1167897.9920000001</v>
      </c>
      <c r="BT386">
        <v>1934499.5049999999</v>
      </c>
      <c r="BU386">
        <v>41.975811370000002</v>
      </c>
      <c r="BV386">
        <v>-87.657949149999993</v>
      </c>
      <c r="BW386">
        <v>3</v>
      </c>
      <c r="BX386" t="s">
        <v>955</v>
      </c>
      <c r="BY386">
        <v>48</v>
      </c>
      <c r="BZ386">
        <v>20</v>
      </c>
      <c r="CA386" t="s">
        <v>2397</v>
      </c>
    </row>
    <row r="387" spans="2:79" x14ac:dyDescent="0.2">
      <c r="B387">
        <v>610184</v>
      </c>
      <c r="C387" t="s">
        <v>2248</v>
      </c>
      <c r="D387" t="s">
        <v>88</v>
      </c>
      <c r="E387" t="s">
        <v>2249</v>
      </c>
      <c r="F387" t="s">
        <v>90</v>
      </c>
      <c r="G387" t="s">
        <v>91</v>
      </c>
      <c r="H387">
        <v>60623</v>
      </c>
      <c r="I387" t="s">
        <v>2250</v>
      </c>
      <c r="J387" t="s">
        <v>2251</v>
      </c>
      <c r="K387" t="s">
        <v>633</v>
      </c>
      <c r="L387" t="s">
        <v>121</v>
      </c>
      <c r="M387" t="s">
        <v>96</v>
      </c>
      <c r="N387" t="s">
        <v>97</v>
      </c>
      <c r="O387" t="s">
        <v>248</v>
      </c>
      <c r="P387" t="s">
        <v>249</v>
      </c>
      <c r="Q387" t="s">
        <v>96</v>
      </c>
      <c r="R387" t="s">
        <v>149</v>
      </c>
      <c r="S387">
        <v>66</v>
      </c>
      <c r="T387" t="s">
        <v>103</v>
      </c>
      <c r="U387">
        <v>59</v>
      </c>
      <c r="V387" t="s">
        <v>149</v>
      </c>
      <c r="W387">
        <v>70</v>
      </c>
      <c r="X387" t="s">
        <v>149</v>
      </c>
      <c r="Y387">
        <v>67</v>
      </c>
      <c r="Z387" t="s">
        <v>4876</v>
      </c>
      <c r="AA387">
        <v>52</v>
      </c>
      <c r="AB387" t="s">
        <v>103</v>
      </c>
      <c r="AC387">
        <v>43</v>
      </c>
      <c r="AD387" t="s">
        <v>102</v>
      </c>
      <c r="AE387">
        <v>46</v>
      </c>
      <c r="AF387" t="s">
        <v>103</v>
      </c>
      <c r="AG387">
        <v>48</v>
      </c>
      <c r="AH387" s="2">
        <v>0.96199999999999997</v>
      </c>
      <c r="AI387">
        <v>5.9</v>
      </c>
      <c r="AJ387" s="2">
        <v>0.97399999999999998</v>
      </c>
      <c r="AK387" s="2">
        <v>0.99</v>
      </c>
      <c r="AL387">
        <v>44.4</v>
      </c>
      <c r="AM387">
        <v>12.8</v>
      </c>
      <c r="AN387" t="s">
        <v>101</v>
      </c>
      <c r="AO387" t="s">
        <v>101</v>
      </c>
      <c r="AP387" t="s">
        <v>101</v>
      </c>
      <c r="AQ387" t="s">
        <v>101</v>
      </c>
      <c r="AR387" t="s">
        <v>101</v>
      </c>
      <c r="AS387" t="s">
        <v>101</v>
      </c>
      <c r="AT387" t="s">
        <v>101</v>
      </c>
      <c r="AU387" t="s">
        <v>101</v>
      </c>
      <c r="AV387">
        <v>18.7</v>
      </c>
      <c r="AW387">
        <v>13.3</v>
      </c>
      <c r="AX387">
        <v>17.899999999999999</v>
      </c>
      <c r="AY387">
        <v>7.3</v>
      </c>
      <c r="AZ387">
        <v>1.7</v>
      </c>
      <c r="BA387">
        <v>1.1000000000000001</v>
      </c>
      <c r="BB387" t="s">
        <v>220</v>
      </c>
      <c r="BC387" t="s">
        <v>220</v>
      </c>
      <c r="BD387" t="s">
        <v>101</v>
      </c>
      <c r="BE387" t="s">
        <v>101</v>
      </c>
      <c r="BF387" t="s">
        <v>101</v>
      </c>
      <c r="BG387" t="s">
        <v>101</v>
      </c>
      <c r="BH387" t="s">
        <v>101</v>
      </c>
      <c r="BI387" t="s">
        <v>101</v>
      </c>
      <c r="BJ387" t="s">
        <v>101</v>
      </c>
      <c r="BK387" t="s">
        <v>101</v>
      </c>
      <c r="BL387" t="s">
        <v>101</v>
      </c>
      <c r="BM387" t="s">
        <v>101</v>
      </c>
      <c r="BN387" t="s">
        <v>101</v>
      </c>
      <c r="BO387" t="s">
        <v>101</v>
      </c>
      <c r="BP387">
        <v>809</v>
      </c>
      <c r="BQ387">
        <v>39</v>
      </c>
      <c r="BR387" t="s">
        <v>101</v>
      </c>
      <c r="BS387">
        <v>1157044.9110000001</v>
      </c>
      <c r="BT387">
        <v>1887895.675</v>
      </c>
      <c r="BU387">
        <v>41.848154510000001</v>
      </c>
      <c r="BV387">
        <v>-87.699127250000004</v>
      </c>
      <c r="BW387">
        <v>30</v>
      </c>
      <c r="BX387" t="s">
        <v>634</v>
      </c>
      <c r="BY387">
        <v>12</v>
      </c>
      <c r="BZ387">
        <v>10</v>
      </c>
      <c r="CA387" t="s">
        <v>2252</v>
      </c>
    </row>
    <row r="388" spans="2:79" x14ac:dyDescent="0.2">
      <c r="B388">
        <v>609746</v>
      </c>
      <c r="C388" t="s">
        <v>2147</v>
      </c>
      <c r="D388" t="s">
        <v>132</v>
      </c>
      <c r="E388" t="s">
        <v>2148</v>
      </c>
      <c r="F388" t="s">
        <v>90</v>
      </c>
      <c r="G388" t="s">
        <v>91</v>
      </c>
      <c r="H388">
        <v>60615</v>
      </c>
      <c r="I388" t="s">
        <v>2149</v>
      </c>
      <c r="J388" t="s">
        <v>2150</v>
      </c>
      <c r="K388" t="s">
        <v>136</v>
      </c>
      <c r="L388" t="s">
        <v>95</v>
      </c>
      <c r="M388" t="s">
        <v>96</v>
      </c>
      <c r="N388" t="s">
        <v>128</v>
      </c>
      <c r="O388" t="s">
        <v>248</v>
      </c>
      <c r="P388" t="s">
        <v>249</v>
      </c>
      <c r="Q388" t="s">
        <v>96</v>
      </c>
      <c r="R388" t="s">
        <v>149</v>
      </c>
      <c r="S388">
        <v>63</v>
      </c>
      <c r="T388" t="s">
        <v>101</v>
      </c>
      <c r="U388" t="s">
        <v>101</v>
      </c>
      <c r="V388" t="s">
        <v>103</v>
      </c>
      <c r="W388">
        <v>48</v>
      </c>
      <c r="X388" t="s">
        <v>103</v>
      </c>
      <c r="Y388">
        <v>56</v>
      </c>
      <c r="Z388" t="s">
        <v>4875</v>
      </c>
      <c r="AA388" t="s">
        <v>101</v>
      </c>
      <c r="AB388" t="s">
        <v>101</v>
      </c>
      <c r="AC388" t="s">
        <v>101</v>
      </c>
      <c r="AD388" t="s">
        <v>101</v>
      </c>
      <c r="AE388" t="s">
        <v>101</v>
      </c>
      <c r="AF388" t="s">
        <v>101</v>
      </c>
      <c r="AG388" t="s">
        <v>101</v>
      </c>
      <c r="AH388" s="2">
        <v>0.88400000000000001</v>
      </c>
      <c r="AI388">
        <v>5.9</v>
      </c>
      <c r="AJ388" s="2">
        <v>0.95299999999999996</v>
      </c>
      <c r="AK388" s="2">
        <v>0.99399999999999999</v>
      </c>
      <c r="AL388" t="s">
        <v>101</v>
      </c>
      <c r="AM388" t="s">
        <v>101</v>
      </c>
      <c r="AN388" t="s">
        <v>101</v>
      </c>
      <c r="AO388" t="s">
        <v>101</v>
      </c>
      <c r="AP388" t="s">
        <v>101</v>
      </c>
      <c r="AQ388" t="s">
        <v>101</v>
      </c>
      <c r="AR388" t="s">
        <v>101</v>
      </c>
      <c r="AS388" t="s">
        <v>101</v>
      </c>
      <c r="AT388" t="s">
        <v>101</v>
      </c>
      <c r="AU388" t="s">
        <v>101</v>
      </c>
      <c r="AV388">
        <v>60.2</v>
      </c>
      <c r="AW388">
        <v>75</v>
      </c>
      <c r="AX388">
        <v>69.5</v>
      </c>
      <c r="AY388">
        <v>31</v>
      </c>
      <c r="AZ388">
        <v>-1.1000000000000001</v>
      </c>
      <c r="BA388">
        <v>-0.5</v>
      </c>
      <c r="BB388" t="s">
        <v>104</v>
      </c>
      <c r="BC388" t="s">
        <v>113</v>
      </c>
      <c r="BD388">
        <v>81.2</v>
      </c>
      <c r="BE388">
        <v>49</v>
      </c>
      <c r="BF388">
        <v>15.6</v>
      </c>
      <c r="BG388">
        <v>15.1</v>
      </c>
      <c r="BH388">
        <v>16.8</v>
      </c>
      <c r="BI388">
        <v>16.899999999999999</v>
      </c>
      <c r="BJ388">
        <v>1.3</v>
      </c>
      <c r="BK388">
        <v>19.100000000000001</v>
      </c>
      <c r="BL388">
        <v>2.2999999999999998</v>
      </c>
      <c r="BM388">
        <v>26.8</v>
      </c>
      <c r="BN388">
        <v>69.5</v>
      </c>
      <c r="BO388">
        <v>79.7</v>
      </c>
      <c r="BP388">
        <v>1852</v>
      </c>
      <c r="BQ388">
        <v>46</v>
      </c>
      <c r="BR388">
        <v>70.3</v>
      </c>
      <c r="BS388">
        <v>1186813.047</v>
      </c>
      <c r="BT388">
        <v>1871954.152</v>
      </c>
      <c r="BU388">
        <v>41.803754789999999</v>
      </c>
      <c r="BV388">
        <v>-87.590383950000003</v>
      </c>
      <c r="BW388">
        <v>39</v>
      </c>
      <c r="BX388" t="s">
        <v>256</v>
      </c>
      <c r="BY388">
        <v>4</v>
      </c>
      <c r="BZ388">
        <v>2</v>
      </c>
      <c r="CA388" t="s">
        <v>2151</v>
      </c>
    </row>
    <row r="389" spans="2:79" x14ac:dyDescent="0.2">
      <c r="B389">
        <v>609949</v>
      </c>
      <c r="C389" t="s">
        <v>1940</v>
      </c>
      <c r="D389" t="s">
        <v>88</v>
      </c>
      <c r="E389" t="s">
        <v>1941</v>
      </c>
      <c r="F389" t="s">
        <v>90</v>
      </c>
      <c r="G389" t="s">
        <v>91</v>
      </c>
      <c r="H389">
        <v>60641</v>
      </c>
      <c r="I389" t="s">
        <v>1942</v>
      </c>
      <c r="J389" t="s">
        <v>1943</v>
      </c>
      <c r="K389" t="s">
        <v>1066</v>
      </c>
      <c r="L389" t="s">
        <v>193</v>
      </c>
      <c r="M389" t="s">
        <v>96</v>
      </c>
      <c r="N389" t="s">
        <v>128</v>
      </c>
      <c r="O389" t="s">
        <v>248</v>
      </c>
      <c r="P389" t="s">
        <v>433</v>
      </c>
      <c r="Q389" t="s">
        <v>96</v>
      </c>
      <c r="R389" t="s">
        <v>103</v>
      </c>
      <c r="S389">
        <v>57</v>
      </c>
      <c r="T389" t="s">
        <v>101</v>
      </c>
      <c r="U389" t="s">
        <v>101</v>
      </c>
      <c r="V389" t="s">
        <v>103</v>
      </c>
      <c r="W389">
        <v>44</v>
      </c>
      <c r="X389" t="s">
        <v>102</v>
      </c>
      <c r="Y389">
        <v>35</v>
      </c>
      <c r="Z389" t="s">
        <v>4875</v>
      </c>
      <c r="AA389" t="s">
        <v>101</v>
      </c>
      <c r="AB389" t="s">
        <v>101</v>
      </c>
      <c r="AC389" t="s">
        <v>101</v>
      </c>
      <c r="AD389" t="s">
        <v>103</v>
      </c>
      <c r="AE389">
        <v>47</v>
      </c>
      <c r="AF389" t="s">
        <v>103</v>
      </c>
      <c r="AG389">
        <v>50</v>
      </c>
      <c r="AH389" s="2">
        <v>0.95599999999999996</v>
      </c>
      <c r="AI389">
        <v>5.9</v>
      </c>
      <c r="AJ389" s="2">
        <v>0.95899999999999996</v>
      </c>
      <c r="AK389" s="2">
        <v>0.99399999999999999</v>
      </c>
      <c r="AL389">
        <v>74.099999999999994</v>
      </c>
      <c r="AM389" t="s">
        <v>101</v>
      </c>
      <c r="AN389">
        <v>53.5</v>
      </c>
      <c r="AO389">
        <v>51.4</v>
      </c>
      <c r="AP389">
        <v>69.099999999999994</v>
      </c>
      <c r="AQ389">
        <v>77.5</v>
      </c>
      <c r="AR389">
        <v>43</v>
      </c>
      <c r="AS389">
        <v>53.5</v>
      </c>
      <c r="AT389">
        <v>61</v>
      </c>
      <c r="AU389">
        <v>70.099999999999994</v>
      </c>
      <c r="AV389">
        <v>16.3</v>
      </c>
      <c r="AW389">
        <v>28.7</v>
      </c>
      <c r="AX389">
        <v>26.1</v>
      </c>
      <c r="AY389">
        <v>19.399999999999999</v>
      </c>
      <c r="AZ389">
        <v>0.5</v>
      </c>
      <c r="BA389">
        <v>0.9</v>
      </c>
      <c r="BB389" t="s">
        <v>220</v>
      </c>
      <c r="BC389" t="s">
        <v>220</v>
      </c>
      <c r="BD389">
        <v>46.1</v>
      </c>
      <c r="BE389">
        <v>34.9</v>
      </c>
      <c r="BF389" t="s">
        <v>101</v>
      </c>
      <c r="BG389" t="s">
        <v>101</v>
      </c>
      <c r="BH389" t="s">
        <v>101</v>
      </c>
      <c r="BI389" t="s">
        <v>101</v>
      </c>
      <c r="BJ389" t="s">
        <v>101</v>
      </c>
      <c r="BK389" t="s">
        <v>101</v>
      </c>
      <c r="BL389" t="s">
        <v>101</v>
      </c>
      <c r="BM389" t="s">
        <v>101</v>
      </c>
      <c r="BN389" t="s">
        <v>101</v>
      </c>
      <c r="BO389" t="s">
        <v>101</v>
      </c>
      <c r="BP389">
        <v>1345</v>
      </c>
      <c r="BQ389">
        <v>29</v>
      </c>
      <c r="BR389" t="s">
        <v>101</v>
      </c>
      <c r="BS389">
        <v>1140988.9809999999</v>
      </c>
      <c r="BT389">
        <v>1924452.5149999999</v>
      </c>
      <c r="BU389">
        <v>41.948781070000003</v>
      </c>
      <c r="BV389">
        <v>-87.757152970000007</v>
      </c>
      <c r="BW389">
        <v>15</v>
      </c>
      <c r="BX389" t="s">
        <v>374</v>
      </c>
      <c r="BY389">
        <v>38</v>
      </c>
      <c r="BZ389">
        <v>16</v>
      </c>
      <c r="CA389" t="s">
        <v>1944</v>
      </c>
    </row>
    <row r="390" spans="2:79" x14ac:dyDescent="0.2">
      <c r="B390">
        <v>609935</v>
      </c>
      <c r="C390" t="s">
        <v>1576</v>
      </c>
      <c r="D390" t="s">
        <v>88</v>
      </c>
      <c r="E390" t="s">
        <v>1577</v>
      </c>
      <c r="F390" t="s">
        <v>90</v>
      </c>
      <c r="G390" t="s">
        <v>91</v>
      </c>
      <c r="H390">
        <v>60617</v>
      </c>
      <c r="I390" t="s">
        <v>1578</v>
      </c>
      <c r="J390" t="s">
        <v>1579</v>
      </c>
      <c r="K390" t="s">
        <v>213</v>
      </c>
      <c r="L390" t="s">
        <v>156</v>
      </c>
      <c r="M390" t="s">
        <v>96</v>
      </c>
      <c r="N390" t="s">
        <v>128</v>
      </c>
      <c r="O390" t="s">
        <v>248</v>
      </c>
      <c r="P390" t="s">
        <v>249</v>
      </c>
      <c r="Q390" t="s">
        <v>96</v>
      </c>
      <c r="R390" t="s">
        <v>103</v>
      </c>
      <c r="S390">
        <v>49</v>
      </c>
      <c r="T390" t="s">
        <v>103</v>
      </c>
      <c r="U390">
        <v>45</v>
      </c>
      <c r="V390" t="s">
        <v>102</v>
      </c>
      <c r="W390">
        <v>37</v>
      </c>
      <c r="X390" t="s">
        <v>102</v>
      </c>
      <c r="Y390">
        <v>32</v>
      </c>
      <c r="Z390" t="s">
        <v>4876</v>
      </c>
      <c r="AA390">
        <v>49</v>
      </c>
      <c r="AB390" t="s">
        <v>103</v>
      </c>
      <c r="AC390">
        <v>40</v>
      </c>
      <c r="AD390" t="s">
        <v>103</v>
      </c>
      <c r="AE390">
        <v>50</v>
      </c>
      <c r="AF390" t="s">
        <v>102</v>
      </c>
      <c r="AG390">
        <v>44</v>
      </c>
      <c r="AH390" s="2">
        <v>0.95099999999999996</v>
      </c>
      <c r="AI390">
        <v>5.9</v>
      </c>
      <c r="AJ390" s="2">
        <v>0.96299999999999997</v>
      </c>
      <c r="AK390" s="2">
        <v>1</v>
      </c>
      <c r="AL390">
        <v>66.7</v>
      </c>
      <c r="AM390">
        <v>53.6</v>
      </c>
      <c r="AN390">
        <v>40.1</v>
      </c>
      <c r="AO390">
        <v>23.7</v>
      </c>
      <c r="AP390">
        <v>48.7</v>
      </c>
      <c r="AQ390">
        <v>62.2</v>
      </c>
      <c r="AR390">
        <v>46.7</v>
      </c>
      <c r="AS390">
        <v>34</v>
      </c>
      <c r="AT390">
        <v>62.8</v>
      </c>
      <c r="AU390">
        <v>58.6</v>
      </c>
      <c r="AV390">
        <v>17.399999999999999</v>
      </c>
      <c r="AW390">
        <v>27.7</v>
      </c>
      <c r="AX390">
        <v>17.8</v>
      </c>
      <c r="AY390">
        <v>12.9</v>
      </c>
      <c r="AZ390">
        <v>-0.6</v>
      </c>
      <c r="BA390">
        <v>0.9</v>
      </c>
      <c r="BB390" t="s">
        <v>104</v>
      </c>
      <c r="BC390" t="s">
        <v>220</v>
      </c>
      <c r="BD390" t="s">
        <v>101</v>
      </c>
      <c r="BE390" t="s">
        <v>101</v>
      </c>
      <c r="BF390" t="s">
        <v>101</v>
      </c>
      <c r="BG390" t="s">
        <v>101</v>
      </c>
      <c r="BH390" t="s">
        <v>101</v>
      </c>
      <c r="BI390" t="s">
        <v>101</v>
      </c>
      <c r="BJ390" t="s">
        <v>101</v>
      </c>
      <c r="BK390" t="s">
        <v>101</v>
      </c>
      <c r="BL390" t="s">
        <v>101</v>
      </c>
      <c r="BM390" t="s">
        <v>101</v>
      </c>
      <c r="BN390" t="s">
        <v>101</v>
      </c>
      <c r="BO390" t="s">
        <v>101</v>
      </c>
      <c r="BP390">
        <v>1408</v>
      </c>
      <c r="BQ390">
        <v>47</v>
      </c>
      <c r="BR390" t="s">
        <v>101</v>
      </c>
      <c r="BS390">
        <v>1202203.3529999999</v>
      </c>
      <c r="BT390">
        <v>1836767.747</v>
      </c>
      <c r="BU390">
        <v>41.706822320000001</v>
      </c>
      <c r="BV390">
        <v>-87.535138610000004</v>
      </c>
      <c r="BW390">
        <v>52</v>
      </c>
      <c r="BX390" t="s">
        <v>772</v>
      </c>
      <c r="BY390">
        <v>10</v>
      </c>
      <c r="BZ390">
        <v>4</v>
      </c>
      <c r="CA390" t="s">
        <v>1580</v>
      </c>
    </row>
    <row r="391" spans="2:79" x14ac:dyDescent="0.2">
      <c r="B391">
        <v>609698</v>
      </c>
      <c r="C391" t="s">
        <v>258</v>
      </c>
      <c r="D391" t="s">
        <v>132</v>
      </c>
      <c r="E391" t="s">
        <v>259</v>
      </c>
      <c r="F391" t="s">
        <v>90</v>
      </c>
      <c r="G391" t="s">
        <v>91</v>
      </c>
      <c r="H391">
        <v>60652</v>
      </c>
      <c r="I391" t="s">
        <v>260</v>
      </c>
      <c r="J391" t="s">
        <v>261</v>
      </c>
      <c r="K391" t="s">
        <v>163</v>
      </c>
      <c r="L391" t="s">
        <v>112</v>
      </c>
      <c r="M391" t="s">
        <v>96</v>
      </c>
      <c r="N391" t="s">
        <v>128</v>
      </c>
      <c r="O391" t="s">
        <v>98</v>
      </c>
      <c r="P391" t="s">
        <v>99</v>
      </c>
      <c r="Q391" t="s">
        <v>96</v>
      </c>
      <c r="R391" t="s">
        <v>102</v>
      </c>
      <c r="S391">
        <v>20</v>
      </c>
      <c r="T391" t="s">
        <v>101</v>
      </c>
      <c r="U391" t="s">
        <v>101</v>
      </c>
      <c r="V391" t="s">
        <v>100</v>
      </c>
      <c r="W391">
        <v>18</v>
      </c>
      <c r="X391" t="s">
        <v>102</v>
      </c>
      <c r="Y391">
        <v>29</v>
      </c>
      <c r="Z391" t="s">
        <v>4875</v>
      </c>
      <c r="AA391" t="s">
        <v>101</v>
      </c>
      <c r="AB391" t="s">
        <v>101</v>
      </c>
      <c r="AC391" t="s">
        <v>101</v>
      </c>
      <c r="AD391" t="s">
        <v>102</v>
      </c>
      <c r="AE391">
        <v>41</v>
      </c>
      <c r="AF391" t="s">
        <v>102</v>
      </c>
      <c r="AG391">
        <v>38</v>
      </c>
      <c r="AH391" s="2">
        <v>0.752</v>
      </c>
      <c r="AI391">
        <v>5.8</v>
      </c>
      <c r="AJ391" s="2">
        <v>0.94299999999999995</v>
      </c>
      <c r="AK391" s="2">
        <v>0.996</v>
      </c>
      <c r="AL391" t="s">
        <v>101</v>
      </c>
      <c r="AM391" t="s">
        <v>101</v>
      </c>
      <c r="AN391" t="s">
        <v>101</v>
      </c>
      <c r="AO391" t="s">
        <v>101</v>
      </c>
      <c r="AP391" t="s">
        <v>101</v>
      </c>
      <c r="AQ391" t="s">
        <v>101</v>
      </c>
      <c r="AR391" t="s">
        <v>101</v>
      </c>
      <c r="AS391" t="s">
        <v>101</v>
      </c>
      <c r="AT391" t="s">
        <v>101</v>
      </c>
      <c r="AU391" t="s">
        <v>101</v>
      </c>
      <c r="AV391" t="s">
        <v>101</v>
      </c>
      <c r="AW391" t="s">
        <v>101</v>
      </c>
      <c r="BB391" t="s">
        <v>101</v>
      </c>
      <c r="BC391" t="s">
        <v>101</v>
      </c>
      <c r="BD391" t="s">
        <v>101</v>
      </c>
      <c r="BE391" t="s">
        <v>101</v>
      </c>
      <c r="BF391">
        <v>13.4</v>
      </c>
      <c r="BG391">
        <v>13.3</v>
      </c>
      <c r="BH391">
        <v>14.3</v>
      </c>
      <c r="BI391">
        <v>14.3</v>
      </c>
      <c r="BJ391">
        <v>0.9</v>
      </c>
      <c r="BK391">
        <v>15.2</v>
      </c>
      <c r="BL391">
        <v>0.9</v>
      </c>
      <c r="BM391">
        <v>13.1</v>
      </c>
      <c r="BN391">
        <v>52.5</v>
      </c>
      <c r="BO391">
        <v>50</v>
      </c>
      <c r="BP391">
        <v>1656</v>
      </c>
      <c r="BQ391">
        <v>44</v>
      </c>
      <c r="BR391">
        <v>67.099999999999994</v>
      </c>
      <c r="BS391">
        <v>1151315.548</v>
      </c>
      <c r="BT391">
        <v>1851847.8589999999</v>
      </c>
      <c r="BU391">
        <v>41.749348169999998</v>
      </c>
      <c r="BV391">
        <v>-87.721096729999999</v>
      </c>
      <c r="BW391">
        <v>70</v>
      </c>
      <c r="BX391" t="s">
        <v>262</v>
      </c>
      <c r="BY391">
        <v>18</v>
      </c>
      <c r="BZ391">
        <v>8</v>
      </c>
      <c r="CA391" t="s">
        <v>263</v>
      </c>
    </row>
    <row r="392" spans="2:79" x14ac:dyDescent="0.2">
      <c r="B392">
        <v>609715</v>
      </c>
      <c r="C392" t="s">
        <v>924</v>
      </c>
      <c r="D392" t="s">
        <v>132</v>
      </c>
      <c r="E392" t="s">
        <v>925</v>
      </c>
      <c r="F392" t="s">
        <v>90</v>
      </c>
      <c r="G392" t="s">
        <v>91</v>
      </c>
      <c r="H392">
        <v>60632</v>
      </c>
      <c r="I392" t="s">
        <v>926</v>
      </c>
      <c r="J392" t="s">
        <v>927</v>
      </c>
      <c r="K392" t="s">
        <v>163</v>
      </c>
      <c r="L392" t="s">
        <v>112</v>
      </c>
      <c r="M392" t="s">
        <v>96</v>
      </c>
      <c r="N392" t="s">
        <v>128</v>
      </c>
      <c r="O392" t="s">
        <v>248</v>
      </c>
      <c r="P392" t="s">
        <v>249</v>
      </c>
      <c r="Q392" t="s">
        <v>96</v>
      </c>
      <c r="R392" t="s">
        <v>102</v>
      </c>
      <c r="S392">
        <v>36</v>
      </c>
      <c r="T392" t="s">
        <v>103</v>
      </c>
      <c r="U392">
        <v>53</v>
      </c>
      <c r="V392" t="s">
        <v>102</v>
      </c>
      <c r="W392">
        <v>36</v>
      </c>
      <c r="X392" t="s">
        <v>102</v>
      </c>
      <c r="Y392">
        <v>35</v>
      </c>
      <c r="Z392" t="s">
        <v>4874</v>
      </c>
      <c r="AA392">
        <v>61</v>
      </c>
      <c r="AB392" t="s">
        <v>103</v>
      </c>
      <c r="AC392">
        <v>57</v>
      </c>
      <c r="AD392" t="s">
        <v>101</v>
      </c>
      <c r="AE392" t="s">
        <v>101</v>
      </c>
      <c r="AF392" t="s">
        <v>101</v>
      </c>
      <c r="AG392" t="s">
        <v>101</v>
      </c>
      <c r="AH392" s="2">
        <v>0.89300000000000002</v>
      </c>
      <c r="AI392">
        <v>5.8</v>
      </c>
      <c r="AJ392" s="2">
        <v>0.95299999999999996</v>
      </c>
      <c r="AK392" s="2">
        <v>0.997</v>
      </c>
      <c r="AL392" t="s">
        <v>101</v>
      </c>
      <c r="AM392" t="s">
        <v>101</v>
      </c>
      <c r="AN392" t="s">
        <v>101</v>
      </c>
      <c r="AO392" t="s">
        <v>101</v>
      </c>
      <c r="AP392" t="s">
        <v>101</v>
      </c>
      <c r="AQ392" t="s">
        <v>101</v>
      </c>
      <c r="AR392" t="s">
        <v>101</v>
      </c>
      <c r="AS392" t="s">
        <v>101</v>
      </c>
      <c r="AT392" t="s">
        <v>101</v>
      </c>
      <c r="AU392" t="s">
        <v>101</v>
      </c>
      <c r="AV392" t="s">
        <v>101</v>
      </c>
      <c r="AW392" t="s">
        <v>101</v>
      </c>
      <c r="BB392" t="s">
        <v>101</v>
      </c>
      <c r="BC392" t="s">
        <v>101</v>
      </c>
      <c r="BD392" t="s">
        <v>101</v>
      </c>
      <c r="BE392" t="s">
        <v>101</v>
      </c>
      <c r="BF392">
        <v>13.4</v>
      </c>
      <c r="BG392">
        <v>13.4</v>
      </c>
      <c r="BH392">
        <v>15.1</v>
      </c>
      <c r="BI392">
        <v>14.6</v>
      </c>
      <c r="BJ392">
        <v>1.2</v>
      </c>
      <c r="BK392">
        <v>17.100000000000001</v>
      </c>
      <c r="BL392">
        <v>2</v>
      </c>
      <c r="BM392">
        <v>22.1</v>
      </c>
      <c r="BN392">
        <v>67.400000000000006</v>
      </c>
      <c r="BO392">
        <v>46.4</v>
      </c>
      <c r="BP392">
        <v>2883</v>
      </c>
      <c r="BQ392">
        <v>39</v>
      </c>
      <c r="BR392">
        <v>65.599999999999994</v>
      </c>
      <c r="BS392">
        <v>1158337.7860000001</v>
      </c>
      <c r="BT392">
        <v>1877175.5759999999</v>
      </c>
      <c r="BU392">
        <v>41.818711010000001</v>
      </c>
      <c r="BV392">
        <v>-87.694674829999997</v>
      </c>
      <c r="BW392">
        <v>58</v>
      </c>
      <c r="BX392" t="s">
        <v>928</v>
      </c>
      <c r="BY392">
        <v>14</v>
      </c>
      <c r="BZ392">
        <v>9</v>
      </c>
      <c r="CA392" t="s">
        <v>929</v>
      </c>
    </row>
    <row r="393" spans="2:79" x14ac:dyDescent="0.2">
      <c r="B393">
        <v>610122</v>
      </c>
      <c r="C393" t="s">
        <v>1966</v>
      </c>
      <c r="D393" t="s">
        <v>88</v>
      </c>
      <c r="E393" t="s">
        <v>1967</v>
      </c>
      <c r="F393" t="s">
        <v>90</v>
      </c>
      <c r="G393" t="s">
        <v>91</v>
      </c>
      <c r="H393">
        <v>60660</v>
      </c>
      <c r="I393" t="s">
        <v>1968</v>
      </c>
      <c r="J393" t="s">
        <v>1969</v>
      </c>
      <c r="K393" t="s">
        <v>954</v>
      </c>
      <c r="L393" t="s">
        <v>193</v>
      </c>
      <c r="M393" t="s">
        <v>96</v>
      </c>
      <c r="N393" t="s">
        <v>128</v>
      </c>
      <c r="O393" t="s">
        <v>248</v>
      </c>
      <c r="P393" t="s">
        <v>249</v>
      </c>
      <c r="Q393" t="s">
        <v>96</v>
      </c>
      <c r="R393" t="s">
        <v>103</v>
      </c>
      <c r="S393">
        <v>58</v>
      </c>
      <c r="T393" t="s">
        <v>101</v>
      </c>
      <c r="U393" t="s">
        <v>101</v>
      </c>
      <c r="V393" t="s">
        <v>102</v>
      </c>
      <c r="W393">
        <v>32</v>
      </c>
      <c r="X393" t="s">
        <v>102</v>
      </c>
      <c r="Y393">
        <v>22</v>
      </c>
      <c r="Z393" t="s">
        <v>4875</v>
      </c>
      <c r="AA393" t="s">
        <v>101</v>
      </c>
      <c r="AB393" t="s">
        <v>101</v>
      </c>
      <c r="AC393" t="s">
        <v>101</v>
      </c>
      <c r="AD393" t="s">
        <v>103</v>
      </c>
      <c r="AE393">
        <v>47</v>
      </c>
      <c r="AF393" t="s">
        <v>103</v>
      </c>
      <c r="AG393">
        <v>47</v>
      </c>
      <c r="AH393" s="2">
        <v>0.96699999999999997</v>
      </c>
      <c r="AI393">
        <v>5.8</v>
      </c>
      <c r="AJ393" s="2">
        <v>0.95799999999999996</v>
      </c>
      <c r="AK393" s="2">
        <v>1</v>
      </c>
      <c r="AL393">
        <v>57.2</v>
      </c>
      <c r="AM393">
        <v>58.2</v>
      </c>
      <c r="AN393">
        <v>56.4</v>
      </c>
      <c r="AO393">
        <v>47.2</v>
      </c>
      <c r="AP393">
        <v>52.4</v>
      </c>
      <c r="AQ393">
        <v>63.3</v>
      </c>
      <c r="AR393">
        <v>52.8</v>
      </c>
      <c r="AS393">
        <v>49.1</v>
      </c>
      <c r="AT393">
        <v>49.1</v>
      </c>
      <c r="AU393">
        <v>57.3</v>
      </c>
      <c r="AV393">
        <v>25.9</v>
      </c>
      <c r="AW393">
        <v>35.200000000000003</v>
      </c>
      <c r="AX393">
        <v>25.5</v>
      </c>
      <c r="AY393">
        <v>20.5</v>
      </c>
      <c r="AZ393">
        <v>-1.9</v>
      </c>
      <c r="BA393">
        <v>-1.4</v>
      </c>
      <c r="BB393" t="s">
        <v>104</v>
      </c>
      <c r="BC393" t="s">
        <v>104</v>
      </c>
      <c r="BD393">
        <v>100</v>
      </c>
      <c r="BE393">
        <v>5.7</v>
      </c>
      <c r="BF393" t="s">
        <v>101</v>
      </c>
      <c r="BG393" t="s">
        <v>101</v>
      </c>
      <c r="BH393" t="s">
        <v>101</v>
      </c>
      <c r="BI393" t="s">
        <v>101</v>
      </c>
      <c r="BJ393" t="s">
        <v>101</v>
      </c>
      <c r="BK393" t="s">
        <v>101</v>
      </c>
      <c r="BL393" t="s">
        <v>101</v>
      </c>
      <c r="BM393" t="s">
        <v>101</v>
      </c>
      <c r="BN393" t="s">
        <v>101</v>
      </c>
      <c r="BO393" t="s">
        <v>101</v>
      </c>
      <c r="BP393">
        <v>977</v>
      </c>
      <c r="BQ393">
        <v>32</v>
      </c>
      <c r="BR393" t="s">
        <v>101</v>
      </c>
      <c r="BS393">
        <v>1165723.804</v>
      </c>
      <c r="BT393">
        <v>1937258.243</v>
      </c>
      <c r="BU393">
        <v>41.983428189999998</v>
      </c>
      <c r="BV393">
        <v>-87.665865370000006</v>
      </c>
      <c r="BW393">
        <v>77</v>
      </c>
      <c r="BX393" t="s">
        <v>1514</v>
      </c>
      <c r="BY393">
        <v>48</v>
      </c>
      <c r="BZ393">
        <v>20</v>
      </c>
      <c r="CA393" t="s">
        <v>1970</v>
      </c>
    </row>
    <row r="394" spans="2:79" x14ac:dyDescent="0.2">
      <c r="B394">
        <v>610123</v>
      </c>
      <c r="C394" t="s">
        <v>2515</v>
      </c>
      <c r="D394" t="s">
        <v>88</v>
      </c>
      <c r="E394" t="s">
        <v>2516</v>
      </c>
      <c r="F394" t="s">
        <v>90</v>
      </c>
      <c r="G394" t="s">
        <v>91</v>
      </c>
      <c r="H394">
        <v>60623</v>
      </c>
      <c r="I394" t="s">
        <v>2517</v>
      </c>
      <c r="J394" t="s">
        <v>2518</v>
      </c>
      <c r="K394" t="s">
        <v>268</v>
      </c>
      <c r="L394" t="s">
        <v>121</v>
      </c>
      <c r="M394" t="s">
        <v>96</v>
      </c>
      <c r="N394" t="s">
        <v>97</v>
      </c>
      <c r="O394" t="s">
        <v>98</v>
      </c>
      <c r="P394" t="s">
        <v>99</v>
      </c>
      <c r="Q394" t="s">
        <v>96</v>
      </c>
      <c r="R394" t="s">
        <v>149</v>
      </c>
      <c r="S394">
        <v>78</v>
      </c>
      <c r="T394" t="s">
        <v>101</v>
      </c>
      <c r="U394" t="s">
        <v>101</v>
      </c>
      <c r="V394" t="s">
        <v>250</v>
      </c>
      <c r="W394">
        <v>99</v>
      </c>
      <c r="X394" t="s">
        <v>250</v>
      </c>
      <c r="Y394">
        <v>99</v>
      </c>
      <c r="Z394" t="s">
        <v>4875</v>
      </c>
      <c r="AA394" t="s">
        <v>101</v>
      </c>
      <c r="AB394" t="s">
        <v>101</v>
      </c>
      <c r="AC394" t="s">
        <v>101</v>
      </c>
      <c r="AD394" t="s">
        <v>103</v>
      </c>
      <c r="AE394">
        <v>52</v>
      </c>
      <c r="AF394" t="s">
        <v>103</v>
      </c>
      <c r="AG394">
        <v>53</v>
      </c>
      <c r="AH394" s="2">
        <v>0.91800000000000004</v>
      </c>
      <c r="AI394">
        <v>5.7</v>
      </c>
      <c r="AJ394" s="2">
        <v>0.95199999999999996</v>
      </c>
      <c r="AK394" s="2">
        <v>0.92900000000000005</v>
      </c>
      <c r="AL394">
        <v>42.7</v>
      </c>
      <c r="AM394" t="s">
        <v>101</v>
      </c>
      <c r="AN394">
        <v>22.4</v>
      </c>
      <c r="AO394">
        <v>17.600000000000001</v>
      </c>
      <c r="AP394">
        <v>53</v>
      </c>
      <c r="AQ394">
        <v>51.5</v>
      </c>
      <c r="AR394">
        <v>16.5</v>
      </c>
      <c r="AS394">
        <v>15.7</v>
      </c>
      <c r="AT394">
        <v>42.5</v>
      </c>
      <c r="AU394">
        <v>51.3</v>
      </c>
      <c r="AV394">
        <v>8.6999999999999993</v>
      </c>
      <c r="AW394">
        <v>17.399999999999999</v>
      </c>
      <c r="AX394">
        <v>8.1</v>
      </c>
      <c r="AY394">
        <v>5.5</v>
      </c>
      <c r="AZ394">
        <v>0.3</v>
      </c>
      <c r="BA394">
        <v>-0.2</v>
      </c>
      <c r="BB394" t="s">
        <v>113</v>
      </c>
      <c r="BC394" t="s">
        <v>113</v>
      </c>
      <c r="BD394" t="s">
        <v>101</v>
      </c>
      <c r="BE394" t="s">
        <v>101</v>
      </c>
      <c r="BF394" t="s">
        <v>101</v>
      </c>
      <c r="BG394" t="s">
        <v>101</v>
      </c>
      <c r="BH394" t="s">
        <v>101</v>
      </c>
      <c r="BI394" t="s">
        <v>101</v>
      </c>
      <c r="BJ394" t="s">
        <v>101</v>
      </c>
      <c r="BK394" t="s">
        <v>101</v>
      </c>
      <c r="BL394" t="s">
        <v>101</v>
      </c>
      <c r="BM394" t="s">
        <v>101</v>
      </c>
      <c r="BN394" t="s">
        <v>101</v>
      </c>
      <c r="BO394" t="s">
        <v>101</v>
      </c>
      <c r="BP394">
        <v>423</v>
      </c>
      <c r="BQ394">
        <v>37</v>
      </c>
      <c r="BR394" t="s">
        <v>101</v>
      </c>
      <c r="BS394">
        <v>1150967.365</v>
      </c>
      <c r="BT394">
        <v>1891574.2420000001</v>
      </c>
      <c r="BU394">
        <v>41.858369949999997</v>
      </c>
      <c r="BV394">
        <v>-87.721336089999994</v>
      </c>
      <c r="BW394">
        <v>29</v>
      </c>
      <c r="BX394" t="s">
        <v>412</v>
      </c>
      <c r="BY394">
        <v>24</v>
      </c>
      <c r="BZ394">
        <v>10</v>
      </c>
      <c r="CA394" t="s">
        <v>2519</v>
      </c>
    </row>
    <row r="395" spans="2:79" x14ac:dyDescent="0.2">
      <c r="B395">
        <v>609910</v>
      </c>
      <c r="C395" t="s">
        <v>1789</v>
      </c>
      <c r="D395" t="s">
        <v>88</v>
      </c>
      <c r="E395" t="s">
        <v>1790</v>
      </c>
      <c r="F395" t="s">
        <v>90</v>
      </c>
      <c r="G395" t="s">
        <v>91</v>
      </c>
      <c r="H395">
        <v>60641</v>
      </c>
      <c r="I395" t="s">
        <v>1791</v>
      </c>
      <c r="J395" t="s">
        <v>1792</v>
      </c>
      <c r="K395" t="s">
        <v>192</v>
      </c>
      <c r="L395" t="s">
        <v>193</v>
      </c>
      <c r="M395" t="s">
        <v>96</v>
      </c>
      <c r="N395" t="s">
        <v>128</v>
      </c>
      <c r="O395" t="s">
        <v>248</v>
      </c>
      <c r="P395" t="s">
        <v>249</v>
      </c>
      <c r="Q395" t="s">
        <v>96</v>
      </c>
      <c r="R395" t="s">
        <v>103</v>
      </c>
      <c r="S395">
        <v>54</v>
      </c>
      <c r="T395" t="s">
        <v>102</v>
      </c>
      <c r="U395">
        <v>24</v>
      </c>
      <c r="V395" t="s">
        <v>103</v>
      </c>
      <c r="W395">
        <v>48</v>
      </c>
      <c r="X395" t="s">
        <v>102</v>
      </c>
      <c r="Y395">
        <v>27</v>
      </c>
      <c r="Z395" t="s">
        <v>4877</v>
      </c>
      <c r="AA395">
        <v>22</v>
      </c>
      <c r="AB395" t="s">
        <v>102</v>
      </c>
      <c r="AC395">
        <v>30</v>
      </c>
      <c r="AD395" t="s">
        <v>103</v>
      </c>
      <c r="AE395">
        <v>49</v>
      </c>
      <c r="AF395" t="s">
        <v>103</v>
      </c>
      <c r="AG395">
        <v>53</v>
      </c>
      <c r="AH395" s="2">
        <v>0.96099999999999997</v>
      </c>
      <c r="AI395">
        <v>5.7</v>
      </c>
      <c r="AJ395" s="2">
        <v>0.97</v>
      </c>
      <c r="AK395" s="2">
        <v>0.995</v>
      </c>
      <c r="AL395">
        <v>71.7</v>
      </c>
      <c r="AM395">
        <v>42.9</v>
      </c>
      <c r="AN395">
        <v>47.7</v>
      </c>
      <c r="AO395">
        <v>28.5</v>
      </c>
      <c r="AP395">
        <v>46.9</v>
      </c>
      <c r="AQ395">
        <v>63.4</v>
      </c>
      <c r="AR395">
        <v>72</v>
      </c>
      <c r="AS395">
        <v>33.299999999999997</v>
      </c>
      <c r="AT395">
        <v>77.2</v>
      </c>
      <c r="AU395">
        <v>59.1</v>
      </c>
      <c r="AV395" t="s">
        <v>101</v>
      </c>
      <c r="AW395" t="s">
        <v>101</v>
      </c>
      <c r="AX395">
        <v>21</v>
      </c>
      <c r="AY395">
        <v>14.2</v>
      </c>
      <c r="AZ395">
        <v>1.1000000000000001</v>
      </c>
      <c r="BA395">
        <v>0.8</v>
      </c>
      <c r="BB395" t="s">
        <v>220</v>
      </c>
      <c r="BC395" t="s">
        <v>220</v>
      </c>
      <c r="BD395" t="s">
        <v>101</v>
      </c>
      <c r="BE395" t="s">
        <v>101</v>
      </c>
      <c r="BF395" t="s">
        <v>101</v>
      </c>
      <c r="BG395" t="s">
        <v>101</v>
      </c>
      <c r="BH395" t="s">
        <v>101</v>
      </c>
      <c r="BI395" t="s">
        <v>101</v>
      </c>
      <c r="BJ395" t="s">
        <v>101</v>
      </c>
      <c r="BK395" t="s">
        <v>101</v>
      </c>
      <c r="BL395" t="s">
        <v>101</v>
      </c>
      <c r="BM395" t="s">
        <v>101</v>
      </c>
      <c r="BN395" t="s">
        <v>101</v>
      </c>
      <c r="BO395" t="s">
        <v>101</v>
      </c>
      <c r="BP395">
        <v>1520</v>
      </c>
      <c r="BQ395">
        <v>29</v>
      </c>
      <c r="BR395" t="s">
        <v>101</v>
      </c>
      <c r="BS395">
        <v>1143139.2849999999</v>
      </c>
      <c r="BT395">
        <v>1919727.764</v>
      </c>
      <c r="BU395">
        <v>41.935775970000002</v>
      </c>
      <c r="BV395">
        <v>-87.749367050000004</v>
      </c>
      <c r="BW395">
        <v>19</v>
      </c>
      <c r="BX395" t="s">
        <v>368</v>
      </c>
      <c r="BY395">
        <v>31</v>
      </c>
      <c r="BZ395">
        <v>25</v>
      </c>
      <c r="CA395" t="s">
        <v>1793</v>
      </c>
    </row>
    <row r="396" spans="2:79" x14ac:dyDescent="0.2">
      <c r="B396">
        <v>610221</v>
      </c>
      <c r="C396" t="s">
        <v>1486</v>
      </c>
      <c r="D396" t="s">
        <v>88</v>
      </c>
      <c r="E396" t="s">
        <v>1487</v>
      </c>
      <c r="F396" t="s">
        <v>90</v>
      </c>
      <c r="G396" t="s">
        <v>91</v>
      </c>
      <c r="H396">
        <v>60624</v>
      </c>
      <c r="I396" t="s">
        <v>1488</v>
      </c>
      <c r="J396" t="s">
        <v>1489</v>
      </c>
      <c r="K396" t="s">
        <v>120</v>
      </c>
      <c r="L396" t="s">
        <v>121</v>
      </c>
      <c r="M396" t="s">
        <v>96</v>
      </c>
      <c r="N396" t="s">
        <v>97</v>
      </c>
      <c r="O396" t="s">
        <v>248</v>
      </c>
      <c r="P396" t="s">
        <v>433</v>
      </c>
      <c r="Q396" t="s">
        <v>96</v>
      </c>
      <c r="R396" t="s">
        <v>103</v>
      </c>
      <c r="S396">
        <v>48</v>
      </c>
      <c r="T396" t="s">
        <v>103</v>
      </c>
      <c r="U396">
        <v>56</v>
      </c>
      <c r="V396" t="s">
        <v>250</v>
      </c>
      <c r="W396">
        <v>81</v>
      </c>
      <c r="X396" t="s">
        <v>149</v>
      </c>
      <c r="Y396">
        <v>66</v>
      </c>
      <c r="Z396" t="s">
        <v>4876</v>
      </c>
      <c r="AA396">
        <v>46</v>
      </c>
      <c r="AB396" t="s">
        <v>103</v>
      </c>
      <c r="AC396">
        <v>44</v>
      </c>
      <c r="AD396" t="s">
        <v>102</v>
      </c>
      <c r="AE396">
        <v>45</v>
      </c>
      <c r="AF396" t="s">
        <v>149</v>
      </c>
      <c r="AG396">
        <v>55</v>
      </c>
      <c r="AH396" s="2">
        <v>0.94799999999999995</v>
      </c>
      <c r="AI396">
        <v>5.7</v>
      </c>
      <c r="AJ396" s="2">
        <v>0.97199999999999998</v>
      </c>
      <c r="AK396" s="2">
        <v>1</v>
      </c>
      <c r="AL396">
        <v>81.599999999999994</v>
      </c>
      <c r="AM396">
        <v>45.9</v>
      </c>
      <c r="AN396">
        <v>37</v>
      </c>
      <c r="AO396">
        <v>37</v>
      </c>
      <c r="AP396">
        <v>56.6</v>
      </c>
      <c r="AQ396">
        <v>63.3</v>
      </c>
      <c r="AR396">
        <v>44.2</v>
      </c>
      <c r="AS396">
        <v>26.9</v>
      </c>
      <c r="AT396">
        <v>57.8</v>
      </c>
      <c r="AU396">
        <v>58.8</v>
      </c>
      <c r="AV396">
        <v>2.6</v>
      </c>
      <c r="AW396">
        <v>37.5</v>
      </c>
      <c r="AX396">
        <v>25.9</v>
      </c>
      <c r="AY396">
        <v>21</v>
      </c>
      <c r="AZ396">
        <v>2</v>
      </c>
      <c r="BA396">
        <v>0.7</v>
      </c>
      <c r="BB396" t="s">
        <v>220</v>
      </c>
      <c r="BC396" t="s">
        <v>113</v>
      </c>
      <c r="BD396" t="s">
        <v>101</v>
      </c>
      <c r="BE396" t="s">
        <v>101</v>
      </c>
      <c r="BF396" t="s">
        <v>101</v>
      </c>
      <c r="BG396" t="s">
        <v>101</v>
      </c>
      <c r="BH396" t="s">
        <v>101</v>
      </c>
      <c r="BI396" t="s">
        <v>101</v>
      </c>
      <c r="BJ396" t="s">
        <v>101</v>
      </c>
      <c r="BK396" t="s">
        <v>101</v>
      </c>
      <c r="BL396" t="s">
        <v>101</v>
      </c>
      <c r="BM396" t="s">
        <v>101</v>
      </c>
      <c r="BN396" t="s">
        <v>101</v>
      </c>
      <c r="BO396" t="s">
        <v>101</v>
      </c>
      <c r="BP396">
        <v>370</v>
      </c>
      <c r="BQ396">
        <v>36</v>
      </c>
      <c r="BR396" t="s">
        <v>101</v>
      </c>
      <c r="BS396">
        <v>1149263.6089999999</v>
      </c>
      <c r="BT396">
        <v>1895759.8959999999</v>
      </c>
      <c r="BU396">
        <v>41.869889039999997</v>
      </c>
      <c r="BV396">
        <v>-87.727481589999996</v>
      </c>
      <c r="BW396">
        <v>26</v>
      </c>
      <c r="BX396" t="s">
        <v>122</v>
      </c>
      <c r="BY396">
        <v>24</v>
      </c>
      <c r="BZ396">
        <v>11</v>
      </c>
      <c r="CA396" t="s">
        <v>1490</v>
      </c>
    </row>
    <row r="397" spans="2:79" x14ac:dyDescent="0.2">
      <c r="B397">
        <v>609867</v>
      </c>
      <c r="C397" t="s">
        <v>2936</v>
      </c>
      <c r="D397" t="s">
        <v>88</v>
      </c>
      <c r="E397" t="s">
        <v>2937</v>
      </c>
      <c r="F397" t="s">
        <v>90</v>
      </c>
      <c r="G397" t="s">
        <v>91</v>
      </c>
      <c r="H397">
        <v>60608</v>
      </c>
      <c r="I397" t="s">
        <v>2938</v>
      </c>
      <c r="J397" t="s">
        <v>2939</v>
      </c>
      <c r="K397" t="s">
        <v>633</v>
      </c>
      <c r="L397" t="s">
        <v>121</v>
      </c>
      <c r="M397" t="s">
        <v>96</v>
      </c>
      <c r="N397" t="s">
        <v>128</v>
      </c>
      <c r="O397" t="s">
        <v>248</v>
      </c>
      <c r="P397" t="s">
        <v>249</v>
      </c>
      <c r="Q397" t="s">
        <v>96</v>
      </c>
      <c r="R397" t="s">
        <v>101</v>
      </c>
      <c r="T397" t="s">
        <v>101</v>
      </c>
      <c r="U397" t="s">
        <v>101</v>
      </c>
      <c r="V397" t="s">
        <v>101</v>
      </c>
      <c r="X397" t="s">
        <v>101</v>
      </c>
      <c r="Z397" t="s">
        <v>4875</v>
      </c>
      <c r="AA397" t="s">
        <v>101</v>
      </c>
      <c r="AB397" t="s">
        <v>101</v>
      </c>
      <c r="AC397" t="s">
        <v>101</v>
      </c>
      <c r="AD397" t="s">
        <v>101</v>
      </c>
      <c r="AE397" t="s">
        <v>101</v>
      </c>
      <c r="AF397" t="s">
        <v>101</v>
      </c>
      <c r="AG397" t="s">
        <v>101</v>
      </c>
      <c r="AH397" s="2">
        <v>0.96199999999999997</v>
      </c>
      <c r="AI397">
        <v>5.7</v>
      </c>
      <c r="AJ397" s="2">
        <v>0.96299999999999997</v>
      </c>
      <c r="AK397" s="2">
        <v>1</v>
      </c>
      <c r="AL397">
        <v>62.7</v>
      </c>
      <c r="AM397">
        <v>28.7</v>
      </c>
      <c r="AN397">
        <v>37.1</v>
      </c>
      <c r="AO397">
        <v>26.1</v>
      </c>
      <c r="AP397">
        <v>43.5</v>
      </c>
      <c r="AQ397">
        <v>44.6</v>
      </c>
      <c r="AR397" t="s">
        <v>101</v>
      </c>
      <c r="AS397" t="s">
        <v>101</v>
      </c>
      <c r="AT397" t="s">
        <v>101</v>
      </c>
      <c r="AU397" t="s">
        <v>101</v>
      </c>
      <c r="AV397" t="s">
        <v>101</v>
      </c>
      <c r="AW397" t="s">
        <v>101</v>
      </c>
      <c r="AX397">
        <v>9.6</v>
      </c>
      <c r="AY397">
        <v>10.7</v>
      </c>
      <c r="AZ397">
        <v>0.5</v>
      </c>
      <c r="BA397">
        <v>1.3</v>
      </c>
      <c r="BB397" t="s">
        <v>113</v>
      </c>
      <c r="BC397" t="s">
        <v>220</v>
      </c>
      <c r="BD397" t="s">
        <v>101</v>
      </c>
      <c r="BE397" t="s">
        <v>101</v>
      </c>
      <c r="BF397" t="s">
        <v>101</v>
      </c>
      <c r="BG397" t="s">
        <v>101</v>
      </c>
      <c r="BH397" t="s">
        <v>101</v>
      </c>
      <c r="BI397" t="s">
        <v>101</v>
      </c>
      <c r="BJ397" t="s">
        <v>101</v>
      </c>
      <c r="BK397" t="s">
        <v>101</v>
      </c>
      <c r="BL397" t="s">
        <v>101</v>
      </c>
      <c r="BM397" t="s">
        <v>101</v>
      </c>
      <c r="BN397" t="s">
        <v>101</v>
      </c>
      <c r="BO397" t="s">
        <v>101</v>
      </c>
      <c r="BP397">
        <v>709</v>
      </c>
      <c r="BQ397">
        <v>39</v>
      </c>
      <c r="BR397" t="s">
        <v>101</v>
      </c>
      <c r="BS397">
        <v>1165708.517</v>
      </c>
      <c r="BT397">
        <v>1890841.5830000001</v>
      </c>
      <c r="BU397">
        <v>41.856058390000001</v>
      </c>
      <c r="BV397">
        <v>-87.667247529999997</v>
      </c>
      <c r="BW397">
        <v>31</v>
      </c>
      <c r="BX397" t="s">
        <v>901</v>
      </c>
      <c r="BY397">
        <v>25</v>
      </c>
      <c r="BZ397">
        <v>12</v>
      </c>
      <c r="CA397" t="s">
        <v>2940</v>
      </c>
    </row>
    <row r="398" spans="2:79" x14ac:dyDescent="0.2">
      <c r="B398">
        <v>609789</v>
      </c>
      <c r="C398" t="s">
        <v>836</v>
      </c>
      <c r="D398" t="s">
        <v>88</v>
      </c>
      <c r="E398" t="s">
        <v>837</v>
      </c>
      <c r="F398" t="s">
        <v>90</v>
      </c>
      <c r="G398" t="s">
        <v>91</v>
      </c>
      <c r="H398">
        <v>60641</v>
      </c>
      <c r="I398" t="s">
        <v>838</v>
      </c>
      <c r="J398" t="s">
        <v>839</v>
      </c>
      <c r="K398" t="s">
        <v>192</v>
      </c>
      <c r="L398" t="s">
        <v>193</v>
      </c>
      <c r="M398" t="s">
        <v>96</v>
      </c>
      <c r="N398" t="s">
        <v>128</v>
      </c>
      <c r="O398" t="s">
        <v>248</v>
      </c>
      <c r="P398" t="s">
        <v>249</v>
      </c>
      <c r="Q398" t="s">
        <v>96</v>
      </c>
      <c r="R398" t="s">
        <v>102</v>
      </c>
      <c r="S398">
        <v>35</v>
      </c>
      <c r="T398" t="s">
        <v>103</v>
      </c>
      <c r="U398">
        <v>49</v>
      </c>
      <c r="V398" t="s">
        <v>149</v>
      </c>
      <c r="W398">
        <v>70</v>
      </c>
      <c r="X398" t="s">
        <v>250</v>
      </c>
      <c r="Y398">
        <v>81</v>
      </c>
      <c r="Z398" t="s">
        <v>4877</v>
      </c>
      <c r="AA398">
        <v>34</v>
      </c>
      <c r="AB398" t="s">
        <v>103</v>
      </c>
      <c r="AC398">
        <v>41</v>
      </c>
      <c r="AD398" t="s">
        <v>103</v>
      </c>
      <c r="AE398">
        <v>51</v>
      </c>
      <c r="AF398" t="s">
        <v>103</v>
      </c>
      <c r="AG398">
        <v>49</v>
      </c>
      <c r="AH398" s="2">
        <v>0.95099999999999996</v>
      </c>
      <c r="AI398">
        <v>5.6</v>
      </c>
      <c r="AJ398" s="2">
        <v>0.96099999999999997</v>
      </c>
      <c r="AK398" s="2">
        <v>0.97699999999999998</v>
      </c>
      <c r="AL398">
        <v>76.400000000000006</v>
      </c>
      <c r="AM398">
        <v>55</v>
      </c>
      <c r="AN398">
        <v>41.2</v>
      </c>
      <c r="AO398">
        <v>28.2</v>
      </c>
      <c r="AP398">
        <v>44.9</v>
      </c>
      <c r="AQ398">
        <v>49.2</v>
      </c>
      <c r="AR398">
        <v>63.6</v>
      </c>
      <c r="AS398">
        <v>32.5</v>
      </c>
      <c r="AT398">
        <v>81.2</v>
      </c>
      <c r="AU398">
        <v>64.8</v>
      </c>
      <c r="AV398" t="s">
        <v>101</v>
      </c>
      <c r="AW398" t="s">
        <v>101</v>
      </c>
      <c r="AX398">
        <v>15.2</v>
      </c>
      <c r="AY398">
        <v>12.4</v>
      </c>
      <c r="AZ398">
        <v>0.7</v>
      </c>
      <c r="BA398">
        <v>0.5</v>
      </c>
      <c r="BB398" t="s">
        <v>220</v>
      </c>
      <c r="BC398" t="s">
        <v>113</v>
      </c>
      <c r="BD398" t="s">
        <v>101</v>
      </c>
      <c r="BE398" t="s">
        <v>101</v>
      </c>
      <c r="BF398" t="s">
        <v>101</v>
      </c>
      <c r="BG398" t="s">
        <v>101</v>
      </c>
      <c r="BH398" t="s">
        <v>101</v>
      </c>
      <c r="BI398" t="s">
        <v>101</v>
      </c>
      <c r="BJ398" t="s">
        <v>101</v>
      </c>
      <c r="BK398" t="s">
        <v>101</v>
      </c>
      <c r="BL398" t="s">
        <v>101</v>
      </c>
      <c r="BM398" t="s">
        <v>101</v>
      </c>
      <c r="BN398" t="s">
        <v>101</v>
      </c>
      <c r="BO398" t="s">
        <v>101</v>
      </c>
      <c r="BP398">
        <v>800</v>
      </c>
      <c r="BQ398">
        <v>29</v>
      </c>
      <c r="BR398" t="s">
        <v>101</v>
      </c>
      <c r="BS398">
        <v>1145852.5970000001</v>
      </c>
      <c r="BT398">
        <v>1918556.652</v>
      </c>
      <c r="BU398">
        <v>41.932511179999999</v>
      </c>
      <c r="BV398">
        <v>-87.739425139999994</v>
      </c>
      <c r="BW398">
        <v>20</v>
      </c>
      <c r="BX398" t="s">
        <v>708</v>
      </c>
      <c r="BY398">
        <v>31</v>
      </c>
      <c r="BZ398">
        <v>25</v>
      </c>
      <c r="CA398" t="s">
        <v>840</v>
      </c>
    </row>
    <row r="399" spans="2:79" x14ac:dyDescent="0.2">
      <c r="B399">
        <v>610234</v>
      </c>
      <c r="C399" t="s">
        <v>1190</v>
      </c>
      <c r="D399" t="s">
        <v>88</v>
      </c>
      <c r="E399" t="s">
        <v>1191</v>
      </c>
      <c r="F399" t="s">
        <v>90</v>
      </c>
      <c r="G399" t="s">
        <v>91</v>
      </c>
      <c r="H399">
        <v>60647</v>
      </c>
      <c r="I399" t="s">
        <v>1192</v>
      </c>
      <c r="J399" t="s">
        <v>1193</v>
      </c>
      <c r="K399" t="s">
        <v>192</v>
      </c>
      <c r="L399" t="s">
        <v>193</v>
      </c>
      <c r="M399" t="s">
        <v>96</v>
      </c>
      <c r="N399" t="s">
        <v>97</v>
      </c>
      <c r="O399" t="s">
        <v>98</v>
      </c>
      <c r="P399" t="s">
        <v>99</v>
      </c>
      <c r="Q399" t="s">
        <v>96</v>
      </c>
      <c r="R399" t="s">
        <v>103</v>
      </c>
      <c r="S399">
        <v>42</v>
      </c>
      <c r="T399" t="s">
        <v>101</v>
      </c>
      <c r="U399" t="s">
        <v>101</v>
      </c>
      <c r="V399" t="s">
        <v>149</v>
      </c>
      <c r="W399">
        <v>66</v>
      </c>
      <c r="X399" t="s">
        <v>149</v>
      </c>
      <c r="Y399">
        <v>73</v>
      </c>
      <c r="Z399" t="s">
        <v>4875</v>
      </c>
      <c r="AA399" t="s">
        <v>101</v>
      </c>
      <c r="AB399" t="s">
        <v>101</v>
      </c>
      <c r="AC399" t="s">
        <v>101</v>
      </c>
      <c r="AD399" t="s">
        <v>103</v>
      </c>
      <c r="AE399">
        <v>51</v>
      </c>
      <c r="AF399" t="s">
        <v>149</v>
      </c>
      <c r="AG399">
        <v>55</v>
      </c>
      <c r="AH399" s="2">
        <v>0.93700000000000006</v>
      </c>
      <c r="AI399">
        <v>5.6</v>
      </c>
      <c r="AJ399" s="2">
        <v>0.96199999999999997</v>
      </c>
      <c r="AK399" s="2">
        <v>0.98599999999999999</v>
      </c>
      <c r="AL399">
        <v>60.4</v>
      </c>
      <c r="AM399">
        <v>55.8</v>
      </c>
      <c r="AN399">
        <v>41.3</v>
      </c>
      <c r="AO399">
        <v>18</v>
      </c>
      <c r="AP399">
        <v>42.9</v>
      </c>
      <c r="AQ399">
        <v>53.5</v>
      </c>
      <c r="AR399">
        <v>42.2</v>
      </c>
      <c r="AS399">
        <v>20.2</v>
      </c>
      <c r="AT399">
        <v>41.3</v>
      </c>
      <c r="AU399">
        <v>51.7</v>
      </c>
      <c r="AV399">
        <v>21.8</v>
      </c>
      <c r="AW399">
        <v>9.1</v>
      </c>
      <c r="AX399">
        <v>15.2</v>
      </c>
      <c r="AY399">
        <v>5.4</v>
      </c>
      <c r="AZ399">
        <v>-0.2</v>
      </c>
      <c r="BA399">
        <v>-1</v>
      </c>
      <c r="BB399" t="s">
        <v>113</v>
      </c>
      <c r="BC399" t="s">
        <v>104</v>
      </c>
      <c r="BD399">
        <v>28.6</v>
      </c>
      <c r="BE399">
        <v>77.8</v>
      </c>
      <c r="BF399" t="s">
        <v>101</v>
      </c>
      <c r="BG399" t="s">
        <v>101</v>
      </c>
      <c r="BH399" t="s">
        <v>101</v>
      </c>
      <c r="BI399" t="s">
        <v>101</v>
      </c>
      <c r="BJ399" t="s">
        <v>101</v>
      </c>
      <c r="BK399" t="s">
        <v>101</v>
      </c>
      <c r="BL399" t="s">
        <v>101</v>
      </c>
      <c r="BM399" t="s">
        <v>101</v>
      </c>
      <c r="BN399" t="s">
        <v>101</v>
      </c>
      <c r="BO399" t="s">
        <v>101</v>
      </c>
      <c r="BP399">
        <v>690</v>
      </c>
      <c r="BQ399">
        <v>34</v>
      </c>
      <c r="BR399" t="s">
        <v>101</v>
      </c>
      <c r="BS399">
        <v>1156561.0830000001</v>
      </c>
      <c r="BT399">
        <v>1912262.2579999999</v>
      </c>
      <c r="BU399">
        <v>41.915028579999998</v>
      </c>
      <c r="BV399">
        <v>-87.700243240000006</v>
      </c>
      <c r="BW399">
        <v>22</v>
      </c>
      <c r="BX399" t="s">
        <v>194</v>
      </c>
      <c r="BY399">
        <v>35</v>
      </c>
      <c r="BZ399">
        <v>14</v>
      </c>
      <c r="CA399" t="s">
        <v>1194</v>
      </c>
    </row>
    <row r="400" spans="2:79" x14ac:dyDescent="0.2">
      <c r="B400">
        <v>610219</v>
      </c>
      <c r="C400" t="s">
        <v>1961</v>
      </c>
      <c r="D400" t="s">
        <v>88</v>
      </c>
      <c r="E400" t="s">
        <v>1962</v>
      </c>
      <c r="F400" t="s">
        <v>90</v>
      </c>
      <c r="G400" t="s">
        <v>91</v>
      </c>
      <c r="H400">
        <v>60617</v>
      </c>
      <c r="I400" t="s">
        <v>1963</v>
      </c>
      <c r="J400" t="s">
        <v>1964</v>
      </c>
      <c r="K400" t="s">
        <v>213</v>
      </c>
      <c r="L400" t="s">
        <v>156</v>
      </c>
      <c r="M400" t="s">
        <v>1285</v>
      </c>
      <c r="N400" t="s">
        <v>128</v>
      </c>
      <c r="O400" t="s">
        <v>248</v>
      </c>
      <c r="P400" t="s">
        <v>433</v>
      </c>
      <c r="Q400" t="s">
        <v>96</v>
      </c>
      <c r="R400" t="s">
        <v>103</v>
      </c>
      <c r="S400">
        <v>58</v>
      </c>
      <c r="T400" t="s">
        <v>149</v>
      </c>
      <c r="U400">
        <v>61</v>
      </c>
      <c r="V400" t="s">
        <v>102</v>
      </c>
      <c r="W400">
        <v>33</v>
      </c>
      <c r="X400" t="s">
        <v>103</v>
      </c>
      <c r="Y400">
        <v>43</v>
      </c>
      <c r="Z400" t="s">
        <v>4878</v>
      </c>
      <c r="AA400">
        <v>80</v>
      </c>
      <c r="AB400" t="s">
        <v>149</v>
      </c>
      <c r="AC400">
        <v>76</v>
      </c>
      <c r="AD400" t="s">
        <v>103</v>
      </c>
      <c r="AE400">
        <v>52</v>
      </c>
      <c r="AF400" t="s">
        <v>103</v>
      </c>
      <c r="AG400">
        <v>51</v>
      </c>
      <c r="AH400" s="2">
        <v>0.95499999999999996</v>
      </c>
      <c r="AI400">
        <v>5.6</v>
      </c>
      <c r="AJ400" s="2">
        <v>0.95899999999999996</v>
      </c>
      <c r="AK400" s="2">
        <v>0.99</v>
      </c>
      <c r="AL400">
        <v>69.3</v>
      </c>
      <c r="AM400">
        <v>56.4</v>
      </c>
      <c r="AN400">
        <v>53.8</v>
      </c>
      <c r="AO400">
        <v>59.6</v>
      </c>
      <c r="AP400">
        <v>70</v>
      </c>
      <c r="AQ400">
        <v>76.7</v>
      </c>
      <c r="AR400">
        <v>54.2</v>
      </c>
      <c r="AS400">
        <v>58.1</v>
      </c>
      <c r="AT400">
        <v>69.599999999999994</v>
      </c>
      <c r="AU400">
        <v>68.3</v>
      </c>
      <c r="AV400">
        <v>23</v>
      </c>
      <c r="AW400">
        <v>37.5</v>
      </c>
      <c r="AX400">
        <v>30.4</v>
      </c>
      <c r="AY400">
        <v>24.7</v>
      </c>
      <c r="AZ400">
        <v>0.4</v>
      </c>
      <c r="BA400">
        <v>0.8</v>
      </c>
      <c r="BB400" t="s">
        <v>113</v>
      </c>
      <c r="BC400" t="s">
        <v>220</v>
      </c>
      <c r="BD400">
        <v>36.799999999999997</v>
      </c>
      <c r="BE400">
        <v>25</v>
      </c>
      <c r="BF400" t="s">
        <v>101</v>
      </c>
      <c r="BG400" t="s">
        <v>101</v>
      </c>
      <c r="BH400" t="s">
        <v>101</v>
      </c>
      <c r="BI400" t="s">
        <v>101</v>
      </c>
      <c r="BJ400" t="s">
        <v>101</v>
      </c>
      <c r="BK400" t="s">
        <v>101</v>
      </c>
      <c r="BL400" t="s">
        <v>101</v>
      </c>
      <c r="BM400" t="s">
        <v>101</v>
      </c>
      <c r="BN400" t="s">
        <v>101</v>
      </c>
      <c r="BO400" t="s">
        <v>101</v>
      </c>
      <c r="BP400">
        <v>813</v>
      </c>
      <c r="BQ400">
        <v>47</v>
      </c>
      <c r="BR400" t="s">
        <v>101</v>
      </c>
      <c r="BS400">
        <v>1202028.594</v>
      </c>
      <c r="BT400">
        <v>1829944.81</v>
      </c>
      <c r="BU400">
        <v>41.688104029999998</v>
      </c>
      <c r="BV400">
        <v>-87.536009849999999</v>
      </c>
      <c r="BW400">
        <v>52</v>
      </c>
      <c r="BX400" t="s">
        <v>772</v>
      </c>
      <c r="BY400">
        <v>10</v>
      </c>
      <c r="BZ400">
        <v>4</v>
      </c>
      <c r="CA400" t="s">
        <v>1965</v>
      </c>
    </row>
    <row r="401" spans="2:79" x14ac:dyDescent="0.2">
      <c r="B401">
        <v>609942</v>
      </c>
      <c r="C401" t="s">
        <v>2473</v>
      </c>
      <c r="D401" t="s">
        <v>88</v>
      </c>
      <c r="E401" t="s">
        <v>2474</v>
      </c>
      <c r="F401" t="s">
        <v>90</v>
      </c>
      <c r="G401" t="s">
        <v>91</v>
      </c>
      <c r="H401">
        <v>60647</v>
      </c>
      <c r="I401" t="s">
        <v>2475</v>
      </c>
      <c r="J401" t="s">
        <v>2476</v>
      </c>
      <c r="K401" t="s">
        <v>192</v>
      </c>
      <c r="L401" t="s">
        <v>193</v>
      </c>
      <c r="M401" t="s">
        <v>96</v>
      </c>
      <c r="N401" t="s">
        <v>128</v>
      </c>
      <c r="O401" t="s">
        <v>248</v>
      </c>
      <c r="P401" t="s">
        <v>249</v>
      </c>
      <c r="Q401" t="s">
        <v>96</v>
      </c>
      <c r="R401" t="s">
        <v>149</v>
      </c>
      <c r="S401">
        <v>75</v>
      </c>
      <c r="T401" t="s">
        <v>149</v>
      </c>
      <c r="U401">
        <v>61</v>
      </c>
      <c r="V401" t="s">
        <v>149</v>
      </c>
      <c r="W401">
        <v>68</v>
      </c>
      <c r="X401" t="s">
        <v>103</v>
      </c>
      <c r="Y401">
        <v>52</v>
      </c>
      <c r="Z401" t="s">
        <v>4874</v>
      </c>
      <c r="AA401">
        <v>62</v>
      </c>
      <c r="AB401" t="s">
        <v>149</v>
      </c>
      <c r="AC401">
        <v>69</v>
      </c>
      <c r="AD401" t="s">
        <v>149</v>
      </c>
      <c r="AE401">
        <v>57</v>
      </c>
      <c r="AF401" t="s">
        <v>103</v>
      </c>
      <c r="AG401">
        <v>53</v>
      </c>
      <c r="AH401" s="2">
        <v>0.95799999999999996</v>
      </c>
      <c r="AI401">
        <v>5.6</v>
      </c>
      <c r="AJ401" s="2">
        <v>0.97</v>
      </c>
      <c r="AK401" s="2">
        <v>0.99099999999999999</v>
      </c>
      <c r="AL401">
        <v>72.7</v>
      </c>
      <c r="AM401">
        <v>55.1</v>
      </c>
      <c r="AN401">
        <v>40.6</v>
      </c>
      <c r="AO401">
        <v>42.4</v>
      </c>
      <c r="AP401">
        <v>68.599999999999994</v>
      </c>
      <c r="AQ401">
        <v>80.2</v>
      </c>
      <c r="AR401">
        <v>57.6</v>
      </c>
      <c r="AS401">
        <v>52.7</v>
      </c>
      <c r="AT401">
        <v>71.2</v>
      </c>
      <c r="AU401">
        <v>59.6</v>
      </c>
      <c r="AV401">
        <v>21.4</v>
      </c>
      <c r="AW401">
        <v>31.4</v>
      </c>
      <c r="AX401">
        <v>24.9</v>
      </c>
      <c r="AY401">
        <v>17.600000000000001</v>
      </c>
      <c r="AZ401">
        <v>-0.8</v>
      </c>
      <c r="BA401">
        <v>-0.7</v>
      </c>
      <c r="BB401" t="s">
        <v>104</v>
      </c>
      <c r="BC401" t="s">
        <v>104</v>
      </c>
      <c r="BD401">
        <v>20.5</v>
      </c>
      <c r="BE401">
        <v>29.4</v>
      </c>
      <c r="BF401" t="s">
        <v>101</v>
      </c>
      <c r="BG401" t="s">
        <v>101</v>
      </c>
      <c r="BH401" t="s">
        <v>101</v>
      </c>
      <c r="BI401" t="s">
        <v>101</v>
      </c>
      <c r="BJ401" t="s">
        <v>101</v>
      </c>
      <c r="BK401" t="s">
        <v>101</v>
      </c>
      <c r="BL401" t="s">
        <v>101</v>
      </c>
      <c r="BM401" t="s">
        <v>101</v>
      </c>
      <c r="BN401" t="s">
        <v>101</v>
      </c>
      <c r="BO401" t="s">
        <v>101</v>
      </c>
      <c r="BP401">
        <v>786</v>
      </c>
      <c r="BQ401">
        <v>35</v>
      </c>
      <c r="BR401" t="s">
        <v>101</v>
      </c>
      <c r="BS401">
        <v>1158528.612</v>
      </c>
      <c r="BT401">
        <v>1915119.213</v>
      </c>
      <c r="BU401">
        <v>41.922828199999998</v>
      </c>
      <c r="BV401">
        <v>-87.692936369999998</v>
      </c>
      <c r="BW401">
        <v>22</v>
      </c>
      <c r="BX401" t="s">
        <v>194</v>
      </c>
      <c r="BY401">
        <v>1</v>
      </c>
      <c r="BZ401">
        <v>14</v>
      </c>
      <c r="CA401" t="s">
        <v>2477</v>
      </c>
    </row>
    <row r="402" spans="2:79" x14ac:dyDescent="0.2">
      <c r="B402">
        <v>609926</v>
      </c>
      <c r="C402" t="s">
        <v>2590</v>
      </c>
      <c r="D402" t="s">
        <v>88</v>
      </c>
      <c r="E402" t="s">
        <v>2591</v>
      </c>
      <c r="F402" t="s">
        <v>90</v>
      </c>
      <c r="G402" t="s">
        <v>91</v>
      </c>
      <c r="H402">
        <v>60610</v>
      </c>
      <c r="I402" t="s">
        <v>2592</v>
      </c>
      <c r="J402" t="s">
        <v>2593</v>
      </c>
      <c r="K402" t="s">
        <v>192</v>
      </c>
      <c r="L402" t="s">
        <v>193</v>
      </c>
      <c r="M402" t="s">
        <v>1285</v>
      </c>
      <c r="N402" t="s">
        <v>128</v>
      </c>
      <c r="O402" t="s">
        <v>248</v>
      </c>
      <c r="P402" t="s">
        <v>433</v>
      </c>
      <c r="Q402" t="s">
        <v>96</v>
      </c>
      <c r="R402" t="s">
        <v>250</v>
      </c>
      <c r="S402">
        <v>87</v>
      </c>
      <c r="T402" t="s">
        <v>101</v>
      </c>
      <c r="U402" t="s">
        <v>101</v>
      </c>
      <c r="V402" t="s">
        <v>149</v>
      </c>
      <c r="W402">
        <v>60</v>
      </c>
      <c r="X402" t="s">
        <v>103</v>
      </c>
      <c r="Y402">
        <v>55</v>
      </c>
      <c r="Z402" t="s">
        <v>4875</v>
      </c>
      <c r="AA402" t="s">
        <v>101</v>
      </c>
      <c r="AB402" t="s">
        <v>101</v>
      </c>
      <c r="AC402" t="s">
        <v>101</v>
      </c>
      <c r="AD402" t="s">
        <v>149</v>
      </c>
      <c r="AE402">
        <v>58</v>
      </c>
      <c r="AF402" t="s">
        <v>103</v>
      </c>
      <c r="AG402">
        <v>48</v>
      </c>
      <c r="AH402" s="2">
        <v>0.95899999999999996</v>
      </c>
      <c r="AI402">
        <v>5.6</v>
      </c>
      <c r="AJ402" s="2">
        <v>0.95299999999999996</v>
      </c>
      <c r="AK402" s="2">
        <v>1</v>
      </c>
      <c r="AL402">
        <v>72.7</v>
      </c>
      <c r="AM402">
        <v>42.6</v>
      </c>
      <c r="AN402">
        <v>74.099999999999994</v>
      </c>
      <c r="AO402">
        <v>66.900000000000006</v>
      </c>
      <c r="AP402">
        <v>50</v>
      </c>
      <c r="AQ402">
        <v>53.1</v>
      </c>
      <c r="AR402">
        <v>70.2</v>
      </c>
      <c r="AS402">
        <v>71.3</v>
      </c>
      <c r="AT402">
        <v>56.4</v>
      </c>
      <c r="AU402">
        <v>54.8</v>
      </c>
      <c r="AV402">
        <v>33.299999999999997</v>
      </c>
      <c r="AW402">
        <v>63.6</v>
      </c>
      <c r="AX402">
        <v>55.1</v>
      </c>
      <c r="AY402">
        <v>50.2</v>
      </c>
      <c r="AZ402">
        <v>0.8</v>
      </c>
      <c r="BA402">
        <v>1.4</v>
      </c>
      <c r="BB402" t="s">
        <v>220</v>
      </c>
      <c r="BC402" t="s">
        <v>220</v>
      </c>
      <c r="BD402" t="s">
        <v>101</v>
      </c>
      <c r="BE402" t="s">
        <v>101</v>
      </c>
      <c r="BF402" t="s">
        <v>101</v>
      </c>
      <c r="BG402" t="s">
        <v>101</v>
      </c>
      <c r="BH402" t="s">
        <v>101</v>
      </c>
      <c r="BI402" t="s">
        <v>101</v>
      </c>
      <c r="BJ402" t="s">
        <v>101</v>
      </c>
      <c r="BK402" t="s">
        <v>101</v>
      </c>
      <c r="BL402" t="s">
        <v>101</v>
      </c>
      <c r="BM402" t="s">
        <v>101</v>
      </c>
      <c r="BN402" t="s">
        <v>101</v>
      </c>
      <c r="BO402" t="s">
        <v>101</v>
      </c>
      <c r="BP402">
        <v>363</v>
      </c>
      <c r="BQ402">
        <v>33</v>
      </c>
      <c r="BR402" t="s">
        <v>101</v>
      </c>
      <c r="BS402">
        <v>1174204.0120000001</v>
      </c>
      <c r="BT402">
        <v>1909317.5630000001</v>
      </c>
      <c r="BU402">
        <v>41.906572529999998</v>
      </c>
      <c r="BV402">
        <v>-87.635513599999996</v>
      </c>
      <c r="BW402">
        <v>8</v>
      </c>
      <c r="BX402" t="s">
        <v>1223</v>
      </c>
      <c r="BY402">
        <v>43</v>
      </c>
      <c r="BZ402">
        <v>18</v>
      </c>
      <c r="CA402" t="s">
        <v>2594</v>
      </c>
    </row>
    <row r="403" spans="2:79" x14ac:dyDescent="0.2">
      <c r="B403">
        <v>610520</v>
      </c>
      <c r="C403" t="s">
        <v>2253</v>
      </c>
      <c r="D403" t="s">
        <v>88</v>
      </c>
      <c r="E403" t="s">
        <v>2254</v>
      </c>
      <c r="F403" t="s">
        <v>90</v>
      </c>
      <c r="G403" t="s">
        <v>91</v>
      </c>
      <c r="H403">
        <v>60622</v>
      </c>
      <c r="I403" t="s">
        <v>2255</v>
      </c>
      <c r="J403" t="s">
        <v>2256</v>
      </c>
      <c r="K403" t="s">
        <v>481</v>
      </c>
      <c r="L403" t="s">
        <v>121</v>
      </c>
      <c r="M403" t="s">
        <v>1285</v>
      </c>
      <c r="N403" t="s">
        <v>128</v>
      </c>
      <c r="O403" t="s">
        <v>248</v>
      </c>
      <c r="P403" t="s">
        <v>433</v>
      </c>
      <c r="Q403" t="s">
        <v>96</v>
      </c>
      <c r="R403" t="s">
        <v>149</v>
      </c>
      <c r="S403">
        <v>66</v>
      </c>
      <c r="T403" t="s">
        <v>250</v>
      </c>
      <c r="U403">
        <v>81</v>
      </c>
      <c r="V403" t="s">
        <v>102</v>
      </c>
      <c r="W403">
        <v>36</v>
      </c>
      <c r="X403" t="s">
        <v>103</v>
      </c>
      <c r="Y403">
        <v>52</v>
      </c>
      <c r="Z403" t="s">
        <v>4878</v>
      </c>
      <c r="AA403">
        <v>83</v>
      </c>
      <c r="AB403" t="s">
        <v>149</v>
      </c>
      <c r="AC403">
        <v>79</v>
      </c>
      <c r="AD403" t="s">
        <v>149</v>
      </c>
      <c r="AE403">
        <v>55</v>
      </c>
      <c r="AF403" t="s">
        <v>103</v>
      </c>
      <c r="AG403">
        <v>51</v>
      </c>
      <c r="AH403" s="2">
        <v>0.95099999999999996</v>
      </c>
      <c r="AI403">
        <v>5.6</v>
      </c>
      <c r="AJ403" s="2">
        <v>0.94799999999999995</v>
      </c>
      <c r="AK403" s="2">
        <v>1</v>
      </c>
      <c r="AL403" t="s">
        <v>101</v>
      </c>
      <c r="AM403" t="s">
        <v>101</v>
      </c>
      <c r="AN403">
        <v>61.1</v>
      </c>
      <c r="AO403">
        <v>69.900000000000006</v>
      </c>
      <c r="AP403">
        <v>82.5</v>
      </c>
      <c r="AQ403">
        <v>80.2</v>
      </c>
      <c r="AR403">
        <v>61.1</v>
      </c>
      <c r="AS403">
        <v>76.400000000000006</v>
      </c>
      <c r="AT403">
        <v>70.400000000000006</v>
      </c>
      <c r="AU403">
        <v>85.5</v>
      </c>
      <c r="AV403" t="s">
        <v>101</v>
      </c>
      <c r="AW403" t="s">
        <v>101</v>
      </c>
      <c r="AX403">
        <v>33.799999999999997</v>
      </c>
      <c r="AY403">
        <v>38</v>
      </c>
      <c r="AZ403">
        <v>1.1000000000000001</v>
      </c>
      <c r="BA403">
        <v>2</v>
      </c>
      <c r="BB403" t="s">
        <v>220</v>
      </c>
      <c r="BC403" t="s">
        <v>220</v>
      </c>
      <c r="BD403" t="s">
        <v>101</v>
      </c>
      <c r="BE403" t="s">
        <v>101</v>
      </c>
      <c r="BF403" t="s">
        <v>101</v>
      </c>
      <c r="BG403" t="s">
        <v>101</v>
      </c>
      <c r="BH403" t="s">
        <v>101</v>
      </c>
      <c r="BI403" t="s">
        <v>101</v>
      </c>
      <c r="BJ403" t="s">
        <v>101</v>
      </c>
      <c r="BK403" t="s">
        <v>101</v>
      </c>
      <c r="BL403" t="s">
        <v>101</v>
      </c>
      <c r="BM403" t="s">
        <v>101</v>
      </c>
      <c r="BN403" t="s">
        <v>101</v>
      </c>
      <c r="BO403" t="s">
        <v>101</v>
      </c>
      <c r="BP403">
        <v>609</v>
      </c>
      <c r="BQ403">
        <v>35</v>
      </c>
      <c r="BR403" t="s">
        <v>101</v>
      </c>
      <c r="BS403">
        <v>1163810.5970000001</v>
      </c>
      <c r="BT403">
        <v>1907900.166</v>
      </c>
      <c r="BU403">
        <v>41.902908760000003</v>
      </c>
      <c r="BV403">
        <v>-87.673732630000003</v>
      </c>
      <c r="BW403">
        <v>24</v>
      </c>
      <c r="BX403" t="s">
        <v>602</v>
      </c>
      <c r="BY403">
        <v>1</v>
      </c>
      <c r="BZ403">
        <v>13</v>
      </c>
      <c r="CA403" t="s">
        <v>2257</v>
      </c>
    </row>
    <row r="404" spans="2:79" x14ac:dyDescent="0.2">
      <c r="B404">
        <v>610319</v>
      </c>
      <c r="C404" t="s">
        <v>2039</v>
      </c>
      <c r="D404" t="s">
        <v>785</v>
      </c>
      <c r="E404" t="s">
        <v>2040</v>
      </c>
      <c r="F404" t="s">
        <v>90</v>
      </c>
      <c r="G404" t="s">
        <v>91</v>
      </c>
      <c r="H404">
        <v>60609</v>
      </c>
      <c r="I404" t="s">
        <v>2041</v>
      </c>
      <c r="J404" t="s">
        <v>2042</v>
      </c>
      <c r="K404" t="s">
        <v>285</v>
      </c>
      <c r="L404" t="s">
        <v>112</v>
      </c>
      <c r="M404" t="s">
        <v>96</v>
      </c>
      <c r="N404" t="s">
        <v>97</v>
      </c>
      <c r="O404" t="s">
        <v>248</v>
      </c>
      <c r="P404" t="s">
        <v>249</v>
      </c>
      <c r="Q404" t="s">
        <v>96</v>
      </c>
      <c r="R404" t="s">
        <v>149</v>
      </c>
      <c r="S404">
        <v>60</v>
      </c>
      <c r="T404" t="s">
        <v>103</v>
      </c>
      <c r="U404">
        <v>58</v>
      </c>
      <c r="V404" t="s">
        <v>103</v>
      </c>
      <c r="W404">
        <v>47</v>
      </c>
      <c r="X404" t="s">
        <v>103</v>
      </c>
      <c r="Y404">
        <v>44</v>
      </c>
      <c r="Z404" t="s">
        <v>4876</v>
      </c>
      <c r="AA404">
        <v>59</v>
      </c>
      <c r="AB404" t="s">
        <v>149</v>
      </c>
      <c r="AC404">
        <v>65</v>
      </c>
      <c r="AD404" t="s">
        <v>102</v>
      </c>
      <c r="AE404">
        <v>43</v>
      </c>
      <c r="AF404" t="s">
        <v>103</v>
      </c>
      <c r="AG404">
        <v>48</v>
      </c>
      <c r="AH404" s="2">
        <v>0.96099999999999997</v>
      </c>
      <c r="AI404">
        <v>5.5</v>
      </c>
      <c r="AJ404" s="2">
        <v>0.97399999999999998</v>
      </c>
      <c r="AK404" s="2">
        <v>1</v>
      </c>
      <c r="AL404" t="s">
        <v>101</v>
      </c>
      <c r="AM404" t="s">
        <v>101</v>
      </c>
      <c r="AN404" t="s">
        <v>101</v>
      </c>
      <c r="AO404" t="s">
        <v>101</v>
      </c>
      <c r="AP404" t="s">
        <v>101</v>
      </c>
      <c r="AQ404" t="s">
        <v>101</v>
      </c>
      <c r="AR404">
        <v>37.6</v>
      </c>
      <c r="AS404">
        <v>31.6</v>
      </c>
      <c r="AT404">
        <v>54.4</v>
      </c>
      <c r="AU404">
        <v>57.5</v>
      </c>
      <c r="AV404">
        <v>13.3</v>
      </c>
      <c r="AW404">
        <v>21.7</v>
      </c>
      <c r="AX404">
        <v>11.5</v>
      </c>
      <c r="AY404">
        <v>9.3000000000000007</v>
      </c>
      <c r="AZ404">
        <v>-0.3</v>
      </c>
      <c r="BA404">
        <v>-0.5</v>
      </c>
      <c r="BB404" t="s">
        <v>113</v>
      </c>
      <c r="BC404" t="s">
        <v>113</v>
      </c>
      <c r="BD404">
        <v>37.799999999999997</v>
      </c>
      <c r="BE404">
        <v>43.2</v>
      </c>
      <c r="BF404" t="s">
        <v>101</v>
      </c>
      <c r="BG404" t="s">
        <v>101</v>
      </c>
      <c r="BH404" t="s">
        <v>101</v>
      </c>
      <c r="BI404" t="s">
        <v>101</v>
      </c>
      <c r="BJ404" t="s">
        <v>101</v>
      </c>
      <c r="BK404" t="s">
        <v>101</v>
      </c>
      <c r="BL404" t="s">
        <v>101</v>
      </c>
      <c r="BM404" t="s">
        <v>101</v>
      </c>
      <c r="BN404" t="s">
        <v>101</v>
      </c>
      <c r="BO404" t="s">
        <v>101</v>
      </c>
      <c r="BP404">
        <v>389</v>
      </c>
      <c r="BQ404">
        <v>39</v>
      </c>
      <c r="BR404" t="s">
        <v>101</v>
      </c>
      <c r="BS404">
        <v>1165638.817</v>
      </c>
      <c r="BT404">
        <v>1881113.4790000001</v>
      </c>
      <c r="BU404">
        <v>41.829365000000003</v>
      </c>
      <c r="BV404">
        <v>-87.667780070000006</v>
      </c>
      <c r="BW404">
        <v>59</v>
      </c>
      <c r="BX404" t="s">
        <v>2043</v>
      </c>
      <c r="BY404">
        <v>11</v>
      </c>
      <c r="BZ404">
        <v>9</v>
      </c>
      <c r="CA404" t="s">
        <v>2044</v>
      </c>
    </row>
    <row r="405" spans="2:79" x14ac:dyDescent="0.2">
      <c r="B405">
        <v>610054</v>
      </c>
      <c r="C405" t="s">
        <v>2428</v>
      </c>
      <c r="D405" t="s">
        <v>88</v>
      </c>
      <c r="E405" t="s">
        <v>2429</v>
      </c>
      <c r="F405" t="s">
        <v>90</v>
      </c>
      <c r="G405" t="s">
        <v>91</v>
      </c>
      <c r="H405">
        <v>60617</v>
      </c>
      <c r="I405" t="s">
        <v>2430</v>
      </c>
      <c r="J405" t="s">
        <v>2431</v>
      </c>
      <c r="K405" t="s">
        <v>213</v>
      </c>
      <c r="L405" t="s">
        <v>156</v>
      </c>
      <c r="M405" t="s">
        <v>96</v>
      </c>
      <c r="N405" t="s">
        <v>128</v>
      </c>
      <c r="O405" t="s">
        <v>98</v>
      </c>
      <c r="P405" t="s">
        <v>249</v>
      </c>
      <c r="Q405" t="s">
        <v>96</v>
      </c>
      <c r="R405" t="s">
        <v>149</v>
      </c>
      <c r="S405">
        <v>72</v>
      </c>
      <c r="T405" t="s">
        <v>103</v>
      </c>
      <c r="U405">
        <v>53</v>
      </c>
      <c r="V405" t="s">
        <v>103</v>
      </c>
      <c r="W405">
        <v>53</v>
      </c>
      <c r="X405" t="s">
        <v>102</v>
      </c>
      <c r="Y405">
        <v>39</v>
      </c>
      <c r="Z405" t="s">
        <v>4876</v>
      </c>
      <c r="AA405">
        <v>55</v>
      </c>
      <c r="AB405" t="s">
        <v>103</v>
      </c>
      <c r="AC405">
        <v>48</v>
      </c>
      <c r="AD405" t="s">
        <v>103</v>
      </c>
      <c r="AE405">
        <v>50</v>
      </c>
      <c r="AF405" t="s">
        <v>149</v>
      </c>
      <c r="AG405">
        <v>55</v>
      </c>
      <c r="AH405" s="2">
        <v>0.95699999999999996</v>
      </c>
      <c r="AI405">
        <v>5.4</v>
      </c>
      <c r="AJ405" s="2">
        <v>0.95499999999999996</v>
      </c>
      <c r="AK405" s="2">
        <v>0.99099999999999999</v>
      </c>
      <c r="AL405">
        <v>55.8</v>
      </c>
      <c r="AM405">
        <v>37.6</v>
      </c>
      <c r="AN405">
        <v>34.5</v>
      </c>
      <c r="AO405">
        <v>34.9</v>
      </c>
      <c r="AP405">
        <v>53.2</v>
      </c>
      <c r="AQ405">
        <v>58.7</v>
      </c>
      <c r="AR405">
        <v>33.5</v>
      </c>
      <c r="AS405">
        <v>44.9</v>
      </c>
      <c r="AT405">
        <v>50.8</v>
      </c>
      <c r="AU405">
        <v>52.2</v>
      </c>
      <c r="AV405">
        <v>11.1</v>
      </c>
      <c r="AW405">
        <v>31.1</v>
      </c>
      <c r="AX405">
        <v>18.899999999999999</v>
      </c>
      <c r="AY405">
        <v>14.5</v>
      </c>
      <c r="AZ405">
        <v>-0.9</v>
      </c>
      <c r="BA405">
        <v>-0.8</v>
      </c>
      <c r="BB405" t="s">
        <v>104</v>
      </c>
      <c r="BC405" t="s">
        <v>104</v>
      </c>
      <c r="BD405" t="s">
        <v>101</v>
      </c>
      <c r="BE405" t="s">
        <v>101</v>
      </c>
      <c r="BF405" t="s">
        <v>101</v>
      </c>
      <c r="BG405" t="s">
        <v>101</v>
      </c>
      <c r="BH405" t="s">
        <v>101</v>
      </c>
      <c r="BI405" t="s">
        <v>101</v>
      </c>
      <c r="BJ405" t="s">
        <v>101</v>
      </c>
      <c r="BK405" t="s">
        <v>101</v>
      </c>
      <c r="BL405" t="s">
        <v>101</v>
      </c>
      <c r="BM405" t="s">
        <v>101</v>
      </c>
      <c r="BN405" t="s">
        <v>101</v>
      </c>
      <c r="BO405" t="s">
        <v>101</v>
      </c>
      <c r="BP405">
        <v>841</v>
      </c>
      <c r="BQ405">
        <v>47</v>
      </c>
      <c r="BR405" t="s">
        <v>101</v>
      </c>
      <c r="BS405">
        <v>1197424.97</v>
      </c>
      <c r="BT405">
        <v>1840279.493</v>
      </c>
      <c r="BU405">
        <v>41.716579080000002</v>
      </c>
      <c r="BV405">
        <v>-87.552519930000003</v>
      </c>
      <c r="BW405">
        <v>51</v>
      </c>
      <c r="BX405" t="s">
        <v>221</v>
      </c>
      <c r="BY405">
        <v>10</v>
      </c>
      <c r="BZ405">
        <v>4</v>
      </c>
      <c r="CA405" t="s">
        <v>2432</v>
      </c>
    </row>
    <row r="406" spans="2:79" x14ac:dyDescent="0.2">
      <c r="B406">
        <v>609951</v>
      </c>
      <c r="C406" t="s">
        <v>2750</v>
      </c>
      <c r="D406" t="s">
        <v>88</v>
      </c>
      <c r="E406" t="s">
        <v>2751</v>
      </c>
      <c r="F406" t="s">
        <v>90</v>
      </c>
      <c r="G406" t="s">
        <v>91</v>
      </c>
      <c r="H406">
        <v>60653</v>
      </c>
      <c r="I406" t="s">
        <v>2752</v>
      </c>
      <c r="J406" t="s">
        <v>2753</v>
      </c>
      <c r="K406" t="s">
        <v>94</v>
      </c>
      <c r="L406" t="s">
        <v>95</v>
      </c>
      <c r="M406" t="s">
        <v>96</v>
      </c>
      <c r="N406" t="s">
        <v>128</v>
      </c>
      <c r="O406" t="s">
        <v>248</v>
      </c>
      <c r="P406" t="s">
        <v>249</v>
      </c>
      <c r="Q406" t="s">
        <v>96</v>
      </c>
      <c r="R406" t="s">
        <v>101</v>
      </c>
      <c r="T406" t="s">
        <v>101</v>
      </c>
      <c r="U406" t="s">
        <v>101</v>
      </c>
      <c r="V406" t="s">
        <v>101</v>
      </c>
      <c r="X406" t="s">
        <v>101</v>
      </c>
      <c r="Z406" t="s">
        <v>4875</v>
      </c>
      <c r="AA406" t="s">
        <v>101</v>
      </c>
      <c r="AB406" t="s">
        <v>101</v>
      </c>
      <c r="AC406" t="s">
        <v>101</v>
      </c>
      <c r="AD406" t="s">
        <v>103</v>
      </c>
      <c r="AE406">
        <v>51</v>
      </c>
      <c r="AF406" t="s">
        <v>103</v>
      </c>
      <c r="AG406">
        <v>50</v>
      </c>
      <c r="AH406" s="2">
        <v>0.95499999999999996</v>
      </c>
      <c r="AI406">
        <v>5.4</v>
      </c>
      <c r="AJ406" s="2">
        <v>0.96</v>
      </c>
      <c r="AK406" s="2">
        <v>1</v>
      </c>
      <c r="AL406">
        <v>70.8</v>
      </c>
      <c r="AM406">
        <v>34.299999999999997</v>
      </c>
      <c r="AN406">
        <v>48.4</v>
      </c>
      <c r="AO406">
        <v>43</v>
      </c>
      <c r="AP406">
        <v>62</v>
      </c>
      <c r="AQ406">
        <v>58.6</v>
      </c>
      <c r="AR406">
        <v>40</v>
      </c>
      <c r="AS406">
        <v>47.1</v>
      </c>
      <c r="AT406">
        <v>58.6</v>
      </c>
      <c r="AU406">
        <v>49.3</v>
      </c>
      <c r="AV406">
        <v>14.6</v>
      </c>
      <c r="AW406">
        <v>36.6</v>
      </c>
      <c r="AX406">
        <v>24.8</v>
      </c>
      <c r="AY406">
        <v>14.4</v>
      </c>
      <c r="AZ406">
        <v>0</v>
      </c>
      <c r="BA406">
        <v>-1.6</v>
      </c>
      <c r="BB406" t="s">
        <v>113</v>
      </c>
      <c r="BC406" t="s">
        <v>104</v>
      </c>
      <c r="BD406">
        <v>35</v>
      </c>
      <c r="BE406">
        <v>28.6</v>
      </c>
      <c r="BF406" t="s">
        <v>101</v>
      </c>
      <c r="BG406" t="s">
        <v>101</v>
      </c>
      <c r="BH406" t="s">
        <v>101</v>
      </c>
      <c r="BI406" t="s">
        <v>101</v>
      </c>
      <c r="BJ406" t="s">
        <v>101</v>
      </c>
      <c r="BK406" t="s">
        <v>101</v>
      </c>
      <c r="BL406" t="s">
        <v>101</v>
      </c>
      <c r="BM406" t="s">
        <v>101</v>
      </c>
      <c r="BN406" t="s">
        <v>101</v>
      </c>
      <c r="BO406" t="s">
        <v>101</v>
      </c>
      <c r="BP406">
        <v>550</v>
      </c>
      <c r="BQ406">
        <v>42</v>
      </c>
      <c r="BR406" t="s">
        <v>101</v>
      </c>
      <c r="BS406">
        <v>1184576.517</v>
      </c>
      <c r="BT406">
        <v>1874697.1189999999</v>
      </c>
      <c r="BU406">
        <v>41.811334449999997</v>
      </c>
      <c r="BV406">
        <v>-87.598500299999998</v>
      </c>
      <c r="BW406">
        <v>39</v>
      </c>
      <c r="BX406" t="s">
        <v>256</v>
      </c>
      <c r="BY406">
        <v>4</v>
      </c>
      <c r="BZ406">
        <v>2</v>
      </c>
      <c r="CA406" t="s">
        <v>2754</v>
      </c>
    </row>
    <row r="407" spans="2:79" x14ac:dyDescent="0.2">
      <c r="B407">
        <v>610380</v>
      </c>
      <c r="C407" t="s">
        <v>1601</v>
      </c>
      <c r="D407" t="s">
        <v>132</v>
      </c>
      <c r="E407" t="s">
        <v>1095</v>
      </c>
      <c r="F407" t="s">
        <v>90</v>
      </c>
      <c r="G407" t="s">
        <v>91</v>
      </c>
      <c r="H407">
        <v>60615</v>
      </c>
      <c r="I407" t="s">
        <v>1602</v>
      </c>
      <c r="J407" t="s">
        <v>1603</v>
      </c>
      <c r="K407" t="s">
        <v>136</v>
      </c>
      <c r="L407" t="s">
        <v>95</v>
      </c>
      <c r="M407" t="s">
        <v>96</v>
      </c>
      <c r="N407" t="s">
        <v>128</v>
      </c>
      <c r="O407" t="s">
        <v>248</v>
      </c>
      <c r="P407" t="s">
        <v>249</v>
      </c>
      <c r="Q407" t="s">
        <v>96</v>
      </c>
      <c r="R407" t="s">
        <v>103</v>
      </c>
      <c r="S407">
        <v>50</v>
      </c>
      <c r="T407" t="s">
        <v>101</v>
      </c>
      <c r="U407" t="s">
        <v>101</v>
      </c>
      <c r="V407" t="s">
        <v>103</v>
      </c>
      <c r="W407">
        <v>45</v>
      </c>
      <c r="X407" t="s">
        <v>103</v>
      </c>
      <c r="Y407">
        <v>54</v>
      </c>
      <c r="Z407" t="s">
        <v>4875</v>
      </c>
      <c r="AA407" t="s">
        <v>101</v>
      </c>
      <c r="AB407" t="s">
        <v>101</v>
      </c>
      <c r="AC407" t="s">
        <v>101</v>
      </c>
      <c r="AD407" t="s">
        <v>101</v>
      </c>
      <c r="AE407" t="s">
        <v>101</v>
      </c>
      <c r="AF407" t="s">
        <v>101</v>
      </c>
      <c r="AG407" t="s">
        <v>101</v>
      </c>
      <c r="AH407" s="2">
        <v>0.91300000000000003</v>
      </c>
      <c r="AI407">
        <v>5.4</v>
      </c>
      <c r="AJ407" s="2">
        <v>0.96699999999999997</v>
      </c>
      <c r="AK407" s="2">
        <v>1</v>
      </c>
      <c r="AL407" t="s">
        <v>101</v>
      </c>
      <c r="AM407" t="s">
        <v>101</v>
      </c>
      <c r="AN407" t="s">
        <v>101</v>
      </c>
      <c r="AO407" t="s">
        <v>101</v>
      </c>
      <c r="AP407" t="s">
        <v>101</v>
      </c>
      <c r="AQ407" t="s">
        <v>101</v>
      </c>
      <c r="AR407">
        <v>54.5</v>
      </c>
      <c r="AS407">
        <v>63.8</v>
      </c>
      <c r="AT407">
        <v>55.8</v>
      </c>
      <c r="AU407">
        <v>58.5</v>
      </c>
      <c r="AV407">
        <v>21.4</v>
      </c>
      <c r="AW407">
        <v>33.299999999999997</v>
      </c>
      <c r="AX407">
        <v>23.7</v>
      </c>
      <c r="AY407">
        <v>8.5</v>
      </c>
      <c r="AZ407">
        <v>-0.9</v>
      </c>
      <c r="BA407">
        <v>-1.8</v>
      </c>
      <c r="BB407" t="s">
        <v>113</v>
      </c>
      <c r="BC407" t="s">
        <v>104</v>
      </c>
      <c r="BD407">
        <v>64.099999999999994</v>
      </c>
      <c r="BE407">
        <v>25</v>
      </c>
      <c r="BF407">
        <v>15</v>
      </c>
      <c r="BG407">
        <v>15.1</v>
      </c>
      <c r="BH407">
        <v>15.8</v>
      </c>
      <c r="BI407">
        <v>15.4</v>
      </c>
      <c r="BJ407">
        <v>0.4</v>
      </c>
      <c r="BK407">
        <v>17.5</v>
      </c>
      <c r="BL407">
        <v>1.7</v>
      </c>
      <c r="BM407">
        <v>32.700000000000003</v>
      </c>
      <c r="BN407" t="s">
        <v>101</v>
      </c>
      <c r="BO407" t="s">
        <v>101</v>
      </c>
      <c r="BP407">
        <v>324</v>
      </c>
      <c r="BQ407">
        <v>42</v>
      </c>
      <c r="BR407">
        <v>90.1</v>
      </c>
      <c r="BS407">
        <v>1177513.2549999999</v>
      </c>
      <c r="BT407">
        <v>1872170.4439999999</v>
      </c>
      <c r="BU407">
        <v>41.80456384</v>
      </c>
      <c r="BV407">
        <v>-87.624484080000002</v>
      </c>
      <c r="BW407">
        <v>38</v>
      </c>
      <c r="BX407" t="s">
        <v>292</v>
      </c>
      <c r="BY407">
        <v>3</v>
      </c>
      <c r="BZ407">
        <v>2</v>
      </c>
      <c r="CA407" t="s">
        <v>1098</v>
      </c>
    </row>
    <row r="408" spans="2:79" x14ac:dyDescent="0.2">
      <c r="B408">
        <v>610015</v>
      </c>
      <c r="C408" t="s">
        <v>897</v>
      </c>
      <c r="D408" t="s">
        <v>88</v>
      </c>
      <c r="E408" t="s">
        <v>898</v>
      </c>
      <c r="F408" t="s">
        <v>90</v>
      </c>
      <c r="G408" t="s">
        <v>91</v>
      </c>
      <c r="H408">
        <v>60608</v>
      </c>
      <c r="I408" t="s">
        <v>899</v>
      </c>
      <c r="J408" t="s">
        <v>900</v>
      </c>
      <c r="K408" t="s">
        <v>633</v>
      </c>
      <c r="L408" t="s">
        <v>121</v>
      </c>
      <c r="M408" t="s">
        <v>96</v>
      </c>
      <c r="N408" t="s">
        <v>128</v>
      </c>
      <c r="O408" t="s">
        <v>98</v>
      </c>
      <c r="P408" t="s">
        <v>249</v>
      </c>
      <c r="Q408" t="s">
        <v>96</v>
      </c>
      <c r="R408" t="s">
        <v>102</v>
      </c>
      <c r="S408">
        <v>36</v>
      </c>
      <c r="T408" t="s">
        <v>102</v>
      </c>
      <c r="U408">
        <v>34</v>
      </c>
      <c r="V408" t="s">
        <v>103</v>
      </c>
      <c r="W408">
        <v>56</v>
      </c>
      <c r="X408" t="s">
        <v>103</v>
      </c>
      <c r="Y408">
        <v>53</v>
      </c>
      <c r="Z408" t="s">
        <v>4877</v>
      </c>
      <c r="AA408">
        <v>20</v>
      </c>
      <c r="AB408" t="s">
        <v>103</v>
      </c>
      <c r="AC408">
        <v>43</v>
      </c>
      <c r="AD408" t="s">
        <v>103</v>
      </c>
      <c r="AE408">
        <v>48</v>
      </c>
      <c r="AF408" t="s">
        <v>103</v>
      </c>
      <c r="AG408">
        <v>49</v>
      </c>
      <c r="AH408" s="2">
        <v>0.96399999999999997</v>
      </c>
      <c r="AI408">
        <v>5.3</v>
      </c>
      <c r="AJ408" s="2">
        <v>0.96299999999999997</v>
      </c>
      <c r="AK408" s="2">
        <v>0.93799999999999994</v>
      </c>
      <c r="AL408">
        <v>75.5</v>
      </c>
      <c r="AM408">
        <v>34.700000000000003</v>
      </c>
      <c r="AN408">
        <v>32.5</v>
      </c>
      <c r="AO408">
        <v>20</v>
      </c>
      <c r="AP408">
        <v>59.2</v>
      </c>
      <c r="AQ408">
        <v>64.400000000000006</v>
      </c>
      <c r="AR408">
        <v>25</v>
      </c>
      <c r="AS408">
        <v>34.9</v>
      </c>
      <c r="AT408">
        <v>51.3</v>
      </c>
      <c r="AU408">
        <v>71.3</v>
      </c>
      <c r="AV408">
        <v>6.9</v>
      </c>
      <c r="AW408">
        <v>34.5</v>
      </c>
      <c r="AX408">
        <v>7.8</v>
      </c>
      <c r="AY408">
        <v>6.6</v>
      </c>
      <c r="AZ408">
        <v>0.1</v>
      </c>
      <c r="BA408">
        <v>-0.7</v>
      </c>
      <c r="BB408" t="s">
        <v>113</v>
      </c>
      <c r="BC408" t="s">
        <v>113</v>
      </c>
      <c r="BD408" t="s">
        <v>101</v>
      </c>
      <c r="BE408" t="s">
        <v>101</v>
      </c>
      <c r="BF408" t="s">
        <v>101</v>
      </c>
      <c r="BG408" t="s">
        <v>101</v>
      </c>
      <c r="BH408" t="s">
        <v>101</v>
      </c>
      <c r="BI408" t="s">
        <v>101</v>
      </c>
      <c r="BJ408" t="s">
        <v>101</v>
      </c>
      <c r="BK408" t="s">
        <v>101</v>
      </c>
      <c r="BL408" t="s">
        <v>101</v>
      </c>
      <c r="BM408" t="s">
        <v>101</v>
      </c>
      <c r="BN408" t="s">
        <v>101</v>
      </c>
      <c r="BO408" t="s">
        <v>101</v>
      </c>
      <c r="BP408">
        <v>286</v>
      </c>
      <c r="BQ408">
        <v>39</v>
      </c>
      <c r="BR408" t="s">
        <v>101</v>
      </c>
      <c r="BS408">
        <v>1169764.0049999999</v>
      </c>
      <c r="BT408">
        <v>1891617.595</v>
      </c>
      <c r="BU408">
        <v>41.858100530000002</v>
      </c>
      <c r="BV408">
        <v>-87.652339330000004</v>
      </c>
      <c r="BW408">
        <v>31</v>
      </c>
      <c r="BX408" t="s">
        <v>901</v>
      </c>
      <c r="BY408">
        <v>25</v>
      </c>
      <c r="BZ408">
        <v>12</v>
      </c>
      <c r="CA408" t="s">
        <v>902</v>
      </c>
    </row>
    <row r="409" spans="2:79" x14ac:dyDescent="0.2">
      <c r="B409">
        <v>610094</v>
      </c>
      <c r="C409" t="s">
        <v>1979</v>
      </c>
      <c r="D409" t="s">
        <v>88</v>
      </c>
      <c r="E409" t="s">
        <v>1980</v>
      </c>
      <c r="F409" t="s">
        <v>90</v>
      </c>
      <c r="G409" t="s">
        <v>91</v>
      </c>
      <c r="H409">
        <v>60657</v>
      </c>
      <c r="I409" t="s">
        <v>1981</v>
      </c>
      <c r="J409" t="s">
        <v>1982</v>
      </c>
      <c r="K409" t="s">
        <v>954</v>
      </c>
      <c r="L409" t="s">
        <v>193</v>
      </c>
      <c r="M409" t="s">
        <v>1285</v>
      </c>
      <c r="N409" t="s">
        <v>128</v>
      </c>
      <c r="O409" t="s">
        <v>248</v>
      </c>
      <c r="P409" t="s">
        <v>433</v>
      </c>
      <c r="Q409" t="s">
        <v>96</v>
      </c>
      <c r="R409" t="s">
        <v>103</v>
      </c>
      <c r="S409">
        <v>58</v>
      </c>
      <c r="T409" t="s">
        <v>101</v>
      </c>
      <c r="U409" t="s">
        <v>101</v>
      </c>
      <c r="V409" t="s">
        <v>102</v>
      </c>
      <c r="W409">
        <v>34</v>
      </c>
      <c r="X409" t="s">
        <v>102</v>
      </c>
      <c r="Y409">
        <v>30</v>
      </c>
      <c r="Z409" t="s">
        <v>4875</v>
      </c>
      <c r="AA409" t="s">
        <v>101</v>
      </c>
      <c r="AB409" t="s">
        <v>101</v>
      </c>
      <c r="AC409" t="s">
        <v>101</v>
      </c>
      <c r="AD409" t="s">
        <v>101</v>
      </c>
      <c r="AE409" t="s">
        <v>101</v>
      </c>
      <c r="AF409" t="s">
        <v>101</v>
      </c>
      <c r="AG409" t="s">
        <v>101</v>
      </c>
      <c r="AH409" s="2">
        <v>0.95499999999999996</v>
      </c>
      <c r="AI409">
        <v>5.3</v>
      </c>
      <c r="AJ409" s="2">
        <v>0.95899999999999996</v>
      </c>
      <c r="AK409" s="2">
        <v>0.97899999999999998</v>
      </c>
      <c r="AL409">
        <v>85.4</v>
      </c>
      <c r="AM409">
        <v>52.2</v>
      </c>
      <c r="AN409">
        <v>67.599999999999994</v>
      </c>
      <c r="AO409">
        <v>71.2</v>
      </c>
      <c r="AP409">
        <v>61.6</v>
      </c>
      <c r="AQ409">
        <v>61.4</v>
      </c>
      <c r="AR409">
        <v>56.8</v>
      </c>
      <c r="AS409">
        <v>66.7</v>
      </c>
      <c r="AT409">
        <v>45.1</v>
      </c>
      <c r="AU409">
        <v>51</v>
      </c>
      <c r="AV409">
        <v>29.6</v>
      </c>
      <c r="AW409">
        <v>29.6</v>
      </c>
      <c r="AX409">
        <v>38.200000000000003</v>
      </c>
      <c r="AY409">
        <v>42.4</v>
      </c>
      <c r="AZ409">
        <v>0.2</v>
      </c>
      <c r="BA409">
        <v>0</v>
      </c>
      <c r="BB409" t="s">
        <v>113</v>
      </c>
      <c r="BC409" t="s">
        <v>113</v>
      </c>
      <c r="BD409">
        <v>53.6</v>
      </c>
      <c r="BE409">
        <v>33.299999999999997</v>
      </c>
      <c r="BF409" t="s">
        <v>101</v>
      </c>
      <c r="BG409" t="s">
        <v>101</v>
      </c>
      <c r="BH409" t="s">
        <v>101</v>
      </c>
      <c r="BI409" t="s">
        <v>101</v>
      </c>
      <c r="BJ409" t="s">
        <v>101</v>
      </c>
      <c r="BK409" t="s">
        <v>101</v>
      </c>
      <c r="BL409" t="s">
        <v>101</v>
      </c>
      <c r="BM409" t="s">
        <v>101</v>
      </c>
      <c r="BN409" t="s">
        <v>101</v>
      </c>
      <c r="BO409" t="s">
        <v>101</v>
      </c>
      <c r="BP409">
        <v>729</v>
      </c>
      <c r="BQ409">
        <v>33</v>
      </c>
      <c r="BR409" t="s">
        <v>101</v>
      </c>
      <c r="BS409">
        <v>1171628.585</v>
      </c>
      <c r="BT409">
        <v>1922072.58</v>
      </c>
      <c r="BU409">
        <v>41.941629990000003</v>
      </c>
      <c r="BV409">
        <v>-87.644597759999996</v>
      </c>
      <c r="BW409">
        <v>6</v>
      </c>
      <c r="BX409" t="s">
        <v>1433</v>
      </c>
      <c r="BY409">
        <v>44</v>
      </c>
      <c r="BZ409">
        <v>19</v>
      </c>
      <c r="CA409" t="s">
        <v>1983</v>
      </c>
    </row>
    <row r="410" spans="2:79" x14ac:dyDescent="0.2">
      <c r="B410">
        <v>610206</v>
      </c>
      <c r="C410" t="s">
        <v>2298</v>
      </c>
      <c r="D410" t="s">
        <v>88</v>
      </c>
      <c r="E410" t="s">
        <v>2299</v>
      </c>
      <c r="F410" t="s">
        <v>90</v>
      </c>
      <c r="G410" t="s">
        <v>91</v>
      </c>
      <c r="H410">
        <v>60638</v>
      </c>
      <c r="I410" t="s">
        <v>2300</v>
      </c>
      <c r="J410" t="s">
        <v>2301</v>
      </c>
      <c r="K410" t="s">
        <v>175</v>
      </c>
      <c r="L410" t="s">
        <v>112</v>
      </c>
      <c r="M410" t="s">
        <v>96</v>
      </c>
      <c r="N410" t="s">
        <v>128</v>
      </c>
      <c r="O410" t="s">
        <v>248</v>
      </c>
      <c r="P410" t="s">
        <v>433</v>
      </c>
      <c r="Q410" t="s">
        <v>96</v>
      </c>
      <c r="R410" t="s">
        <v>149</v>
      </c>
      <c r="S410">
        <v>67</v>
      </c>
      <c r="T410" t="s">
        <v>149</v>
      </c>
      <c r="U410">
        <v>76</v>
      </c>
      <c r="V410" t="s">
        <v>103</v>
      </c>
      <c r="W410">
        <v>46</v>
      </c>
      <c r="X410" t="s">
        <v>103</v>
      </c>
      <c r="Y410">
        <v>44</v>
      </c>
      <c r="Z410" t="s">
        <v>4878</v>
      </c>
      <c r="AA410">
        <v>84</v>
      </c>
      <c r="AB410" t="s">
        <v>149</v>
      </c>
      <c r="AC410">
        <v>71</v>
      </c>
      <c r="AD410" t="s">
        <v>149</v>
      </c>
      <c r="AE410">
        <v>60</v>
      </c>
      <c r="AF410" t="s">
        <v>149</v>
      </c>
      <c r="AG410">
        <v>60</v>
      </c>
      <c r="AH410" s="2">
        <v>0.96299999999999997</v>
      </c>
      <c r="AI410">
        <v>5.3</v>
      </c>
      <c r="AJ410" s="2">
        <v>0.97799999999999998</v>
      </c>
      <c r="AK410" s="2">
        <v>0.98299999999999998</v>
      </c>
      <c r="AL410">
        <v>84.6</v>
      </c>
      <c r="AM410">
        <v>61.1</v>
      </c>
      <c r="AN410">
        <v>44.4</v>
      </c>
      <c r="AO410">
        <v>48.5</v>
      </c>
      <c r="AP410">
        <v>53.2</v>
      </c>
      <c r="AQ410">
        <v>63.3</v>
      </c>
      <c r="AR410">
        <v>49.1</v>
      </c>
      <c r="AS410">
        <v>58.1</v>
      </c>
      <c r="AT410">
        <v>62.2</v>
      </c>
      <c r="AU410">
        <v>55.8</v>
      </c>
      <c r="AV410">
        <v>32.1</v>
      </c>
      <c r="AW410">
        <v>43.8</v>
      </c>
      <c r="AX410">
        <v>32.299999999999997</v>
      </c>
      <c r="AY410">
        <v>19.8</v>
      </c>
      <c r="AZ410">
        <v>0.2</v>
      </c>
      <c r="BA410">
        <v>-0.4</v>
      </c>
      <c r="BB410" t="s">
        <v>113</v>
      </c>
      <c r="BC410" t="s">
        <v>113</v>
      </c>
      <c r="BD410" t="s">
        <v>101</v>
      </c>
      <c r="BE410" t="s">
        <v>101</v>
      </c>
      <c r="BF410" t="s">
        <v>101</v>
      </c>
      <c r="BG410" t="s">
        <v>101</v>
      </c>
      <c r="BH410" t="s">
        <v>101</v>
      </c>
      <c r="BI410" t="s">
        <v>101</v>
      </c>
      <c r="BJ410" t="s">
        <v>101</v>
      </c>
      <c r="BK410" t="s">
        <v>101</v>
      </c>
      <c r="BL410" t="s">
        <v>101</v>
      </c>
      <c r="BM410" t="s">
        <v>101</v>
      </c>
      <c r="BN410" t="s">
        <v>101</v>
      </c>
      <c r="BO410" t="s">
        <v>101</v>
      </c>
      <c r="BP410">
        <v>1161</v>
      </c>
      <c r="BQ410">
        <v>44</v>
      </c>
      <c r="BR410" t="s">
        <v>101</v>
      </c>
      <c r="BS410">
        <v>1140861.0830000001</v>
      </c>
      <c r="BT410">
        <v>1869888.2830000001</v>
      </c>
      <c r="BU410">
        <v>41.799052060000001</v>
      </c>
      <c r="BV410">
        <v>-87.758965239999995</v>
      </c>
      <c r="BW410">
        <v>56</v>
      </c>
      <c r="BX410" t="s">
        <v>760</v>
      </c>
      <c r="BY410">
        <v>23</v>
      </c>
      <c r="BZ410">
        <v>8</v>
      </c>
      <c r="CA410" t="s">
        <v>2302</v>
      </c>
    </row>
    <row r="411" spans="2:79" x14ac:dyDescent="0.2">
      <c r="B411">
        <v>609780</v>
      </c>
      <c r="C411" t="s">
        <v>977</v>
      </c>
      <c r="D411" t="s">
        <v>785</v>
      </c>
      <c r="E411" t="s">
        <v>978</v>
      </c>
      <c r="F411" t="s">
        <v>90</v>
      </c>
      <c r="G411" t="s">
        <v>91</v>
      </c>
      <c r="H411">
        <v>60647</v>
      </c>
      <c r="I411" t="s">
        <v>979</v>
      </c>
      <c r="J411" t="s">
        <v>980</v>
      </c>
      <c r="K411" t="s">
        <v>192</v>
      </c>
      <c r="L411" t="s">
        <v>193</v>
      </c>
      <c r="M411" t="s">
        <v>96</v>
      </c>
      <c r="N411" t="s">
        <v>128</v>
      </c>
      <c r="O411" t="s">
        <v>98</v>
      </c>
      <c r="P411" t="s">
        <v>249</v>
      </c>
      <c r="Q411" t="s">
        <v>96</v>
      </c>
      <c r="R411" t="s">
        <v>102</v>
      </c>
      <c r="S411">
        <v>38</v>
      </c>
      <c r="T411" t="s">
        <v>100</v>
      </c>
      <c r="U411">
        <v>17</v>
      </c>
      <c r="V411" t="s">
        <v>102</v>
      </c>
      <c r="W411">
        <v>27</v>
      </c>
      <c r="X411" t="s">
        <v>102</v>
      </c>
      <c r="Y411">
        <v>35</v>
      </c>
      <c r="Z411" t="s">
        <v>4877</v>
      </c>
      <c r="AA411">
        <v>26</v>
      </c>
      <c r="AB411" t="s">
        <v>102</v>
      </c>
      <c r="AC411">
        <v>26</v>
      </c>
      <c r="AD411" t="s">
        <v>103</v>
      </c>
      <c r="AE411">
        <v>50</v>
      </c>
      <c r="AF411" t="s">
        <v>103</v>
      </c>
      <c r="AG411">
        <v>50</v>
      </c>
      <c r="AH411" s="2">
        <v>0.94299999999999995</v>
      </c>
      <c r="AI411">
        <v>5.3</v>
      </c>
      <c r="AJ411" s="2">
        <v>0.96</v>
      </c>
      <c r="AK411" s="2">
        <v>1</v>
      </c>
      <c r="AL411" t="s">
        <v>101</v>
      </c>
      <c r="AM411" t="s">
        <v>101</v>
      </c>
      <c r="AN411" t="s">
        <v>101</v>
      </c>
      <c r="AO411" t="s">
        <v>101</v>
      </c>
      <c r="AP411" t="s">
        <v>101</v>
      </c>
      <c r="AQ411" t="s">
        <v>101</v>
      </c>
      <c r="AR411">
        <v>35.1</v>
      </c>
      <c r="AS411">
        <v>27.9</v>
      </c>
      <c r="AT411">
        <v>76.8</v>
      </c>
      <c r="AU411">
        <v>51.1</v>
      </c>
      <c r="AV411">
        <v>9.1999999999999993</v>
      </c>
      <c r="AW411">
        <v>18.399999999999999</v>
      </c>
      <c r="AX411">
        <v>14.5</v>
      </c>
      <c r="AY411">
        <v>3</v>
      </c>
      <c r="AZ411">
        <v>-1.9</v>
      </c>
      <c r="BA411">
        <v>-1.5</v>
      </c>
      <c r="BB411" t="s">
        <v>104</v>
      </c>
      <c r="BC411" t="s">
        <v>104</v>
      </c>
      <c r="BD411">
        <v>28.8</v>
      </c>
      <c r="BE411">
        <v>55</v>
      </c>
      <c r="BF411" t="s">
        <v>101</v>
      </c>
      <c r="BG411" t="s">
        <v>101</v>
      </c>
      <c r="BH411" t="s">
        <v>101</v>
      </c>
      <c r="BI411" t="s">
        <v>101</v>
      </c>
      <c r="BJ411" t="s">
        <v>101</v>
      </c>
      <c r="BK411" t="s">
        <v>101</v>
      </c>
      <c r="BL411" t="s">
        <v>101</v>
      </c>
      <c r="BM411" t="s">
        <v>101</v>
      </c>
      <c r="BN411" t="s">
        <v>101</v>
      </c>
      <c r="BO411" t="s">
        <v>101</v>
      </c>
      <c r="BP411">
        <v>586</v>
      </c>
      <c r="BQ411">
        <v>34</v>
      </c>
      <c r="BR411" t="s">
        <v>101</v>
      </c>
      <c r="BS411">
        <v>1150696.7790000001</v>
      </c>
      <c r="BT411">
        <v>1912593.8230000001</v>
      </c>
      <c r="BU411">
        <v>41.916055190000002</v>
      </c>
      <c r="BV411">
        <v>-87.72177945</v>
      </c>
      <c r="BW411">
        <v>22</v>
      </c>
      <c r="BX411" t="s">
        <v>194</v>
      </c>
      <c r="BY411">
        <v>26</v>
      </c>
      <c r="BZ411">
        <v>25</v>
      </c>
      <c r="CA411" t="s">
        <v>981</v>
      </c>
    </row>
    <row r="412" spans="2:79" x14ac:dyDescent="0.2">
      <c r="B412">
        <v>609744</v>
      </c>
      <c r="C412" t="s">
        <v>2715</v>
      </c>
      <c r="D412" t="s">
        <v>132</v>
      </c>
      <c r="E412" t="s">
        <v>2716</v>
      </c>
      <c r="F412" t="s">
        <v>90</v>
      </c>
      <c r="G412" t="s">
        <v>91</v>
      </c>
      <c r="H412">
        <v>60659</v>
      </c>
      <c r="I412" t="s">
        <v>2717</v>
      </c>
      <c r="J412" t="s">
        <v>2718</v>
      </c>
      <c r="K412" t="s">
        <v>367</v>
      </c>
      <c r="L412" t="s">
        <v>193</v>
      </c>
      <c r="M412" t="s">
        <v>101</v>
      </c>
      <c r="N412" t="s">
        <v>128</v>
      </c>
      <c r="O412" t="s">
        <v>482</v>
      </c>
      <c r="P412" t="s">
        <v>789</v>
      </c>
      <c r="Q412" t="s">
        <v>96</v>
      </c>
      <c r="R412" t="s">
        <v>250</v>
      </c>
      <c r="S412">
        <v>99</v>
      </c>
      <c r="T412" t="s">
        <v>250</v>
      </c>
      <c r="U412">
        <v>99</v>
      </c>
      <c r="V412" t="s">
        <v>250</v>
      </c>
      <c r="W412">
        <v>81</v>
      </c>
      <c r="X412" t="s">
        <v>102</v>
      </c>
      <c r="Y412">
        <v>34</v>
      </c>
      <c r="Z412" t="s">
        <v>4874</v>
      </c>
      <c r="AA412">
        <v>75</v>
      </c>
      <c r="AB412" t="s">
        <v>250</v>
      </c>
      <c r="AC412">
        <v>84</v>
      </c>
      <c r="AD412" t="s">
        <v>149</v>
      </c>
      <c r="AE412">
        <v>62</v>
      </c>
      <c r="AF412" t="s">
        <v>149</v>
      </c>
      <c r="AG412">
        <v>59</v>
      </c>
      <c r="AH412" s="2">
        <v>0.89800000000000002</v>
      </c>
      <c r="AI412">
        <v>5.3</v>
      </c>
      <c r="AJ412" s="2">
        <v>0.95599999999999996</v>
      </c>
      <c r="AK412" s="2">
        <v>1</v>
      </c>
      <c r="AL412" t="s">
        <v>101</v>
      </c>
      <c r="AM412" t="s">
        <v>101</v>
      </c>
      <c r="AN412" t="s">
        <v>101</v>
      </c>
      <c r="AO412" t="s">
        <v>101</v>
      </c>
      <c r="AP412" t="s">
        <v>101</v>
      </c>
      <c r="AQ412" t="s">
        <v>101</v>
      </c>
      <c r="AR412" t="s">
        <v>101</v>
      </c>
      <c r="AS412" t="s">
        <v>101</v>
      </c>
      <c r="AT412" t="s">
        <v>101</v>
      </c>
      <c r="AU412" t="s">
        <v>101</v>
      </c>
      <c r="AV412" t="s">
        <v>101</v>
      </c>
      <c r="AW412" t="s">
        <v>101</v>
      </c>
      <c r="BB412" t="s">
        <v>101</v>
      </c>
      <c r="BC412" t="s">
        <v>101</v>
      </c>
      <c r="BD412" t="s">
        <v>101</v>
      </c>
      <c r="BE412" t="s">
        <v>101</v>
      </c>
      <c r="BF412" t="s">
        <v>101</v>
      </c>
      <c r="BG412" t="s">
        <v>101</v>
      </c>
      <c r="BH412" t="s">
        <v>101</v>
      </c>
      <c r="BI412" t="s">
        <v>101</v>
      </c>
      <c r="BJ412" t="s">
        <v>101</v>
      </c>
      <c r="BK412" t="s">
        <v>101</v>
      </c>
      <c r="BL412" t="s">
        <v>101</v>
      </c>
      <c r="BM412">
        <v>66.7</v>
      </c>
      <c r="BN412">
        <v>0</v>
      </c>
      <c r="BO412" t="s">
        <v>101</v>
      </c>
      <c r="BP412">
        <v>298</v>
      </c>
      <c r="BQ412">
        <v>31</v>
      </c>
      <c r="BR412" t="s">
        <v>101</v>
      </c>
      <c r="BS412">
        <v>1150357.037</v>
      </c>
      <c r="BT412">
        <v>1936987.496</v>
      </c>
      <c r="BU412">
        <v>41.982999939999999</v>
      </c>
      <c r="BV412">
        <v>-87.722388809999998</v>
      </c>
      <c r="BW412">
        <v>13</v>
      </c>
      <c r="BX412" t="s">
        <v>2120</v>
      </c>
      <c r="BY412">
        <v>39</v>
      </c>
      <c r="BZ412">
        <v>17</v>
      </c>
      <c r="CA412" t="s">
        <v>2719</v>
      </c>
    </row>
    <row r="413" spans="2:79" x14ac:dyDescent="0.2">
      <c r="B413">
        <v>609753</v>
      </c>
      <c r="C413" t="s">
        <v>2585</v>
      </c>
      <c r="D413" t="s">
        <v>132</v>
      </c>
      <c r="E413" t="s">
        <v>2586</v>
      </c>
      <c r="F413" t="s">
        <v>90</v>
      </c>
      <c r="G413" t="s">
        <v>91</v>
      </c>
      <c r="H413">
        <v>60655</v>
      </c>
      <c r="I413" t="s">
        <v>2587</v>
      </c>
      <c r="J413" t="s">
        <v>2588</v>
      </c>
      <c r="K413" t="s">
        <v>489</v>
      </c>
      <c r="L413" t="s">
        <v>156</v>
      </c>
      <c r="M413" t="s">
        <v>96</v>
      </c>
      <c r="N413" t="s">
        <v>97</v>
      </c>
      <c r="O413" t="s">
        <v>248</v>
      </c>
      <c r="P413" t="s">
        <v>433</v>
      </c>
      <c r="Q413" t="s">
        <v>96</v>
      </c>
      <c r="R413" t="s">
        <v>250</v>
      </c>
      <c r="S413">
        <v>87</v>
      </c>
      <c r="T413" t="s">
        <v>149</v>
      </c>
      <c r="U413">
        <v>77</v>
      </c>
      <c r="V413" t="s">
        <v>103</v>
      </c>
      <c r="W413">
        <v>49</v>
      </c>
      <c r="X413" t="s">
        <v>103</v>
      </c>
      <c r="Y413">
        <v>47</v>
      </c>
      <c r="Z413" t="s">
        <v>4876</v>
      </c>
      <c r="AA413">
        <v>57</v>
      </c>
      <c r="AB413" t="s">
        <v>103</v>
      </c>
      <c r="AC413">
        <v>40</v>
      </c>
      <c r="AD413" t="s">
        <v>103</v>
      </c>
      <c r="AE413">
        <v>52</v>
      </c>
      <c r="AF413" t="s">
        <v>149</v>
      </c>
      <c r="AG413">
        <v>55</v>
      </c>
      <c r="AH413" s="2">
        <v>0.92800000000000005</v>
      </c>
      <c r="AI413">
        <v>5.2</v>
      </c>
      <c r="AJ413" s="2">
        <v>0.95199999999999996</v>
      </c>
      <c r="AK413" s="2">
        <v>0.96799999999999997</v>
      </c>
      <c r="AL413" t="s">
        <v>101</v>
      </c>
      <c r="AM413" t="s">
        <v>101</v>
      </c>
      <c r="AN413" t="s">
        <v>101</v>
      </c>
      <c r="AO413" t="s">
        <v>101</v>
      </c>
      <c r="AP413" t="s">
        <v>101</v>
      </c>
      <c r="AQ413" t="s">
        <v>101</v>
      </c>
      <c r="AR413" t="s">
        <v>101</v>
      </c>
      <c r="AS413" t="s">
        <v>101</v>
      </c>
      <c r="AT413" t="s">
        <v>101</v>
      </c>
      <c r="AU413" t="s">
        <v>101</v>
      </c>
      <c r="AV413" t="s">
        <v>101</v>
      </c>
      <c r="AW413" t="s">
        <v>101</v>
      </c>
      <c r="BB413" t="s">
        <v>101</v>
      </c>
      <c r="BC413" t="s">
        <v>101</v>
      </c>
      <c r="BD413" t="s">
        <v>101</v>
      </c>
      <c r="BE413" t="s">
        <v>101</v>
      </c>
      <c r="BF413">
        <v>16.100000000000001</v>
      </c>
      <c r="BG413">
        <v>16.5</v>
      </c>
      <c r="BH413">
        <v>16.899999999999999</v>
      </c>
      <c r="BI413">
        <v>17.399999999999999</v>
      </c>
      <c r="BJ413">
        <v>1.3</v>
      </c>
      <c r="BK413">
        <v>20.399999999999999</v>
      </c>
      <c r="BL413">
        <v>3.5</v>
      </c>
      <c r="BM413">
        <v>30.7</v>
      </c>
      <c r="BN413">
        <v>70.7</v>
      </c>
      <c r="BO413">
        <v>79.599999999999994</v>
      </c>
      <c r="BP413">
        <v>579</v>
      </c>
      <c r="BQ413">
        <v>49</v>
      </c>
      <c r="BR413">
        <v>88.1</v>
      </c>
      <c r="BS413">
        <v>1152383.425</v>
      </c>
      <c r="BT413">
        <v>1830663.6470000001</v>
      </c>
      <c r="BU413">
        <v>41.69119388</v>
      </c>
      <c r="BV413">
        <v>-87.717738629999999</v>
      </c>
      <c r="BW413">
        <v>74</v>
      </c>
      <c r="BX413" t="s">
        <v>2487</v>
      </c>
      <c r="BY413">
        <v>19</v>
      </c>
      <c r="BZ413">
        <v>22</v>
      </c>
      <c r="CA413" t="s">
        <v>2589</v>
      </c>
    </row>
    <row r="414" spans="2:79" x14ac:dyDescent="0.2">
      <c r="B414">
        <v>610129</v>
      </c>
      <c r="C414" t="s">
        <v>1619</v>
      </c>
      <c r="D414" t="s">
        <v>88</v>
      </c>
      <c r="E414" t="s">
        <v>1620</v>
      </c>
      <c r="F414" t="s">
        <v>90</v>
      </c>
      <c r="G414" t="s">
        <v>91</v>
      </c>
      <c r="H414">
        <v>60608</v>
      </c>
      <c r="I414" t="s">
        <v>1621</v>
      </c>
      <c r="J414" t="s">
        <v>1622</v>
      </c>
      <c r="K414" t="s">
        <v>633</v>
      </c>
      <c r="L414" t="s">
        <v>121</v>
      </c>
      <c r="M414" t="s">
        <v>96</v>
      </c>
      <c r="N414" t="s">
        <v>97</v>
      </c>
      <c r="O414" t="s">
        <v>98</v>
      </c>
      <c r="P414" t="s">
        <v>249</v>
      </c>
      <c r="Q414" t="s">
        <v>96</v>
      </c>
      <c r="R414" t="s">
        <v>103</v>
      </c>
      <c r="S414">
        <v>50</v>
      </c>
      <c r="T414" t="s">
        <v>102</v>
      </c>
      <c r="U414">
        <v>36</v>
      </c>
      <c r="V414" t="s">
        <v>102</v>
      </c>
      <c r="W414">
        <v>35</v>
      </c>
      <c r="X414" t="s">
        <v>102</v>
      </c>
      <c r="Y414">
        <v>37</v>
      </c>
      <c r="Z414" t="s">
        <v>4877</v>
      </c>
      <c r="AA414">
        <v>32</v>
      </c>
      <c r="AB414" t="s">
        <v>102</v>
      </c>
      <c r="AC414">
        <v>34</v>
      </c>
      <c r="AD414" t="s">
        <v>103</v>
      </c>
      <c r="AE414">
        <v>48</v>
      </c>
      <c r="AF414" t="s">
        <v>149</v>
      </c>
      <c r="AG414">
        <v>54</v>
      </c>
      <c r="AH414" s="2">
        <v>0.95799999999999996</v>
      </c>
      <c r="AI414">
        <v>5.0999999999999996</v>
      </c>
      <c r="AJ414" s="2">
        <v>0.96399999999999997</v>
      </c>
      <c r="AK414" s="2">
        <v>1</v>
      </c>
      <c r="AL414">
        <v>76.400000000000006</v>
      </c>
      <c r="AM414" t="s">
        <v>101</v>
      </c>
      <c r="AN414">
        <v>48.9</v>
      </c>
      <c r="AO414">
        <v>25.6</v>
      </c>
      <c r="AP414">
        <v>55</v>
      </c>
      <c r="AQ414">
        <v>78.599999999999994</v>
      </c>
      <c r="AR414">
        <v>42.5</v>
      </c>
      <c r="AS414">
        <v>30.2</v>
      </c>
      <c r="AT414">
        <v>70</v>
      </c>
      <c r="AU414">
        <v>69.8</v>
      </c>
      <c r="AV414">
        <v>6.6</v>
      </c>
      <c r="AW414">
        <v>8.1999999999999993</v>
      </c>
      <c r="AX414">
        <v>16.100000000000001</v>
      </c>
      <c r="AY414">
        <v>11</v>
      </c>
      <c r="AZ414">
        <v>1.7</v>
      </c>
      <c r="BA414">
        <v>0</v>
      </c>
      <c r="BB414" t="s">
        <v>220</v>
      </c>
      <c r="BC414" t="s">
        <v>113</v>
      </c>
      <c r="BD414" t="s">
        <v>101</v>
      </c>
      <c r="BE414" t="s">
        <v>101</v>
      </c>
      <c r="BF414" t="s">
        <v>101</v>
      </c>
      <c r="BG414" t="s">
        <v>101</v>
      </c>
      <c r="BH414" t="s">
        <v>101</v>
      </c>
      <c r="BI414" t="s">
        <v>101</v>
      </c>
      <c r="BJ414" t="s">
        <v>101</v>
      </c>
      <c r="BK414" t="s">
        <v>101</v>
      </c>
      <c r="BL414" t="s">
        <v>101</v>
      </c>
      <c r="BM414" t="s">
        <v>101</v>
      </c>
      <c r="BN414" t="s">
        <v>101</v>
      </c>
      <c r="BO414" t="s">
        <v>101</v>
      </c>
      <c r="BP414">
        <v>656</v>
      </c>
      <c r="BQ414">
        <v>39</v>
      </c>
      <c r="BR414" t="s">
        <v>101</v>
      </c>
      <c r="BS414">
        <v>1161333.371</v>
      </c>
      <c r="BT414">
        <v>1889647.219</v>
      </c>
      <c r="BU414">
        <v>41.852872949999998</v>
      </c>
      <c r="BV414">
        <v>-87.683339700000005</v>
      </c>
      <c r="BW414">
        <v>31</v>
      </c>
      <c r="BX414" t="s">
        <v>901</v>
      </c>
      <c r="BY414">
        <v>25</v>
      </c>
      <c r="BZ414">
        <v>12</v>
      </c>
      <c r="CA414" t="s">
        <v>1623</v>
      </c>
    </row>
    <row r="415" spans="2:79" x14ac:dyDescent="0.2">
      <c r="B415">
        <v>610325</v>
      </c>
      <c r="C415" t="s">
        <v>1871</v>
      </c>
      <c r="D415" t="s">
        <v>785</v>
      </c>
      <c r="E415" t="s">
        <v>1872</v>
      </c>
      <c r="F415" t="s">
        <v>90</v>
      </c>
      <c r="G415" t="s">
        <v>91</v>
      </c>
      <c r="H415">
        <v>60618</v>
      </c>
      <c r="I415" t="s">
        <v>1873</v>
      </c>
      <c r="J415" t="s">
        <v>1874</v>
      </c>
      <c r="K415" t="s">
        <v>192</v>
      </c>
      <c r="L415" t="s">
        <v>193</v>
      </c>
      <c r="M415" t="s">
        <v>96</v>
      </c>
      <c r="N415" t="s">
        <v>128</v>
      </c>
      <c r="O415" t="s">
        <v>248</v>
      </c>
      <c r="P415" t="s">
        <v>249</v>
      </c>
      <c r="Q415" t="s">
        <v>96</v>
      </c>
      <c r="R415" t="s">
        <v>103</v>
      </c>
      <c r="S415">
        <v>56</v>
      </c>
      <c r="T415" t="s">
        <v>101</v>
      </c>
      <c r="U415" t="s">
        <v>101</v>
      </c>
      <c r="V415" t="s">
        <v>102</v>
      </c>
      <c r="W415">
        <v>32</v>
      </c>
      <c r="X415" t="s">
        <v>102</v>
      </c>
      <c r="Y415">
        <v>28</v>
      </c>
      <c r="Z415" t="s">
        <v>4875</v>
      </c>
      <c r="AA415" t="s">
        <v>101</v>
      </c>
      <c r="AB415" t="s">
        <v>101</v>
      </c>
      <c r="AC415" t="s">
        <v>101</v>
      </c>
      <c r="AD415" t="s">
        <v>103</v>
      </c>
      <c r="AE415">
        <v>50</v>
      </c>
      <c r="AF415" t="s">
        <v>103</v>
      </c>
      <c r="AG415">
        <v>51</v>
      </c>
      <c r="AH415" s="2">
        <v>0.95099999999999996</v>
      </c>
      <c r="AI415">
        <v>5.0999999999999996</v>
      </c>
      <c r="AJ415" s="2">
        <v>0.95599999999999996</v>
      </c>
      <c r="AK415" s="2">
        <v>1</v>
      </c>
      <c r="AL415" t="s">
        <v>101</v>
      </c>
      <c r="AM415" t="s">
        <v>101</v>
      </c>
      <c r="AN415" t="s">
        <v>101</v>
      </c>
      <c r="AO415" t="s">
        <v>101</v>
      </c>
      <c r="AP415" t="s">
        <v>101</v>
      </c>
      <c r="AQ415" t="s">
        <v>101</v>
      </c>
      <c r="AR415">
        <v>39.1</v>
      </c>
      <c r="AS415">
        <v>31</v>
      </c>
      <c r="AT415">
        <v>56.9</v>
      </c>
      <c r="AU415">
        <v>55.1</v>
      </c>
      <c r="AV415">
        <v>20</v>
      </c>
      <c r="AW415">
        <v>22.6</v>
      </c>
      <c r="AX415">
        <v>11.6</v>
      </c>
      <c r="AY415">
        <v>7.8</v>
      </c>
      <c r="AZ415">
        <v>-0.6</v>
      </c>
      <c r="BA415">
        <v>-0.3</v>
      </c>
      <c r="BB415" t="s">
        <v>113</v>
      </c>
      <c r="BC415" t="s">
        <v>113</v>
      </c>
      <c r="BD415">
        <v>34.799999999999997</v>
      </c>
      <c r="BE415">
        <v>37.5</v>
      </c>
      <c r="BF415" t="s">
        <v>101</v>
      </c>
      <c r="BG415" t="s">
        <v>101</v>
      </c>
      <c r="BH415" t="s">
        <v>101</v>
      </c>
      <c r="BI415" t="s">
        <v>101</v>
      </c>
      <c r="BJ415" t="s">
        <v>101</v>
      </c>
      <c r="BK415" t="s">
        <v>101</v>
      </c>
      <c r="BL415" t="s">
        <v>101</v>
      </c>
      <c r="BM415" t="s">
        <v>101</v>
      </c>
      <c r="BN415" t="s">
        <v>101</v>
      </c>
      <c r="BO415" t="s">
        <v>101</v>
      </c>
      <c r="BP415">
        <v>941</v>
      </c>
      <c r="BQ415">
        <v>29</v>
      </c>
      <c r="BR415" t="s">
        <v>101</v>
      </c>
      <c r="BS415">
        <v>1154387.612</v>
      </c>
      <c r="BT415">
        <v>1919159.0190000001</v>
      </c>
      <c r="BU415">
        <v>41.933997599999998</v>
      </c>
      <c r="BV415">
        <v>-87.708043590000003</v>
      </c>
      <c r="BW415">
        <v>21</v>
      </c>
      <c r="BX415" t="s">
        <v>1495</v>
      </c>
      <c r="BY415">
        <v>35</v>
      </c>
      <c r="BZ415">
        <v>14</v>
      </c>
      <c r="CA415" t="s">
        <v>1875</v>
      </c>
    </row>
    <row r="416" spans="2:79" x14ac:dyDescent="0.2">
      <c r="B416">
        <v>610117</v>
      </c>
      <c r="C416" t="s">
        <v>1624</v>
      </c>
      <c r="D416" t="s">
        <v>88</v>
      </c>
      <c r="E416" t="s">
        <v>1625</v>
      </c>
      <c r="F416" t="s">
        <v>90</v>
      </c>
      <c r="G416" t="s">
        <v>91</v>
      </c>
      <c r="H416">
        <v>60629</v>
      </c>
      <c r="I416" t="s">
        <v>1626</v>
      </c>
      <c r="J416" t="s">
        <v>1627</v>
      </c>
      <c r="K416" t="s">
        <v>175</v>
      </c>
      <c r="L416" t="s">
        <v>112</v>
      </c>
      <c r="M416" t="s">
        <v>96</v>
      </c>
      <c r="N416" t="s">
        <v>97</v>
      </c>
      <c r="O416" t="s">
        <v>248</v>
      </c>
      <c r="P416" t="s">
        <v>249</v>
      </c>
      <c r="Q416" t="s">
        <v>96</v>
      </c>
      <c r="R416" t="s">
        <v>103</v>
      </c>
      <c r="S416">
        <v>50</v>
      </c>
      <c r="T416" t="s">
        <v>101</v>
      </c>
      <c r="U416" t="s">
        <v>101</v>
      </c>
      <c r="V416" t="s">
        <v>103</v>
      </c>
      <c r="W416">
        <v>42</v>
      </c>
      <c r="X416" t="s">
        <v>102</v>
      </c>
      <c r="Y416">
        <v>38</v>
      </c>
      <c r="Z416" t="s">
        <v>4875</v>
      </c>
      <c r="AA416" t="s">
        <v>101</v>
      </c>
      <c r="AB416" t="s">
        <v>101</v>
      </c>
      <c r="AC416" t="s">
        <v>101</v>
      </c>
      <c r="AD416" t="s">
        <v>101</v>
      </c>
      <c r="AE416" t="s">
        <v>101</v>
      </c>
      <c r="AF416" t="s">
        <v>101</v>
      </c>
      <c r="AG416" t="s">
        <v>101</v>
      </c>
      <c r="AH416" s="2">
        <v>0.95</v>
      </c>
      <c r="AI416">
        <v>5</v>
      </c>
      <c r="AJ416" s="2">
        <v>0.95799999999999996</v>
      </c>
      <c r="AK416" s="2">
        <v>0.97299999999999998</v>
      </c>
      <c r="AL416">
        <v>45</v>
      </c>
      <c r="AM416">
        <v>19.2</v>
      </c>
      <c r="AN416">
        <v>39.1</v>
      </c>
      <c r="AO416">
        <v>43.4</v>
      </c>
      <c r="AP416">
        <v>53.6</v>
      </c>
      <c r="AQ416">
        <v>57.4</v>
      </c>
      <c r="AR416">
        <v>39.799999999999997</v>
      </c>
      <c r="AS416">
        <v>50.8</v>
      </c>
      <c r="AT416">
        <v>46</v>
      </c>
      <c r="AU416">
        <v>51.5</v>
      </c>
      <c r="AV416">
        <v>17</v>
      </c>
      <c r="AW416">
        <v>28.1</v>
      </c>
      <c r="AX416">
        <v>15.9</v>
      </c>
      <c r="AY416">
        <v>13.7</v>
      </c>
      <c r="AZ416">
        <v>-3.1</v>
      </c>
      <c r="BA416">
        <v>-0.6</v>
      </c>
      <c r="BB416" t="s">
        <v>104</v>
      </c>
      <c r="BC416" t="s">
        <v>113</v>
      </c>
      <c r="BD416" t="s">
        <v>101</v>
      </c>
      <c r="BE416" t="s">
        <v>101</v>
      </c>
      <c r="BF416" t="s">
        <v>101</v>
      </c>
      <c r="BG416" t="s">
        <v>101</v>
      </c>
      <c r="BH416" t="s">
        <v>101</v>
      </c>
      <c r="BI416" t="s">
        <v>101</v>
      </c>
      <c r="BJ416" t="s">
        <v>101</v>
      </c>
      <c r="BK416" t="s">
        <v>101</v>
      </c>
      <c r="BL416" t="s">
        <v>101</v>
      </c>
      <c r="BM416" t="s">
        <v>101</v>
      </c>
      <c r="BN416" t="s">
        <v>101</v>
      </c>
      <c r="BO416" t="s">
        <v>101</v>
      </c>
      <c r="BP416">
        <v>1173</v>
      </c>
      <c r="BQ416">
        <v>44</v>
      </c>
      <c r="BR416" t="s">
        <v>101</v>
      </c>
      <c r="BS416">
        <v>1148072.9280000001</v>
      </c>
      <c r="BT416">
        <v>1865505.4790000001</v>
      </c>
      <c r="BU416">
        <v>41.786889680000002</v>
      </c>
      <c r="BV416">
        <v>-87.732629619999997</v>
      </c>
      <c r="BW416">
        <v>62</v>
      </c>
      <c r="BX416" t="s">
        <v>1628</v>
      </c>
      <c r="BY416">
        <v>13</v>
      </c>
      <c r="BZ416">
        <v>8</v>
      </c>
      <c r="CA416" t="s">
        <v>1629</v>
      </c>
    </row>
    <row r="417" spans="2:79" x14ac:dyDescent="0.2">
      <c r="B417">
        <v>609772</v>
      </c>
      <c r="C417" t="s">
        <v>1861</v>
      </c>
      <c r="D417" t="s">
        <v>88</v>
      </c>
      <c r="E417" t="s">
        <v>1862</v>
      </c>
      <c r="F417" t="s">
        <v>90</v>
      </c>
      <c r="G417" t="s">
        <v>91</v>
      </c>
      <c r="H417">
        <v>60617</v>
      </c>
      <c r="I417" t="s">
        <v>1863</v>
      </c>
      <c r="J417" t="s">
        <v>1864</v>
      </c>
      <c r="K417" t="s">
        <v>213</v>
      </c>
      <c r="L417" t="s">
        <v>156</v>
      </c>
      <c r="M417" t="s">
        <v>96</v>
      </c>
      <c r="N417" t="s">
        <v>128</v>
      </c>
      <c r="O417" t="s">
        <v>248</v>
      </c>
      <c r="P417" t="s">
        <v>249</v>
      </c>
      <c r="Q417" t="s">
        <v>96</v>
      </c>
      <c r="R417" t="s">
        <v>103</v>
      </c>
      <c r="S417">
        <v>56</v>
      </c>
      <c r="T417" t="s">
        <v>103</v>
      </c>
      <c r="U417">
        <v>50</v>
      </c>
      <c r="V417" t="s">
        <v>103</v>
      </c>
      <c r="W417">
        <v>44</v>
      </c>
      <c r="X417" t="s">
        <v>103</v>
      </c>
      <c r="Y417">
        <v>46</v>
      </c>
      <c r="Z417" t="s">
        <v>4876</v>
      </c>
      <c r="AA417">
        <v>47</v>
      </c>
      <c r="AB417" t="s">
        <v>103</v>
      </c>
      <c r="AC417">
        <v>44</v>
      </c>
      <c r="AD417" t="s">
        <v>103</v>
      </c>
      <c r="AE417">
        <v>53</v>
      </c>
      <c r="AF417" t="s">
        <v>103</v>
      </c>
      <c r="AG417">
        <v>53</v>
      </c>
      <c r="AH417" s="2">
        <v>0.96</v>
      </c>
      <c r="AI417">
        <v>5</v>
      </c>
      <c r="AJ417" s="2">
        <v>0.96799999999999997</v>
      </c>
      <c r="AK417" s="2">
        <v>1</v>
      </c>
      <c r="AL417">
        <v>71.400000000000006</v>
      </c>
      <c r="AM417" t="s">
        <v>101</v>
      </c>
      <c r="AN417">
        <v>32.5</v>
      </c>
      <c r="AO417">
        <v>40.6</v>
      </c>
      <c r="AP417">
        <v>60.7</v>
      </c>
      <c r="AQ417">
        <v>63.6</v>
      </c>
      <c r="AR417">
        <v>53.9</v>
      </c>
      <c r="AS417">
        <v>57.7</v>
      </c>
      <c r="AT417">
        <v>77.400000000000006</v>
      </c>
      <c r="AU417">
        <v>66.8</v>
      </c>
      <c r="AV417">
        <v>19.5</v>
      </c>
      <c r="AW417">
        <v>36.799999999999997</v>
      </c>
      <c r="AX417">
        <v>19.3</v>
      </c>
      <c r="AY417">
        <v>15.9</v>
      </c>
      <c r="AZ417">
        <v>0.5</v>
      </c>
      <c r="BA417">
        <v>-0.4</v>
      </c>
      <c r="BB417" t="s">
        <v>220</v>
      </c>
      <c r="BC417" t="s">
        <v>113</v>
      </c>
      <c r="BD417" t="s">
        <v>101</v>
      </c>
      <c r="BE417" t="s">
        <v>101</v>
      </c>
      <c r="BF417" t="s">
        <v>101</v>
      </c>
      <c r="BG417" t="s">
        <v>101</v>
      </c>
      <c r="BH417" t="s">
        <v>101</v>
      </c>
      <c r="BI417" t="s">
        <v>101</v>
      </c>
      <c r="BJ417" t="s">
        <v>101</v>
      </c>
      <c r="BK417" t="s">
        <v>101</v>
      </c>
      <c r="BL417" t="s">
        <v>101</v>
      </c>
      <c r="BM417" t="s">
        <v>101</v>
      </c>
      <c r="BN417" t="s">
        <v>101</v>
      </c>
      <c r="BO417" t="s">
        <v>101</v>
      </c>
      <c r="BP417">
        <v>928</v>
      </c>
      <c r="BQ417">
        <v>47</v>
      </c>
      <c r="BR417" t="s">
        <v>101</v>
      </c>
      <c r="BS417">
        <v>1202811.3600000001</v>
      </c>
      <c r="BT417">
        <v>1833818.906</v>
      </c>
      <c r="BU417">
        <v>41.698714969999997</v>
      </c>
      <c r="BV417">
        <v>-87.533012510000006</v>
      </c>
      <c r="BW417">
        <v>52</v>
      </c>
      <c r="BX417" t="s">
        <v>772</v>
      </c>
      <c r="BY417">
        <v>10</v>
      </c>
      <c r="BZ417">
        <v>4</v>
      </c>
      <c r="CA417" t="s">
        <v>1865</v>
      </c>
    </row>
    <row r="418" spans="2:79" x14ac:dyDescent="0.2">
      <c r="B418">
        <v>610093</v>
      </c>
      <c r="C418" t="s">
        <v>1160</v>
      </c>
      <c r="D418" t="s">
        <v>88</v>
      </c>
      <c r="E418" t="s">
        <v>1161</v>
      </c>
      <c r="F418" t="s">
        <v>90</v>
      </c>
      <c r="G418" t="s">
        <v>91</v>
      </c>
      <c r="H418">
        <v>60619</v>
      </c>
      <c r="I418" t="s">
        <v>1162</v>
      </c>
      <c r="J418" t="s">
        <v>1163</v>
      </c>
      <c r="K418" t="s">
        <v>200</v>
      </c>
      <c r="L418" t="s">
        <v>95</v>
      </c>
      <c r="M418" t="s">
        <v>96</v>
      </c>
      <c r="N418" t="s">
        <v>128</v>
      </c>
      <c r="O418" t="s">
        <v>98</v>
      </c>
      <c r="P418" t="s">
        <v>99</v>
      </c>
      <c r="Q418" t="s">
        <v>96</v>
      </c>
      <c r="R418" t="s">
        <v>103</v>
      </c>
      <c r="S418">
        <v>42</v>
      </c>
      <c r="T418" t="s">
        <v>103</v>
      </c>
      <c r="U418">
        <v>41</v>
      </c>
      <c r="V418" t="s">
        <v>102</v>
      </c>
      <c r="W418">
        <v>27</v>
      </c>
      <c r="X418" t="s">
        <v>102</v>
      </c>
      <c r="Y418">
        <v>28</v>
      </c>
      <c r="Z418" t="s">
        <v>4876</v>
      </c>
      <c r="AA418">
        <v>40</v>
      </c>
      <c r="AB418" t="s">
        <v>102</v>
      </c>
      <c r="AC418">
        <v>36</v>
      </c>
      <c r="AD418" t="s">
        <v>103</v>
      </c>
      <c r="AE418">
        <v>52</v>
      </c>
      <c r="AF418" t="s">
        <v>103</v>
      </c>
      <c r="AG418">
        <v>53</v>
      </c>
      <c r="AH418" s="2">
        <v>0.88900000000000001</v>
      </c>
      <c r="AI418">
        <v>5</v>
      </c>
      <c r="AJ418" s="2">
        <v>0.94599999999999995</v>
      </c>
      <c r="AK418" s="2">
        <v>1</v>
      </c>
      <c r="AL418" t="s">
        <v>101</v>
      </c>
      <c r="AM418">
        <v>47.4</v>
      </c>
      <c r="AN418">
        <v>25</v>
      </c>
      <c r="AO418">
        <v>32.299999999999997</v>
      </c>
      <c r="AP418">
        <v>51.7</v>
      </c>
      <c r="AQ418">
        <v>60.4</v>
      </c>
      <c r="AR418">
        <v>38.1</v>
      </c>
      <c r="AS418">
        <v>41.7</v>
      </c>
      <c r="AT418">
        <v>62.7</v>
      </c>
      <c r="AU418">
        <v>69.900000000000006</v>
      </c>
      <c r="AV418">
        <v>3.4</v>
      </c>
      <c r="AW418">
        <v>13.8</v>
      </c>
      <c r="AX418">
        <v>11.4</v>
      </c>
      <c r="AY418">
        <v>7.1</v>
      </c>
      <c r="AZ418">
        <v>-0.7</v>
      </c>
      <c r="BA418">
        <v>1</v>
      </c>
      <c r="BB418" t="s">
        <v>104</v>
      </c>
      <c r="BC418" t="s">
        <v>220</v>
      </c>
      <c r="BD418" t="s">
        <v>101</v>
      </c>
      <c r="BE418" t="s">
        <v>101</v>
      </c>
      <c r="BF418" t="s">
        <v>101</v>
      </c>
      <c r="BG418" t="s">
        <v>101</v>
      </c>
      <c r="BH418" t="s">
        <v>101</v>
      </c>
      <c r="BI418" t="s">
        <v>101</v>
      </c>
      <c r="BJ418" t="s">
        <v>101</v>
      </c>
      <c r="BK418" t="s">
        <v>101</v>
      </c>
      <c r="BL418" t="s">
        <v>101</v>
      </c>
      <c r="BM418" t="s">
        <v>101</v>
      </c>
      <c r="BN418" t="s">
        <v>101</v>
      </c>
      <c r="BO418" t="s">
        <v>101</v>
      </c>
      <c r="BP418">
        <v>306</v>
      </c>
      <c r="BQ418">
        <v>45</v>
      </c>
      <c r="BR418" t="s">
        <v>101</v>
      </c>
      <c r="BS418">
        <v>1178690.672</v>
      </c>
      <c r="BT418">
        <v>1848082.986</v>
      </c>
      <c r="BU418">
        <v>41.738438600000002</v>
      </c>
      <c r="BV418">
        <v>-87.620897670000005</v>
      </c>
      <c r="BW418">
        <v>44</v>
      </c>
      <c r="BX418" t="s">
        <v>385</v>
      </c>
      <c r="BY418">
        <v>6</v>
      </c>
      <c r="BZ418">
        <v>6</v>
      </c>
      <c r="CA418" t="s">
        <v>1164</v>
      </c>
    </row>
    <row r="419" spans="2:79" x14ac:dyDescent="0.2">
      <c r="B419">
        <v>609956</v>
      </c>
      <c r="C419" t="s">
        <v>2525</v>
      </c>
      <c r="D419" t="s">
        <v>88</v>
      </c>
      <c r="E419" t="s">
        <v>2526</v>
      </c>
      <c r="F419" t="s">
        <v>90</v>
      </c>
      <c r="G419" t="s">
        <v>91</v>
      </c>
      <c r="H419">
        <v>60638</v>
      </c>
      <c r="I419" t="s">
        <v>2527</v>
      </c>
      <c r="J419" t="s">
        <v>2528</v>
      </c>
      <c r="K419" t="s">
        <v>175</v>
      </c>
      <c r="L419" t="s">
        <v>112</v>
      </c>
      <c r="M419" t="s">
        <v>96</v>
      </c>
      <c r="N419" t="s">
        <v>128</v>
      </c>
      <c r="O419" t="s">
        <v>248</v>
      </c>
      <c r="P419" t="s">
        <v>433</v>
      </c>
      <c r="Q419" t="s">
        <v>96</v>
      </c>
      <c r="R419" t="s">
        <v>149</v>
      </c>
      <c r="S419">
        <v>79</v>
      </c>
      <c r="T419" t="s">
        <v>149</v>
      </c>
      <c r="U419">
        <v>64</v>
      </c>
      <c r="V419" t="s">
        <v>103</v>
      </c>
      <c r="W419">
        <v>56</v>
      </c>
      <c r="X419" t="s">
        <v>103</v>
      </c>
      <c r="Y419">
        <v>59</v>
      </c>
      <c r="Z419" t="s">
        <v>4874</v>
      </c>
      <c r="AA419">
        <v>72</v>
      </c>
      <c r="AB419" t="s">
        <v>149</v>
      </c>
      <c r="AC419">
        <v>71</v>
      </c>
      <c r="AD419" t="s">
        <v>103</v>
      </c>
      <c r="AE419">
        <v>53</v>
      </c>
      <c r="AF419" t="s">
        <v>103</v>
      </c>
      <c r="AG419">
        <v>49</v>
      </c>
      <c r="AH419" s="2">
        <v>0.95199999999999996</v>
      </c>
      <c r="AI419">
        <v>5</v>
      </c>
      <c r="AJ419" s="2">
        <v>0.95599999999999996</v>
      </c>
      <c r="AK419" s="2">
        <v>1</v>
      </c>
      <c r="AL419">
        <v>58.8</v>
      </c>
      <c r="AM419">
        <v>39.4</v>
      </c>
      <c r="AN419">
        <v>37.4</v>
      </c>
      <c r="AO419">
        <v>39.700000000000003</v>
      </c>
      <c r="AP419">
        <v>50.7</v>
      </c>
      <c r="AQ419">
        <v>50.3</v>
      </c>
      <c r="AR419">
        <v>45.5</v>
      </c>
      <c r="AS419">
        <v>57.3</v>
      </c>
      <c r="AT419">
        <v>51</v>
      </c>
      <c r="AU419">
        <v>58.7</v>
      </c>
      <c r="AV419">
        <v>17.399999999999999</v>
      </c>
      <c r="AW419">
        <v>32.6</v>
      </c>
      <c r="AX419">
        <v>22.1</v>
      </c>
      <c r="AY419">
        <v>18.8</v>
      </c>
      <c r="AZ419">
        <v>-0.4</v>
      </c>
      <c r="BA419">
        <v>0.6</v>
      </c>
      <c r="BB419" t="s">
        <v>113</v>
      </c>
      <c r="BC419" t="s">
        <v>113</v>
      </c>
      <c r="BD419" t="s">
        <v>101</v>
      </c>
      <c r="BE419" t="s">
        <v>101</v>
      </c>
      <c r="BF419" t="s">
        <v>101</v>
      </c>
      <c r="BG419" t="s">
        <v>101</v>
      </c>
      <c r="BH419" t="s">
        <v>101</v>
      </c>
      <c r="BI419" t="s">
        <v>101</v>
      </c>
      <c r="BJ419" t="s">
        <v>101</v>
      </c>
      <c r="BK419" t="s">
        <v>101</v>
      </c>
      <c r="BL419" t="s">
        <v>101</v>
      </c>
      <c r="BM419" t="s">
        <v>101</v>
      </c>
      <c r="BN419" t="s">
        <v>101</v>
      </c>
      <c r="BO419" t="s">
        <v>101</v>
      </c>
      <c r="BP419">
        <v>486</v>
      </c>
      <c r="BQ419">
        <v>44</v>
      </c>
      <c r="BR419" t="s">
        <v>101</v>
      </c>
      <c r="BS419">
        <v>1140971.9099999999</v>
      </c>
      <c r="BT419">
        <v>1861303.67</v>
      </c>
      <c r="BU419">
        <v>41.775492380000003</v>
      </c>
      <c r="BV419">
        <v>-87.758769189999995</v>
      </c>
      <c r="BW419">
        <v>64</v>
      </c>
      <c r="BX419" t="s">
        <v>1829</v>
      </c>
      <c r="BY419">
        <v>13</v>
      </c>
      <c r="BZ419">
        <v>8</v>
      </c>
      <c r="CA419" t="s">
        <v>2529</v>
      </c>
    </row>
    <row r="420" spans="2:79" x14ac:dyDescent="0.2">
      <c r="B420">
        <v>610179</v>
      </c>
      <c r="C420" t="s">
        <v>1851</v>
      </c>
      <c r="D420" t="s">
        <v>88</v>
      </c>
      <c r="E420" t="s">
        <v>1852</v>
      </c>
      <c r="F420" t="s">
        <v>90</v>
      </c>
      <c r="G420" t="s">
        <v>91</v>
      </c>
      <c r="H420">
        <v>60634</v>
      </c>
      <c r="I420" t="s">
        <v>1853</v>
      </c>
      <c r="J420" t="s">
        <v>1854</v>
      </c>
      <c r="K420" t="s">
        <v>1066</v>
      </c>
      <c r="L420" t="s">
        <v>193</v>
      </c>
      <c r="M420" t="s">
        <v>96</v>
      </c>
      <c r="N420" t="s">
        <v>128</v>
      </c>
      <c r="O420" t="s">
        <v>248</v>
      </c>
      <c r="P420" t="s">
        <v>433</v>
      </c>
      <c r="Q420" t="s">
        <v>96</v>
      </c>
      <c r="R420" t="s">
        <v>103</v>
      </c>
      <c r="S420">
        <v>55</v>
      </c>
      <c r="T420" t="s">
        <v>101</v>
      </c>
      <c r="U420" t="s">
        <v>101</v>
      </c>
      <c r="V420" t="s">
        <v>103</v>
      </c>
      <c r="W420">
        <v>43</v>
      </c>
      <c r="X420" t="s">
        <v>103</v>
      </c>
      <c r="Y420">
        <v>45</v>
      </c>
      <c r="Z420" t="s">
        <v>4875</v>
      </c>
      <c r="AA420" t="s">
        <v>101</v>
      </c>
      <c r="AB420" t="s">
        <v>101</v>
      </c>
      <c r="AC420" t="s">
        <v>101</v>
      </c>
      <c r="AD420" t="s">
        <v>101</v>
      </c>
      <c r="AE420" t="s">
        <v>101</v>
      </c>
      <c r="AF420" t="s">
        <v>101</v>
      </c>
      <c r="AG420" t="s">
        <v>101</v>
      </c>
      <c r="AH420" s="2">
        <v>0.95499999999999996</v>
      </c>
      <c r="AI420">
        <v>4.9000000000000004</v>
      </c>
      <c r="AJ420" s="2">
        <v>0.97199999999999998</v>
      </c>
      <c r="AK420" s="2">
        <v>0.96599999999999997</v>
      </c>
      <c r="AL420">
        <v>72.599999999999994</v>
      </c>
      <c r="AM420" t="s">
        <v>101</v>
      </c>
      <c r="AN420">
        <v>53.9</v>
      </c>
      <c r="AO420">
        <v>58.4</v>
      </c>
      <c r="AP420">
        <v>61.1</v>
      </c>
      <c r="AQ420">
        <v>65.7</v>
      </c>
      <c r="AR420">
        <v>59.2</v>
      </c>
      <c r="AS420">
        <v>60.2</v>
      </c>
      <c r="AT420">
        <v>64.7</v>
      </c>
      <c r="AU420">
        <v>51.5</v>
      </c>
      <c r="AV420">
        <v>27</v>
      </c>
      <c r="AW420">
        <v>49.5</v>
      </c>
      <c r="AX420">
        <v>36.5</v>
      </c>
      <c r="AY420">
        <v>27.5</v>
      </c>
      <c r="AZ420">
        <v>0.6</v>
      </c>
      <c r="BA420">
        <v>0.1</v>
      </c>
      <c r="BB420" t="s">
        <v>220</v>
      </c>
      <c r="BC420" t="s">
        <v>113</v>
      </c>
      <c r="BD420" t="s">
        <v>101</v>
      </c>
      <c r="BE420" t="s">
        <v>101</v>
      </c>
      <c r="BF420" t="s">
        <v>101</v>
      </c>
      <c r="BG420" t="s">
        <v>101</v>
      </c>
      <c r="BH420" t="s">
        <v>101</v>
      </c>
      <c r="BI420" t="s">
        <v>101</v>
      </c>
      <c r="BJ420" t="s">
        <v>101</v>
      </c>
      <c r="BK420" t="s">
        <v>101</v>
      </c>
      <c r="BL420" t="s">
        <v>101</v>
      </c>
      <c r="BM420" t="s">
        <v>101</v>
      </c>
      <c r="BN420" t="s">
        <v>101</v>
      </c>
      <c r="BO420" t="s">
        <v>101</v>
      </c>
      <c r="BP420">
        <v>1047</v>
      </c>
      <c r="BQ420">
        <v>30</v>
      </c>
      <c r="BR420" t="s">
        <v>101</v>
      </c>
      <c r="BS420">
        <v>1134202.834</v>
      </c>
      <c r="BT420">
        <v>1928091.892</v>
      </c>
      <c r="BU420">
        <v>41.958890369999999</v>
      </c>
      <c r="BV420">
        <v>-87.782011979999993</v>
      </c>
      <c r="BW420">
        <v>15</v>
      </c>
      <c r="BX420" t="s">
        <v>374</v>
      </c>
      <c r="BY420">
        <v>38</v>
      </c>
      <c r="BZ420">
        <v>16</v>
      </c>
      <c r="CA420" t="s">
        <v>1855</v>
      </c>
    </row>
    <row r="421" spans="2:79" x14ac:dyDescent="0.2">
      <c r="B421">
        <v>610084</v>
      </c>
      <c r="C421" t="s">
        <v>2664</v>
      </c>
      <c r="D421" t="s">
        <v>88</v>
      </c>
      <c r="E421" t="s">
        <v>2665</v>
      </c>
      <c r="F421" t="s">
        <v>90</v>
      </c>
      <c r="G421" t="s">
        <v>91</v>
      </c>
      <c r="H421">
        <v>60655</v>
      </c>
      <c r="I421" t="s">
        <v>2666</v>
      </c>
      <c r="J421" t="s">
        <v>2667</v>
      </c>
      <c r="K421" t="s">
        <v>155</v>
      </c>
      <c r="L421" t="s">
        <v>156</v>
      </c>
      <c r="M421" t="s">
        <v>1285</v>
      </c>
      <c r="N421" t="s">
        <v>128</v>
      </c>
      <c r="O421" t="s">
        <v>248</v>
      </c>
      <c r="P421" t="s">
        <v>433</v>
      </c>
      <c r="Q421" t="s">
        <v>96</v>
      </c>
      <c r="R421" t="s">
        <v>250</v>
      </c>
      <c r="S421">
        <v>99</v>
      </c>
      <c r="T421" t="s">
        <v>250</v>
      </c>
      <c r="U421">
        <v>97</v>
      </c>
      <c r="V421" t="s">
        <v>250</v>
      </c>
      <c r="W421">
        <v>85</v>
      </c>
      <c r="X421" t="s">
        <v>250</v>
      </c>
      <c r="Y421">
        <v>82</v>
      </c>
      <c r="Z421" t="s">
        <v>4878</v>
      </c>
      <c r="AA421">
        <v>94</v>
      </c>
      <c r="AB421" t="s">
        <v>250</v>
      </c>
      <c r="AC421">
        <v>82</v>
      </c>
      <c r="AD421" t="s">
        <v>149</v>
      </c>
      <c r="AE421">
        <v>68</v>
      </c>
      <c r="AF421" t="s">
        <v>149</v>
      </c>
      <c r="AG421">
        <v>60</v>
      </c>
      <c r="AH421" s="2">
        <v>0.97499999999999998</v>
      </c>
      <c r="AI421">
        <v>4.9000000000000004</v>
      </c>
      <c r="AJ421" s="2">
        <v>0.96499999999999997</v>
      </c>
      <c r="AK421" s="2">
        <v>1</v>
      </c>
      <c r="AL421">
        <v>100</v>
      </c>
      <c r="AM421" t="s">
        <v>101</v>
      </c>
      <c r="AN421">
        <v>100</v>
      </c>
      <c r="AO421">
        <v>100</v>
      </c>
      <c r="AP421">
        <v>63.4</v>
      </c>
      <c r="AQ421">
        <v>74.7</v>
      </c>
      <c r="AR421">
        <v>96.5</v>
      </c>
      <c r="AS421">
        <v>97.7</v>
      </c>
      <c r="AT421">
        <v>61.2</v>
      </c>
      <c r="AU421">
        <v>76.7</v>
      </c>
      <c r="AV421">
        <v>89.3</v>
      </c>
      <c r="AW421">
        <v>100</v>
      </c>
      <c r="AX421">
        <v>92.8</v>
      </c>
      <c r="AY421">
        <v>92.3</v>
      </c>
      <c r="AZ421">
        <v>1.6</v>
      </c>
      <c r="BA421">
        <v>2.2999999999999998</v>
      </c>
      <c r="BB421" t="s">
        <v>220</v>
      </c>
      <c r="BC421" t="s">
        <v>220</v>
      </c>
      <c r="BD421">
        <v>51.5</v>
      </c>
      <c r="BE421">
        <v>70.599999999999994</v>
      </c>
      <c r="BF421" t="s">
        <v>101</v>
      </c>
      <c r="BG421" t="s">
        <v>101</v>
      </c>
      <c r="BH421" t="s">
        <v>101</v>
      </c>
      <c r="BI421" t="s">
        <v>101</v>
      </c>
      <c r="BJ421" t="s">
        <v>101</v>
      </c>
      <c r="BK421" t="s">
        <v>101</v>
      </c>
      <c r="BL421" t="s">
        <v>101</v>
      </c>
      <c r="BM421" t="s">
        <v>101</v>
      </c>
      <c r="BN421" t="s">
        <v>101</v>
      </c>
      <c r="BO421" t="s">
        <v>101</v>
      </c>
      <c r="BP421">
        <v>245</v>
      </c>
      <c r="BQ421">
        <v>49</v>
      </c>
      <c r="BR421" t="s">
        <v>101</v>
      </c>
      <c r="BS421">
        <v>1157959.4550000001</v>
      </c>
      <c r="BT421">
        <v>1832892.067</v>
      </c>
      <c r="BU421">
        <v>41.697197920000001</v>
      </c>
      <c r="BV421">
        <v>-87.697263800000002</v>
      </c>
      <c r="BW421">
        <v>74</v>
      </c>
      <c r="BX421" t="s">
        <v>2487</v>
      </c>
      <c r="BY421">
        <v>19</v>
      </c>
      <c r="BZ421">
        <v>22</v>
      </c>
      <c r="CA421" t="s">
        <v>2668</v>
      </c>
    </row>
    <row r="422" spans="2:79" x14ac:dyDescent="0.2">
      <c r="B422">
        <v>609932</v>
      </c>
      <c r="C422" t="s">
        <v>2851</v>
      </c>
      <c r="D422" t="s">
        <v>88</v>
      </c>
      <c r="E422" t="s">
        <v>2852</v>
      </c>
      <c r="F422" t="s">
        <v>90</v>
      </c>
      <c r="G422" t="s">
        <v>91</v>
      </c>
      <c r="H422">
        <v>60628</v>
      </c>
      <c r="I422" t="s">
        <v>2853</v>
      </c>
      <c r="J422" t="s">
        <v>2854</v>
      </c>
      <c r="K422" t="s">
        <v>213</v>
      </c>
      <c r="L422" t="s">
        <v>156</v>
      </c>
      <c r="M422" t="s">
        <v>96</v>
      </c>
      <c r="N422" t="s">
        <v>128</v>
      </c>
      <c r="O422" t="s">
        <v>248</v>
      </c>
      <c r="P422" t="s">
        <v>249</v>
      </c>
      <c r="Q422" t="s">
        <v>96</v>
      </c>
      <c r="R422" t="s">
        <v>101</v>
      </c>
      <c r="T422" t="s">
        <v>101</v>
      </c>
      <c r="U422" t="s">
        <v>101</v>
      </c>
      <c r="V422" t="s">
        <v>101</v>
      </c>
      <c r="X422" t="s">
        <v>101</v>
      </c>
      <c r="Z422" t="s">
        <v>4875</v>
      </c>
      <c r="AA422" t="s">
        <v>101</v>
      </c>
      <c r="AB422" t="s">
        <v>101</v>
      </c>
      <c r="AC422" t="s">
        <v>101</v>
      </c>
      <c r="AD422" t="s">
        <v>103</v>
      </c>
      <c r="AE422">
        <v>51</v>
      </c>
      <c r="AF422" t="s">
        <v>149</v>
      </c>
      <c r="AG422">
        <v>55</v>
      </c>
      <c r="AH422" s="2">
        <v>0.91300000000000003</v>
      </c>
      <c r="AI422">
        <v>4.9000000000000004</v>
      </c>
      <c r="AJ422" s="2">
        <v>0.93500000000000005</v>
      </c>
      <c r="AK422" s="2">
        <v>1</v>
      </c>
      <c r="AL422">
        <v>57.1</v>
      </c>
      <c r="AM422">
        <v>37.9</v>
      </c>
      <c r="AN422">
        <v>11.9</v>
      </c>
      <c r="AO422">
        <v>28.4</v>
      </c>
      <c r="AP422">
        <v>42.2</v>
      </c>
      <c r="AQ422">
        <v>42.2</v>
      </c>
      <c r="AR422" t="s">
        <v>101</v>
      </c>
      <c r="AS422" t="s">
        <v>101</v>
      </c>
      <c r="AT422" t="s">
        <v>101</v>
      </c>
      <c r="AU422" t="s">
        <v>101</v>
      </c>
      <c r="AV422" t="s">
        <v>101</v>
      </c>
      <c r="AW422" t="s">
        <v>101</v>
      </c>
      <c r="AX422">
        <v>50</v>
      </c>
      <c r="AY422">
        <v>13</v>
      </c>
      <c r="BB422" t="s">
        <v>101</v>
      </c>
      <c r="BC422" t="s">
        <v>101</v>
      </c>
      <c r="BD422" t="s">
        <v>101</v>
      </c>
      <c r="BE422" t="s">
        <v>101</v>
      </c>
      <c r="BF422" t="s">
        <v>101</v>
      </c>
      <c r="BG422" t="s">
        <v>101</v>
      </c>
      <c r="BH422" t="s">
        <v>101</v>
      </c>
      <c r="BI422" t="s">
        <v>101</v>
      </c>
      <c r="BJ422" t="s">
        <v>101</v>
      </c>
      <c r="BK422" t="s">
        <v>101</v>
      </c>
      <c r="BL422" t="s">
        <v>101</v>
      </c>
      <c r="BM422" t="s">
        <v>101</v>
      </c>
      <c r="BN422" t="s">
        <v>101</v>
      </c>
      <c r="BO422" t="s">
        <v>101</v>
      </c>
      <c r="BP422">
        <v>340</v>
      </c>
      <c r="BQ422">
        <v>48</v>
      </c>
      <c r="BR422" t="s">
        <v>101</v>
      </c>
      <c r="BS422">
        <v>1178488.2139999999</v>
      </c>
      <c r="BT422">
        <v>1822184.0589999999</v>
      </c>
      <c r="BU422">
        <v>41.66737294</v>
      </c>
      <c r="BV422">
        <v>-87.622422720000003</v>
      </c>
      <c r="BW422">
        <v>53</v>
      </c>
      <c r="BX422" t="s">
        <v>214</v>
      </c>
      <c r="BY422">
        <v>9</v>
      </c>
      <c r="BZ422">
        <v>5</v>
      </c>
      <c r="CA422" t="s">
        <v>2855</v>
      </c>
    </row>
    <row r="423" spans="2:79" x14ac:dyDescent="0.2">
      <c r="B423">
        <v>609996</v>
      </c>
      <c r="C423" t="s">
        <v>1736</v>
      </c>
      <c r="D423" t="s">
        <v>88</v>
      </c>
      <c r="E423" t="s">
        <v>1737</v>
      </c>
      <c r="F423" t="s">
        <v>90</v>
      </c>
      <c r="G423" t="s">
        <v>91</v>
      </c>
      <c r="H423">
        <v>60608</v>
      </c>
      <c r="I423" t="s">
        <v>1738</v>
      </c>
      <c r="J423" t="s">
        <v>1739</v>
      </c>
      <c r="K423" t="s">
        <v>285</v>
      </c>
      <c r="L423" t="s">
        <v>112</v>
      </c>
      <c r="M423" t="s">
        <v>96</v>
      </c>
      <c r="N423" t="s">
        <v>128</v>
      </c>
      <c r="O423" t="s">
        <v>248</v>
      </c>
      <c r="P423" t="s">
        <v>249</v>
      </c>
      <c r="Q423" t="s">
        <v>96</v>
      </c>
      <c r="R423" t="s">
        <v>103</v>
      </c>
      <c r="S423">
        <v>53</v>
      </c>
      <c r="T423" t="s">
        <v>103</v>
      </c>
      <c r="U423">
        <v>44</v>
      </c>
      <c r="V423" t="s">
        <v>103</v>
      </c>
      <c r="W423">
        <v>50</v>
      </c>
      <c r="X423" t="s">
        <v>102</v>
      </c>
      <c r="Y423">
        <v>35</v>
      </c>
      <c r="Z423" t="s">
        <v>4876</v>
      </c>
      <c r="AA423">
        <v>53</v>
      </c>
      <c r="AB423" t="s">
        <v>103</v>
      </c>
      <c r="AC423">
        <v>51</v>
      </c>
      <c r="AD423" t="s">
        <v>149</v>
      </c>
      <c r="AE423">
        <v>54</v>
      </c>
      <c r="AF423" t="s">
        <v>103</v>
      </c>
      <c r="AG423">
        <v>50</v>
      </c>
      <c r="AH423" s="2">
        <v>0.94899999999999995</v>
      </c>
      <c r="AI423">
        <v>4.7</v>
      </c>
      <c r="AJ423" s="2">
        <v>0.96</v>
      </c>
      <c r="AK423" s="2">
        <v>1</v>
      </c>
      <c r="AL423">
        <v>53.2</v>
      </c>
      <c r="AM423" t="s">
        <v>101</v>
      </c>
      <c r="AN423">
        <v>33.9</v>
      </c>
      <c r="AO423">
        <v>26.1</v>
      </c>
      <c r="AP423">
        <v>49.2</v>
      </c>
      <c r="AQ423">
        <v>45.7</v>
      </c>
      <c r="AR423">
        <v>56.8</v>
      </c>
      <c r="AS423">
        <v>37.4</v>
      </c>
      <c r="AT423">
        <v>57.3</v>
      </c>
      <c r="AU423">
        <v>58.2</v>
      </c>
      <c r="AV423">
        <v>28</v>
      </c>
      <c r="AW423">
        <v>37.5</v>
      </c>
      <c r="AX423">
        <v>16.7</v>
      </c>
      <c r="AY423">
        <v>11.5</v>
      </c>
      <c r="AZ423">
        <v>-0.8</v>
      </c>
      <c r="BA423">
        <v>0</v>
      </c>
      <c r="BB423" t="s">
        <v>104</v>
      </c>
      <c r="BC423" t="s">
        <v>113</v>
      </c>
      <c r="BD423" t="s">
        <v>101</v>
      </c>
      <c r="BE423" t="s">
        <v>101</v>
      </c>
      <c r="BF423" t="s">
        <v>101</v>
      </c>
      <c r="BG423" t="s">
        <v>101</v>
      </c>
      <c r="BH423" t="s">
        <v>101</v>
      </c>
      <c r="BI423" t="s">
        <v>101</v>
      </c>
      <c r="BJ423" t="s">
        <v>101</v>
      </c>
      <c r="BK423" t="s">
        <v>101</v>
      </c>
      <c r="BL423" t="s">
        <v>101</v>
      </c>
      <c r="BM423" t="s">
        <v>101</v>
      </c>
      <c r="BN423" t="s">
        <v>101</v>
      </c>
      <c r="BO423" t="s">
        <v>101</v>
      </c>
      <c r="BP423">
        <v>600</v>
      </c>
      <c r="BQ423">
        <v>40</v>
      </c>
      <c r="BR423" t="s">
        <v>101</v>
      </c>
      <c r="BS423">
        <v>1169423.8870000001</v>
      </c>
      <c r="BT423">
        <v>1884309.8130000001</v>
      </c>
      <c r="BU423">
        <v>41.838054730000003</v>
      </c>
      <c r="BV423">
        <v>-87.653800020000006</v>
      </c>
      <c r="BW423">
        <v>60</v>
      </c>
      <c r="BX423" t="s">
        <v>917</v>
      </c>
      <c r="BY423">
        <v>11</v>
      </c>
      <c r="BZ423">
        <v>9</v>
      </c>
      <c r="CA423" t="s">
        <v>1740</v>
      </c>
    </row>
    <row r="424" spans="2:79" x14ac:dyDescent="0.2">
      <c r="B424">
        <v>610063</v>
      </c>
      <c r="C424" t="s">
        <v>2770</v>
      </c>
      <c r="D424" t="s">
        <v>88</v>
      </c>
      <c r="E424" t="s">
        <v>2771</v>
      </c>
      <c r="F424" t="s">
        <v>90</v>
      </c>
      <c r="G424" t="s">
        <v>91</v>
      </c>
      <c r="H424">
        <v>60623</v>
      </c>
      <c r="I424" t="s">
        <v>2772</v>
      </c>
      <c r="J424" t="s">
        <v>2773</v>
      </c>
      <c r="K424" t="s">
        <v>633</v>
      </c>
      <c r="L424" t="s">
        <v>121</v>
      </c>
      <c r="M424" t="s">
        <v>96</v>
      </c>
      <c r="N424" t="s">
        <v>97</v>
      </c>
      <c r="O424" t="s">
        <v>248</v>
      </c>
      <c r="P424" t="s">
        <v>433</v>
      </c>
      <c r="Q424" t="s">
        <v>1285</v>
      </c>
      <c r="R424" t="s">
        <v>101</v>
      </c>
      <c r="T424" t="s">
        <v>149</v>
      </c>
      <c r="U424">
        <v>60</v>
      </c>
      <c r="V424" t="s">
        <v>101</v>
      </c>
      <c r="X424" t="s">
        <v>101</v>
      </c>
      <c r="Z424" t="s">
        <v>4874</v>
      </c>
      <c r="AA424">
        <v>61</v>
      </c>
      <c r="AB424" t="s">
        <v>103</v>
      </c>
      <c r="AC424">
        <v>54</v>
      </c>
      <c r="AD424" t="s">
        <v>103</v>
      </c>
      <c r="AE424">
        <v>52</v>
      </c>
      <c r="AF424" t="s">
        <v>149</v>
      </c>
      <c r="AG424">
        <v>56</v>
      </c>
      <c r="AH424" s="2">
        <v>0.95899999999999996</v>
      </c>
      <c r="AI424">
        <v>4.7</v>
      </c>
      <c r="AJ424" s="2">
        <v>0.95899999999999996</v>
      </c>
      <c r="AK424" s="2">
        <v>1</v>
      </c>
      <c r="AL424">
        <v>55.3</v>
      </c>
      <c r="AM424">
        <v>39.4</v>
      </c>
      <c r="AN424">
        <v>42.1</v>
      </c>
      <c r="AO424">
        <v>22.6</v>
      </c>
      <c r="AP424">
        <v>43.9</v>
      </c>
      <c r="AQ424">
        <v>54.2</v>
      </c>
      <c r="AR424" t="s">
        <v>101</v>
      </c>
      <c r="AS424" t="s">
        <v>101</v>
      </c>
      <c r="AT424" t="s">
        <v>101</v>
      </c>
      <c r="AU424" t="s">
        <v>101</v>
      </c>
      <c r="AV424" t="s">
        <v>101</v>
      </c>
      <c r="AW424" t="s">
        <v>101</v>
      </c>
      <c r="AX424">
        <v>25.2</v>
      </c>
      <c r="AY424">
        <v>10.3</v>
      </c>
      <c r="AZ424">
        <v>-0.2</v>
      </c>
      <c r="BA424">
        <v>0.5</v>
      </c>
      <c r="BB424" t="s">
        <v>113</v>
      </c>
      <c r="BC424" t="s">
        <v>113</v>
      </c>
      <c r="BD424" t="s">
        <v>101</v>
      </c>
      <c r="BE424" t="s">
        <v>101</v>
      </c>
      <c r="BF424" t="s">
        <v>101</v>
      </c>
      <c r="BG424" t="s">
        <v>101</v>
      </c>
      <c r="BH424" t="s">
        <v>101</v>
      </c>
      <c r="BI424" t="s">
        <v>101</v>
      </c>
      <c r="BJ424" t="s">
        <v>101</v>
      </c>
      <c r="BK424" t="s">
        <v>101</v>
      </c>
      <c r="BL424" t="s">
        <v>101</v>
      </c>
      <c r="BM424" t="s">
        <v>101</v>
      </c>
      <c r="BN424" t="s">
        <v>101</v>
      </c>
      <c r="BO424" t="s">
        <v>101</v>
      </c>
      <c r="BP424">
        <v>894</v>
      </c>
      <c r="BQ424">
        <v>37</v>
      </c>
      <c r="BR424" t="s">
        <v>101</v>
      </c>
      <c r="BS424">
        <v>1155096.537</v>
      </c>
      <c r="BT424">
        <v>1885727.878</v>
      </c>
      <c r="BU424">
        <v>41.842245079999998</v>
      </c>
      <c r="BV424">
        <v>-87.706335999999993</v>
      </c>
      <c r="BW424">
        <v>30</v>
      </c>
      <c r="BX424" t="s">
        <v>634</v>
      </c>
      <c r="BY424">
        <v>22</v>
      </c>
      <c r="BZ424">
        <v>10</v>
      </c>
      <c r="CA424" t="s">
        <v>2774</v>
      </c>
    </row>
    <row r="425" spans="2:79" x14ac:dyDescent="0.2">
      <c r="B425">
        <v>610243</v>
      </c>
      <c r="C425" t="s">
        <v>1711</v>
      </c>
      <c r="D425" t="s">
        <v>88</v>
      </c>
      <c r="E425" t="s">
        <v>1712</v>
      </c>
      <c r="F425" t="s">
        <v>90</v>
      </c>
      <c r="G425" t="s">
        <v>91</v>
      </c>
      <c r="H425">
        <v>60612</v>
      </c>
      <c r="I425" t="s">
        <v>1713</v>
      </c>
      <c r="J425" t="s">
        <v>1714</v>
      </c>
      <c r="K425" t="s">
        <v>120</v>
      </c>
      <c r="L425" t="s">
        <v>121</v>
      </c>
      <c r="M425" t="s">
        <v>1285</v>
      </c>
      <c r="N425" t="s">
        <v>97</v>
      </c>
      <c r="O425" t="s">
        <v>248</v>
      </c>
      <c r="P425" t="s">
        <v>433</v>
      </c>
      <c r="Q425" t="s">
        <v>96</v>
      </c>
      <c r="R425" t="s">
        <v>103</v>
      </c>
      <c r="S425">
        <v>52</v>
      </c>
      <c r="T425" t="s">
        <v>103</v>
      </c>
      <c r="U425">
        <v>51</v>
      </c>
      <c r="V425" t="s">
        <v>103</v>
      </c>
      <c r="W425">
        <v>44</v>
      </c>
      <c r="X425" t="s">
        <v>103</v>
      </c>
      <c r="Y425">
        <v>54</v>
      </c>
      <c r="Z425" t="s">
        <v>4874</v>
      </c>
      <c r="AA425">
        <v>79</v>
      </c>
      <c r="AB425" t="s">
        <v>250</v>
      </c>
      <c r="AC425">
        <v>88</v>
      </c>
      <c r="AD425" t="s">
        <v>102</v>
      </c>
      <c r="AE425">
        <v>43</v>
      </c>
      <c r="AF425" t="s">
        <v>103</v>
      </c>
      <c r="AG425">
        <v>48</v>
      </c>
      <c r="AH425" s="2">
        <v>0.95899999999999996</v>
      </c>
      <c r="AI425">
        <v>4.5999999999999996</v>
      </c>
      <c r="AJ425" s="2">
        <v>0.96499999999999997</v>
      </c>
      <c r="AK425" s="2">
        <v>0.98099999999999998</v>
      </c>
      <c r="AL425">
        <v>71.3</v>
      </c>
      <c r="AM425">
        <v>48.8</v>
      </c>
      <c r="AN425">
        <v>37.4</v>
      </c>
      <c r="AO425">
        <v>28.3</v>
      </c>
      <c r="AP425">
        <v>52.2</v>
      </c>
      <c r="AQ425">
        <v>61.5</v>
      </c>
      <c r="AR425">
        <v>50.5</v>
      </c>
      <c r="AS425">
        <v>37.9</v>
      </c>
      <c r="AT425">
        <v>62.5</v>
      </c>
      <c r="AU425">
        <v>69.3</v>
      </c>
      <c r="AV425">
        <v>12.5</v>
      </c>
      <c r="AW425">
        <v>25</v>
      </c>
      <c r="AX425">
        <v>32.799999999999997</v>
      </c>
      <c r="AY425">
        <v>14.4</v>
      </c>
      <c r="AZ425">
        <v>3.5</v>
      </c>
      <c r="BA425">
        <v>3.5</v>
      </c>
      <c r="BB425" t="s">
        <v>220</v>
      </c>
      <c r="BC425" t="s">
        <v>220</v>
      </c>
      <c r="BD425" t="s">
        <v>101</v>
      </c>
      <c r="BE425" t="s">
        <v>101</v>
      </c>
      <c r="BF425" t="s">
        <v>101</v>
      </c>
      <c r="BG425" t="s">
        <v>101</v>
      </c>
      <c r="BH425" t="s">
        <v>101</v>
      </c>
      <c r="BI425" t="s">
        <v>101</v>
      </c>
      <c r="BJ425" t="s">
        <v>101</v>
      </c>
      <c r="BK425" t="s">
        <v>101</v>
      </c>
      <c r="BL425" t="s">
        <v>101</v>
      </c>
      <c r="BM425" t="s">
        <v>101</v>
      </c>
      <c r="BN425" t="s">
        <v>101</v>
      </c>
      <c r="BO425" t="s">
        <v>101</v>
      </c>
      <c r="BP425">
        <v>328</v>
      </c>
      <c r="BQ425">
        <v>38</v>
      </c>
      <c r="BR425" t="s">
        <v>101</v>
      </c>
      <c r="BS425">
        <v>1157392.716</v>
      </c>
      <c r="BT425">
        <v>1898855.0560000001</v>
      </c>
      <c r="BU425">
        <v>41.878221150000002</v>
      </c>
      <c r="BV425">
        <v>-87.697552920000007</v>
      </c>
      <c r="BW425">
        <v>27</v>
      </c>
      <c r="BX425" t="s">
        <v>754</v>
      </c>
      <c r="BY425">
        <v>2</v>
      </c>
      <c r="BZ425">
        <v>11</v>
      </c>
      <c r="CA425" t="s">
        <v>1715</v>
      </c>
    </row>
    <row r="426" spans="2:79" x14ac:dyDescent="0.2">
      <c r="B426">
        <v>609782</v>
      </c>
      <c r="C426" t="s">
        <v>2639</v>
      </c>
      <c r="D426" t="s">
        <v>88</v>
      </c>
      <c r="E426" t="s">
        <v>2640</v>
      </c>
      <c r="F426" t="s">
        <v>90</v>
      </c>
      <c r="G426" t="s">
        <v>91</v>
      </c>
      <c r="H426">
        <v>60618</v>
      </c>
      <c r="I426" t="s">
        <v>2641</v>
      </c>
      <c r="J426" t="s">
        <v>2642</v>
      </c>
      <c r="K426" t="s">
        <v>954</v>
      </c>
      <c r="L426" t="s">
        <v>193</v>
      </c>
      <c r="M426" t="s">
        <v>1285</v>
      </c>
      <c r="N426" t="s">
        <v>128</v>
      </c>
      <c r="O426" t="s">
        <v>248</v>
      </c>
      <c r="P426" t="s">
        <v>433</v>
      </c>
      <c r="Q426" t="s">
        <v>96</v>
      </c>
      <c r="R426" t="s">
        <v>250</v>
      </c>
      <c r="S426">
        <v>95</v>
      </c>
      <c r="T426" t="s">
        <v>149</v>
      </c>
      <c r="U426">
        <v>73</v>
      </c>
      <c r="V426" t="s">
        <v>149</v>
      </c>
      <c r="W426">
        <v>75</v>
      </c>
      <c r="X426" t="s">
        <v>149</v>
      </c>
      <c r="Y426">
        <v>60</v>
      </c>
      <c r="Z426" t="s">
        <v>4874</v>
      </c>
      <c r="AA426">
        <v>60</v>
      </c>
      <c r="AB426" t="s">
        <v>149</v>
      </c>
      <c r="AC426">
        <v>65</v>
      </c>
      <c r="AD426" t="s">
        <v>149</v>
      </c>
      <c r="AE426">
        <v>61</v>
      </c>
      <c r="AF426" t="s">
        <v>103</v>
      </c>
      <c r="AG426">
        <v>47</v>
      </c>
      <c r="AH426" s="2">
        <v>0.96199999999999997</v>
      </c>
      <c r="AI426">
        <v>4.5</v>
      </c>
      <c r="AJ426" s="2">
        <v>0.96699999999999997</v>
      </c>
      <c r="AK426" s="2">
        <v>0.98599999999999999</v>
      </c>
      <c r="AL426" t="s">
        <v>101</v>
      </c>
      <c r="AM426">
        <v>54.3</v>
      </c>
      <c r="AN426">
        <v>72.099999999999994</v>
      </c>
      <c r="AO426">
        <v>68.900000000000006</v>
      </c>
      <c r="AP426">
        <v>65.5</v>
      </c>
      <c r="AQ426">
        <v>76.7</v>
      </c>
      <c r="AR426">
        <v>67.5</v>
      </c>
      <c r="AS426">
        <v>70.3</v>
      </c>
      <c r="AT426">
        <v>82.6</v>
      </c>
      <c r="AU426">
        <v>65.3</v>
      </c>
      <c r="AV426">
        <v>31.6</v>
      </c>
      <c r="AW426">
        <v>36.799999999999997</v>
      </c>
      <c r="AX426">
        <v>45.3</v>
      </c>
      <c r="AY426">
        <v>34.799999999999997</v>
      </c>
      <c r="AZ426">
        <v>1.2</v>
      </c>
      <c r="BA426">
        <v>1.1000000000000001</v>
      </c>
      <c r="BB426" t="s">
        <v>220</v>
      </c>
      <c r="BC426" t="s">
        <v>220</v>
      </c>
      <c r="BD426">
        <v>47.4</v>
      </c>
      <c r="BE426">
        <v>61.1</v>
      </c>
      <c r="BF426" t="s">
        <v>101</v>
      </c>
      <c r="BG426" t="s">
        <v>101</v>
      </c>
      <c r="BH426" t="s">
        <v>101</v>
      </c>
      <c r="BI426" t="s">
        <v>101</v>
      </c>
      <c r="BJ426" t="s">
        <v>101</v>
      </c>
      <c r="BK426" t="s">
        <v>101</v>
      </c>
      <c r="BL426" t="s">
        <v>101</v>
      </c>
      <c r="BM426" t="s">
        <v>101</v>
      </c>
      <c r="BN426" t="s">
        <v>101</v>
      </c>
      <c r="BO426" t="s">
        <v>101</v>
      </c>
      <c r="BP426">
        <v>580</v>
      </c>
      <c r="BQ426">
        <v>33</v>
      </c>
      <c r="BR426" t="s">
        <v>101</v>
      </c>
      <c r="BS426">
        <v>1161693.811</v>
      </c>
      <c r="BT426">
        <v>1923258.727</v>
      </c>
      <c r="BU426">
        <v>41.945098080000001</v>
      </c>
      <c r="BV426">
        <v>-87.681078850000006</v>
      </c>
      <c r="BW426">
        <v>5</v>
      </c>
      <c r="BX426" t="s">
        <v>2373</v>
      </c>
      <c r="BY426">
        <v>47</v>
      </c>
      <c r="BZ426">
        <v>19</v>
      </c>
      <c r="CA426" t="s">
        <v>2643</v>
      </c>
    </row>
    <row r="427" spans="2:79" x14ac:dyDescent="0.2">
      <c r="B427">
        <v>610502</v>
      </c>
      <c r="C427" t="s">
        <v>1119</v>
      </c>
      <c r="D427" t="s">
        <v>132</v>
      </c>
      <c r="E427" t="s">
        <v>1120</v>
      </c>
      <c r="F427" t="s">
        <v>90</v>
      </c>
      <c r="G427" t="s">
        <v>91</v>
      </c>
      <c r="H427">
        <v>60612</v>
      </c>
      <c r="I427" t="s">
        <v>1121</v>
      </c>
      <c r="J427" t="s">
        <v>1122</v>
      </c>
      <c r="K427" t="s">
        <v>985</v>
      </c>
      <c r="L427" t="s">
        <v>121</v>
      </c>
      <c r="M427" t="s">
        <v>96</v>
      </c>
      <c r="N427" t="s">
        <v>128</v>
      </c>
      <c r="O427" t="s">
        <v>248</v>
      </c>
      <c r="P427" t="s">
        <v>249</v>
      </c>
      <c r="Q427" t="s">
        <v>96</v>
      </c>
      <c r="R427" t="s">
        <v>103</v>
      </c>
      <c r="S427">
        <v>41</v>
      </c>
      <c r="T427" t="s">
        <v>103</v>
      </c>
      <c r="U427">
        <v>49</v>
      </c>
      <c r="V427" t="s">
        <v>102</v>
      </c>
      <c r="W427">
        <v>38</v>
      </c>
      <c r="X427" t="s">
        <v>102</v>
      </c>
      <c r="Y427">
        <v>34</v>
      </c>
      <c r="Z427" t="s">
        <v>4876</v>
      </c>
      <c r="AA427">
        <v>53</v>
      </c>
      <c r="AB427" t="s">
        <v>102</v>
      </c>
      <c r="AC427">
        <v>35</v>
      </c>
      <c r="AD427" t="s">
        <v>149</v>
      </c>
      <c r="AE427">
        <v>54</v>
      </c>
      <c r="AF427" t="s">
        <v>103</v>
      </c>
      <c r="AG427">
        <v>49</v>
      </c>
      <c r="AH427" s="2">
        <v>0.91300000000000003</v>
      </c>
      <c r="AI427">
        <v>4.5</v>
      </c>
      <c r="AJ427" s="2">
        <v>0.95299999999999996</v>
      </c>
      <c r="AK427" s="2">
        <v>1</v>
      </c>
      <c r="AL427" t="s">
        <v>101</v>
      </c>
      <c r="AM427" t="s">
        <v>101</v>
      </c>
      <c r="AN427" t="s">
        <v>101</v>
      </c>
      <c r="AO427" t="s">
        <v>101</v>
      </c>
      <c r="AP427" t="s">
        <v>101</v>
      </c>
      <c r="AQ427" t="s">
        <v>101</v>
      </c>
      <c r="AR427" t="s">
        <v>101</v>
      </c>
      <c r="AS427" t="s">
        <v>101</v>
      </c>
      <c r="AT427" t="s">
        <v>101</v>
      </c>
      <c r="AU427" t="s">
        <v>101</v>
      </c>
      <c r="AV427" t="s">
        <v>101</v>
      </c>
      <c r="AW427" t="s">
        <v>101</v>
      </c>
      <c r="BB427" t="s">
        <v>101</v>
      </c>
      <c r="BC427" t="s">
        <v>101</v>
      </c>
      <c r="BD427" t="s">
        <v>101</v>
      </c>
      <c r="BE427" t="s">
        <v>101</v>
      </c>
      <c r="BF427">
        <v>14</v>
      </c>
      <c r="BG427">
        <v>15</v>
      </c>
      <c r="BH427">
        <v>15.9</v>
      </c>
      <c r="BI427">
        <v>15.3</v>
      </c>
      <c r="BJ427">
        <v>1.3</v>
      </c>
      <c r="BK427">
        <v>17.7</v>
      </c>
      <c r="BL427">
        <v>1.8</v>
      </c>
      <c r="BM427">
        <v>37.700000000000003</v>
      </c>
      <c r="BN427" t="s">
        <v>101</v>
      </c>
      <c r="BO427" t="s">
        <v>101</v>
      </c>
      <c r="BP427">
        <v>366</v>
      </c>
      <c r="BQ427">
        <v>38</v>
      </c>
      <c r="BR427">
        <v>86.3</v>
      </c>
      <c r="BS427">
        <v>1159815.389</v>
      </c>
      <c r="BT427">
        <v>1899102.4920000001</v>
      </c>
      <c r="BU427">
        <v>41.878850540000002</v>
      </c>
      <c r="BV427">
        <v>-87.688650580000001</v>
      </c>
      <c r="BW427">
        <v>28</v>
      </c>
      <c r="BX427" t="s">
        <v>483</v>
      </c>
      <c r="BY427">
        <v>2</v>
      </c>
      <c r="BZ427">
        <v>11</v>
      </c>
      <c r="CA427" t="s">
        <v>1123</v>
      </c>
    </row>
    <row r="428" spans="2:79" x14ac:dyDescent="0.2">
      <c r="B428">
        <v>610101</v>
      </c>
      <c r="C428" t="s">
        <v>2997</v>
      </c>
      <c r="D428" t="s">
        <v>88</v>
      </c>
      <c r="E428" t="s">
        <v>2998</v>
      </c>
      <c r="F428" t="s">
        <v>90</v>
      </c>
      <c r="G428" t="s">
        <v>91</v>
      </c>
      <c r="H428">
        <v>60610</v>
      </c>
      <c r="I428" t="s">
        <v>2999</v>
      </c>
      <c r="J428" t="s">
        <v>3000</v>
      </c>
      <c r="K428" t="s">
        <v>192</v>
      </c>
      <c r="L428" t="s">
        <v>193</v>
      </c>
      <c r="M428" t="s">
        <v>96</v>
      </c>
      <c r="N428" t="s">
        <v>128</v>
      </c>
      <c r="O428" t="s">
        <v>248</v>
      </c>
      <c r="P428" t="s">
        <v>249</v>
      </c>
      <c r="Q428" t="s">
        <v>96</v>
      </c>
      <c r="R428" t="s">
        <v>101</v>
      </c>
      <c r="T428" t="s">
        <v>101</v>
      </c>
      <c r="U428" t="s">
        <v>101</v>
      </c>
      <c r="V428" t="s">
        <v>101</v>
      </c>
      <c r="X428" t="s">
        <v>101</v>
      </c>
      <c r="Z428" t="s">
        <v>4875</v>
      </c>
      <c r="AA428" t="s">
        <v>101</v>
      </c>
      <c r="AB428" t="s">
        <v>101</v>
      </c>
      <c r="AC428" t="s">
        <v>101</v>
      </c>
      <c r="AD428" t="s">
        <v>101</v>
      </c>
      <c r="AE428" t="s">
        <v>101</v>
      </c>
      <c r="AF428" t="s">
        <v>101</v>
      </c>
      <c r="AG428" t="s">
        <v>101</v>
      </c>
      <c r="AH428" s="2">
        <v>0.95099999999999996</v>
      </c>
      <c r="AI428">
        <v>4.5</v>
      </c>
      <c r="AJ428" s="2">
        <v>0.97</v>
      </c>
      <c r="AK428" s="2">
        <v>1</v>
      </c>
      <c r="AL428">
        <v>40</v>
      </c>
      <c r="AM428" t="s">
        <v>101</v>
      </c>
      <c r="AN428">
        <v>67.3</v>
      </c>
      <c r="AO428">
        <v>61.3</v>
      </c>
      <c r="AP428">
        <v>57.8</v>
      </c>
      <c r="AQ428">
        <v>66.8</v>
      </c>
      <c r="AR428" t="s">
        <v>101</v>
      </c>
      <c r="AS428" t="s">
        <v>101</v>
      </c>
      <c r="AT428" t="s">
        <v>101</v>
      </c>
      <c r="AU428" t="s">
        <v>101</v>
      </c>
      <c r="AV428" t="s">
        <v>101</v>
      </c>
      <c r="AW428" t="s">
        <v>101</v>
      </c>
      <c r="AX428">
        <v>40.799999999999997</v>
      </c>
      <c r="AY428">
        <v>39.9</v>
      </c>
      <c r="AZ428">
        <v>0.3</v>
      </c>
      <c r="BA428">
        <v>0.5</v>
      </c>
      <c r="BB428" t="s">
        <v>113</v>
      </c>
      <c r="BC428" t="s">
        <v>113</v>
      </c>
      <c r="BD428" t="s">
        <v>101</v>
      </c>
      <c r="BE428" t="s">
        <v>101</v>
      </c>
      <c r="BF428" t="s">
        <v>101</v>
      </c>
      <c r="BG428" t="s">
        <v>101</v>
      </c>
      <c r="BH428" t="s">
        <v>101</v>
      </c>
      <c r="BI428" t="s">
        <v>101</v>
      </c>
      <c r="BJ428" t="s">
        <v>101</v>
      </c>
      <c r="BK428" t="s">
        <v>101</v>
      </c>
      <c r="BL428" t="s">
        <v>101</v>
      </c>
      <c r="BM428" t="s">
        <v>101</v>
      </c>
      <c r="BN428" t="s">
        <v>101</v>
      </c>
      <c r="BO428" t="s">
        <v>101</v>
      </c>
      <c r="BP428">
        <v>722</v>
      </c>
      <c r="BQ428">
        <v>33</v>
      </c>
      <c r="BR428" t="s">
        <v>101</v>
      </c>
      <c r="BS428">
        <v>1175917.983</v>
      </c>
      <c r="BT428">
        <v>1906947.8589999999</v>
      </c>
      <c r="BU428">
        <v>41.900031519999999</v>
      </c>
      <c r="BV428">
        <v>-87.629289009999994</v>
      </c>
      <c r="BW428">
        <v>8</v>
      </c>
      <c r="BX428" t="s">
        <v>1223</v>
      </c>
      <c r="BY428">
        <v>42</v>
      </c>
      <c r="BZ428">
        <v>18</v>
      </c>
      <c r="CA428" t="s">
        <v>3001</v>
      </c>
    </row>
    <row r="429" spans="2:79" x14ac:dyDescent="0.2">
      <c r="B429">
        <v>609678</v>
      </c>
      <c r="C429" t="s">
        <v>2628</v>
      </c>
      <c r="D429" t="s">
        <v>132</v>
      </c>
      <c r="E429" t="s">
        <v>2629</v>
      </c>
      <c r="F429" t="s">
        <v>90</v>
      </c>
      <c r="G429" t="s">
        <v>91</v>
      </c>
      <c r="H429">
        <v>60605</v>
      </c>
      <c r="I429" t="s">
        <v>2630</v>
      </c>
      <c r="J429" t="s">
        <v>2631</v>
      </c>
      <c r="K429" t="s">
        <v>136</v>
      </c>
      <c r="L429" t="s">
        <v>95</v>
      </c>
      <c r="M429" t="s">
        <v>1285</v>
      </c>
      <c r="N429" t="s">
        <v>128</v>
      </c>
      <c r="O429" t="s">
        <v>248</v>
      </c>
      <c r="P429" t="s">
        <v>433</v>
      </c>
      <c r="Q429" t="s">
        <v>96</v>
      </c>
      <c r="R429" t="s">
        <v>250</v>
      </c>
      <c r="S429">
        <v>92</v>
      </c>
      <c r="T429" t="s">
        <v>101</v>
      </c>
      <c r="U429" t="s">
        <v>101</v>
      </c>
      <c r="V429" t="s">
        <v>149</v>
      </c>
      <c r="W429">
        <v>64</v>
      </c>
      <c r="X429" t="s">
        <v>149</v>
      </c>
      <c r="Y429">
        <v>67</v>
      </c>
      <c r="Z429" t="s">
        <v>4875</v>
      </c>
      <c r="AA429" t="s">
        <v>101</v>
      </c>
      <c r="AB429" t="s">
        <v>101</v>
      </c>
      <c r="AC429" t="s">
        <v>101</v>
      </c>
      <c r="AD429" t="s">
        <v>101</v>
      </c>
      <c r="AE429" t="s">
        <v>101</v>
      </c>
      <c r="AF429" t="s">
        <v>101</v>
      </c>
      <c r="AG429" t="s">
        <v>101</v>
      </c>
      <c r="AH429" s="2">
        <v>0.93799999999999994</v>
      </c>
      <c r="AI429">
        <v>4.5</v>
      </c>
      <c r="AJ429" s="2">
        <v>0.95299999999999996</v>
      </c>
      <c r="AK429" s="2">
        <v>1</v>
      </c>
      <c r="AL429" t="s">
        <v>101</v>
      </c>
      <c r="AM429" t="s">
        <v>101</v>
      </c>
      <c r="AN429" t="s">
        <v>101</v>
      </c>
      <c r="AO429" t="s">
        <v>101</v>
      </c>
      <c r="AP429" t="s">
        <v>101</v>
      </c>
      <c r="AQ429" t="s">
        <v>101</v>
      </c>
      <c r="AR429" t="s">
        <v>101</v>
      </c>
      <c r="AS429" t="s">
        <v>101</v>
      </c>
      <c r="AT429" t="s">
        <v>101</v>
      </c>
      <c r="AU429" t="s">
        <v>101</v>
      </c>
      <c r="AV429" t="s">
        <v>101</v>
      </c>
      <c r="AW429" t="s">
        <v>101</v>
      </c>
      <c r="BB429" t="s">
        <v>101</v>
      </c>
      <c r="BC429" t="s">
        <v>101</v>
      </c>
      <c r="BD429" t="s">
        <v>101</v>
      </c>
      <c r="BE429" t="s">
        <v>101</v>
      </c>
      <c r="BF429">
        <v>19.600000000000001</v>
      </c>
      <c r="BG429">
        <v>20.3</v>
      </c>
      <c r="BH429">
        <v>21.3</v>
      </c>
      <c r="BI429">
        <v>21.1</v>
      </c>
      <c r="BJ429">
        <v>1.5</v>
      </c>
      <c r="BK429">
        <v>24.8</v>
      </c>
      <c r="BL429">
        <v>3.5</v>
      </c>
      <c r="BM429">
        <v>83.3</v>
      </c>
      <c r="BN429">
        <v>90.1</v>
      </c>
      <c r="BO429">
        <v>86.9</v>
      </c>
      <c r="BP429">
        <v>871</v>
      </c>
      <c r="BQ429">
        <v>38</v>
      </c>
      <c r="BR429">
        <v>92.8</v>
      </c>
      <c r="BS429">
        <v>1176412.3540000001</v>
      </c>
      <c r="BT429">
        <v>1897618.088</v>
      </c>
      <c r="BU429">
        <v>41.874418980000002</v>
      </c>
      <c r="BV429">
        <v>-87.627754969999998</v>
      </c>
      <c r="BW429">
        <v>32</v>
      </c>
      <c r="BX429" t="s">
        <v>2632</v>
      </c>
      <c r="BY429">
        <v>2</v>
      </c>
      <c r="BZ429">
        <v>1</v>
      </c>
      <c r="CA429" t="s">
        <v>2633</v>
      </c>
    </row>
    <row r="430" spans="2:79" x14ac:dyDescent="0.2">
      <c r="B430">
        <v>609751</v>
      </c>
      <c r="C430" t="s">
        <v>2795</v>
      </c>
      <c r="D430" t="s">
        <v>132</v>
      </c>
      <c r="E430" t="s">
        <v>2796</v>
      </c>
      <c r="F430" t="s">
        <v>90</v>
      </c>
      <c r="G430" t="s">
        <v>91</v>
      </c>
      <c r="H430">
        <v>60653</v>
      </c>
      <c r="I430" t="s">
        <v>2797</v>
      </c>
      <c r="J430" t="s">
        <v>2798</v>
      </c>
      <c r="K430" t="s">
        <v>136</v>
      </c>
      <c r="L430" t="s">
        <v>95</v>
      </c>
      <c r="M430" t="s">
        <v>96</v>
      </c>
      <c r="N430" t="s">
        <v>128</v>
      </c>
      <c r="O430" t="s">
        <v>248</v>
      </c>
      <c r="P430" t="s">
        <v>433</v>
      </c>
      <c r="Q430" t="s">
        <v>96</v>
      </c>
      <c r="R430" t="s">
        <v>101</v>
      </c>
      <c r="T430" t="s">
        <v>101</v>
      </c>
      <c r="U430" t="s">
        <v>101</v>
      </c>
      <c r="V430" t="s">
        <v>101</v>
      </c>
      <c r="X430" t="s">
        <v>101</v>
      </c>
      <c r="Z430" t="s">
        <v>4875</v>
      </c>
      <c r="AA430" t="s">
        <v>101</v>
      </c>
      <c r="AB430" t="s">
        <v>101</v>
      </c>
      <c r="AC430" t="s">
        <v>101</v>
      </c>
      <c r="AD430" t="s">
        <v>149</v>
      </c>
      <c r="AE430">
        <v>56</v>
      </c>
      <c r="AF430" t="s">
        <v>103</v>
      </c>
      <c r="AG430">
        <v>52</v>
      </c>
      <c r="AH430" s="2">
        <v>0.92900000000000005</v>
      </c>
      <c r="AI430">
        <v>4.4000000000000004</v>
      </c>
      <c r="AJ430" s="2">
        <v>0.96299999999999997</v>
      </c>
      <c r="AK430" s="2">
        <v>1</v>
      </c>
      <c r="AL430" t="s">
        <v>101</v>
      </c>
      <c r="AM430" t="s">
        <v>101</v>
      </c>
      <c r="AN430" t="s">
        <v>101</v>
      </c>
      <c r="AO430" t="s">
        <v>101</v>
      </c>
      <c r="AP430" t="s">
        <v>101</v>
      </c>
      <c r="AQ430" t="s">
        <v>101</v>
      </c>
      <c r="AR430" t="s">
        <v>101</v>
      </c>
      <c r="AS430" t="s">
        <v>101</v>
      </c>
      <c r="AT430" t="s">
        <v>101</v>
      </c>
      <c r="AU430" t="s">
        <v>101</v>
      </c>
      <c r="AV430" t="s">
        <v>101</v>
      </c>
      <c r="AW430" t="s">
        <v>101</v>
      </c>
      <c r="BB430" t="s">
        <v>101</v>
      </c>
      <c r="BC430" t="s">
        <v>101</v>
      </c>
      <c r="BD430" t="s">
        <v>101</v>
      </c>
      <c r="BE430" t="s">
        <v>101</v>
      </c>
      <c r="BF430">
        <v>17.399999999999999</v>
      </c>
      <c r="BG430">
        <v>17.7</v>
      </c>
      <c r="BH430">
        <v>17.7</v>
      </c>
      <c r="BI430">
        <v>18.100000000000001</v>
      </c>
      <c r="BJ430">
        <v>0.7</v>
      </c>
      <c r="BK430">
        <v>20.5</v>
      </c>
      <c r="BL430">
        <v>2.8</v>
      </c>
      <c r="BM430">
        <v>31.9</v>
      </c>
      <c r="BN430">
        <v>75.400000000000006</v>
      </c>
      <c r="BO430">
        <v>85.1</v>
      </c>
      <c r="BP430">
        <v>915</v>
      </c>
      <c r="BQ430">
        <v>40</v>
      </c>
      <c r="BR430">
        <v>91.1</v>
      </c>
      <c r="BS430">
        <v>1183114.175</v>
      </c>
      <c r="BT430">
        <v>1875544.787</v>
      </c>
      <c r="BU430">
        <v>41.81369471</v>
      </c>
      <c r="BV430">
        <v>-87.603837609999999</v>
      </c>
      <c r="BW430">
        <v>39</v>
      </c>
      <c r="BX430" t="s">
        <v>256</v>
      </c>
      <c r="BY430">
        <v>4</v>
      </c>
      <c r="BZ430">
        <v>2</v>
      </c>
      <c r="CA430" t="s">
        <v>2799</v>
      </c>
    </row>
    <row r="431" spans="2:79" x14ac:dyDescent="0.2">
      <c r="B431">
        <v>610254</v>
      </c>
      <c r="C431" t="s">
        <v>1404</v>
      </c>
      <c r="D431" t="s">
        <v>88</v>
      </c>
      <c r="E431" t="s">
        <v>1405</v>
      </c>
      <c r="F431" t="s">
        <v>90</v>
      </c>
      <c r="G431" t="s">
        <v>91</v>
      </c>
      <c r="H431">
        <v>60623</v>
      </c>
      <c r="I431" t="s">
        <v>1406</v>
      </c>
      <c r="J431" t="s">
        <v>1407</v>
      </c>
      <c r="K431" t="s">
        <v>268</v>
      </c>
      <c r="L431" t="s">
        <v>121</v>
      </c>
      <c r="M431" t="s">
        <v>96</v>
      </c>
      <c r="N431" t="s">
        <v>128</v>
      </c>
      <c r="O431" t="s">
        <v>98</v>
      </c>
      <c r="P431" t="s">
        <v>99</v>
      </c>
      <c r="Q431" t="s">
        <v>96</v>
      </c>
      <c r="R431" t="s">
        <v>103</v>
      </c>
      <c r="S431">
        <v>46</v>
      </c>
      <c r="T431" t="s">
        <v>102</v>
      </c>
      <c r="U431">
        <v>22</v>
      </c>
      <c r="V431" t="s">
        <v>149</v>
      </c>
      <c r="W431">
        <v>66</v>
      </c>
      <c r="X431" t="s">
        <v>149</v>
      </c>
      <c r="Y431">
        <v>69</v>
      </c>
      <c r="Z431" t="s">
        <v>4879</v>
      </c>
      <c r="AA431">
        <v>4</v>
      </c>
      <c r="AB431" t="s">
        <v>100</v>
      </c>
      <c r="AC431">
        <v>13</v>
      </c>
      <c r="AD431" t="s">
        <v>101</v>
      </c>
      <c r="AE431" t="s">
        <v>101</v>
      </c>
      <c r="AF431" t="s">
        <v>101</v>
      </c>
      <c r="AG431" t="s">
        <v>101</v>
      </c>
      <c r="AH431" s="2">
        <v>0.94199999999999995</v>
      </c>
      <c r="AI431">
        <v>4.4000000000000004</v>
      </c>
      <c r="AJ431" s="2">
        <v>0.95399999999999996</v>
      </c>
      <c r="AK431" s="2">
        <v>1</v>
      </c>
      <c r="AL431">
        <v>49</v>
      </c>
      <c r="AM431">
        <v>42.3</v>
      </c>
      <c r="AN431">
        <v>20.5</v>
      </c>
      <c r="AO431">
        <v>22.4</v>
      </c>
      <c r="AP431">
        <v>45.8</v>
      </c>
      <c r="AQ431">
        <v>43.1</v>
      </c>
      <c r="AR431">
        <v>25.1</v>
      </c>
      <c r="AS431">
        <v>26.3</v>
      </c>
      <c r="AT431">
        <v>38.9</v>
      </c>
      <c r="AU431">
        <v>53.6</v>
      </c>
      <c r="AV431">
        <v>3.6</v>
      </c>
      <c r="AW431">
        <v>30.4</v>
      </c>
      <c r="AX431">
        <v>11</v>
      </c>
      <c r="AY431">
        <v>10.4</v>
      </c>
      <c r="AZ431">
        <v>-1.5</v>
      </c>
      <c r="BA431">
        <v>0.4</v>
      </c>
      <c r="BB431" t="s">
        <v>104</v>
      </c>
      <c r="BC431" t="s">
        <v>113</v>
      </c>
      <c r="BD431">
        <v>20.3</v>
      </c>
      <c r="BE431">
        <v>16.7</v>
      </c>
      <c r="BF431" t="s">
        <v>101</v>
      </c>
      <c r="BG431" t="s">
        <v>101</v>
      </c>
      <c r="BH431" t="s">
        <v>101</v>
      </c>
      <c r="BI431" t="s">
        <v>101</v>
      </c>
      <c r="BJ431" t="s">
        <v>101</v>
      </c>
      <c r="BK431" t="s">
        <v>101</v>
      </c>
      <c r="BL431" t="s">
        <v>101</v>
      </c>
      <c r="BM431" t="s">
        <v>101</v>
      </c>
      <c r="BN431" t="s">
        <v>101</v>
      </c>
      <c r="BO431" t="s">
        <v>101</v>
      </c>
      <c r="BP431">
        <v>556</v>
      </c>
      <c r="BQ431">
        <v>37</v>
      </c>
      <c r="BR431" t="s">
        <v>101</v>
      </c>
      <c r="BS431">
        <v>1152488.851</v>
      </c>
      <c r="BT431">
        <v>1891762.257</v>
      </c>
      <c r="BU431">
        <v>41.858855990000002</v>
      </c>
      <c r="BV431">
        <v>-87.715746260000003</v>
      </c>
      <c r="BW431">
        <v>29</v>
      </c>
      <c r="BX431" t="s">
        <v>412</v>
      </c>
      <c r="BY431">
        <v>24</v>
      </c>
      <c r="BZ431">
        <v>10</v>
      </c>
      <c r="CA431" t="s">
        <v>1408</v>
      </c>
    </row>
    <row r="432" spans="2:79" x14ac:dyDescent="0.2">
      <c r="B432">
        <v>609925</v>
      </c>
      <c r="C432" t="s">
        <v>1974</v>
      </c>
      <c r="D432" t="s">
        <v>88</v>
      </c>
      <c r="E432" t="s">
        <v>1975</v>
      </c>
      <c r="F432" t="s">
        <v>90</v>
      </c>
      <c r="G432" t="s">
        <v>91</v>
      </c>
      <c r="H432">
        <v>60612</v>
      </c>
      <c r="I432" t="s">
        <v>1976</v>
      </c>
      <c r="J432" t="s">
        <v>1977</v>
      </c>
      <c r="K432" t="s">
        <v>120</v>
      </c>
      <c r="L432" t="s">
        <v>121</v>
      </c>
      <c r="M432" t="s">
        <v>96</v>
      </c>
      <c r="N432" t="s">
        <v>97</v>
      </c>
      <c r="O432" t="s">
        <v>248</v>
      </c>
      <c r="P432" t="s">
        <v>249</v>
      </c>
      <c r="Q432" t="s">
        <v>96</v>
      </c>
      <c r="R432" t="s">
        <v>103</v>
      </c>
      <c r="S432">
        <v>58</v>
      </c>
      <c r="T432" t="s">
        <v>149</v>
      </c>
      <c r="U432">
        <v>68</v>
      </c>
      <c r="V432" t="s">
        <v>103</v>
      </c>
      <c r="W432">
        <v>42</v>
      </c>
      <c r="X432" t="s">
        <v>103</v>
      </c>
      <c r="Y432">
        <v>45</v>
      </c>
      <c r="Z432" t="s">
        <v>4877</v>
      </c>
      <c r="AA432">
        <v>37</v>
      </c>
      <c r="AB432" t="s">
        <v>103</v>
      </c>
      <c r="AC432">
        <v>50</v>
      </c>
      <c r="AD432" t="s">
        <v>149</v>
      </c>
      <c r="AE432">
        <v>59</v>
      </c>
      <c r="AF432" t="s">
        <v>149</v>
      </c>
      <c r="AG432">
        <v>57</v>
      </c>
      <c r="AH432" s="2">
        <v>0.95199999999999996</v>
      </c>
      <c r="AI432">
        <v>4.4000000000000004</v>
      </c>
      <c r="AJ432" s="2">
        <v>0.95799999999999996</v>
      </c>
      <c r="AK432" s="2">
        <v>1</v>
      </c>
      <c r="AL432">
        <v>84.7</v>
      </c>
      <c r="AM432">
        <v>55.3</v>
      </c>
      <c r="AN432">
        <v>37</v>
      </c>
      <c r="AO432">
        <v>32.299999999999997</v>
      </c>
      <c r="AP432">
        <v>48.9</v>
      </c>
      <c r="AQ432">
        <v>56</v>
      </c>
      <c r="AR432">
        <v>34.5</v>
      </c>
      <c r="AS432">
        <v>43.2</v>
      </c>
      <c r="AT432">
        <v>56.5</v>
      </c>
      <c r="AU432">
        <v>55.2</v>
      </c>
      <c r="AV432">
        <v>0</v>
      </c>
      <c r="AW432">
        <v>11.5</v>
      </c>
      <c r="AX432">
        <v>13.3</v>
      </c>
      <c r="AY432">
        <v>10.5</v>
      </c>
      <c r="AZ432">
        <v>-0.3</v>
      </c>
      <c r="BA432">
        <v>-0.6</v>
      </c>
      <c r="BB432" t="s">
        <v>113</v>
      </c>
      <c r="BC432" t="s">
        <v>113</v>
      </c>
      <c r="BD432" t="s">
        <v>101</v>
      </c>
      <c r="BE432" t="s">
        <v>101</v>
      </c>
      <c r="BF432" t="s">
        <v>101</v>
      </c>
      <c r="BG432" t="s">
        <v>101</v>
      </c>
      <c r="BH432" t="s">
        <v>101</v>
      </c>
      <c r="BI432" t="s">
        <v>101</v>
      </c>
      <c r="BJ432" t="s">
        <v>101</v>
      </c>
      <c r="BK432" t="s">
        <v>101</v>
      </c>
      <c r="BL432" t="s">
        <v>101</v>
      </c>
      <c r="BM432" t="s">
        <v>101</v>
      </c>
      <c r="BN432" t="s">
        <v>101</v>
      </c>
      <c r="BO432" t="s">
        <v>101</v>
      </c>
      <c r="BP432">
        <v>293</v>
      </c>
      <c r="BQ432">
        <v>37</v>
      </c>
      <c r="BR432" t="s">
        <v>101</v>
      </c>
      <c r="BS432">
        <v>1156531.906</v>
      </c>
      <c r="BT432">
        <v>1896287.544</v>
      </c>
      <c r="BU432">
        <v>41.871193089999998</v>
      </c>
      <c r="BV432">
        <v>-87.700783110000003</v>
      </c>
      <c r="BW432">
        <v>27</v>
      </c>
      <c r="BX432" t="s">
        <v>754</v>
      </c>
      <c r="BY432">
        <v>2</v>
      </c>
      <c r="BZ432">
        <v>11</v>
      </c>
      <c r="CA432" t="s">
        <v>1978</v>
      </c>
    </row>
    <row r="433" spans="2:79" x14ac:dyDescent="0.2">
      <c r="B433">
        <v>610539</v>
      </c>
      <c r="C433" t="s">
        <v>1799</v>
      </c>
      <c r="D433" t="s">
        <v>88</v>
      </c>
      <c r="E433" t="s">
        <v>1800</v>
      </c>
      <c r="F433" t="s">
        <v>90</v>
      </c>
      <c r="G433" t="s">
        <v>91</v>
      </c>
      <c r="H433">
        <v>60634</v>
      </c>
      <c r="I433" t="s">
        <v>1801</v>
      </c>
      <c r="J433" t="s">
        <v>1802</v>
      </c>
      <c r="K433" t="s">
        <v>192</v>
      </c>
      <c r="L433" t="s">
        <v>193</v>
      </c>
      <c r="M433" t="s">
        <v>96</v>
      </c>
      <c r="N433" t="s">
        <v>128</v>
      </c>
      <c r="O433" t="s">
        <v>248</v>
      </c>
      <c r="P433" t="s">
        <v>789</v>
      </c>
      <c r="Q433" t="s">
        <v>96</v>
      </c>
      <c r="R433" t="s">
        <v>103</v>
      </c>
      <c r="S433">
        <v>54</v>
      </c>
      <c r="T433" t="s">
        <v>103</v>
      </c>
      <c r="U433">
        <v>58</v>
      </c>
      <c r="V433" t="s">
        <v>102</v>
      </c>
      <c r="W433">
        <v>37</v>
      </c>
      <c r="X433" t="s">
        <v>103</v>
      </c>
      <c r="Y433">
        <v>41</v>
      </c>
      <c r="Z433" t="s">
        <v>4878</v>
      </c>
      <c r="AA433">
        <v>83</v>
      </c>
      <c r="AB433" t="s">
        <v>250</v>
      </c>
      <c r="AC433">
        <v>88</v>
      </c>
      <c r="AD433" t="s">
        <v>103</v>
      </c>
      <c r="AE433">
        <v>51</v>
      </c>
      <c r="AF433" t="s">
        <v>149</v>
      </c>
      <c r="AG433">
        <v>55</v>
      </c>
      <c r="AH433" s="2">
        <v>0.95099999999999996</v>
      </c>
      <c r="AI433">
        <v>4.3</v>
      </c>
      <c r="AJ433" s="2">
        <v>0</v>
      </c>
      <c r="AK433" s="2">
        <v>0.97699999999999998</v>
      </c>
      <c r="AL433">
        <v>47.5</v>
      </c>
      <c r="AM433">
        <v>39.9</v>
      </c>
      <c r="AN433">
        <v>30.8</v>
      </c>
      <c r="AO433">
        <v>27.8</v>
      </c>
      <c r="AP433">
        <v>47.8</v>
      </c>
      <c r="AQ433">
        <v>38.6</v>
      </c>
      <c r="AR433">
        <v>41.1</v>
      </c>
      <c r="AS433">
        <v>38.5</v>
      </c>
      <c r="AT433">
        <v>49.2</v>
      </c>
      <c r="AU433">
        <v>55.4</v>
      </c>
      <c r="AV433">
        <v>15.3</v>
      </c>
      <c r="AW433">
        <v>30.5</v>
      </c>
      <c r="AX433">
        <v>11.2</v>
      </c>
      <c r="AY433">
        <v>12</v>
      </c>
      <c r="AZ433">
        <v>-1.8</v>
      </c>
      <c r="BA433">
        <v>-0.3</v>
      </c>
      <c r="BB433" t="s">
        <v>104</v>
      </c>
      <c r="BC433" t="s">
        <v>113</v>
      </c>
      <c r="BD433" t="s">
        <v>101</v>
      </c>
      <c r="BE433" t="s">
        <v>101</v>
      </c>
      <c r="BF433" t="s">
        <v>101</v>
      </c>
      <c r="BG433" t="s">
        <v>101</v>
      </c>
      <c r="BH433" t="s">
        <v>101</v>
      </c>
      <c r="BI433" t="s">
        <v>101</v>
      </c>
      <c r="BJ433" t="s">
        <v>101</v>
      </c>
      <c r="BK433" t="s">
        <v>101</v>
      </c>
      <c r="BL433" t="s">
        <v>101</v>
      </c>
      <c r="BM433" t="s">
        <v>101</v>
      </c>
      <c r="BN433" t="s">
        <v>101</v>
      </c>
      <c r="BO433" t="s">
        <v>101</v>
      </c>
      <c r="BP433">
        <v>826</v>
      </c>
      <c r="BQ433">
        <v>30</v>
      </c>
      <c r="BR433" t="s">
        <v>101</v>
      </c>
      <c r="BS433">
        <v>1137482.2960000001</v>
      </c>
      <c r="BT433">
        <v>1919394.9</v>
      </c>
      <c r="BU433">
        <v>41.934966410000001</v>
      </c>
      <c r="BV433">
        <v>-87.770165250000005</v>
      </c>
      <c r="BW433">
        <v>19</v>
      </c>
      <c r="BX433" t="s">
        <v>368</v>
      </c>
      <c r="BY433">
        <v>30</v>
      </c>
      <c r="BZ433">
        <v>25</v>
      </c>
      <c r="CA433" t="s">
        <v>1803</v>
      </c>
    </row>
    <row r="434" spans="2:79" x14ac:dyDescent="0.2">
      <c r="B434">
        <v>609741</v>
      </c>
      <c r="C434" t="s">
        <v>1149</v>
      </c>
      <c r="D434" t="s">
        <v>132</v>
      </c>
      <c r="E434" t="s">
        <v>1150</v>
      </c>
      <c r="F434" t="s">
        <v>90</v>
      </c>
      <c r="G434" t="s">
        <v>91</v>
      </c>
      <c r="H434">
        <v>60629</v>
      </c>
      <c r="I434" t="s">
        <v>1151</v>
      </c>
      <c r="J434" t="s">
        <v>1152</v>
      </c>
      <c r="K434" t="s">
        <v>163</v>
      </c>
      <c r="L434" t="s">
        <v>112</v>
      </c>
      <c r="M434" t="s">
        <v>96</v>
      </c>
      <c r="N434" t="s">
        <v>128</v>
      </c>
      <c r="O434" t="s">
        <v>248</v>
      </c>
      <c r="P434" t="s">
        <v>249</v>
      </c>
      <c r="Q434" t="s">
        <v>96</v>
      </c>
      <c r="R434" t="s">
        <v>103</v>
      </c>
      <c r="S434">
        <v>42</v>
      </c>
      <c r="T434" t="s">
        <v>101</v>
      </c>
      <c r="U434" t="s">
        <v>101</v>
      </c>
      <c r="V434" t="s">
        <v>102</v>
      </c>
      <c r="W434">
        <v>34</v>
      </c>
      <c r="X434" t="s">
        <v>102</v>
      </c>
      <c r="Y434">
        <v>29</v>
      </c>
      <c r="Z434" t="s">
        <v>4875</v>
      </c>
      <c r="AA434" t="s">
        <v>101</v>
      </c>
      <c r="AB434" t="s">
        <v>101</v>
      </c>
      <c r="AC434" t="s">
        <v>101</v>
      </c>
      <c r="AD434" t="s">
        <v>101</v>
      </c>
      <c r="AE434" t="s">
        <v>101</v>
      </c>
      <c r="AF434" t="s">
        <v>101</v>
      </c>
      <c r="AG434" t="s">
        <v>101</v>
      </c>
      <c r="AH434" s="2">
        <v>0.89300000000000002</v>
      </c>
      <c r="AI434">
        <v>4.3</v>
      </c>
      <c r="AJ434" s="2">
        <v>0.96399999999999997</v>
      </c>
      <c r="AK434" s="2">
        <v>1</v>
      </c>
      <c r="AL434" t="s">
        <v>101</v>
      </c>
      <c r="AM434" t="s">
        <v>101</v>
      </c>
      <c r="AN434" t="s">
        <v>101</v>
      </c>
      <c r="AO434" t="s">
        <v>101</v>
      </c>
      <c r="AP434" t="s">
        <v>101</v>
      </c>
      <c r="AQ434" t="s">
        <v>101</v>
      </c>
      <c r="AR434" t="s">
        <v>101</v>
      </c>
      <c r="AS434" t="s">
        <v>101</v>
      </c>
      <c r="AT434" t="s">
        <v>101</v>
      </c>
      <c r="AU434" t="s">
        <v>101</v>
      </c>
      <c r="AV434" t="s">
        <v>101</v>
      </c>
      <c r="AW434" t="s">
        <v>101</v>
      </c>
      <c r="BB434" t="s">
        <v>101</v>
      </c>
      <c r="BC434" t="s">
        <v>101</v>
      </c>
      <c r="BD434" t="s">
        <v>101</v>
      </c>
      <c r="BE434" t="s">
        <v>101</v>
      </c>
      <c r="BF434">
        <v>14.4</v>
      </c>
      <c r="BG434">
        <v>14.2</v>
      </c>
      <c r="BH434">
        <v>15.3</v>
      </c>
      <c r="BI434">
        <v>15.3</v>
      </c>
      <c r="BJ434">
        <v>0.9</v>
      </c>
      <c r="BK434">
        <v>17.3</v>
      </c>
      <c r="BL434">
        <v>2</v>
      </c>
      <c r="BM434">
        <v>30.1</v>
      </c>
      <c r="BN434">
        <v>57.2</v>
      </c>
      <c r="BO434">
        <v>51.3</v>
      </c>
      <c r="BP434">
        <v>1672</v>
      </c>
      <c r="BQ434">
        <v>44</v>
      </c>
      <c r="BR434">
        <v>64.5</v>
      </c>
      <c r="BS434">
        <v>1152065.7409999999</v>
      </c>
      <c r="BT434">
        <v>1863208.0249999999</v>
      </c>
      <c r="BU434">
        <v>41.780507630000002</v>
      </c>
      <c r="BV434">
        <v>-87.718049910000005</v>
      </c>
      <c r="BW434">
        <v>65</v>
      </c>
      <c r="BX434" t="s">
        <v>1153</v>
      </c>
      <c r="BY434">
        <v>13</v>
      </c>
      <c r="BZ434">
        <v>8</v>
      </c>
      <c r="CA434" t="s">
        <v>1154</v>
      </c>
    </row>
    <row r="435" spans="2:79" x14ac:dyDescent="0.2">
      <c r="B435">
        <v>609828</v>
      </c>
      <c r="C435" t="s">
        <v>2413</v>
      </c>
      <c r="D435" t="s">
        <v>88</v>
      </c>
      <c r="E435" t="s">
        <v>2414</v>
      </c>
      <c r="F435" t="s">
        <v>90</v>
      </c>
      <c r="G435" t="s">
        <v>91</v>
      </c>
      <c r="H435">
        <v>60622</v>
      </c>
      <c r="I435" t="s">
        <v>2415</v>
      </c>
      <c r="J435" t="s">
        <v>2416</v>
      </c>
      <c r="K435" t="s">
        <v>481</v>
      </c>
      <c r="L435" t="s">
        <v>121</v>
      </c>
      <c r="M435" t="s">
        <v>1285</v>
      </c>
      <c r="N435" t="s">
        <v>97</v>
      </c>
      <c r="O435" t="s">
        <v>248</v>
      </c>
      <c r="P435" t="s">
        <v>433</v>
      </c>
      <c r="Q435" t="s">
        <v>96</v>
      </c>
      <c r="R435" t="s">
        <v>149</v>
      </c>
      <c r="S435">
        <v>71</v>
      </c>
      <c r="T435" t="s">
        <v>149</v>
      </c>
      <c r="U435">
        <v>66</v>
      </c>
      <c r="V435" t="s">
        <v>149</v>
      </c>
      <c r="W435">
        <v>68</v>
      </c>
      <c r="X435" t="s">
        <v>103</v>
      </c>
      <c r="Y435">
        <v>51</v>
      </c>
      <c r="Z435" t="s">
        <v>4876</v>
      </c>
      <c r="AA435">
        <v>53</v>
      </c>
      <c r="AB435" t="s">
        <v>149</v>
      </c>
      <c r="AC435">
        <v>63</v>
      </c>
      <c r="AD435" t="s">
        <v>149</v>
      </c>
      <c r="AE435">
        <v>56</v>
      </c>
      <c r="AF435" t="s">
        <v>103</v>
      </c>
      <c r="AG435">
        <v>49</v>
      </c>
      <c r="AH435" s="2">
        <v>0.95899999999999996</v>
      </c>
      <c r="AI435">
        <v>4.3</v>
      </c>
      <c r="AJ435" s="2">
        <v>0.96899999999999997</v>
      </c>
      <c r="AK435" s="2">
        <v>1</v>
      </c>
      <c r="AL435">
        <v>78.5</v>
      </c>
      <c r="AM435">
        <v>53.1</v>
      </c>
      <c r="AN435">
        <v>53.8</v>
      </c>
      <c r="AO435">
        <v>43.8</v>
      </c>
      <c r="AP435">
        <v>51.9</v>
      </c>
      <c r="AQ435">
        <v>51.9</v>
      </c>
      <c r="AR435">
        <v>71.3</v>
      </c>
      <c r="AS435">
        <v>57.7</v>
      </c>
      <c r="AT435">
        <v>69.2</v>
      </c>
      <c r="AU435">
        <v>58.4</v>
      </c>
      <c r="AV435">
        <v>14.3</v>
      </c>
      <c r="AW435">
        <v>25</v>
      </c>
      <c r="AX435">
        <v>29.1</v>
      </c>
      <c r="AY435">
        <v>22.2</v>
      </c>
      <c r="AZ435">
        <v>0.4</v>
      </c>
      <c r="BA435">
        <v>0.6</v>
      </c>
      <c r="BB435" t="s">
        <v>113</v>
      </c>
      <c r="BC435" t="s">
        <v>113</v>
      </c>
      <c r="BD435" t="s">
        <v>101</v>
      </c>
      <c r="BE435" t="s">
        <v>101</v>
      </c>
      <c r="BF435" t="s">
        <v>101</v>
      </c>
      <c r="BG435" t="s">
        <v>101</v>
      </c>
      <c r="BH435" t="s">
        <v>101</v>
      </c>
      <c r="BI435" t="s">
        <v>101</v>
      </c>
      <c r="BJ435" t="s">
        <v>101</v>
      </c>
      <c r="BK435" t="s">
        <v>101</v>
      </c>
      <c r="BL435" t="s">
        <v>101</v>
      </c>
      <c r="BM435" t="s">
        <v>101</v>
      </c>
      <c r="BN435" t="s">
        <v>101</v>
      </c>
      <c r="BO435" t="s">
        <v>101</v>
      </c>
      <c r="BP435">
        <v>348</v>
      </c>
      <c r="BQ435">
        <v>35</v>
      </c>
      <c r="BR435" t="s">
        <v>101</v>
      </c>
      <c r="BS435">
        <v>1165168.4639999999</v>
      </c>
      <c r="BT435">
        <v>1911344.1810000001</v>
      </c>
      <c r="BU435">
        <v>41.912330609999998</v>
      </c>
      <c r="BV435">
        <v>-87.668646910000007</v>
      </c>
      <c r="BW435">
        <v>24</v>
      </c>
      <c r="BX435" t="s">
        <v>602</v>
      </c>
      <c r="BY435">
        <v>1</v>
      </c>
      <c r="BZ435">
        <v>14</v>
      </c>
      <c r="CA435" t="s">
        <v>2417</v>
      </c>
    </row>
    <row r="436" spans="2:79" x14ac:dyDescent="0.2">
      <c r="B436">
        <v>609988</v>
      </c>
      <c r="C436" t="s">
        <v>1378</v>
      </c>
      <c r="D436" t="s">
        <v>88</v>
      </c>
      <c r="E436" t="s">
        <v>1379</v>
      </c>
      <c r="F436" t="s">
        <v>90</v>
      </c>
      <c r="G436" t="s">
        <v>91</v>
      </c>
      <c r="H436">
        <v>60618</v>
      </c>
      <c r="I436" t="s">
        <v>1380</v>
      </c>
      <c r="J436" t="s">
        <v>1381</v>
      </c>
      <c r="K436" t="s">
        <v>1066</v>
      </c>
      <c r="L436" t="s">
        <v>193</v>
      </c>
      <c r="M436" t="s">
        <v>96</v>
      </c>
      <c r="N436" t="s">
        <v>128</v>
      </c>
      <c r="O436" t="s">
        <v>248</v>
      </c>
      <c r="P436" t="s">
        <v>433</v>
      </c>
      <c r="Q436" t="s">
        <v>96</v>
      </c>
      <c r="R436" t="s">
        <v>103</v>
      </c>
      <c r="S436">
        <v>45</v>
      </c>
      <c r="T436" t="s">
        <v>103</v>
      </c>
      <c r="U436">
        <v>56</v>
      </c>
      <c r="V436" t="s">
        <v>103</v>
      </c>
      <c r="W436">
        <v>46</v>
      </c>
      <c r="X436" t="s">
        <v>103</v>
      </c>
      <c r="Y436">
        <v>43</v>
      </c>
      <c r="Z436" t="s">
        <v>4874</v>
      </c>
      <c r="AA436">
        <v>68</v>
      </c>
      <c r="AB436" t="s">
        <v>103</v>
      </c>
      <c r="AC436">
        <v>45</v>
      </c>
      <c r="AD436" t="s">
        <v>103</v>
      </c>
      <c r="AE436">
        <v>52</v>
      </c>
      <c r="AF436" t="s">
        <v>103</v>
      </c>
      <c r="AG436">
        <v>49</v>
      </c>
      <c r="AH436" s="2">
        <v>0.95099999999999996</v>
      </c>
      <c r="AI436">
        <v>4.3</v>
      </c>
      <c r="AJ436" s="2">
        <v>0.95899999999999996</v>
      </c>
      <c r="AK436" s="2">
        <v>1</v>
      </c>
      <c r="AL436">
        <v>56.6</v>
      </c>
      <c r="AM436">
        <v>35.5</v>
      </c>
      <c r="AN436">
        <v>42.1</v>
      </c>
      <c r="AO436">
        <v>38.1</v>
      </c>
      <c r="AP436">
        <v>68.2</v>
      </c>
      <c r="AQ436">
        <v>61.3</v>
      </c>
      <c r="AR436">
        <v>30.4</v>
      </c>
      <c r="AS436">
        <v>48.2</v>
      </c>
      <c r="AT436">
        <v>44.6</v>
      </c>
      <c r="AU436">
        <v>75</v>
      </c>
      <c r="AV436" t="s">
        <v>101</v>
      </c>
      <c r="AW436" t="s">
        <v>101</v>
      </c>
      <c r="AX436">
        <v>12.5</v>
      </c>
      <c r="AY436">
        <v>12.3</v>
      </c>
      <c r="AZ436">
        <v>0.6</v>
      </c>
      <c r="BA436">
        <v>1</v>
      </c>
      <c r="BB436" t="s">
        <v>113</v>
      </c>
      <c r="BC436" t="s">
        <v>220</v>
      </c>
      <c r="BD436" t="s">
        <v>101</v>
      </c>
      <c r="BE436" t="s">
        <v>101</v>
      </c>
      <c r="BF436" t="s">
        <v>101</v>
      </c>
      <c r="BG436" t="s">
        <v>101</v>
      </c>
      <c r="BH436" t="s">
        <v>101</v>
      </c>
      <c r="BI436" t="s">
        <v>101</v>
      </c>
      <c r="BJ436" t="s">
        <v>101</v>
      </c>
      <c r="BK436" t="s">
        <v>101</v>
      </c>
      <c r="BL436" t="s">
        <v>101</v>
      </c>
      <c r="BM436" t="s">
        <v>101</v>
      </c>
      <c r="BN436" t="s">
        <v>101</v>
      </c>
      <c r="BO436" t="s">
        <v>101</v>
      </c>
      <c r="BP436">
        <v>650</v>
      </c>
      <c r="BQ436">
        <v>31</v>
      </c>
      <c r="BR436" t="s">
        <v>101</v>
      </c>
      <c r="BS436">
        <v>1152247.412</v>
      </c>
      <c r="BT436">
        <v>1928240.9979999999</v>
      </c>
      <c r="BU436">
        <v>41.958961789999996</v>
      </c>
      <c r="BV436">
        <v>-87.715668289999996</v>
      </c>
      <c r="BW436">
        <v>16</v>
      </c>
      <c r="BX436" t="s">
        <v>1067</v>
      </c>
      <c r="BY436">
        <v>33</v>
      </c>
      <c r="BZ436">
        <v>17</v>
      </c>
      <c r="CA436" t="s">
        <v>1382</v>
      </c>
    </row>
    <row r="437" spans="2:79" x14ac:dyDescent="0.2">
      <c r="B437">
        <v>610304</v>
      </c>
      <c r="C437" t="s">
        <v>1771</v>
      </c>
      <c r="D437" t="s">
        <v>132</v>
      </c>
      <c r="E437" t="s">
        <v>1120</v>
      </c>
      <c r="F437" t="s">
        <v>90</v>
      </c>
      <c r="G437" t="s">
        <v>91</v>
      </c>
      <c r="H437">
        <v>60612</v>
      </c>
      <c r="I437" t="s">
        <v>1772</v>
      </c>
      <c r="J437" t="s">
        <v>1773</v>
      </c>
      <c r="K437" t="s">
        <v>985</v>
      </c>
      <c r="L437" t="s">
        <v>121</v>
      </c>
      <c r="M437" t="s">
        <v>96</v>
      </c>
      <c r="N437" t="s">
        <v>128</v>
      </c>
      <c r="O437" t="s">
        <v>248</v>
      </c>
      <c r="P437" t="s">
        <v>433</v>
      </c>
      <c r="Q437" t="s">
        <v>96</v>
      </c>
      <c r="R437" t="s">
        <v>103</v>
      </c>
      <c r="S437">
        <v>53</v>
      </c>
      <c r="T437" t="s">
        <v>101</v>
      </c>
      <c r="U437" t="s">
        <v>101</v>
      </c>
      <c r="V437" t="s">
        <v>103</v>
      </c>
      <c r="W437">
        <v>59</v>
      </c>
      <c r="X437" t="s">
        <v>149</v>
      </c>
      <c r="Y437">
        <v>78</v>
      </c>
      <c r="Z437" t="s">
        <v>4875</v>
      </c>
      <c r="AA437" t="s">
        <v>101</v>
      </c>
      <c r="AB437" t="s">
        <v>101</v>
      </c>
      <c r="AC437" t="s">
        <v>101</v>
      </c>
      <c r="AD437" t="s">
        <v>103</v>
      </c>
      <c r="AE437">
        <v>52</v>
      </c>
      <c r="AF437" t="s">
        <v>103</v>
      </c>
      <c r="AG437">
        <v>48</v>
      </c>
      <c r="AH437" s="2">
        <v>0.92100000000000004</v>
      </c>
      <c r="AI437">
        <v>4.3</v>
      </c>
      <c r="AJ437" s="2">
        <v>0.97399999999999998</v>
      </c>
      <c r="AK437" s="2">
        <v>1</v>
      </c>
      <c r="AL437" t="s">
        <v>101</v>
      </c>
      <c r="AM437" t="s">
        <v>101</v>
      </c>
      <c r="AN437" t="s">
        <v>101</v>
      </c>
      <c r="AO437" t="s">
        <v>101</v>
      </c>
      <c r="AP437" t="s">
        <v>101</v>
      </c>
      <c r="AQ437" t="s">
        <v>101</v>
      </c>
      <c r="AR437" t="s">
        <v>101</v>
      </c>
      <c r="AS437" t="s">
        <v>101</v>
      </c>
      <c r="AT437" t="s">
        <v>101</v>
      </c>
      <c r="AU437" t="s">
        <v>101</v>
      </c>
      <c r="AV437" t="s">
        <v>101</v>
      </c>
      <c r="AW437" t="s">
        <v>101</v>
      </c>
      <c r="BB437" t="s">
        <v>101</v>
      </c>
      <c r="BC437" t="s">
        <v>101</v>
      </c>
      <c r="BD437" t="s">
        <v>101</v>
      </c>
      <c r="BE437" t="s">
        <v>101</v>
      </c>
      <c r="BF437">
        <v>14.7</v>
      </c>
      <c r="BG437">
        <v>14.9</v>
      </c>
      <c r="BH437">
        <v>15.9</v>
      </c>
      <c r="BI437">
        <v>15.9</v>
      </c>
      <c r="BJ437">
        <v>1.2</v>
      </c>
      <c r="BK437">
        <v>18.600000000000001</v>
      </c>
      <c r="BL437">
        <v>2.7</v>
      </c>
      <c r="BM437">
        <v>33.9</v>
      </c>
      <c r="BN437">
        <v>74.8</v>
      </c>
      <c r="BO437">
        <v>51.3</v>
      </c>
      <c r="BP437">
        <v>461</v>
      </c>
      <c r="BQ437">
        <v>38</v>
      </c>
      <c r="BR437">
        <v>74.099999999999994</v>
      </c>
      <c r="BS437">
        <v>1159815.389</v>
      </c>
      <c r="BT437">
        <v>1899102.4920000001</v>
      </c>
      <c r="BU437">
        <v>41.878850540000002</v>
      </c>
      <c r="BV437">
        <v>-87.688650580000001</v>
      </c>
      <c r="BW437">
        <v>28</v>
      </c>
      <c r="BX437" t="s">
        <v>483</v>
      </c>
      <c r="BY437">
        <v>2</v>
      </c>
      <c r="BZ437">
        <v>11</v>
      </c>
      <c r="CA437" t="s">
        <v>1123</v>
      </c>
    </row>
    <row r="438" spans="2:79" x14ac:dyDescent="0.2">
      <c r="B438">
        <v>609737</v>
      </c>
      <c r="C438" t="s">
        <v>2380</v>
      </c>
      <c r="D438" t="s">
        <v>132</v>
      </c>
      <c r="E438" t="s">
        <v>2381</v>
      </c>
      <c r="F438" t="s">
        <v>90</v>
      </c>
      <c r="G438" t="s">
        <v>91</v>
      </c>
      <c r="H438">
        <v>60625</v>
      </c>
      <c r="I438" t="s">
        <v>2382</v>
      </c>
      <c r="J438" t="s">
        <v>2383</v>
      </c>
      <c r="K438" t="s">
        <v>367</v>
      </c>
      <c r="L438" t="s">
        <v>193</v>
      </c>
      <c r="M438" t="s">
        <v>96</v>
      </c>
      <c r="N438" t="s">
        <v>128</v>
      </c>
      <c r="O438" t="s">
        <v>248</v>
      </c>
      <c r="P438" t="s">
        <v>249</v>
      </c>
      <c r="Q438" t="s">
        <v>96</v>
      </c>
      <c r="R438" t="s">
        <v>149</v>
      </c>
      <c r="S438">
        <v>70</v>
      </c>
      <c r="T438" t="s">
        <v>102</v>
      </c>
      <c r="U438">
        <v>39</v>
      </c>
      <c r="V438" t="s">
        <v>103</v>
      </c>
      <c r="W438">
        <v>42</v>
      </c>
      <c r="X438" t="s">
        <v>103</v>
      </c>
      <c r="Y438">
        <v>51</v>
      </c>
      <c r="Z438" t="s">
        <v>4877</v>
      </c>
      <c r="AA438">
        <v>26</v>
      </c>
      <c r="AB438" t="s">
        <v>102</v>
      </c>
      <c r="AC438">
        <v>29</v>
      </c>
      <c r="AD438" t="s">
        <v>101</v>
      </c>
      <c r="AE438" t="s">
        <v>101</v>
      </c>
      <c r="AF438" t="s">
        <v>101</v>
      </c>
      <c r="AG438" t="s">
        <v>101</v>
      </c>
      <c r="AH438" s="2">
        <v>0.87</v>
      </c>
      <c r="AI438">
        <v>4</v>
      </c>
      <c r="AJ438" s="2">
        <v>0.95599999999999996</v>
      </c>
      <c r="AK438" s="2">
        <v>0.99199999999999999</v>
      </c>
      <c r="AL438" t="s">
        <v>101</v>
      </c>
      <c r="AM438" t="s">
        <v>101</v>
      </c>
      <c r="AN438" t="s">
        <v>101</v>
      </c>
      <c r="AO438" t="s">
        <v>101</v>
      </c>
      <c r="AP438" t="s">
        <v>101</v>
      </c>
      <c r="AQ438" t="s">
        <v>101</v>
      </c>
      <c r="AR438" t="s">
        <v>101</v>
      </c>
      <c r="AS438" t="s">
        <v>101</v>
      </c>
      <c r="AT438" t="s">
        <v>101</v>
      </c>
      <c r="AU438" t="s">
        <v>101</v>
      </c>
      <c r="AV438" t="s">
        <v>101</v>
      </c>
      <c r="AW438" t="s">
        <v>101</v>
      </c>
      <c r="BB438" t="s">
        <v>101</v>
      </c>
      <c r="BC438" t="s">
        <v>101</v>
      </c>
      <c r="BD438" t="s">
        <v>101</v>
      </c>
      <c r="BE438" t="s">
        <v>101</v>
      </c>
      <c r="BF438">
        <v>15.9</v>
      </c>
      <c r="BG438">
        <v>15.7</v>
      </c>
      <c r="BH438">
        <v>17.3</v>
      </c>
      <c r="BI438">
        <v>16.7</v>
      </c>
      <c r="BJ438">
        <v>0.8</v>
      </c>
      <c r="BK438">
        <v>20.399999999999999</v>
      </c>
      <c r="BL438">
        <v>3.1</v>
      </c>
      <c r="BM438">
        <v>34.6</v>
      </c>
      <c r="BN438">
        <v>88.2</v>
      </c>
      <c r="BO438">
        <v>78.5</v>
      </c>
      <c r="BP438">
        <v>1636</v>
      </c>
      <c r="BQ438">
        <v>31</v>
      </c>
      <c r="BR438">
        <v>76.8</v>
      </c>
      <c r="BS438">
        <v>1152840.5220000001</v>
      </c>
      <c r="BT438">
        <v>1933431.3149999999</v>
      </c>
      <c r="BU438">
        <v>41.973192599999997</v>
      </c>
      <c r="BV438">
        <v>-87.713349690000001</v>
      </c>
      <c r="BW438">
        <v>13</v>
      </c>
      <c r="BX438" t="s">
        <v>2120</v>
      </c>
      <c r="BY438">
        <v>39</v>
      </c>
      <c r="BZ438">
        <v>17</v>
      </c>
      <c r="CA438" t="s">
        <v>2384</v>
      </c>
    </row>
    <row r="439" spans="2:79" x14ac:dyDescent="0.2">
      <c r="B439">
        <v>609855</v>
      </c>
      <c r="C439" t="s">
        <v>2989</v>
      </c>
      <c r="D439" t="s">
        <v>88</v>
      </c>
      <c r="E439" t="s">
        <v>2990</v>
      </c>
      <c r="F439" t="s">
        <v>90</v>
      </c>
      <c r="G439" t="s">
        <v>91</v>
      </c>
      <c r="H439">
        <v>60632</v>
      </c>
      <c r="I439" t="s">
        <v>2991</v>
      </c>
      <c r="J439" t="s">
        <v>2992</v>
      </c>
      <c r="K439" t="s">
        <v>175</v>
      </c>
      <c r="L439" t="s">
        <v>112</v>
      </c>
      <c r="M439" t="s">
        <v>96</v>
      </c>
      <c r="N439" t="s">
        <v>128</v>
      </c>
      <c r="O439" t="s">
        <v>98</v>
      </c>
      <c r="P439" t="s">
        <v>99</v>
      </c>
      <c r="Q439" t="s">
        <v>96</v>
      </c>
      <c r="R439" t="s">
        <v>101</v>
      </c>
      <c r="T439" t="s">
        <v>103</v>
      </c>
      <c r="U439">
        <v>48</v>
      </c>
      <c r="V439" t="s">
        <v>101</v>
      </c>
      <c r="X439" t="s">
        <v>101</v>
      </c>
      <c r="Z439" t="s">
        <v>4874</v>
      </c>
      <c r="AA439">
        <v>72</v>
      </c>
      <c r="AB439" t="s">
        <v>149</v>
      </c>
      <c r="AC439">
        <v>64</v>
      </c>
      <c r="AD439" t="s">
        <v>103</v>
      </c>
      <c r="AE439">
        <v>52</v>
      </c>
      <c r="AF439" t="s">
        <v>103</v>
      </c>
      <c r="AG439">
        <v>53</v>
      </c>
      <c r="AH439" s="2">
        <v>0.86099999999999999</v>
      </c>
      <c r="AI439">
        <v>4</v>
      </c>
      <c r="AJ439" s="2">
        <v>0.94099999999999995</v>
      </c>
      <c r="AK439" s="2">
        <v>1</v>
      </c>
      <c r="AL439">
        <v>42.9</v>
      </c>
      <c r="AM439">
        <v>15.8</v>
      </c>
      <c r="AN439">
        <v>28.8</v>
      </c>
      <c r="AO439">
        <v>19</v>
      </c>
      <c r="AP439">
        <v>66.099999999999994</v>
      </c>
      <c r="AQ439">
        <v>45.5</v>
      </c>
      <c r="AR439">
        <v>61.7</v>
      </c>
      <c r="AS439">
        <v>44.7</v>
      </c>
      <c r="AT439">
        <v>63</v>
      </c>
      <c r="AU439">
        <v>54.3</v>
      </c>
      <c r="AV439">
        <v>7.7</v>
      </c>
      <c r="AW439">
        <v>38.5</v>
      </c>
      <c r="AX439">
        <v>13.3</v>
      </c>
      <c r="AY439">
        <v>5.7</v>
      </c>
      <c r="AZ439">
        <v>0.7</v>
      </c>
      <c r="BA439">
        <v>0.7</v>
      </c>
      <c r="BB439" t="s">
        <v>113</v>
      </c>
      <c r="BC439" t="s">
        <v>113</v>
      </c>
      <c r="BD439" t="s">
        <v>101</v>
      </c>
      <c r="BE439" t="s">
        <v>101</v>
      </c>
      <c r="BF439" t="s">
        <v>101</v>
      </c>
      <c r="BG439" t="s">
        <v>101</v>
      </c>
      <c r="BH439" t="s">
        <v>101</v>
      </c>
      <c r="BI439" t="s">
        <v>101</v>
      </c>
      <c r="BJ439" t="s">
        <v>101</v>
      </c>
      <c r="BK439" t="s">
        <v>101</v>
      </c>
      <c r="BL439" t="s">
        <v>101</v>
      </c>
      <c r="BM439" t="s">
        <v>101</v>
      </c>
      <c r="BN439" t="s">
        <v>101</v>
      </c>
      <c r="BO439" t="s">
        <v>101</v>
      </c>
      <c r="BP439">
        <v>279</v>
      </c>
      <c r="BQ439">
        <v>43</v>
      </c>
      <c r="BR439" t="s">
        <v>101</v>
      </c>
      <c r="BS439">
        <v>1160846.21</v>
      </c>
      <c r="BT439">
        <v>1870985.96</v>
      </c>
      <c r="BU439">
        <v>41.801674400000003</v>
      </c>
      <c r="BV439">
        <v>-87.685644109999998</v>
      </c>
      <c r="BW439">
        <v>63</v>
      </c>
      <c r="BX439" t="s">
        <v>164</v>
      </c>
      <c r="BY439">
        <v>14</v>
      </c>
      <c r="BZ439">
        <v>9</v>
      </c>
      <c r="CA439" t="s">
        <v>2993</v>
      </c>
    </row>
    <row r="440" spans="2:79" x14ac:dyDescent="0.2">
      <c r="B440">
        <v>610392</v>
      </c>
      <c r="C440" t="s">
        <v>1698</v>
      </c>
      <c r="D440" t="s">
        <v>132</v>
      </c>
      <c r="E440" t="s">
        <v>1226</v>
      </c>
      <c r="F440" t="s">
        <v>90</v>
      </c>
      <c r="G440" t="s">
        <v>91</v>
      </c>
      <c r="H440">
        <v>60623</v>
      </c>
      <c r="I440" t="s">
        <v>1699</v>
      </c>
      <c r="J440" t="s">
        <v>1700</v>
      </c>
      <c r="K440" t="s">
        <v>985</v>
      </c>
      <c r="L440" t="s">
        <v>121</v>
      </c>
      <c r="M440" t="s">
        <v>96</v>
      </c>
      <c r="N440" t="s">
        <v>97</v>
      </c>
      <c r="O440" t="s">
        <v>248</v>
      </c>
      <c r="P440" t="s">
        <v>249</v>
      </c>
      <c r="Q440" t="s">
        <v>96</v>
      </c>
      <c r="R440" t="s">
        <v>103</v>
      </c>
      <c r="S440">
        <v>51</v>
      </c>
      <c r="T440" t="s">
        <v>102</v>
      </c>
      <c r="U440">
        <v>33</v>
      </c>
      <c r="V440" t="s">
        <v>103</v>
      </c>
      <c r="W440">
        <v>49</v>
      </c>
      <c r="X440" t="s">
        <v>103</v>
      </c>
      <c r="Y440">
        <v>47</v>
      </c>
      <c r="Z440" t="s">
        <v>4876</v>
      </c>
      <c r="AA440">
        <v>49</v>
      </c>
      <c r="AB440" t="s">
        <v>103</v>
      </c>
      <c r="AC440">
        <v>49</v>
      </c>
      <c r="AD440" t="s">
        <v>103</v>
      </c>
      <c r="AE440">
        <v>50</v>
      </c>
      <c r="AF440" t="s">
        <v>102</v>
      </c>
      <c r="AG440">
        <v>46</v>
      </c>
      <c r="AH440" s="2">
        <v>0.91600000000000004</v>
      </c>
      <c r="AI440">
        <v>4</v>
      </c>
      <c r="AJ440" s="2">
        <v>0.96</v>
      </c>
      <c r="AK440" s="2">
        <v>1</v>
      </c>
      <c r="AL440" t="s">
        <v>101</v>
      </c>
      <c r="AM440" t="s">
        <v>101</v>
      </c>
      <c r="AN440" t="s">
        <v>101</v>
      </c>
      <c r="AO440" t="s">
        <v>101</v>
      </c>
      <c r="AP440" t="s">
        <v>101</v>
      </c>
      <c r="AQ440" t="s">
        <v>101</v>
      </c>
      <c r="AR440" t="s">
        <v>101</v>
      </c>
      <c r="AS440" t="s">
        <v>101</v>
      </c>
      <c r="AT440" t="s">
        <v>101</v>
      </c>
      <c r="AU440" t="s">
        <v>101</v>
      </c>
      <c r="AV440" t="s">
        <v>101</v>
      </c>
      <c r="AW440" t="s">
        <v>101</v>
      </c>
      <c r="BB440" t="s">
        <v>101</v>
      </c>
      <c r="BC440" t="s">
        <v>101</v>
      </c>
      <c r="BD440" t="s">
        <v>101</v>
      </c>
      <c r="BE440" t="s">
        <v>101</v>
      </c>
      <c r="BF440">
        <v>12.9</v>
      </c>
      <c r="BG440">
        <v>13.4</v>
      </c>
      <c r="BH440">
        <v>14.6</v>
      </c>
      <c r="BI440">
        <v>14.1</v>
      </c>
      <c r="BJ440">
        <v>1.2</v>
      </c>
      <c r="BK440">
        <v>16.2</v>
      </c>
      <c r="BL440">
        <v>1.6</v>
      </c>
      <c r="BM440">
        <v>14.6</v>
      </c>
      <c r="BN440">
        <v>69.400000000000006</v>
      </c>
      <c r="BO440">
        <v>48.1</v>
      </c>
      <c r="BP440">
        <v>382</v>
      </c>
      <c r="BQ440">
        <v>37</v>
      </c>
      <c r="BR440">
        <v>76</v>
      </c>
      <c r="BS440">
        <v>1147521.3019999999</v>
      </c>
      <c r="BT440">
        <v>1883405.128</v>
      </c>
      <c r="BU440">
        <v>41.836019530000002</v>
      </c>
      <c r="BV440">
        <v>-87.734194650000006</v>
      </c>
      <c r="BW440">
        <v>30</v>
      </c>
      <c r="BX440" t="s">
        <v>634</v>
      </c>
      <c r="BY440">
        <v>22</v>
      </c>
      <c r="BZ440">
        <v>10</v>
      </c>
      <c r="CA440" t="s">
        <v>1229</v>
      </c>
    </row>
    <row r="441" spans="2:79" x14ac:dyDescent="0.2">
      <c r="B441">
        <v>609817</v>
      </c>
      <c r="C441" t="s">
        <v>2019</v>
      </c>
      <c r="D441" t="s">
        <v>88</v>
      </c>
      <c r="E441" t="s">
        <v>2020</v>
      </c>
      <c r="F441" t="s">
        <v>90</v>
      </c>
      <c r="G441" t="s">
        <v>91</v>
      </c>
      <c r="H441">
        <v>60625</v>
      </c>
      <c r="I441" t="s">
        <v>2021</v>
      </c>
      <c r="J441" t="s">
        <v>2022</v>
      </c>
      <c r="K441" t="s">
        <v>954</v>
      </c>
      <c r="L441" t="s">
        <v>193</v>
      </c>
      <c r="M441" t="s">
        <v>96</v>
      </c>
      <c r="N441" t="s">
        <v>128</v>
      </c>
      <c r="O441" t="s">
        <v>248</v>
      </c>
      <c r="P441" t="s">
        <v>249</v>
      </c>
      <c r="Q441" t="s">
        <v>96</v>
      </c>
      <c r="R441" t="s">
        <v>103</v>
      </c>
      <c r="S441">
        <v>59</v>
      </c>
      <c r="T441" t="s">
        <v>103</v>
      </c>
      <c r="U441">
        <v>56</v>
      </c>
      <c r="V441" t="s">
        <v>102</v>
      </c>
      <c r="W441">
        <v>33</v>
      </c>
      <c r="X441" t="s">
        <v>102</v>
      </c>
      <c r="Y441">
        <v>38</v>
      </c>
      <c r="Z441" t="s">
        <v>4876</v>
      </c>
      <c r="AA441">
        <v>44</v>
      </c>
      <c r="AB441" t="s">
        <v>103</v>
      </c>
      <c r="AC441">
        <v>41</v>
      </c>
      <c r="AD441" t="s">
        <v>103</v>
      </c>
      <c r="AE441">
        <v>50</v>
      </c>
      <c r="AF441" t="s">
        <v>103</v>
      </c>
      <c r="AG441">
        <v>49</v>
      </c>
      <c r="AH441" s="2">
        <v>0.95399999999999996</v>
      </c>
      <c r="AI441">
        <v>3.9</v>
      </c>
      <c r="AJ441" s="2">
        <v>0.95699999999999996</v>
      </c>
      <c r="AK441" s="2">
        <v>0.98699999999999999</v>
      </c>
      <c r="AL441">
        <v>77.099999999999994</v>
      </c>
      <c r="AM441">
        <v>54.4</v>
      </c>
      <c r="AN441">
        <v>44.9</v>
      </c>
      <c r="AO441">
        <v>53.5</v>
      </c>
      <c r="AP441">
        <v>48.1</v>
      </c>
      <c r="AQ441">
        <v>57.9</v>
      </c>
      <c r="AR441">
        <v>36.299999999999997</v>
      </c>
      <c r="AS441">
        <v>44</v>
      </c>
      <c r="AT441">
        <v>44.7</v>
      </c>
      <c r="AU441">
        <v>36.4</v>
      </c>
      <c r="AV441">
        <v>9.1</v>
      </c>
      <c r="AW441">
        <v>23.6</v>
      </c>
      <c r="AX441">
        <v>26.6</v>
      </c>
      <c r="AY441">
        <v>23.7</v>
      </c>
      <c r="AZ441">
        <v>-1.7</v>
      </c>
      <c r="BA441">
        <v>-0.4</v>
      </c>
      <c r="BB441" t="s">
        <v>104</v>
      </c>
      <c r="BC441" t="s">
        <v>113</v>
      </c>
      <c r="BD441">
        <v>48.1</v>
      </c>
      <c r="BE441">
        <v>16</v>
      </c>
      <c r="BF441" t="s">
        <v>101</v>
      </c>
      <c r="BG441" t="s">
        <v>101</v>
      </c>
      <c r="BH441" t="s">
        <v>101</v>
      </c>
      <c r="BI441" t="s">
        <v>101</v>
      </c>
      <c r="BJ441" t="s">
        <v>101</v>
      </c>
      <c r="BK441" t="s">
        <v>101</v>
      </c>
      <c r="BL441" t="s">
        <v>101</v>
      </c>
      <c r="BM441" t="s">
        <v>101</v>
      </c>
      <c r="BN441" t="s">
        <v>101</v>
      </c>
      <c r="BO441" t="s">
        <v>101</v>
      </c>
      <c r="BP441">
        <v>864</v>
      </c>
      <c r="BQ441">
        <v>31</v>
      </c>
      <c r="BR441" t="s">
        <v>101</v>
      </c>
      <c r="BS441">
        <v>1157387.173</v>
      </c>
      <c r="BT441">
        <v>1934388.0870000001</v>
      </c>
      <c r="BU441">
        <v>41.975726520000002</v>
      </c>
      <c r="BV441">
        <v>-87.696604429999994</v>
      </c>
      <c r="BW441">
        <v>4</v>
      </c>
      <c r="BX441" t="s">
        <v>1691</v>
      </c>
      <c r="BY441">
        <v>40</v>
      </c>
      <c r="BZ441">
        <v>20</v>
      </c>
      <c r="CA441" t="s">
        <v>2023</v>
      </c>
    </row>
    <row r="442" spans="2:79" x14ac:dyDescent="0.2">
      <c r="B442">
        <v>610173</v>
      </c>
      <c r="C442" t="s">
        <v>1012</v>
      </c>
      <c r="D442" t="s">
        <v>88</v>
      </c>
      <c r="E442" t="s">
        <v>1013</v>
      </c>
      <c r="F442" t="s">
        <v>90</v>
      </c>
      <c r="G442" t="s">
        <v>91</v>
      </c>
      <c r="H442">
        <v>60621</v>
      </c>
      <c r="I442" t="s">
        <v>1014</v>
      </c>
      <c r="J442" t="s">
        <v>1015</v>
      </c>
      <c r="K442" t="s">
        <v>111</v>
      </c>
      <c r="L442" t="s">
        <v>112</v>
      </c>
      <c r="M442" t="s">
        <v>96</v>
      </c>
      <c r="N442" t="s">
        <v>97</v>
      </c>
      <c r="O442" t="s">
        <v>98</v>
      </c>
      <c r="P442" t="s">
        <v>249</v>
      </c>
      <c r="Q442" t="s">
        <v>96</v>
      </c>
      <c r="R442" t="s">
        <v>102</v>
      </c>
      <c r="S442">
        <v>38</v>
      </c>
      <c r="T442" t="s">
        <v>101</v>
      </c>
      <c r="U442" t="s">
        <v>101</v>
      </c>
      <c r="V442" t="s">
        <v>103</v>
      </c>
      <c r="W442">
        <v>47</v>
      </c>
      <c r="X442" t="s">
        <v>103</v>
      </c>
      <c r="Y442">
        <v>58</v>
      </c>
      <c r="Z442" t="s">
        <v>4875</v>
      </c>
      <c r="AA442" t="s">
        <v>101</v>
      </c>
      <c r="AB442" t="s">
        <v>101</v>
      </c>
      <c r="AC442" t="s">
        <v>101</v>
      </c>
      <c r="AD442" t="s">
        <v>103</v>
      </c>
      <c r="AE442">
        <v>51</v>
      </c>
      <c r="AF442" t="s">
        <v>149</v>
      </c>
      <c r="AG442">
        <v>56</v>
      </c>
      <c r="AH442" s="2">
        <v>0.92</v>
      </c>
      <c r="AI442">
        <v>3.9</v>
      </c>
      <c r="AJ442" s="2">
        <v>0.95499999999999996</v>
      </c>
      <c r="AK442" s="2">
        <v>1</v>
      </c>
      <c r="AL442">
        <v>50.9</v>
      </c>
      <c r="AM442">
        <v>41.5</v>
      </c>
      <c r="AN442">
        <v>17.600000000000001</v>
      </c>
      <c r="AO442">
        <v>17.100000000000001</v>
      </c>
      <c r="AP442">
        <v>51.5</v>
      </c>
      <c r="AQ442">
        <v>47.5</v>
      </c>
      <c r="AR442">
        <v>55.2</v>
      </c>
      <c r="AS442">
        <v>40</v>
      </c>
      <c r="AT442">
        <v>79.599999999999994</v>
      </c>
      <c r="AU442">
        <v>65.2</v>
      </c>
      <c r="AV442" t="s">
        <v>101</v>
      </c>
      <c r="AW442" t="s">
        <v>101</v>
      </c>
      <c r="AX442">
        <v>25.7</v>
      </c>
      <c r="AY442">
        <v>12.9</v>
      </c>
      <c r="AZ442">
        <v>3.6</v>
      </c>
      <c r="BA442">
        <v>3.2</v>
      </c>
      <c r="BB442" t="s">
        <v>220</v>
      </c>
      <c r="BC442" t="s">
        <v>220</v>
      </c>
      <c r="BD442">
        <v>43.1</v>
      </c>
      <c r="BE442">
        <v>71.400000000000006</v>
      </c>
      <c r="BF442" t="s">
        <v>101</v>
      </c>
      <c r="BG442" t="s">
        <v>101</v>
      </c>
      <c r="BH442" t="s">
        <v>101</v>
      </c>
      <c r="BI442" t="s">
        <v>101</v>
      </c>
      <c r="BJ442" t="s">
        <v>101</v>
      </c>
      <c r="BK442" t="s">
        <v>101</v>
      </c>
      <c r="BL442" t="s">
        <v>101</v>
      </c>
      <c r="BM442" t="s">
        <v>101</v>
      </c>
      <c r="BN442" t="s">
        <v>101</v>
      </c>
      <c r="BO442" t="s">
        <v>101</v>
      </c>
      <c r="BP442">
        <v>355</v>
      </c>
      <c r="BQ442">
        <v>42</v>
      </c>
      <c r="BR442" t="s">
        <v>101</v>
      </c>
      <c r="BS442">
        <v>1175428.3910000001</v>
      </c>
      <c r="BT442">
        <v>1867127.635</v>
      </c>
      <c r="BU442">
        <v>41.790772799999999</v>
      </c>
      <c r="BV442">
        <v>-87.632281199999994</v>
      </c>
      <c r="BW442">
        <v>68</v>
      </c>
      <c r="BX442" t="s">
        <v>227</v>
      </c>
      <c r="BY442">
        <v>20</v>
      </c>
      <c r="BZ442">
        <v>7</v>
      </c>
      <c r="CA442" t="s">
        <v>1016</v>
      </c>
    </row>
    <row r="443" spans="2:79" x14ac:dyDescent="0.2">
      <c r="B443">
        <v>610133</v>
      </c>
      <c r="C443" t="s">
        <v>2881</v>
      </c>
      <c r="D443" t="s">
        <v>88</v>
      </c>
      <c r="E443" t="s">
        <v>2882</v>
      </c>
      <c r="F443" t="s">
        <v>90</v>
      </c>
      <c r="G443" t="s">
        <v>91</v>
      </c>
      <c r="H443">
        <v>60624</v>
      </c>
      <c r="I443" t="s">
        <v>2883</v>
      </c>
      <c r="J443" t="s">
        <v>2884</v>
      </c>
      <c r="K443" t="s">
        <v>120</v>
      </c>
      <c r="L443" t="s">
        <v>121</v>
      </c>
      <c r="M443" t="s">
        <v>96</v>
      </c>
      <c r="N443" t="s">
        <v>97</v>
      </c>
      <c r="O443" t="s">
        <v>98</v>
      </c>
      <c r="P443" t="s">
        <v>99</v>
      </c>
      <c r="Q443" t="s">
        <v>96</v>
      </c>
      <c r="R443" t="s">
        <v>101</v>
      </c>
      <c r="T443" t="s">
        <v>101</v>
      </c>
      <c r="U443" t="s">
        <v>101</v>
      </c>
      <c r="V443" t="s">
        <v>101</v>
      </c>
      <c r="X443" t="s">
        <v>101</v>
      </c>
      <c r="Z443" t="s">
        <v>4875</v>
      </c>
      <c r="AA443" t="s">
        <v>101</v>
      </c>
      <c r="AB443" t="s">
        <v>101</v>
      </c>
      <c r="AC443" t="s">
        <v>101</v>
      </c>
      <c r="AD443" t="s">
        <v>101</v>
      </c>
      <c r="AE443" t="s">
        <v>101</v>
      </c>
      <c r="AF443" t="s">
        <v>101</v>
      </c>
      <c r="AG443" t="s">
        <v>101</v>
      </c>
      <c r="AH443" s="2">
        <v>0.92900000000000005</v>
      </c>
      <c r="AI443">
        <v>3.9</v>
      </c>
      <c r="AJ443" s="2">
        <v>0.97499999999999998</v>
      </c>
      <c r="AK443" s="2">
        <v>1</v>
      </c>
      <c r="AL443">
        <v>72.599999999999994</v>
      </c>
      <c r="AM443">
        <v>54</v>
      </c>
      <c r="AN443">
        <v>35.200000000000003</v>
      </c>
      <c r="AO443">
        <v>13</v>
      </c>
      <c r="AP443">
        <v>43.5</v>
      </c>
      <c r="AQ443">
        <v>60.7</v>
      </c>
      <c r="AR443">
        <v>41.7</v>
      </c>
      <c r="AS443">
        <v>27.5</v>
      </c>
      <c r="AT443">
        <v>44</v>
      </c>
      <c r="AU443">
        <v>50.4</v>
      </c>
      <c r="AV443">
        <v>14.3</v>
      </c>
      <c r="AW443">
        <v>47.1</v>
      </c>
      <c r="AX443">
        <v>14.2</v>
      </c>
      <c r="AY443">
        <v>6.9</v>
      </c>
      <c r="AZ443">
        <v>-3.5</v>
      </c>
      <c r="BA443">
        <v>-5</v>
      </c>
      <c r="BB443" t="s">
        <v>104</v>
      </c>
      <c r="BC443" t="s">
        <v>104</v>
      </c>
      <c r="BD443" t="s">
        <v>101</v>
      </c>
      <c r="BE443" t="s">
        <v>101</v>
      </c>
      <c r="BF443" t="s">
        <v>101</v>
      </c>
      <c r="BG443" t="s">
        <v>101</v>
      </c>
      <c r="BH443" t="s">
        <v>101</v>
      </c>
      <c r="BI443" t="s">
        <v>101</v>
      </c>
      <c r="BJ443" t="s">
        <v>101</v>
      </c>
      <c r="BK443" t="s">
        <v>101</v>
      </c>
      <c r="BL443" t="s">
        <v>101</v>
      </c>
      <c r="BM443" t="s">
        <v>101</v>
      </c>
      <c r="BN443" t="s">
        <v>101</v>
      </c>
      <c r="BO443" t="s">
        <v>101</v>
      </c>
      <c r="BP443">
        <v>429</v>
      </c>
      <c r="BQ443">
        <v>34</v>
      </c>
      <c r="BR443" t="s">
        <v>101</v>
      </c>
      <c r="BS443">
        <v>1151927.1880000001</v>
      </c>
      <c r="BT443">
        <v>1902542.787</v>
      </c>
      <c r="BU443">
        <v>41.888450020000001</v>
      </c>
      <c r="BV443">
        <v>-87.717524049999994</v>
      </c>
      <c r="BW443">
        <v>23</v>
      </c>
      <c r="BX443" t="s">
        <v>401</v>
      </c>
      <c r="BY443">
        <v>27</v>
      </c>
      <c r="BZ443">
        <v>11</v>
      </c>
      <c r="CA443" t="s">
        <v>2885</v>
      </c>
    </row>
    <row r="444" spans="2:79" x14ac:dyDescent="0.2">
      <c r="B444">
        <v>609842</v>
      </c>
      <c r="C444" t="s">
        <v>1022</v>
      </c>
      <c r="D444" t="s">
        <v>88</v>
      </c>
      <c r="E444" t="s">
        <v>1023</v>
      </c>
      <c r="F444" t="s">
        <v>90</v>
      </c>
      <c r="G444" t="s">
        <v>91</v>
      </c>
      <c r="H444">
        <v>60629</v>
      </c>
      <c r="I444" t="s">
        <v>1024</v>
      </c>
      <c r="J444" t="s">
        <v>1025</v>
      </c>
      <c r="K444" t="s">
        <v>175</v>
      </c>
      <c r="L444" t="s">
        <v>112</v>
      </c>
      <c r="M444" t="s">
        <v>96</v>
      </c>
      <c r="N444" t="s">
        <v>97</v>
      </c>
      <c r="O444" t="s">
        <v>248</v>
      </c>
      <c r="P444" t="s">
        <v>249</v>
      </c>
      <c r="Q444" t="s">
        <v>96</v>
      </c>
      <c r="R444" t="s">
        <v>102</v>
      </c>
      <c r="S444">
        <v>38</v>
      </c>
      <c r="T444" t="s">
        <v>102</v>
      </c>
      <c r="U444">
        <v>36</v>
      </c>
      <c r="V444" t="s">
        <v>103</v>
      </c>
      <c r="W444">
        <v>45</v>
      </c>
      <c r="X444" t="s">
        <v>103</v>
      </c>
      <c r="Y444">
        <v>56</v>
      </c>
      <c r="Z444" t="s">
        <v>4877</v>
      </c>
      <c r="AA444">
        <v>26</v>
      </c>
      <c r="AB444" t="s">
        <v>102</v>
      </c>
      <c r="AC444">
        <v>36</v>
      </c>
      <c r="AD444" t="s">
        <v>103</v>
      </c>
      <c r="AE444">
        <v>50</v>
      </c>
      <c r="AF444" t="s">
        <v>103</v>
      </c>
      <c r="AG444">
        <v>51</v>
      </c>
      <c r="AH444" s="2">
        <v>0.97599999999999998</v>
      </c>
      <c r="AI444">
        <v>3.9</v>
      </c>
      <c r="AJ444" s="2">
        <v>0.97699999999999998</v>
      </c>
      <c r="AK444" s="2">
        <v>1</v>
      </c>
      <c r="AL444">
        <v>68.5</v>
      </c>
      <c r="AM444" t="s">
        <v>101</v>
      </c>
      <c r="AN444">
        <v>44</v>
      </c>
      <c r="AO444">
        <v>35</v>
      </c>
      <c r="AP444">
        <v>63.2</v>
      </c>
      <c r="AQ444">
        <v>75.8</v>
      </c>
      <c r="AR444">
        <v>40.799999999999997</v>
      </c>
      <c r="AS444">
        <v>45.5</v>
      </c>
      <c r="AT444">
        <v>59.8</v>
      </c>
      <c r="AU444">
        <v>59.5</v>
      </c>
      <c r="AV444">
        <v>18.100000000000001</v>
      </c>
      <c r="AW444">
        <v>24.4</v>
      </c>
      <c r="AX444">
        <v>19.399999999999999</v>
      </c>
      <c r="AY444">
        <v>12.2</v>
      </c>
      <c r="AZ444">
        <v>-0.4</v>
      </c>
      <c r="BA444">
        <v>0.2</v>
      </c>
      <c r="BB444" t="s">
        <v>113</v>
      </c>
      <c r="BC444" t="s">
        <v>113</v>
      </c>
      <c r="BD444" t="s">
        <v>101</v>
      </c>
      <c r="BE444" t="s">
        <v>101</v>
      </c>
      <c r="BF444" t="s">
        <v>101</v>
      </c>
      <c r="BG444" t="s">
        <v>101</v>
      </c>
      <c r="BH444" t="s">
        <v>101</v>
      </c>
      <c r="BI444" t="s">
        <v>101</v>
      </c>
      <c r="BJ444" t="s">
        <v>101</v>
      </c>
      <c r="BK444" t="s">
        <v>101</v>
      </c>
      <c r="BL444" t="s">
        <v>101</v>
      </c>
      <c r="BM444" t="s">
        <v>101</v>
      </c>
      <c r="BN444" t="s">
        <v>101</v>
      </c>
      <c r="BO444" t="s">
        <v>101</v>
      </c>
      <c r="BP444">
        <v>1222</v>
      </c>
      <c r="BQ444">
        <v>43</v>
      </c>
      <c r="BR444" t="s">
        <v>101</v>
      </c>
      <c r="BS444">
        <v>1160271.679</v>
      </c>
      <c r="BT444">
        <v>1867913.54</v>
      </c>
      <c r="BU444">
        <v>41.793255139999999</v>
      </c>
      <c r="BV444">
        <v>-87.687835759999999</v>
      </c>
      <c r="BW444">
        <v>63</v>
      </c>
      <c r="BX444" t="s">
        <v>164</v>
      </c>
      <c r="BY444">
        <v>16</v>
      </c>
      <c r="BZ444">
        <v>8</v>
      </c>
      <c r="CA444" t="s">
        <v>1026</v>
      </c>
    </row>
    <row r="445" spans="2:79" x14ac:dyDescent="0.2">
      <c r="B445">
        <v>609952</v>
      </c>
      <c r="C445" t="s">
        <v>2911</v>
      </c>
      <c r="D445" t="s">
        <v>88</v>
      </c>
      <c r="E445" t="s">
        <v>2912</v>
      </c>
      <c r="F445" t="s">
        <v>90</v>
      </c>
      <c r="G445" t="s">
        <v>91</v>
      </c>
      <c r="H445">
        <v>60609</v>
      </c>
      <c r="I445" t="s">
        <v>2913</v>
      </c>
      <c r="J445" t="s">
        <v>2914</v>
      </c>
      <c r="K445" t="s">
        <v>285</v>
      </c>
      <c r="L445" t="s">
        <v>112</v>
      </c>
      <c r="M445" t="s">
        <v>96</v>
      </c>
      <c r="N445" t="s">
        <v>97</v>
      </c>
      <c r="O445" t="s">
        <v>248</v>
      </c>
      <c r="P445" t="s">
        <v>249</v>
      </c>
      <c r="Q445" t="s">
        <v>1285</v>
      </c>
      <c r="R445" t="s">
        <v>101</v>
      </c>
      <c r="T445" t="s">
        <v>101</v>
      </c>
      <c r="U445" t="s">
        <v>101</v>
      </c>
      <c r="V445" t="s">
        <v>101</v>
      </c>
      <c r="X445" t="s">
        <v>101</v>
      </c>
      <c r="Z445" t="s">
        <v>4875</v>
      </c>
      <c r="AA445" t="s">
        <v>101</v>
      </c>
      <c r="AB445" t="s">
        <v>101</v>
      </c>
      <c r="AC445" t="s">
        <v>101</v>
      </c>
      <c r="AD445" t="s">
        <v>103</v>
      </c>
      <c r="AE445">
        <v>48</v>
      </c>
      <c r="AF445" t="s">
        <v>149</v>
      </c>
      <c r="AG445">
        <v>54</v>
      </c>
      <c r="AH445" s="2">
        <v>0.95499999999999996</v>
      </c>
      <c r="AI445">
        <v>3.8</v>
      </c>
      <c r="AJ445" s="2">
        <v>0.96199999999999997</v>
      </c>
      <c r="AK445" s="2">
        <v>0.98599999999999999</v>
      </c>
      <c r="AL445" t="s">
        <v>101</v>
      </c>
      <c r="AM445" t="s">
        <v>101</v>
      </c>
      <c r="AN445">
        <v>43.2</v>
      </c>
      <c r="AO445">
        <v>44.7</v>
      </c>
      <c r="AP445">
        <v>58.3</v>
      </c>
      <c r="AQ445">
        <v>49.7</v>
      </c>
      <c r="AR445" t="s">
        <v>101</v>
      </c>
      <c r="AS445" t="s">
        <v>101</v>
      </c>
      <c r="AT445" t="s">
        <v>101</v>
      </c>
      <c r="AU445" t="s">
        <v>101</v>
      </c>
      <c r="AV445" t="s">
        <v>101</v>
      </c>
      <c r="AW445" t="s">
        <v>101</v>
      </c>
      <c r="AX445">
        <v>23.2</v>
      </c>
      <c r="AY445">
        <v>20.2</v>
      </c>
      <c r="AZ445">
        <v>-1.2</v>
      </c>
      <c r="BA445">
        <v>0.2</v>
      </c>
      <c r="BB445" t="s">
        <v>104</v>
      </c>
      <c r="BC445" t="s">
        <v>113</v>
      </c>
      <c r="BD445" t="s">
        <v>101</v>
      </c>
      <c r="BE445" t="s">
        <v>101</v>
      </c>
      <c r="BF445" t="s">
        <v>101</v>
      </c>
      <c r="BG445" t="s">
        <v>101</v>
      </c>
      <c r="BH445" t="s">
        <v>101</v>
      </c>
      <c r="BI445" t="s">
        <v>101</v>
      </c>
      <c r="BJ445" t="s">
        <v>101</v>
      </c>
      <c r="BK445" t="s">
        <v>101</v>
      </c>
      <c r="BL445" t="s">
        <v>101</v>
      </c>
      <c r="BM445" t="s">
        <v>101</v>
      </c>
      <c r="BN445" t="s">
        <v>101</v>
      </c>
      <c r="BO445" t="s">
        <v>101</v>
      </c>
      <c r="BP445">
        <v>631</v>
      </c>
      <c r="BQ445">
        <v>39</v>
      </c>
      <c r="BR445" t="s">
        <v>101</v>
      </c>
      <c r="BS445">
        <v>1164636.2760000001</v>
      </c>
      <c r="BT445">
        <v>1881214.5349999999</v>
      </c>
      <c r="BU445">
        <v>41.82966356</v>
      </c>
      <c r="BV445">
        <v>-87.671455510000001</v>
      </c>
      <c r="BW445">
        <v>59</v>
      </c>
      <c r="BX445" t="s">
        <v>2043</v>
      </c>
      <c r="BY445">
        <v>11</v>
      </c>
      <c r="BZ445">
        <v>9</v>
      </c>
      <c r="CA445" t="s">
        <v>2915</v>
      </c>
    </row>
    <row r="446" spans="2:79" x14ac:dyDescent="0.2">
      <c r="B446">
        <v>610228</v>
      </c>
      <c r="C446" t="s">
        <v>2225</v>
      </c>
      <c r="D446" t="s">
        <v>88</v>
      </c>
      <c r="E446" t="s">
        <v>2226</v>
      </c>
      <c r="F446" t="s">
        <v>90</v>
      </c>
      <c r="G446" t="s">
        <v>91</v>
      </c>
      <c r="H446">
        <v>60608</v>
      </c>
      <c r="I446" t="s">
        <v>2227</v>
      </c>
      <c r="J446" t="s">
        <v>2228</v>
      </c>
      <c r="K446" t="s">
        <v>633</v>
      </c>
      <c r="L446" t="s">
        <v>121</v>
      </c>
      <c r="M446" t="s">
        <v>96</v>
      </c>
      <c r="N446" t="s">
        <v>128</v>
      </c>
      <c r="O446" t="s">
        <v>98</v>
      </c>
      <c r="P446" t="s">
        <v>99</v>
      </c>
      <c r="Q446" t="s">
        <v>96</v>
      </c>
      <c r="R446" t="s">
        <v>149</v>
      </c>
      <c r="S446">
        <v>65</v>
      </c>
      <c r="T446" t="s">
        <v>101</v>
      </c>
      <c r="U446" t="s">
        <v>101</v>
      </c>
      <c r="V446" t="s">
        <v>103</v>
      </c>
      <c r="W446">
        <v>45</v>
      </c>
      <c r="X446" t="s">
        <v>102</v>
      </c>
      <c r="Y446">
        <v>24</v>
      </c>
      <c r="Z446" t="s">
        <v>4875</v>
      </c>
      <c r="AA446" t="s">
        <v>101</v>
      </c>
      <c r="AB446" t="s">
        <v>101</v>
      </c>
      <c r="AC446" t="s">
        <v>101</v>
      </c>
      <c r="AD446" t="s">
        <v>101</v>
      </c>
      <c r="AE446" t="s">
        <v>101</v>
      </c>
      <c r="AF446" t="s">
        <v>101</v>
      </c>
      <c r="AG446" t="s">
        <v>101</v>
      </c>
      <c r="AH446" s="2">
        <v>0.94899999999999995</v>
      </c>
      <c r="AI446">
        <v>3.8</v>
      </c>
      <c r="AJ446" s="2">
        <v>0.96499999999999997</v>
      </c>
      <c r="AK446" s="2">
        <v>1</v>
      </c>
      <c r="AL446">
        <v>50.4</v>
      </c>
      <c r="AM446" t="s">
        <v>101</v>
      </c>
      <c r="AN446">
        <v>13.3</v>
      </c>
      <c r="AO446">
        <v>17.3</v>
      </c>
      <c r="AP446">
        <v>35.9</v>
      </c>
      <c r="AQ446">
        <v>36.200000000000003</v>
      </c>
      <c r="AR446">
        <v>22.3</v>
      </c>
      <c r="AS446">
        <v>21.5</v>
      </c>
      <c r="AT446">
        <v>50</v>
      </c>
      <c r="AU446">
        <v>45.8</v>
      </c>
      <c r="AV446">
        <v>6.4</v>
      </c>
      <c r="AW446">
        <v>25.5</v>
      </c>
      <c r="AX446">
        <v>6.3</v>
      </c>
      <c r="AY446">
        <v>3.9</v>
      </c>
      <c r="AZ446">
        <v>-0.9</v>
      </c>
      <c r="BA446">
        <v>-0.2</v>
      </c>
      <c r="BB446" t="s">
        <v>104</v>
      </c>
      <c r="BC446" t="s">
        <v>113</v>
      </c>
      <c r="BD446" t="s">
        <v>101</v>
      </c>
      <c r="BE446" t="s">
        <v>101</v>
      </c>
      <c r="BF446" t="s">
        <v>101</v>
      </c>
      <c r="BG446" t="s">
        <v>101</v>
      </c>
      <c r="BH446" t="s">
        <v>101</v>
      </c>
      <c r="BI446" t="s">
        <v>101</v>
      </c>
      <c r="BJ446" t="s">
        <v>101</v>
      </c>
      <c r="BK446" t="s">
        <v>101</v>
      </c>
      <c r="BL446" t="s">
        <v>101</v>
      </c>
      <c r="BM446" t="s">
        <v>101</v>
      </c>
      <c r="BN446" t="s">
        <v>101</v>
      </c>
      <c r="BO446" t="s">
        <v>101</v>
      </c>
      <c r="BP446">
        <v>409</v>
      </c>
      <c r="BQ446">
        <v>39</v>
      </c>
      <c r="BR446" t="s">
        <v>101</v>
      </c>
      <c r="BS446">
        <v>1164042.1740000001</v>
      </c>
      <c r="BT446">
        <v>1888805.9990000001</v>
      </c>
      <c r="BU446">
        <v>41.85050786</v>
      </c>
      <c r="BV446">
        <v>-87.673421259999998</v>
      </c>
      <c r="BW446">
        <v>31</v>
      </c>
      <c r="BX446" t="s">
        <v>901</v>
      </c>
      <c r="BY446">
        <v>25</v>
      </c>
      <c r="BZ446">
        <v>10</v>
      </c>
      <c r="CA446" t="s">
        <v>2229</v>
      </c>
    </row>
    <row r="447" spans="2:79" x14ac:dyDescent="0.2">
      <c r="B447">
        <v>609774</v>
      </c>
      <c r="C447" t="s">
        <v>2896</v>
      </c>
      <c r="D447" t="s">
        <v>88</v>
      </c>
      <c r="E447" t="s">
        <v>2897</v>
      </c>
      <c r="F447" t="s">
        <v>90</v>
      </c>
      <c r="G447" t="s">
        <v>91</v>
      </c>
      <c r="H447">
        <v>60614</v>
      </c>
      <c r="I447" t="s">
        <v>2898</v>
      </c>
      <c r="J447" t="s">
        <v>2899</v>
      </c>
      <c r="K447" t="s">
        <v>192</v>
      </c>
      <c r="L447" t="s">
        <v>193</v>
      </c>
      <c r="M447" t="s">
        <v>1285</v>
      </c>
      <c r="N447" t="s">
        <v>128</v>
      </c>
      <c r="O447" t="s">
        <v>248</v>
      </c>
      <c r="P447" t="s">
        <v>433</v>
      </c>
      <c r="Q447" t="s">
        <v>96</v>
      </c>
      <c r="R447" t="s">
        <v>101</v>
      </c>
      <c r="T447" t="s">
        <v>149</v>
      </c>
      <c r="U447">
        <v>66</v>
      </c>
      <c r="V447" t="s">
        <v>101</v>
      </c>
      <c r="X447" t="s">
        <v>101</v>
      </c>
      <c r="Z447" t="s">
        <v>4876</v>
      </c>
      <c r="AA447">
        <v>56</v>
      </c>
      <c r="AB447" t="s">
        <v>103</v>
      </c>
      <c r="AC447">
        <v>57</v>
      </c>
      <c r="AD447" t="s">
        <v>149</v>
      </c>
      <c r="AE447">
        <v>60</v>
      </c>
      <c r="AF447" t="s">
        <v>102</v>
      </c>
      <c r="AG447">
        <v>41</v>
      </c>
      <c r="AH447" s="2">
        <v>0.96599999999999997</v>
      </c>
      <c r="AI447">
        <v>3.7</v>
      </c>
      <c r="AJ447" s="2">
        <v>0.97099999999999997</v>
      </c>
      <c r="AK447" s="2">
        <v>0.93200000000000005</v>
      </c>
      <c r="AL447">
        <v>85.1</v>
      </c>
      <c r="AM447">
        <v>75.099999999999994</v>
      </c>
      <c r="AN447">
        <v>72.599999999999994</v>
      </c>
      <c r="AO447">
        <v>76.900000000000006</v>
      </c>
      <c r="AP447">
        <v>56.4</v>
      </c>
      <c r="AQ447">
        <v>55.2</v>
      </c>
      <c r="AR447">
        <v>73.099999999999994</v>
      </c>
      <c r="AS447">
        <v>70.7</v>
      </c>
      <c r="AT447">
        <v>69.2</v>
      </c>
      <c r="AU447">
        <v>59.8</v>
      </c>
      <c r="AV447">
        <v>43.5</v>
      </c>
      <c r="AW447">
        <v>47.8</v>
      </c>
      <c r="AX447">
        <v>52.6</v>
      </c>
      <c r="AY447">
        <v>46.1</v>
      </c>
      <c r="AZ447">
        <v>0.4</v>
      </c>
      <c r="BA447">
        <v>0.3</v>
      </c>
      <c r="BB447" t="s">
        <v>113</v>
      </c>
      <c r="BC447" t="s">
        <v>113</v>
      </c>
      <c r="BD447">
        <v>50</v>
      </c>
      <c r="BE447">
        <v>73.900000000000006</v>
      </c>
      <c r="BF447" t="s">
        <v>101</v>
      </c>
      <c r="BG447" t="s">
        <v>101</v>
      </c>
      <c r="BH447" t="s">
        <v>101</v>
      </c>
      <c r="BI447" t="s">
        <v>101</v>
      </c>
      <c r="BJ447" t="s">
        <v>101</v>
      </c>
      <c r="BK447" t="s">
        <v>101</v>
      </c>
      <c r="BL447" t="s">
        <v>101</v>
      </c>
      <c r="BM447" t="s">
        <v>101</v>
      </c>
      <c r="BN447" t="s">
        <v>101</v>
      </c>
      <c r="BO447" t="s">
        <v>101</v>
      </c>
      <c r="BP447">
        <v>481</v>
      </c>
      <c r="BQ447">
        <v>35</v>
      </c>
      <c r="BR447" t="s">
        <v>101</v>
      </c>
      <c r="BS447">
        <v>1171189.1340000001</v>
      </c>
      <c r="BT447">
        <v>1917774.7560000001</v>
      </c>
      <c r="BU447">
        <v>41.929846259999998</v>
      </c>
      <c r="BV447">
        <v>-87.646339490000003</v>
      </c>
      <c r="BW447">
        <v>7</v>
      </c>
      <c r="BX447" t="s">
        <v>2234</v>
      </c>
      <c r="BY447">
        <v>43</v>
      </c>
      <c r="BZ447">
        <v>19</v>
      </c>
      <c r="CA447" t="s">
        <v>2900</v>
      </c>
    </row>
    <row r="448" spans="2:79" x14ac:dyDescent="0.2">
      <c r="B448">
        <v>609995</v>
      </c>
      <c r="C448" t="s">
        <v>2205</v>
      </c>
      <c r="D448" t="s">
        <v>88</v>
      </c>
      <c r="E448" t="s">
        <v>2206</v>
      </c>
      <c r="F448" t="s">
        <v>90</v>
      </c>
      <c r="G448" t="s">
        <v>91</v>
      </c>
      <c r="H448">
        <v>60646</v>
      </c>
      <c r="I448" t="s">
        <v>2207</v>
      </c>
      <c r="J448" t="s">
        <v>2208</v>
      </c>
      <c r="K448" t="s">
        <v>1066</v>
      </c>
      <c r="L448" t="s">
        <v>193</v>
      </c>
      <c r="M448" t="s">
        <v>96</v>
      </c>
      <c r="N448" t="s">
        <v>128</v>
      </c>
      <c r="O448" t="s">
        <v>248</v>
      </c>
      <c r="P448" t="s">
        <v>433</v>
      </c>
      <c r="Q448" t="s">
        <v>1285</v>
      </c>
      <c r="R448" t="s">
        <v>149</v>
      </c>
      <c r="S448">
        <v>64</v>
      </c>
      <c r="T448" t="s">
        <v>149</v>
      </c>
      <c r="U448">
        <v>77</v>
      </c>
      <c r="V448" t="s">
        <v>103</v>
      </c>
      <c r="W448">
        <v>55</v>
      </c>
      <c r="X448" t="s">
        <v>103</v>
      </c>
      <c r="Y448">
        <v>58</v>
      </c>
      <c r="Z448" t="s">
        <v>4874</v>
      </c>
      <c r="AA448">
        <v>65</v>
      </c>
      <c r="AB448" t="s">
        <v>149</v>
      </c>
      <c r="AC448">
        <v>70</v>
      </c>
      <c r="AD448" t="s">
        <v>149</v>
      </c>
      <c r="AE448">
        <v>55</v>
      </c>
      <c r="AF448" t="s">
        <v>149</v>
      </c>
      <c r="AG448">
        <v>54</v>
      </c>
      <c r="AH448" s="2">
        <v>0.95099999999999996</v>
      </c>
      <c r="AI448">
        <v>3.7</v>
      </c>
      <c r="AJ448" s="2">
        <v>0.96599999999999997</v>
      </c>
      <c r="AK448" s="2">
        <v>0.98599999999999999</v>
      </c>
      <c r="AL448">
        <v>73.7</v>
      </c>
      <c r="AM448">
        <v>27.6</v>
      </c>
      <c r="AN448">
        <v>62.2</v>
      </c>
      <c r="AO448">
        <v>51.7</v>
      </c>
      <c r="AP448">
        <v>50</v>
      </c>
      <c r="AQ448">
        <v>67.8</v>
      </c>
      <c r="AR448">
        <v>56.5</v>
      </c>
      <c r="AS448">
        <v>54.8</v>
      </c>
      <c r="AT448">
        <v>52</v>
      </c>
      <c r="AU448">
        <v>63.3</v>
      </c>
      <c r="AV448">
        <v>22.9</v>
      </c>
      <c r="AW448">
        <v>37.5</v>
      </c>
      <c r="AX448">
        <v>29.5</v>
      </c>
      <c r="AY448">
        <v>24.7</v>
      </c>
      <c r="AZ448">
        <v>-0.1</v>
      </c>
      <c r="BA448">
        <v>0</v>
      </c>
      <c r="BB448" t="s">
        <v>113</v>
      </c>
      <c r="BC448" t="s">
        <v>113</v>
      </c>
      <c r="BD448" t="s">
        <v>101</v>
      </c>
      <c r="BE448" t="s">
        <v>101</v>
      </c>
      <c r="BF448" t="s">
        <v>101</v>
      </c>
      <c r="BG448" t="s">
        <v>101</v>
      </c>
      <c r="BH448" t="s">
        <v>101</v>
      </c>
      <c r="BI448" t="s">
        <v>101</v>
      </c>
      <c r="BJ448" t="s">
        <v>101</v>
      </c>
      <c r="BK448" t="s">
        <v>101</v>
      </c>
      <c r="BL448" t="s">
        <v>101</v>
      </c>
      <c r="BM448" t="s">
        <v>101</v>
      </c>
      <c r="BN448" t="s">
        <v>101</v>
      </c>
      <c r="BO448" t="s">
        <v>101</v>
      </c>
      <c r="BP448">
        <v>542</v>
      </c>
      <c r="BQ448">
        <v>30</v>
      </c>
      <c r="BR448" t="s">
        <v>101</v>
      </c>
      <c r="BS448">
        <v>1134940.1950000001</v>
      </c>
      <c r="BT448">
        <v>1937129.571</v>
      </c>
      <c r="BU448">
        <v>41.983677559999997</v>
      </c>
      <c r="BV448">
        <v>-87.779086140000004</v>
      </c>
      <c r="BW448">
        <v>10</v>
      </c>
      <c r="BX448" t="s">
        <v>2064</v>
      </c>
      <c r="BY448">
        <v>45</v>
      </c>
      <c r="BZ448">
        <v>16</v>
      </c>
      <c r="CA448" t="s">
        <v>2209</v>
      </c>
    </row>
    <row r="449" spans="2:79" x14ac:dyDescent="0.2">
      <c r="B449">
        <v>610226</v>
      </c>
      <c r="C449" t="s">
        <v>2956</v>
      </c>
      <c r="D449" t="s">
        <v>88</v>
      </c>
      <c r="E449" t="s">
        <v>2957</v>
      </c>
      <c r="F449" t="s">
        <v>90</v>
      </c>
      <c r="G449" t="s">
        <v>91</v>
      </c>
      <c r="H449">
        <v>60629</v>
      </c>
      <c r="I449" t="s">
        <v>2958</v>
      </c>
      <c r="J449" t="s">
        <v>2959</v>
      </c>
      <c r="K449" t="s">
        <v>175</v>
      </c>
      <c r="L449" t="s">
        <v>112</v>
      </c>
      <c r="M449" t="s">
        <v>96</v>
      </c>
      <c r="N449" t="s">
        <v>97</v>
      </c>
      <c r="O449" t="s">
        <v>98</v>
      </c>
      <c r="P449" t="s">
        <v>99</v>
      </c>
      <c r="Q449" t="s">
        <v>96</v>
      </c>
      <c r="R449" t="s">
        <v>101</v>
      </c>
      <c r="T449" t="s">
        <v>101</v>
      </c>
      <c r="U449" t="s">
        <v>101</v>
      </c>
      <c r="V449" t="s">
        <v>101</v>
      </c>
      <c r="X449" t="s">
        <v>101</v>
      </c>
      <c r="Z449" t="s">
        <v>4875</v>
      </c>
      <c r="AA449" t="s">
        <v>101</v>
      </c>
      <c r="AB449" t="s">
        <v>101</v>
      </c>
      <c r="AC449" t="s">
        <v>101</v>
      </c>
      <c r="AD449" t="s">
        <v>102</v>
      </c>
      <c r="AE449">
        <v>44</v>
      </c>
      <c r="AF449" t="s">
        <v>103</v>
      </c>
      <c r="AG449">
        <v>50</v>
      </c>
      <c r="AH449" s="2">
        <v>0.95799999999999996</v>
      </c>
      <c r="AI449">
        <v>3.7</v>
      </c>
      <c r="AJ449" s="2">
        <v>0.96499999999999997</v>
      </c>
      <c r="AK449" s="2">
        <v>0.98899999999999999</v>
      </c>
      <c r="AL449">
        <v>77.3</v>
      </c>
      <c r="AM449">
        <v>47.9</v>
      </c>
      <c r="AN449">
        <v>44.1</v>
      </c>
      <c r="AO449">
        <v>23</v>
      </c>
      <c r="AP449">
        <v>53</v>
      </c>
      <c r="AQ449">
        <v>61.5</v>
      </c>
      <c r="AR449" t="s">
        <v>101</v>
      </c>
      <c r="AS449" t="s">
        <v>101</v>
      </c>
      <c r="AT449" t="s">
        <v>101</v>
      </c>
      <c r="AU449" t="s">
        <v>101</v>
      </c>
      <c r="AV449" t="s">
        <v>101</v>
      </c>
      <c r="AW449" t="s">
        <v>101</v>
      </c>
      <c r="AX449">
        <v>15.9</v>
      </c>
      <c r="AY449">
        <v>9.1</v>
      </c>
      <c r="AZ449">
        <v>-0.5</v>
      </c>
      <c r="BA449">
        <v>-0.5</v>
      </c>
      <c r="BB449" t="s">
        <v>113</v>
      </c>
      <c r="BC449" t="s">
        <v>113</v>
      </c>
      <c r="BD449" t="s">
        <v>101</v>
      </c>
      <c r="BE449" t="s">
        <v>101</v>
      </c>
      <c r="BF449" t="s">
        <v>101</v>
      </c>
      <c r="BG449" t="s">
        <v>101</v>
      </c>
      <c r="BH449" t="s">
        <v>101</v>
      </c>
      <c r="BI449" t="s">
        <v>101</v>
      </c>
      <c r="BJ449" t="s">
        <v>101</v>
      </c>
      <c r="BK449" t="s">
        <v>101</v>
      </c>
      <c r="BL449" t="s">
        <v>101</v>
      </c>
      <c r="BM449" t="s">
        <v>101</v>
      </c>
      <c r="BN449" t="s">
        <v>101</v>
      </c>
      <c r="BO449" t="s">
        <v>101</v>
      </c>
      <c r="BP449">
        <v>1186</v>
      </c>
      <c r="BQ449">
        <v>44</v>
      </c>
      <c r="BR449" t="s">
        <v>101</v>
      </c>
      <c r="BS449">
        <v>1153950.7520000001</v>
      </c>
      <c r="BT449">
        <v>1867537.733</v>
      </c>
      <c r="BU449">
        <v>41.792351770000003</v>
      </c>
      <c r="BV449">
        <v>-87.711024170000002</v>
      </c>
      <c r="BW449">
        <v>63</v>
      </c>
      <c r="BX449" t="s">
        <v>164</v>
      </c>
      <c r="BY449">
        <v>14</v>
      </c>
      <c r="BZ449">
        <v>8</v>
      </c>
      <c r="CA449" t="s">
        <v>2960</v>
      </c>
    </row>
    <row r="450" spans="2:79" x14ac:dyDescent="0.2">
      <c r="B450">
        <v>610046</v>
      </c>
      <c r="C450" t="s">
        <v>1820</v>
      </c>
      <c r="D450" t="s">
        <v>88</v>
      </c>
      <c r="E450" t="s">
        <v>1821</v>
      </c>
      <c r="F450" t="s">
        <v>90</v>
      </c>
      <c r="G450" t="s">
        <v>91</v>
      </c>
      <c r="H450">
        <v>60634</v>
      </c>
      <c r="I450" t="s">
        <v>1822</v>
      </c>
      <c r="J450" t="s">
        <v>1823</v>
      </c>
      <c r="K450" t="s">
        <v>192</v>
      </c>
      <c r="L450" t="s">
        <v>193</v>
      </c>
      <c r="M450" t="s">
        <v>96</v>
      </c>
      <c r="N450" t="s">
        <v>128</v>
      </c>
      <c r="O450" t="s">
        <v>248</v>
      </c>
      <c r="P450" t="s">
        <v>249</v>
      </c>
      <c r="Q450" t="s">
        <v>96</v>
      </c>
      <c r="R450" t="s">
        <v>103</v>
      </c>
      <c r="S450">
        <v>55</v>
      </c>
      <c r="T450" t="s">
        <v>101</v>
      </c>
      <c r="U450" t="s">
        <v>101</v>
      </c>
      <c r="V450" t="s">
        <v>103</v>
      </c>
      <c r="W450">
        <v>42</v>
      </c>
      <c r="X450" t="s">
        <v>102</v>
      </c>
      <c r="Y450">
        <v>38</v>
      </c>
      <c r="Z450" t="s">
        <v>4875</v>
      </c>
      <c r="AA450" t="s">
        <v>101</v>
      </c>
      <c r="AB450" t="s">
        <v>101</v>
      </c>
      <c r="AC450" t="s">
        <v>101</v>
      </c>
      <c r="AD450" t="s">
        <v>102</v>
      </c>
      <c r="AE450">
        <v>45</v>
      </c>
      <c r="AF450" t="s">
        <v>103</v>
      </c>
      <c r="AG450">
        <v>51</v>
      </c>
      <c r="AH450" s="2">
        <v>0.95899999999999996</v>
      </c>
      <c r="AI450">
        <v>3.7</v>
      </c>
      <c r="AJ450" s="2">
        <v>0.97</v>
      </c>
      <c r="AK450" s="2">
        <v>0.99299999999999999</v>
      </c>
      <c r="AL450">
        <v>72</v>
      </c>
      <c r="AM450" t="s">
        <v>101</v>
      </c>
      <c r="AN450">
        <v>42.9</v>
      </c>
      <c r="AO450">
        <v>51.1</v>
      </c>
      <c r="AP450">
        <v>68.099999999999994</v>
      </c>
      <c r="AQ450">
        <v>70.2</v>
      </c>
      <c r="AR450">
        <v>61.6</v>
      </c>
      <c r="AS450">
        <v>59</v>
      </c>
      <c r="AT450">
        <v>62.9</v>
      </c>
      <c r="AU450">
        <v>55.6</v>
      </c>
      <c r="AV450">
        <v>37.6</v>
      </c>
      <c r="AW450">
        <v>36.4</v>
      </c>
      <c r="AX450">
        <v>29.5</v>
      </c>
      <c r="AY450">
        <v>23.7</v>
      </c>
      <c r="AZ450">
        <v>-0.3</v>
      </c>
      <c r="BA450">
        <v>0.4</v>
      </c>
      <c r="BB450" t="s">
        <v>113</v>
      </c>
      <c r="BC450" t="s">
        <v>113</v>
      </c>
      <c r="BD450">
        <v>24.3</v>
      </c>
      <c r="BE450">
        <v>100</v>
      </c>
      <c r="BF450" t="s">
        <v>101</v>
      </c>
      <c r="BG450" t="s">
        <v>101</v>
      </c>
      <c r="BH450" t="s">
        <v>101</v>
      </c>
      <c r="BI450" t="s">
        <v>101</v>
      </c>
      <c r="BJ450" t="s">
        <v>101</v>
      </c>
      <c r="BK450" t="s">
        <v>101</v>
      </c>
      <c r="BL450" t="s">
        <v>101</v>
      </c>
      <c r="BM450" t="s">
        <v>101</v>
      </c>
      <c r="BN450" t="s">
        <v>101</v>
      </c>
      <c r="BO450" t="s">
        <v>101</v>
      </c>
      <c r="BP450">
        <v>1423</v>
      </c>
      <c r="BQ450">
        <v>30</v>
      </c>
      <c r="BR450" t="s">
        <v>101</v>
      </c>
      <c r="BS450">
        <v>1135587.2109999999</v>
      </c>
      <c r="BT450">
        <v>1919095.574</v>
      </c>
      <c r="BU450">
        <v>41.934178979999999</v>
      </c>
      <c r="BV450">
        <v>-87.777136990000002</v>
      </c>
      <c r="BW450">
        <v>19</v>
      </c>
      <c r="BX450" t="s">
        <v>368</v>
      </c>
      <c r="BY450">
        <v>29</v>
      </c>
      <c r="BZ450">
        <v>25</v>
      </c>
      <c r="CA450" t="s">
        <v>1824</v>
      </c>
    </row>
    <row r="451" spans="2:79" x14ac:dyDescent="0.2">
      <c r="B451">
        <v>609766</v>
      </c>
      <c r="C451" t="s">
        <v>1904</v>
      </c>
      <c r="D451" t="s">
        <v>132</v>
      </c>
      <c r="E451" t="s">
        <v>1905</v>
      </c>
      <c r="F451" t="s">
        <v>90</v>
      </c>
      <c r="G451" t="s">
        <v>91</v>
      </c>
      <c r="H451">
        <v>60641</v>
      </c>
      <c r="I451" t="s">
        <v>1906</v>
      </c>
      <c r="J451" t="s">
        <v>1907</v>
      </c>
      <c r="K451" t="s">
        <v>367</v>
      </c>
      <c r="L451" t="s">
        <v>193</v>
      </c>
      <c r="M451" t="s">
        <v>101</v>
      </c>
      <c r="N451" t="s">
        <v>97</v>
      </c>
      <c r="O451" t="s">
        <v>482</v>
      </c>
      <c r="P451" t="s">
        <v>789</v>
      </c>
      <c r="Q451" t="s">
        <v>96</v>
      </c>
      <c r="R451" t="s">
        <v>103</v>
      </c>
      <c r="S451">
        <v>57</v>
      </c>
      <c r="T451" t="s">
        <v>149</v>
      </c>
      <c r="U451">
        <v>72</v>
      </c>
      <c r="V451" t="s">
        <v>102</v>
      </c>
      <c r="W451">
        <v>33</v>
      </c>
      <c r="X451" t="s">
        <v>102</v>
      </c>
      <c r="Y451">
        <v>20</v>
      </c>
      <c r="Z451" t="s">
        <v>4874</v>
      </c>
      <c r="AA451">
        <v>67</v>
      </c>
      <c r="AB451" t="s">
        <v>149</v>
      </c>
      <c r="AC451">
        <v>69</v>
      </c>
      <c r="AD451" t="s">
        <v>149</v>
      </c>
      <c r="AE451">
        <v>63</v>
      </c>
      <c r="AF451" t="s">
        <v>149</v>
      </c>
      <c r="AG451">
        <v>57</v>
      </c>
      <c r="AH451" s="2">
        <v>0.876</v>
      </c>
      <c r="AI451">
        <v>3.7</v>
      </c>
      <c r="AJ451" s="2">
        <v>0.95499999999999996</v>
      </c>
      <c r="AK451" s="2">
        <v>1</v>
      </c>
      <c r="AL451" t="s">
        <v>101</v>
      </c>
      <c r="AM451" t="s">
        <v>101</v>
      </c>
      <c r="AN451" t="s">
        <v>101</v>
      </c>
      <c r="AO451" t="s">
        <v>101</v>
      </c>
      <c r="AP451" t="s">
        <v>101</v>
      </c>
      <c r="AQ451" t="s">
        <v>101</v>
      </c>
      <c r="AR451" t="s">
        <v>101</v>
      </c>
      <c r="AS451" t="s">
        <v>101</v>
      </c>
      <c r="AT451" t="s">
        <v>101</v>
      </c>
      <c r="AU451" t="s">
        <v>101</v>
      </c>
      <c r="AV451" t="s">
        <v>101</v>
      </c>
      <c r="AW451" t="s">
        <v>101</v>
      </c>
      <c r="BB451" t="s">
        <v>101</v>
      </c>
      <c r="BC451" t="s">
        <v>101</v>
      </c>
      <c r="BD451" t="s">
        <v>101</v>
      </c>
      <c r="BE451" t="s">
        <v>101</v>
      </c>
      <c r="BF451" t="s">
        <v>101</v>
      </c>
      <c r="BG451" t="s">
        <v>101</v>
      </c>
      <c r="BH451" t="s">
        <v>101</v>
      </c>
      <c r="BI451" t="s">
        <v>101</v>
      </c>
      <c r="BJ451" t="s">
        <v>101</v>
      </c>
      <c r="BK451" t="s">
        <v>101</v>
      </c>
      <c r="BL451" t="s">
        <v>101</v>
      </c>
      <c r="BM451">
        <v>55.6</v>
      </c>
      <c r="BN451">
        <v>65.3</v>
      </c>
      <c r="BO451" t="s">
        <v>101</v>
      </c>
      <c r="BP451">
        <v>203</v>
      </c>
      <c r="BQ451">
        <v>30</v>
      </c>
      <c r="BR451" t="s">
        <v>101</v>
      </c>
      <c r="BS451">
        <v>1138928.091</v>
      </c>
      <c r="BT451">
        <v>1928655.2050000001</v>
      </c>
      <c r="BU451">
        <v>41.960351410000001</v>
      </c>
      <c r="BV451">
        <v>-87.764626019999994</v>
      </c>
      <c r="BW451">
        <v>15</v>
      </c>
      <c r="BX451" t="s">
        <v>374</v>
      </c>
      <c r="BY451">
        <v>38</v>
      </c>
      <c r="BZ451">
        <v>16</v>
      </c>
      <c r="CA451" t="s">
        <v>1908</v>
      </c>
    </row>
    <row r="452" spans="2:79" x14ac:dyDescent="0.2">
      <c r="B452">
        <v>610395</v>
      </c>
      <c r="C452" t="s">
        <v>1424</v>
      </c>
      <c r="D452" t="s">
        <v>785</v>
      </c>
      <c r="E452" t="s">
        <v>1425</v>
      </c>
      <c r="F452" t="s">
        <v>90</v>
      </c>
      <c r="G452" t="s">
        <v>91</v>
      </c>
      <c r="H452">
        <v>60616</v>
      </c>
      <c r="I452" t="s">
        <v>1426</v>
      </c>
      <c r="J452" t="s">
        <v>1427</v>
      </c>
      <c r="K452" t="s">
        <v>94</v>
      </c>
      <c r="L452" t="s">
        <v>95</v>
      </c>
      <c r="M452" t="s">
        <v>96</v>
      </c>
      <c r="N452" t="s">
        <v>128</v>
      </c>
      <c r="O452" t="s">
        <v>248</v>
      </c>
      <c r="P452" t="s">
        <v>249</v>
      </c>
      <c r="Q452" t="s">
        <v>96</v>
      </c>
      <c r="R452" t="s">
        <v>103</v>
      </c>
      <c r="S452">
        <v>46</v>
      </c>
      <c r="T452" t="s">
        <v>103</v>
      </c>
      <c r="U452">
        <v>53</v>
      </c>
      <c r="V452" t="s">
        <v>102</v>
      </c>
      <c r="W452">
        <v>34</v>
      </c>
      <c r="X452" t="s">
        <v>103</v>
      </c>
      <c r="Y452">
        <v>55</v>
      </c>
      <c r="Z452" t="s">
        <v>4874</v>
      </c>
      <c r="AA452">
        <v>76</v>
      </c>
      <c r="AB452" t="s">
        <v>103</v>
      </c>
      <c r="AC452">
        <v>58</v>
      </c>
      <c r="AD452" t="s">
        <v>101</v>
      </c>
      <c r="AE452" t="s">
        <v>101</v>
      </c>
      <c r="AF452" t="s">
        <v>101</v>
      </c>
      <c r="AG452" t="s">
        <v>101</v>
      </c>
      <c r="AH452" s="2">
        <v>0.96199999999999997</v>
      </c>
      <c r="AI452">
        <v>3.7</v>
      </c>
      <c r="AJ452" s="2">
        <v>0.97599999999999998</v>
      </c>
      <c r="AK452" s="2">
        <v>1</v>
      </c>
      <c r="AL452" t="s">
        <v>101</v>
      </c>
      <c r="AM452" t="s">
        <v>101</v>
      </c>
      <c r="AN452">
        <v>52.7</v>
      </c>
      <c r="AO452">
        <v>45</v>
      </c>
      <c r="AP452">
        <v>40.6</v>
      </c>
      <c r="AQ452">
        <v>60</v>
      </c>
      <c r="AR452">
        <v>43.7</v>
      </c>
      <c r="AS452">
        <v>54.1</v>
      </c>
      <c r="AT452">
        <v>48.7</v>
      </c>
      <c r="AU452">
        <v>52.9</v>
      </c>
      <c r="AV452">
        <v>15.4</v>
      </c>
      <c r="AW452">
        <v>28.8</v>
      </c>
      <c r="AX452">
        <v>17.5</v>
      </c>
      <c r="AY452">
        <v>21.4</v>
      </c>
      <c r="AZ452">
        <v>-0.9</v>
      </c>
      <c r="BA452">
        <v>-0.5</v>
      </c>
      <c r="BB452" t="s">
        <v>104</v>
      </c>
      <c r="BC452" t="s">
        <v>113</v>
      </c>
      <c r="BD452">
        <v>40.700000000000003</v>
      </c>
      <c r="BE452">
        <v>50</v>
      </c>
      <c r="BF452" t="s">
        <v>101</v>
      </c>
      <c r="BG452" t="s">
        <v>101</v>
      </c>
      <c r="BH452" t="s">
        <v>101</v>
      </c>
      <c r="BI452" t="s">
        <v>101</v>
      </c>
      <c r="BJ452" t="s">
        <v>101</v>
      </c>
      <c r="BK452" t="s">
        <v>101</v>
      </c>
      <c r="BL452" t="s">
        <v>101</v>
      </c>
      <c r="BM452" t="s">
        <v>101</v>
      </c>
      <c r="BN452" t="s">
        <v>101</v>
      </c>
      <c r="BO452" t="s">
        <v>101</v>
      </c>
      <c r="BP452">
        <v>269</v>
      </c>
      <c r="BQ452">
        <v>40</v>
      </c>
      <c r="BR452" t="s">
        <v>101</v>
      </c>
      <c r="BS452">
        <v>1179082.4099999999</v>
      </c>
      <c r="BT452">
        <v>1883818.0120000001</v>
      </c>
      <c r="BU452">
        <v>41.836490050000002</v>
      </c>
      <c r="BV452">
        <v>-87.618373719999994</v>
      </c>
      <c r="BW452">
        <v>35</v>
      </c>
      <c r="BX452" t="s">
        <v>525</v>
      </c>
      <c r="BY452">
        <v>2</v>
      </c>
      <c r="BZ452">
        <v>2</v>
      </c>
      <c r="CA452" t="s">
        <v>1428</v>
      </c>
    </row>
    <row r="453" spans="2:79" x14ac:dyDescent="0.2">
      <c r="B453">
        <v>610135</v>
      </c>
      <c r="C453" t="s">
        <v>2122</v>
      </c>
      <c r="D453" t="s">
        <v>88</v>
      </c>
      <c r="E453" t="s">
        <v>2123</v>
      </c>
      <c r="F453" t="s">
        <v>90</v>
      </c>
      <c r="G453" t="s">
        <v>91</v>
      </c>
      <c r="H453">
        <v>60641</v>
      </c>
      <c r="I453" t="s">
        <v>2124</v>
      </c>
      <c r="J453" t="s">
        <v>2125</v>
      </c>
      <c r="K453" t="s">
        <v>1066</v>
      </c>
      <c r="L453" t="s">
        <v>193</v>
      </c>
      <c r="M453" t="s">
        <v>96</v>
      </c>
      <c r="N453" t="s">
        <v>128</v>
      </c>
      <c r="O453" t="s">
        <v>248</v>
      </c>
      <c r="P453" t="s">
        <v>249</v>
      </c>
      <c r="Q453" t="s">
        <v>96</v>
      </c>
      <c r="R453" t="s">
        <v>149</v>
      </c>
      <c r="S453">
        <v>62</v>
      </c>
      <c r="T453" t="s">
        <v>101</v>
      </c>
      <c r="U453" t="s">
        <v>101</v>
      </c>
      <c r="V453" t="s">
        <v>103</v>
      </c>
      <c r="W453">
        <v>46</v>
      </c>
      <c r="X453" t="s">
        <v>102</v>
      </c>
      <c r="Y453">
        <v>32</v>
      </c>
      <c r="Z453" t="s">
        <v>4875</v>
      </c>
      <c r="AA453" t="s">
        <v>101</v>
      </c>
      <c r="AB453" t="s">
        <v>101</v>
      </c>
      <c r="AC453" t="s">
        <v>101</v>
      </c>
      <c r="AD453" t="s">
        <v>103</v>
      </c>
      <c r="AE453">
        <v>48</v>
      </c>
      <c r="AF453" t="s">
        <v>103</v>
      </c>
      <c r="AG453">
        <v>53</v>
      </c>
      <c r="AH453" s="2">
        <v>0.94199999999999995</v>
      </c>
      <c r="AI453">
        <v>3.7</v>
      </c>
      <c r="AJ453" s="2">
        <v>0.95899999999999996</v>
      </c>
      <c r="AK453" s="2">
        <v>1</v>
      </c>
      <c r="AL453">
        <v>67.3</v>
      </c>
      <c r="AM453">
        <v>33.799999999999997</v>
      </c>
      <c r="AN453">
        <v>53.7</v>
      </c>
      <c r="AO453">
        <v>41.6</v>
      </c>
      <c r="AP453">
        <v>45.9</v>
      </c>
      <c r="AQ453">
        <v>61.1</v>
      </c>
      <c r="AR453">
        <v>62.8</v>
      </c>
      <c r="AS453">
        <v>55.3</v>
      </c>
      <c r="AT453">
        <v>51.2</v>
      </c>
      <c r="AU453">
        <v>44.1</v>
      </c>
      <c r="AV453">
        <v>27.1</v>
      </c>
      <c r="AW453">
        <v>37.4</v>
      </c>
      <c r="AX453">
        <v>22.9</v>
      </c>
      <c r="AY453">
        <v>21.1</v>
      </c>
      <c r="AZ453">
        <v>-0.2</v>
      </c>
      <c r="BA453">
        <v>0.8</v>
      </c>
      <c r="BB453" t="s">
        <v>113</v>
      </c>
      <c r="BC453" t="s">
        <v>220</v>
      </c>
      <c r="BD453">
        <v>22</v>
      </c>
      <c r="BE453">
        <v>66.7</v>
      </c>
      <c r="BF453" t="s">
        <v>101</v>
      </c>
      <c r="BG453" t="s">
        <v>101</v>
      </c>
      <c r="BH453" t="s">
        <v>101</v>
      </c>
      <c r="BI453" t="s">
        <v>101</v>
      </c>
      <c r="BJ453" t="s">
        <v>101</v>
      </c>
      <c r="BK453" t="s">
        <v>101</v>
      </c>
      <c r="BL453" t="s">
        <v>101</v>
      </c>
      <c r="BM453" t="s">
        <v>101</v>
      </c>
      <c r="BN453" t="s">
        <v>101</v>
      </c>
      <c r="BO453" t="s">
        <v>101</v>
      </c>
      <c r="BP453">
        <v>1139</v>
      </c>
      <c r="BQ453">
        <v>30</v>
      </c>
      <c r="BR453" t="s">
        <v>101</v>
      </c>
      <c r="BS453">
        <v>1139920.8149999999</v>
      </c>
      <c r="BT453">
        <v>1927445.996</v>
      </c>
      <c r="BU453">
        <v>41.9570151</v>
      </c>
      <c r="BV453">
        <v>-87.761005929999996</v>
      </c>
      <c r="BW453">
        <v>15</v>
      </c>
      <c r="BX453" t="s">
        <v>374</v>
      </c>
      <c r="BY453">
        <v>38</v>
      </c>
      <c r="BZ453">
        <v>16</v>
      </c>
      <c r="CA453" t="s">
        <v>2126</v>
      </c>
    </row>
    <row r="454" spans="2:79" x14ac:dyDescent="0.2">
      <c r="B454">
        <v>609769</v>
      </c>
      <c r="C454" t="s">
        <v>2610</v>
      </c>
      <c r="D454" t="s">
        <v>132</v>
      </c>
      <c r="E454" t="s">
        <v>2611</v>
      </c>
      <c r="F454" t="s">
        <v>90</v>
      </c>
      <c r="G454" t="s">
        <v>91</v>
      </c>
      <c r="H454">
        <v>60616</v>
      </c>
      <c r="I454" t="s">
        <v>2612</v>
      </c>
      <c r="J454" t="s">
        <v>2613</v>
      </c>
      <c r="K454" t="s">
        <v>136</v>
      </c>
      <c r="L454" t="s">
        <v>95</v>
      </c>
      <c r="M454" t="s">
        <v>101</v>
      </c>
      <c r="N454" t="s">
        <v>128</v>
      </c>
      <c r="O454" t="s">
        <v>482</v>
      </c>
      <c r="P454" t="s">
        <v>789</v>
      </c>
      <c r="Q454" t="s">
        <v>96</v>
      </c>
      <c r="R454" t="s">
        <v>250</v>
      </c>
      <c r="S454">
        <v>90</v>
      </c>
      <c r="T454" t="s">
        <v>250</v>
      </c>
      <c r="U454">
        <v>82</v>
      </c>
      <c r="V454" t="s">
        <v>103</v>
      </c>
      <c r="W454">
        <v>52</v>
      </c>
      <c r="X454" t="s">
        <v>102</v>
      </c>
      <c r="Y454">
        <v>39</v>
      </c>
      <c r="Z454" t="s">
        <v>4874</v>
      </c>
      <c r="AA454">
        <v>63</v>
      </c>
      <c r="AB454" t="s">
        <v>103</v>
      </c>
      <c r="AC454">
        <v>52</v>
      </c>
      <c r="AD454" t="s">
        <v>103</v>
      </c>
      <c r="AE454">
        <v>53</v>
      </c>
      <c r="AF454" t="s">
        <v>149</v>
      </c>
      <c r="AG454">
        <v>58</v>
      </c>
      <c r="AH454" s="2">
        <v>0.86299999999999999</v>
      </c>
      <c r="AI454">
        <v>3.7</v>
      </c>
      <c r="AJ454" s="2">
        <v>0.94299999999999995</v>
      </c>
      <c r="AK454" s="2">
        <v>1</v>
      </c>
      <c r="AL454" t="s">
        <v>101</v>
      </c>
      <c r="AM454" t="s">
        <v>101</v>
      </c>
      <c r="AN454" t="s">
        <v>101</v>
      </c>
      <c r="AO454" t="s">
        <v>101</v>
      </c>
      <c r="AP454" t="s">
        <v>101</v>
      </c>
      <c r="AQ454" t="s">
        <v>101</v>
      </c>
      <c r="AR454" t="s">
        <v>101</v>
      </c>
      <c r="AS454" t="s">
        <v>101</v>
      </c>
      <c r="AT454" t="s">
        <v>101</v>
      </c>
      <c r="AU454" t="s">
        <v>101</v>
      </c>
      <c r="AV454" t="s">
        <v>101</v>
      </c>
      <c r="AW454" t="s">
        <v>101</v>
      </c>
      <c r="BB454" t="s">
        <v>101</v>
      </c>
      <c r="BC454" t="s">
        <v>101</v>
      </c>
      <c r="BD454" t="s">
        <v>101</v>
      </c>
      <c r="BE454" t="s">
        <v>101</v>
      </c>
      <c r="BF454" t="s">
        <v>101</v>
      </c>
      <c r="BG454" t="s">
        <v>101</v>
      </c>
      <c r="BH454" t="s">
        <v>101</v>
      </c>
      <c r="BI454" t="s">
        <v>101</v>
      </c>
      <c r="BJ454" t="s">
        <v>101</v>
      </c>
      <c r="BK454" t="s">
        <v>101</v>
      </c>
      <c r="BL454" t="s">
        <v>101</v>
      </c>
      <c r="BM454">
        <v>18.8</v>
      </c>
      <c r="BN454">
        <v>10.3</v>
      </c>
      <c r="BO454" t="s">
        <v>101</v>
      </c>
      <c r="BP454">
        <v>137</v>
      </c>
      <c r="BQ454">
        <v>40</v>
      </c>
      <c r="BR454" t="s">
        <v>101</v>
      </c>
      <c r="BS454">
        <v>1177161.058</v>
      </c>
      <c r="BT454">
        <v>1888615.1310000001</v>
      </c>
      <c r="BU454">
        <v>41.84969736</v>
      </c>
      <c r="BV454">
        <v>-87.625278699999996</v>
      </c>
      <c r="BW454">
        <v>33</v>
      </c>
      <c r="BX454" t="s">
        <v>2307</v>
      </c>
      <c r="BY454">
        <v>2</v>
      </c>
      <c r="BZ454">
        <v>1</v>
      </c>
      <c r="CA454" t="s">
        <v>2614</v>
      </c>
    </row>
    <row r="455" spans="2:79" x14ac:dyDescent="0.2">
      <c r="B455">
        <v>609950</v>
      </c>
      <c r="C455" t="s">
        <v>2871</v>
      </c>
      <c r="D455" t="s">
        <v>88</v>
      </c>
      <c r="E455" t="s">
        <v>2872</v>
      </c>
      <c r="F455" t="s">
        <v>90</v>
      </c>
      <c r="G455" t="s">
        <v>91</v>
      </c>
      <c r="H455">
        <v>60623</v>
      </c>
      <c r="I455" t="s">
        <v>2873</v>
      </c>
      <c r="J455" t="s">
        <v>2874</v>
      </c>
      <c r="K455" t="s">
        <v>633</v>
      </c>
      <c r="L455" t="s">
        <v>121</v>
      </c>
      <c r="M455" t="s">
        <v>96</v>
      </c>
      <c r="N455" t="s">
        <v>128</v>
      </c>
      <c r="O455" t="s">
        <v>101</v>
      </c>
      <c r="P455" t="s">
        <v>101</v>
      </c>
      <c r="Q455" t="s">
        <v>96</v>
      </c>
      <c r="R455" t="s">
        <v>101</v>
      </c>
      <c r="T455" t="s">
        <v>149</v>
      </c>
      <c r="U455">
        <v>69</v>
      </c>
      <c r="V455" t="s">
        <v>101</v>
      </c>
      <c r="X455" t="s">
        <v>101</v>
      </c>
      <c r="Z455" t="s">
        <v>4876</v>
      </c>
      <c r="AA455">
        <v>48</v>
      </c>
      <c r="AB455" t="s">
        <v>103</v>
      </c>
      <c r="AC455">
        <v>54</v>
      </c>
      <c r="AD455" t="s">
        <v>103</v>
      </c>
      <c r="AE455">
        <v>51</v>
      </c>
      <c r="AF455" t="s">
        <v>149</v>
      </c>
      <c r="AG455">
        <v>55</v>
      </c>
      <c r="AH455" s="2">
        <v>0.95799999999999996</v>
      </c>
      <c r="AI455">
        <v>3.6</v>
      </c>
      <c r="AJ455" s="2">
        <v>0.97</v>
      </c>
      <c r="AK455" s="2">
        <v>0.99</v>
      </c>
      <c r="AL455">
        <v>72.400000000000006</v>
      </c>
      <c r="AM455">
        <v>51.6</v>
      </c>
      <c r="AN455" t="s">
        <v>101</v>
      </c>
      <c r="AO455" t="s">
        <v>101</v>
      </c>
      <c r="AP455" t="s">
        <v>101</v>
      </c>
      <c r="AQ455" t="s">
        <v>101</v>
      </c>
      <c r="AR455" t="s">
        <v>101</v>
      </c>
      <c r="AS455" t="s">
        <v>101</v>
      </c>
      <c r="AT455" t="s">
        <v>101</v>
      </c>
      <c r="AU455" t="s">
        <v>101</v>
      </c>
      <c r="AV455" t="s">
        <v>101</v>
      </c>
      <c r="AW455" t="s">
        <v>101</v>
      </c>
      <c r="BB455" t="s">
        <v>101</v>
      </c>
      <c r="BC455" t="s">
        <v>101</v>
      </c>
      <c r="BD455" t="s">
        <v>101</v>
      </c>
      <c r="BE455" t="s">
        <v>101</v>
      </c>
      <c r="BF455" t="s">
        <v>101</v>
      </c>
      <c r="BG455" t="s">
        <v>101</v>
      </c>
      <c r="BH455" t="s">
        <v>101</v>
      </c>
      <c r="BI455" t="s">
        <v>101</v>
      </c>
      <c r="BJ455" t="s">
        <v>101</v>
      </c>
      <c r="BK455" t="s">
        <v>101</v>
      </c>
      <c r="BL455" t="s">
        <v>101</v>
      </c>
      <c r="BM455" t="s">
        <v>101</v>
      </c>
      <c r="BN455" t="s">
        <v>101</v>
      </c>
      <c r="BO455" t="s">
        <v>101</v>
      </c>
      <c r="BP455">
        <v>793</v>
      </c>
      <c r="BQ455">
        <v>37</v>
      </c>
      <c r="BR455" t="s">
        <v>101</v>
      </c>
      <c r="BS455">
        <v>1152138.2679999999</v>
      </c>
      <c r="BT455">
        <v>1884434.0209999999</v>
      </c>
      <c r="BU455">
        <v>41.838753330000003</v>
      </c>
      <c r="BV455">
        <v>-87.717226139999994</v>
      </c>
      <c r="BW455">
        <v>30</v>
      </c>
      <c r="BX455" t="s">
        <v>634</v>
      </c>
      <c r="BY455">
        <v>22</v>
      </c>
      <c r="BZ455">
        <v>10</v>
      </c>
      <c r="CA455" t="s">
        <v>2875</v>
      </c>
    </row>
    <row r="456" spans="2:79" x14ac:dyDescent="0.2">
      <c r="B456">
        <v>610088</v>
      </c>
      <c r="C456" t="s">
        <v>1129</v>
      </c>
      <c r="D456" t="s">
        <v>88</v>
      </c>
      <c r="E456" t="s">
        <v>1130</v>
      </c>
      <c r="F456" t="s">
        <v>90</v>
      </c>
      <c r="G456" t="s">
        <v>91</v>
      </c>
      <c r="H456">
        <v>60647</v>
      </c>
      <c r="I456" t="s">
        <v>1131</v>
      </c>
      <c r="J456" t="s">
        <v>1132</v>
      </c>
      <c r="K456" t="s">
        <v>192</v>
      </c>
      <c r="L456" t="s">
        <v>193</v>
      </c>
      <c r="M456" t="s">
        <v>96</v>
      </c>
      <c r="N456" t="s">
        <v>128</v>
      </c>
      <c r="O456" t="s">
        <v>248</v>
      </c>
      <c r="P456" t="s">
        <v>249</v>
      </c>
      <c r="Q456" t="s">
        <v>96</v>
      </c>
      <c r="R456" t="s">
        <v>103</v>
      </c>
      <c r="S456">
        <v>41</v>
      </c>
      <c r="T456" t="s">
        <v>101</v>
      </c>
      <c r="U456" t="s">
        <v>101</v>
      </c>
      <c r="V456" t="s">
        <v>103</v>
      </c>
      <c r="W456">
        <v>56</v>
      </c>
      <c r="X456" t="s">
        <v>102</v>
      </c>
      <c r="Y456">
        <v>32</v>
      </c>
      <c r="Z456" t="s">
        <v>4875</v>
      </c>
      <c r="AA456" t="s">
        <v>101</v>
      </c>
      <c r="AB456" t="s">
        <v>101</v>
      </c>
      <c r="AC456" t="s">
        <v>101</v>
      </c>
      <c r="AD456" t="s">
        <v>103</v>
      </c>
      <c r="AE456">
        <v>50</v>
      </c>
      <c r="AF456" t="s">
        <v>149</v>
      </c>
      <c r="AG456">
        <v>54</v>
      </c>
      <c r="AH456" s="2">
        <v>0.95199999999999996</v>
      </c>
      <c r="AI456">
        <v>3.6</v>
      </c>
      <c r="AJ456" s="2">
        <v>0.96399999999999997</v>
      </c>
      <c r="AK456" s="2">
        <v>1</v>
      </c>
      <c r="AL456">
        <v>39.799999999999997</v>
      </c>
      <c r="AM456">
        <v>10.1</v>
      </c>
      <c r="AN456">
        <v>28.7</v>
      </c>
      <c r="AO456">
        <v>34.200000000000003</v>
      </c>
      <c r="AP456">
        <v>51.1</v>
      </c>
      <c r="AQ456">
        <v>48.2</v>
      </c>
      <c r="AR456">
        <v>46.7</v>
      </c>
      <c r="AS456">
        <v>32.6</v>
      </c>
      <c r="AT456">
        <v>74.7</v>
      </c>
      <c r="AU456">
        <v>64</v>
      </c>
      <c r="AV456" t="s">
        <v>101</v>
      </c>
      <c r="AW456" t="s">
        <v>101</v>
      </c>
      <c r="AX456">
        <v>12</v>
      </c>
      <c r="AY456">
        <v>11</v>
      </c>
      <c r="AZ456">
        <v>0.4</v>
      </c>
      <c r="BA456">
        <v>0.3</v>
      </c>
      <c r="BB456" t="s">
        <v>113</v>
      </c>
      <c r="BC456" t="s">
        <v>113</v>
      </c>
      <c r="BD456" t="s">
        <v>101</v>
      </c>
      <c r="BE456" t="s">
        <v>101</v>
      </c>
      <c r="BF456" t="s">
        <v>101</v>
      </c>
      <c r="BG456" t="s">
        <v>101</v>
      </c>
      <c r="BH456" t="s">
        <v>101</v>
      </c>
      <c r="BI456" t="s">
        <v>101</v>
      </c>
      <c r="BJ456" t="s">
        <v>101</v>
      </c>
      <c r="BK456" t="s">
        <v>101</v>
      </c>
      <c r="BL456" t="s">
        <v>101</v>
      </c>
      <c r="BM456" t="s">
        <v>101</v>
      </c>
      <c r="BN456" t="s">
        <v>101</v>
      </c>
      <c r="BO456" t="s">
        <v>101</v>
      </c>
      <c r="BP456">
        <v>748</v>
      </c>
      <c r="BQ456">
        <v>34</v>
      </c>
      <c r="BR456" t="s">
        <v>101</v>
      </c>
      <c r="BS456">
        <v>1150644.3959999999</v>
      </c>
      <c r="BT456">
        <v>1914368.9550000001</v>
      </c>
      <c r="BU456">
        <v>41.920927339999999</v>
      </c>
      <c r="BV456">
        <v>-87.721925409999997</v>
      </c>
      <c r="BW456">
        <v>22</v>
      </c>
      <c r="BX456" t="s">
        <v>194</v>
      </c>
      <c r="BY456">
        <v>35</v>
      </c>
      <c r="BZ456">
        <v>25</v>
      </c>
      <c r="CA456" t="s">
        <v>1133</v>
      </c>
    </row>
    <row r="457" spans="2:79" x14ac:dyDescent="0.2">
      <c r="B457">
        <v>610090</v>
      </c>
      <c r="C457" t="s">
        <v>2258</v>
      </c>
      <c r="D457" t="s">
        <v>88</v>
      </c>
      <c r="E457" t="s">
        <v>2259</v>
      </c>
      <c r="F457" t="s">
        <v>90</v>
      </c>
      <c r="G457" t="s">
        <v>91</v>
      </c>
      <c r="H457">
        <v>60615</v>
      </c>
      <c r="I457" t="s">
        <v>2260</v>
      </c>
      <c r="J457" t="s">
        <v>2261</v>
      </c>
      <c r="K457" t="s">
        <v>94</v>
      </c>
      <c r="L457" t="s">
        <v>95</v>
      </c>
      <c r="M457" t="s">
        <v>1285</v>
      </c>
      <c r="N457" t="s">
        <v>128</v>
      </c>
      <c r="O457" t="s">
        <v>248</v>
      </c>
      <c r="P457" t="s">
        <v>249</v>
      </c>
      <c r="Q457" t="s">
        <v>96</v>
      </c>
      <c r="R457" t="s">
        <v>149</v>
      </c>
      <c r="S457">
        <v>66</v>
      </c>
      <c r="T457" t="s">
        <v>101</v>
      </c>
      <c r="U457" t="s">
        <v>101</v>
      </c>
      <c r="V457" t="s">
        <v>102</v>
      </c>
      <c r="W457">
        <v>34</v>
      </c>
      <c r="X457" t="s">
        <v>102</v>
      </c>
      <c r="Y457">
        <v>37</v>
      </c>
      <c r="Z457" t="s">
        <v>4875</v>
      </c>
      <c r="AA457" t="s">
        <v>101</v>
      </c>
      <c r="AB457" t="s">
        <v>101</v>
      </c>
      <c r="AC457" t="s">
        <v>101</v>
      </c>
      <c r="AD457" t="s">
        <v>149</v>
      </c>
      <c r="AE457">
        <v>56</v>
      </c>
      <c r="AF457" t="s">
        <v>103</v>
      </c>
      <c r="AG457">
        <v>53</v>
      </c>
      <c r="AH457" s="2">
        <v>0.95599999999999996</v>
      </c>
      <c r="AI457">
        <v>3.5</v>
      </c>
      <c r="AJ457" s="2">
        <v>0.95899999999999996</v>
      </c>
      <c r="AK457" s="2">
        <v>1</v>
      </c>
      <c r="AL457">
        <v>70.2</v>
      </c>
      <c r="AM457" t="s">
        <v>101</v>
      </c>
      <c r="AN457">
        <v>66.900000000000006</v>
      </c>
      <c r="AO457">
        <v>67.400000000000006</v>
      </c>
      <c r="AP457">
        <v>55.1</v>
      </c>
      <c r="AQ457">
        <v>61.8</v>
      </c>
      <c r="AR457">
        <v>43.6</v>
      </c>
      <c r="AS457">
        <v>58</v>
      </c>
      <c r="AT457">
        <v>53</v>
      </c>
      <c r="AU457">
        <v>42</v>
      </c>
      <c r="AV457" t="s">
        <v>101</v>
      </c>
      <c r="AW457" t="s">
        <v>101</v>
      </c>
      <c r="AX457">
        <v>35</v>
      </c>
      <c r="AY457">
        <v>36</v>
      </c>
      <c r="AZ457">
        <v>-0.4</v>
      </c>
      <c r="BA457">
        <v>0.1</v>
      </c>
      <c r="BB457" t="s">
        <v>113</v>
      </c>
      <c r="BC457" t="s">
        <v>113</v>
      </c>
      <c r="BD457" t="s">
        <v>101</v>
      </c>
      <c r="BE457" t="s">
        <v>101</v>
      </c>
      <c r="BF457" t="s">
        <v>101</v>
      </c>
      <c r="BG457" t="s">
        <v>101</v>
      </c>
      <c r="BH457" t="s">
        <v>101</v>
      </c>
      <c r="BI457" t="s">
        <v>101</v>
      </c>
      <c r="BJ457" t="s">
        <v>101</v>
      </c>
      <c r="BK457" t="s">
        <v>101</v>
      </c>
      <c r="BL457" t="s">
        <v>101</v>
      </c>
      <c r="BM457" t="s">
        <v>101</v>
      </c>
      <c r="BN457" t="s">
        <v>101</v>
      </c>
      <c r="BO457" t="s">
        <v>101</v>
      </c>
      <c r="BP457">
        <v>533</v>
      </c>
      <c r="BQ457">
        <v>46</v>
      </c>
      <c r="BR457" t="s">
        <v>101</v>
      </c>
      <c r="BS457">
        <v>1186033.436</v>
      </c>
      <c r="BT457">
        <v>1870041.58</v>
      </c>
      <c r="BU457">
        <v>41.798525009999999</v>
      </c>
      <c r="BV457">
        <v>-87.593303520000006</v>
      </c>
      <c r="BW457">
        <v>41</v>
      </c>
      <c r="BX457" t="s">
        <v>880</v>
      </c>
      <c r="BY457">
        <v>4</v>
      </c>
      <c r="BZ457">
        <v>2</v>
      </c>
      <c r="CA457" t="s">
        <v>2262</v>
      </c>
    </row>
    <row r="458" spans="2:79" x14ac:dyDescent="0.2">
      <c r="B458">
        <v>610097</v>
      </c>
      <c r="C458" t="s">
        <v>1731</v>
      </c>
      <c r="D458" t="s">
        <v>88</v>
      </c>
      <c r="E458" t="s">
        <v>1732</v>
      </c>
      <c r="F458" t="s">
        <v>90</v>
      </c>
      <c r="G458" t="s">
        <v>91</v>
      </c>
      <c r="H458">
        <v>60639</v>
      </c>
      <c r="I458" t="s">
        <v>1733</v>
      </c>
      <c r="J458" t="s">
        <v>1734</v>
      </c>
      <c r="K458" t="s">
        <v>192</v>
      </c>
      <c r="L458" t="s">
        <v>193</v>
      </c>
      <c r="M458" t="s">
        <v>96</v>
      </c>
      <c r="N458" t="s">
        <v>128</v>
      </c>
      <c r="O458" t="s">
        <v>248</v>
      </c>
      <c r="P458" t="s">
        <v>249</v>
      </c>
      <c r="Q458" t="s">
        <v>96</v>
      </c>
      <c r="R458" t="s">
        <v>103</v>
      </c>
      <c r="S458">
        <v>52</v>
      </c>
      <c r="T458" t="s">
        <v>101</v>
      </c>
      <c r="U458" t="s">
        <v>101</v>
      </c>
      <c r="V458" t="s">
        <v>149</v>
      </c>
      <c r="W458">
        <v>70</v>
      </c>
      <c r="X458" t="s">
        <v>149</v>
      </c>
      <c r="Y458">
        <v>62</v>
      </c>
      <c r="Z458" t="s">
        <v>4875</v>
      </c>
      <c r="AA458" t="s">
        <v>101</v>
      </c>
      <c r="AB458" t="s">
        <v>101</v>
      </c>
      <c r="AC458" t="s">
        <v>101</v>
      </c>
      <c r="AD458" t="s">
        <v>102</v>
      </c>
      <c r="AE458">
        <v>46</v>
      </c>
      <c r="AF458" t="s">
        <v>103</v>
      </c>
      <c r="AG458">
        <v>47</v>
      </c>
      <c r="AH458" s="2">
        <v>0.95599999999999996</v>
      </c>
      <c r="AI458">
        <v>3.5</v>
      </c>
      <c r="AJ458" s="2">
        <v>0.95799999999999996</v>
      </c>
      <c r="AK458" s="2">
        <v>1</v>
      </c>
      <c r="AL458">
        <v>66.900000000000006</v>
      </c>
      <c r="AM458">
        <v>25</v>
      </c>
      <c r="AN458">
        <v>31.8</v>
      </c>
      <c r="AO458">
        <v>27.8</v>
      </c>
      <c r="AP458">
        <v>52.4</v>
      </c>
      <c r="AQ458">
        <v>57.3</v>
      </c>
      <c r="AR458">
        <v>35.5</v>
      </c>
      <c r="AS458">
        <v>20.7</v>
      </c>
      <c r="AT458">
        <v>57</v>
      </c>
      <c r="AU458">
        <v>50</v>
      </c>
      <c r="AV458" t="s">
        <v>101</v>
      </c>
      <c r="AW458" t="s">
        <v>101</v>
      </c>
      <c r="AX458">
        <v>11.2</v>
      </c>
      <c r="AY458">
        <v>9.6</v>
      </c>
      <c r="AZ458">
        <v>-0.1</v>
      </c>
      <c r="BA458">
        <v>-0.2</v>
      </c>
      <c r="BB458" t="s">
        <v>113</v>
      </c>
      <c r="BC458" t="s">
        <v>113</v>
      </c>
      <c r="BD458" t="s">
        <v>101</v>
      </c>
      <c r="BE458" t="s">
        <v>101</v>
      </c>
      <c r="BF458" t="s">
        <v>101</v>
      </c>
      <c r="BG458" t="s">
        <v>101</v>
      </c>
      <c r="BH458" t="s">
        <v>101</v>
      </c>
      <c r="BI458" t="s">
        <v>101</v>
      </c>
      <c r="BJ458" t="s">
        <v>101</v>
      </c>
      <c r="BK458" t="s">
        <v>101</v>
      </c>
      <c r="BL458" t="s">
        <v>101</v>
      </c>
      <c r="BM458" t="s">
        <v>101</v>
      </c>
      <c r="BN458" t="s">
        <v>101</v>
      </c>
      <c r="BO458" t="s">
        <v>101</v>
      </c>
      <c r="BP458">
        <v>1061</v>
      </c>
      <c r="BQ458">
        <v>34</v>
      </c>
      <c r="BR458" t="s">
        <v>101</v>
      </c>
      <c r="BS458">
        <v>1148073.7350000001</v>
      </c>
      <c r="BT458">
        <v>1913864.6629999999</v>
      </c>
      <c r="BU458">
        <v>41.919593419999998</v>
      </c>
      <c r="BV458">
        <v>-87.731383679999993</v>
      </c>
      <c r="BW458">
        <v>20</v>
      </c>
      <c r="BX458" t="s">
        <v>708</v>
      </c>
      <c r="BY458">
        <v>30</v>
      </c>
      <c r="BZ458">
        <v>25</v>
      </c>
      <c r="CA458" t="s">
        <v>1735</v>
      </c>
    </row>
    <row r="459" spans="2:79" x14ac:dyDescent="0.2">
      <c r="B459">
        <v>609901</v>
      </c>
      <c r="C459" t="s">
        <v>2679</v>
      </c>
      <c r="D459" t="s">
        <v>88</v>
      </c>
      <c r="E459" t="s">
        <v>2680</v>
      </c>
      <c r="F459" t="s">
        <v>90</v>
      </c>
      <c r="G459" t="s">
        <v>91</v>
      </c>
      <c r="H459">
        <v>60646</v>
      </c>
      <c r="I459" t="s">
        <v>2681</v>
      </c>
      <c r="J459" t="s">
        <v>2682</v>
      </c>
      <c r="K459" t="s">
        <v>1066</v>
      </c>
      <c r="L459" t="s">
        <v>193</v>
      </c>
      <c r="M459" t="s">
        <v>1285</v>
      </c>
      <c r="N459" t="s">
        <v>128</v>
      </c>
      <c r="O459" t="s">
        <v>248</v>
      </c>
      <c r="P459" t="s">
        <v>433</v>
      </c>
      <c r="Q459" t="s">
        <v>96</v>
      </c>
      <c r="R459" t="s">
        <v>250</v>
      </c>
      <c r="S459">
        <v>99</v>
      </c>
      <c r="T459" t="s">
        <v>250</v>
      </c>
      <c r="U459">
        <v>99</v>
      </c>
      <c r="V459" t="s">
        <v>103</v>
      </c>
      <c r="W459">
        <v>51</v>
      </c>
      <c r="X459" t="s">
        <v>103</v>
      </c>
      <c r="Y459">
        <v>53</v>
      </c>
      <c r="Z459" t="s">
        <v>4874</v>
      </c>
      <c r="AA459">
        <v>66</v>
      </c>
      <c r="AB459" t="s">
        <v>149</v>
      </c>
      <c r="AC459">
        <v>70</v>
      </c>
      <c r="AD459" t="s">
        <v>149</v>
      </c>
      <c r="AE459">
        <v>56</v>
      </c>
      <c r="AF459" t="s">
        <v>102</v>
      </c>
      <c r="AG459">
        <v>39</v>
      </c>
      <c r="AH459" s="2">
        <v>0.96899999999999997</v>
      </c>
      <c r="AI459">
        <v>3.4</v>
      </c>
      <c r="AJ459" s="2">
        <v>0.96599999999999997</v>
      </c>
      <c r="AK459" s="2">
        <v>1</v>
      </c>
      <c r="AL459">
        <v>96.3</v>
      </c>
      <c r="AM459">
        <v>47.6</v>
      </c>
      <c r="AN459">
        <v>88.1</v>
      </c>
      <c r="AO459">
        <v>74.099999999999994</v>
      </c>
      <c r="AP459">
        <v>55.2</v>
      </c>
      <c r="AQ459">
        <v>75.2</v>
      </c>
      <c r="AR459">
        <v>80</v>
      </c>
      <c r="AS459">
        <v>79.099999999999994</v>
      </c>
      <c r="AT459">
        <v>54.5</v>
      </c>
      <c r="AU459">
        <v>60</v>
      </c>
      <c r="AV459">
        <v>50</v>
      </c>
      <c r="AW459">
        <v>71.400000000000006</v>
      </c>
      <c r="AX459">
        <v>60.2</v>
      </c>
      <c r="AY459">
        <v>56.8</v>
      </c>
      <c r="AZ459">
        <v>0</v>
      </c>
      <c r="BA459">
        <v>0.5</v>
      </c>
      <c r="BB459" t="s">
        <v>113</v>
      </c>
      <c r="BC459" t="s">
        <v>113</v>
      </c>
      <c r="BD459">
        <v>83.3</v>
      </c>
      <c r="BE459">
        <v>64</v>
      </c>
      <c r="BF459" t="s">
        <v>101</v>
      </c>
      <c r="BG459" t="s">
        <v>101</v>
      </c>
      <c r="BH459" t="s">
        <v>101</v>
      </c>
      <c r="BI459" t="s">
        <v>101</v>
      </c>
      <c r="BJ459" t="s">
        <v>101</v>
      </c>
      <c r="BK459" t="s">
        <v>101</v>
      </c>
      <c r="BL459" t="s">
        <v>101</v>
      </c>
      <c r="BM459" t="s">
        <v>101</v>
      </c>
      <c r="BN459" t="s">
        <v>101</v>
      </c>
      <c r="BO459" t="s">
        <v>101</v>
      </c>
      <c r="BP459">
        <v>468</v>
      </c>
      <c r="BQ459">
        <v>30</v>
      </c>
      <c r="BR459" t="s">
        <v>101</v>
      </c>
      <c r="BS459">
        <v>1139595.8959999999</v>
      </c>
      <c r="BT459">
        <v>1942911.6850000001</v>
      </c>
      <c r="BU459">
        <v>41.999460159999998</v>
      </c>
      <c r="BV459">
        <v>-87.761821100000006</v>
      </c>
      <c r="BW459">
        <v>12</v>
      </c>
      <c r="BX459" t="s">
        <v>2683</v>
      </c>
      <c r="BY459">
        <v>41</v>
      </c>
      <c r="BZ459">
        <v>16</v>
      </c>
      <c r="CA459" t="s">
        <v>2684</v>
      </c>
    </row>
    <row r="460" spans="2:79" x14ac:dyDescent="0.2">
      <c r="B460">
        <v>610018</v>
      </c>
      <c r="C460" t="s">
        <v>1930</v>
      </c>
      <c r="D460" t="s">
        <v>785</v>
      </c>
      <c r="E460" t="s">
        <v>1931</v>
      </c>
      <c r="F460" t="s">
        <v>90</v>
      </c>
      <c r="G460" t="s">
        <v>91</v>
      </c>
      <c r="H460">
        <v>60615</v>
      </c>
      <c r="I460" t="s">
        <v>1932</v>
      </c>
      <c r="J460" t="s">
        <v>1933</v>
      </c>
      <c r="K460" t="s">
        <v>94</v>
      </c>
      <c r="L460" t="s">
        <v>95</v>
      </c>
      <c r="M460" t="s">
        <v>96</v>
      </c>
      <c r="N460" t="s">
        <v>128</v>
      </c>
      <c r="O460" t="s">
        <v>98</v>
      </c>
      <c r="P460" t="s">
        <v>99</v>
      </c>
      <c r="Q460" t="s">
        <v>96</v>
      </c>
      <c r="R460" t="s">
        <v>103</v>
      </c>
      <c r="S460">
        <v>57</v>
      </c>
      <c r="T460" t="s">
        <v>103</v>
      </c>
      <c r="U460">
        <v>55</v>
      </c>
      <c r="V460" t="s">
        <v>102</v>
      </c>
      <c r="W460">
        <v>31</v>
      </c>
      <c r="X460" t="s">
        <v>102</v>
      </c>
      <c r="Y460">
        <v>37</v>
      </c>
      <c r="Z460" t="s">
        <v>4874</v>
      </c>
      <c r="AA460">
        <v>61</v>
      </c>
      <c r="AB460" t="s">
        <v>149</v>
      </c>
      <c r="AC460">
        <v>62</v>
      </c>
      <c r="AD460" t="s">
        <v>101</v>
      </c>
      <c r="AE460" t="s">
        <v>101</v>
      </c>
      <c r="AF460" t="s">
        <v>101</v>
      </c>
      <c r="AG460" t="s">
        <v>101</v>
      </c>
      <c r="AH460" s="2">
        <v>0.91400000000000003</v>
      </c>
      <c r="AI460">
        <v>3.4</v>
      </c>
      <c r="AJ460" s="2">
        <v>0.95699999999999996</v>
      </c>
      <c r="AK460" s="2">
        <v>1</v>
      </c>
      <c r="AL460" t="s">
        <v>101</v>
      </c>
      <c r="AM460" t="s">
        <v>101</v>
      </c>
      <c r="AN460" t="s">
        <v>101</v>
      </c>
      <c r="AO460" t="s">
        <v>101</v>
      </c>
      <c r="AP460" t="s">
        <v>101</v>
      </c>
      <c r="AQ460" t="s">
        <v>101</v>
      </c>
      <c r="AR460">
        <v>33.299999999999997</v>
      </c>
      <c r="AS460">
        <v>39.6</v>
      </c>
      <c r="AT460">
        <v>53.9</v>
      </c>
      <c r="AU460">
        <v>46.5</v>
      </c>
      <c r="AV460">
        <v>17.600000000000001</v>
      </c>
      <c r="AW460">
        <v>31.5</v>
      </c>
      <c r="AX460">
        <v>21.6</v>
      </c>
      <c r="AY460">
        <v>7.8</v>
      </c>
      <c r="AZ460">
        <v>-0.2</v>
      </c>
      <c r="BA460">
        <v>-1.2</v>
      </c>
      <c r="BB460" t="s">
        <v>113</v>
      </c>
      <c r="BC460" t="s">
        <v>104</v>
      </c>
      <c r="BD460">
        <v>24.1</v>
      </c>
      <c r="BE460">
        <v>76.900000000000006</v>
      </c>
      <c r="BF460" t="s">
        <v>101</v>
      </c>
      <c r="BG460" t="s">
        <v>101</v>
      </c>
      <c r="BH460" t="s">
        <v>101</v>
      </c>
      <c r="BI460" t="s">
        <v>101</v>
      </c>
      <c r="BJ460" t="s">
        <v>101</v>
      </c>
      <c r="BK460" t="s">
        <v>101</v>
      </c>
      <c r="BL460" t="s">
        <v>101</v>
      </c>
      <c r="BM460" t="s">
        <v>101</v>
      </c>
      <c r="BN460" t="s">
        <v>101</v>
      </c>
      <c r="BO460" t="s">
        <v>101</v>
      </c>
      <c r="BP460">
        <v>222</v>
      </c>
      <c r="BQ460">
        <v>46</v>
      </c>
      <c r="BR460" t="s">
        <v>101</v>
      </c>
      <c r="BS460">
        <v>1186808.1910000001</v>
      </c>
      <c r="BT460">
        <v>1872169.101</v>
      </c>
      <c r="BU460">
        <v>41.804344739999998</v>
      </c>
      <c r="BV460">
        <v>-87.590394939999996</v>
      </c>
      <c r="BW460">
        <v>39</v>
      </c>
      <c r="BX460" t="s">
        <v>256</v>
      </c>
      <c r="BY460">
        <v>4</v>
      </c>
      <c r="BZ460">
        <v>2</v>
      </c>
      <c r="CA460" t="s">
        <v>1934</v>
      </c>
    </row>
    <row r="461" spans="2:79" x14ac:dyDescent="0.2">
      <c r="B461">
        <v>609851</v>
      </c>
      <c r="C461" t="s">
        <v>801</v>
      </c>
      <c r="D461" t="s">
        <v>88</v>
      </c>
      <c r="E461" t="s">
        <v>802</v>
      </c>
      <c r="F461" t="s">
        <v>90</v>
      </c>
      <c r="G461" t="s">
        <v>91</v>
      </c>
      <c r="H461">
        <v>60608</v>
      </c>
      <c r="I461" t="s">
        <v>803</v>
      </c>
      <c r="J461" t="s">
        <v>804</v>
      </c>
      <c r="K461" t="s">
        <v>268</v>
      </c>
      <c r="L461" t="s">
        <v>121</v>
      </c>
      <c r="M461" t="s">
        <v>96</v>
      </c>
      <c r="N461" t="s">
        <v>97</v>
      </c>
      <c r="O461" t="s">
        <v>98</v>
      </c>
      <c r="P461" t="s">
        <v>99</v>
      </c>
      <c r="Q461" t="s">
        <v>96</v>
      </c>
      <c r="R461" t="s">
        <v>102</v>
      </c>
      <c r="S461">
        <v>34</v>
      </c>
      <c r="T461" t="s">
        <v>149</v>
      </c>
      <c r="U461">
        <v>76</v>
      </c>
      <c r="V461" t="s">
        <v>102</v>
      </c>
      <c r="W461">
        <v>39</v>
      </c>
      <c r="X461" t="s">
        <v>103</v>
      </c>
      <c r="Y461">
        <v>45</v>
      </c>
      <c r="Z461" t="s">
        <v>4878</v>
      </c>
      <c r="AA461">
        <v>88</v>
      </c>
      <c r="AB461" t="s">
        <v>149</v>
      </c>
      <c r="AC461">
        <v>78</v>
      </c>
      <c r="AD461" t="s">
        <v>101</v>
      </c>
      <c r="AE461" t="s">
        <v>101</v>
      </c>
      <c r="AF461" t="s">
        <v>101</v>
      </c>
      <c r="AG461" t="s">
        <v>101</v>
      </c>
      <c r="AH461" s="2">
        <v>0.94399999999999995</v>
      </c>
      <c r="AI461">
        <v>3.4</v>
      </c>
      <c r="AJ461" s="2">
        <v>0.97299999999999998</v>
      </c>
      <c r="AK461" s="2">
        <v>1</v>
      </c>
      <c r="AL461">
        <v>37.5</v>
      </c>
      <c r="AM461" t="s">
        <v>101</v>
      </c>
      <c r="AN461">
        <v>7.5</v>
      </c>
      <c r="AO461">
        <v>10.3</v>
      </c>
      <c r="AP461">
        <v>35.799999999999997</v>
      </c>
      <c r="AQ461">
        <v>12.8</v>
      </c>
      <c r="AR461">
        <v>17.2</v>
      </c>
      <c r="AS461">
        <v>21.9</v>
      </c>
      <c r="AT461">
        <v>31.4</v>
      </c>
      <c r="AU461">
        <v>57.6</v>
      </c>
      <c r="AV461">
        <v>0</v>
      </c>
      <c r="AW461">
        <v>12.5</v>
      </c>
      <c r="AX461">
        <v>2.1</v>
      </c>
      <c r="AY461">
        <v>4.9000000000000004</v>
      </c>
      <c r="AZ461">
        <v>-0.7</v>
      </c>
      <c r="BA461">
        <v>1.2</v>
      </c>
      <c r="BB461" t="s">
        <v>113</v>
      </c>
      <c r="BC461" t="s">
        <v>220</v>
      </c>
      <c r="BD461" t="s">
        <v>101</v>
      </c>
      <c r="BE461" t="s">
        <v>101</v>
      </c>
      <c r="BF461" t="s">
        <v>101</v>
      </c>
      <c r="BG461" t="s">
        <v>101</v>
      </c>
      <c r="BH461" t="s">
        <v>101</v>
      </c>
      <c r="BI461" t="s">
        <v>101</v>
      </c>
      <c r="BJ461" t="s">
        <v>101</v>
      </c>
      <c r="BK461" t="s">
        <v>101</v>
      </c>
      <c r="BL461" t="s">
        <v>101</v>
      </c>
      <c r="BM461" t="s">
        <v>101</v>
      </c>
      <c r="BN461" t="s">
        <v>101</v>
      </c>
      <c r="BO461" t="s">
        <v>101</v>
      </c>
      <c r="BP461">
        <v>288</v>
      </c>
      <c r="BQ461">
        <v>39</v>
      </c>
      <c r="BR461" t="s">
        <v>101</v>
      </c>
      <c r="BS461">
        <v>1158048.936</v>
      </c>
      <c r="BT461">
        <v>1894554.926</v>
      </c>
      <c r="BU461">
        <v>41.866407799999998</v>
      </c>
      <c r="BV461">
        <v>-87.695260790000006</v>
      </c>
      <c r="BW461">
        <v>29</v>
      </c>
      <c r="BX461" t="s">
        <v>412</v>
      </c>
      <c r="BY461">
        <v>28</v>
      </c>
      <c r="BZ461">
        <v>10</v>
      </c>
      <c r="CA461" t="s">
        <v>805</v>
      </c>
    </row>
    <row r="462" spans="2:79" x14ac:dyDescent="0.2">
      <c r="B462">
        <v>610305</v>
      </c>
      <c r="C462" t="s">
        <v>2825</v>
      </c>
      <c r="D462" t="s">
        <v>88</v>
      </c>
      <c r="E462" t="s">
        <v>2826</v>
      </c>
      <c r="F462" t="s">
        <v>90</v>
      </c>
      <c r="G462" t="s">
        <v>91</v>
      </c>
      <c r="H462">
        <v>60644</v>
      </c>
      <c r="I462" t="s">
        <v>2827</v>
      </c>
      <c r="J462" t="s">
        <v>2828</v>
      </c>
      <c r="K462" t="s">
        <v>268</v>
      </c>
      <c r="L462" t="s">
        <v>121</v>
      </c>
      <c r="M462" t="s">
        <v>96</v>
      </c>
      <c r="N462" t="s">
        <v>97</v>
      </c>
      <c r="O462" t="s">
        <v>98</v>
      </c>
      <c r="P462" t="s">
        <v>99</v>
      </c>
      <c r="Q462" t="s">
        <v>96</v>
      </c>
      <c r="R462" t="s">
        <v>101</v>
      </c>
      <c r="T462" t="s">
        <v>149</v>
      </c>
      <c r="U462">
        <v>71</v>
      </c>
      <c r="V462" t="s">
        <v>101</v>
      </c>
      <c r="X462" t="s">
        <v>101</v>
      </c>
      <c r="Z462" t="s">
        <v>4874</v>
      </c>
      <c r="AA462">
        <v>68</v>
      </c>
      <c r="AB462" t="s">
        <v>149</v>
      </c>
      <c r="AC462">
        <v>77</v>
      </c>
      <c r="AD462" t="s">
        <v>149</v>
      </c>
      <c r="AE462">
        <v>60</v>
      </c>
      <c r="AF462" t="s">
        <v>103</v>
      </c>
      <c r="AG462">
        <v>53</v>
      </c>
      <c r="AH462" s="2">
        <v>0.92600000000000005</v>
      </c>
      <c r="AI462">
        <v>3.3</v>
      </c>
      <c r="AJ462" s="2">
        <v>0.94899999999999995</v>
      </c>
      <c r="AK462" s="2">
        <v>1</v>
      </c>
      <c r="AL462">
        <v>67.8</v>
      </c>
      <c r="AM462">
        <v>59.1</v>
      </c>
      <c r="AN462">
        <v>30.8</v>
      </c>
      <c r="AO462">
        <v>23.1</v>
      </c>
      <c r="AP462">
        <v>46.2</v>
      </c>
      <c r="AQ462">
        <v>61.5</v>
      </c>
      <c r="AR462" t="s">
        <v>101</v>
      </c>
      <c r="AS462" t="s">
        <v>101</v>
      </c>
      <c r="AT462" t="s">
        <v>101</v>
      </c>
      <c r="AU462" t="s">
        <v>101</v>
      </c>
      <c r="AV462" t="s">
        <v>101</v>
      </c>
      <c r="AW462" t="s">
        <v>101</v>
      </c>
      <c r="AX462">
        <v>46.2</v>
      </c>
      <c r="AY462">
        <v>20</v>
      </c>
      <c r="BB462" t="s">
        <v>101</v>
      </c>
      <c r="BC462" t="s">
        <v>101</v>
      </c>
      <c r="BD462" t="s">
        <v>101</v>
      </c>
      <c r="BE462" t="s">
        <v>101</v>
      </c>
      <c r="BF462" t="s">
        <v>101</v>
      </c>
      <c r="BG462" t="s">
        <v>101</v>
      </c>
      <c r="BH462" t="s">
        <v>101</v>
      </c>
      <c r="BI462" t="s">
        <v>101</v>
      </c>
      <c r="BJ462" t="s">
        <v>101</v>
      </c>
      <c r="BK462" t="s">
        <v>101</v>
      </c>
      <c r="BL462" t="s">
        <v>101</v>
      </c>
      <c r="BM462" t="s">
        <v>101</v>
      </c>
      <c r="BN462" t="s">
        <v>101</v>
      </c>
      <c r="BO462" t="s">
        <v>101</v>
      </c>
      <c r="BP462">
        <v>182</v>
      </c>
      <c r="BQ462">
        <v>36</v>
      </c>
      <c r="BR462" t="s">
        <v>101</v>
      </c>
      <c r="BS462">
        <v>1141563.2560000001</v>
      </c>
      <c r="BT462">
        <v>1897140.916</v>
      </c>
      <c r="BU462">
        <v>41.873824390000003</v>
      </c>
      <c r="BV462">
        <v>-87.755718090000002</v>
      </c>
      <c r="BW462">
        <v>25</v>
      </c>
      <c r="BX462" t="s">
        <v>269</v>
      </c>
      <c r="BY462">
        <v>29</v>
      </c>
      <c r="BZ462">
        <v>15</v>
      </c>
      <c r="CA462" t="s">
        <v>2829</v>
      </c>
    </row>
    <row r="463" spans="2:79" x14ac:dyDescent="0.2">
      <c r="B463">
        <v>609920</v>
      </c>
      <c r="C463" t="s">
        <v>1298</v>
      </c>
      <c r="D463" t="s">
        <v>88</v>
      </c>
      <c r="E463" t="s">
        <v>1299</v>
      </c>
      <c r="F463" t="s">
        <v>90</v>
      </c>
      <c r="G463" t="s">
        <v>91</v>
      </c>
      <c r="H463">
        <v>60623</v>
      </c>
      <c r="I463" t="s">
        <v>1300</v>
      </c>
      <c r="J463" t="s">
        <v>1301</v>
      </c>
      <c r="K463" t="s">
        <v>633</v>
      </c>
      <c r="L463" t="s">
        <v>121</v>
      </c>
      <c r="M463" t="s">
        <v>96</v>
      </c>
      <c r="N463" t="s">
        <v>97</v>
      </c>
      <c r="O463" t="s">
        <v>98</v>
      </c>
      <c r="P463" t="s">
        <v>99</v>
      </c>
      <c r="Q463" t="s">
        <v>96</v>
      </c>
      <c r="R463" t="s">
        <v>103</v>
      </c>
      <c r="S463">
        <v>44</v>
      </c>
      <c r="T463" t="s">
        <v>102</v>
      </c>
      <c r="U463">
        <v>37</v>
      </c>
      <c r="V463" t="s">
        <v>103</v>
      </c>
      <c r="W463">
        <v>48</v>
      </c>
      <c r="X463" t="s">
        <v>103</v>
      </c>
      <c r="Y463">
        <v>48</v>
      </c>
      <c r="Z463" t="s">
        <v>4874</v>
      </c>
      <c r="AA463">
        <v>61</v>
      </c>
      <c r="AB463" t="s">
        <v>103</v>
      </c>
      <c r="AC463">
        <v>43</v>
      </c>
      <c r="AD463" t="s">
        <v>103</v>
      </c>
      <c r="AE463">
        <v>47</v>
      </c>
      <c r="AF463" t="s">
        <v>103</v>
      </c>
      <c r="AG463">
        <v>49</v>
      </c>
      <c r="AH463" s="2">
        <v>0.95899999999999996</v>
      </c>
      <c r="AI463">
        <v>3.3</v>
      </c>
      <c r="AJ463" s="2">
        <v>0.95599999999999996</v>
      </c>
      <c r="AK463" s="2">
        <v>1</v>
      </c>
      <c r="AL463">
        <v>76.2</v>
      </c>
      <c r="AM463">
        <v>35.200000000000003</v>
      </c>
      <c r="AN463">
        <v>16.899999999999999</v>
      </c>
      <c r="AO463">
        <v>18.3</v>
      </c>
      <c r="AP463">
        <v>51.7</v>
      </c>
      <c r="AQ463">
        <v>51.2</v>
      </c>
      <c r="AR463">
        <v>25.7</v>
      </c>
      <c r="AS463">
        <v>28.6</v>
      </c>
      <c r="AT463">
        <v>51.5</v>
      </c>
      <c r="AU463">
        <v>60</v>
      </c>
      <c r="AV463">
        <v>16</v>
      </c>
      <c r="AW463">
        <v>22</v>
      </c>
      <c r="AX463">
        <v>8</v>
      </c>
      <c r="AY463">
        <v>6.6</v>
      </c>
      <c r="AZ463">
        <v>-0.4</v>
      </c>
      <c r="BA463">
        <v>-0.6</v>
      </c>
      <c r="BB463" t="s">
        <v>113</v>
      </c>
      <c r="BC463" t="s">
        <v>113</v>
      </c>
      <c r="BD463">
        <v>21.6</v>
      </c>
      <c r="BE463">
        <v>45.5</v>
      </c>
      <c r="BF463" t="s">
        <v>101</v>
      </c>
      <c r="BG463" t="s">
        <v>101</v>
      </c>
      <c r="BH463" t="s">
        <v>101</v>
      </c>
      <c r="BI463" t="s">
        <v>101</v>
      </c>
      <c r="BJ463" t="s">
        <v>101</v>
      </c>
      <c r="BK463" t="s">
        <v>101</v>
      </c>
      <c r="BL463" t="s">
        <v>101</v>
      </c>
      <c r="BM463" t="s">
        <v>101</v>
      </c>
      <c r="BN463" t="s">
        <v>101</v>
      </c>
      <c r="BO463" t="s">
        <v>101</v>
      </c>
      <c r="BP463">
        <v>713</v>
      </c>
      <c r="BQ463">
        <v>37</v>
      </c>
      <c r="BR463" t="s">
        <v>101</v>
      </c>
      <c r="BS463">
        <v>1155417.273</v>
      </c>
      <c r="BT463">
        <v>1888838.9310000001</v>
      </c>
      <c r="BU463">
        <v>41.850775749999997</v>
      </c>
      <c r="BV463">
        <v>-87.705075469999997</v>
      </c>
      <c r="BW463">
        <v>30</v>
      </c>
      <c r="BX463" t="s">
        <v>634</v>
      </c>
      <c r="BY463">
        <v>24</v>
      </c>
      <c r="BZ463">
        <v>10</v>
      </c>
      <c r="CA463" t="s">
        <v>1302</v>
      </c>
    </row>
    <row r="464" spans="2:79" x14ac:dyDescent="0.2">
      <c r="B464">
        <v>609834</v>
      </c>
      <c r="C464" t="s">
        <v>1368</v>
      </c>
      <c r="D464" t="s">
        <v>88</v>
      </c>
      <c r="E464" t="s">
        <v>1369</v>
      </c>
      <c r="F464" t="s">
        <v>90</v>
      </c>
      <c r="G464" t="s">
        <v>91</v>
      </c>
      <c r="H464">
        <v>60623</v>
      </c>
      <c r="I464" t="s">
        <v>1370</v>
      </c>
      <c r="J464" t="s">
        <v>1371</v>
      </c>
      <c r="K464" t="s">
        <v>633</v>
      </c>
      <c r="L464" t="s">
        <v>121</v>
      </c>
      <c r="M464" t="s">
        <v>96</v>
      </c>
      <c r="N464" t="s">
        <v>97</v>
      </c>
      <c r="O464" t="s">
        <v>248</v>
      </c>
      <c r="P464" t="s">
        <v>433</v>
      </c>
      <c r="Q464" t="s">
        <v>96</v>
      </c>
      <c r="R464" t="s">
        <v>103</v>
      </c>
      <c r="S464">
        <v>45</v>
      </c>
      <c r="T464" t="s">
        <v>103</v>
      </c>
      <c r="U464">
        <v>43</v>
      </c>
      <c r="V464" t="s">
        <v>103</v>
      </c>
      <c r="W464">
        <v>52</v>
      </c>
      <c r="X464" t="s">
        <v>149</v>
      </c>
      <c r="Y464">
        <v>66</v>
      </c>
      <c r="Z464" t="s">
        <v>4876</v>
      </c>
      <c r="AA464">
        <v>45</v>
      </c>
      <c r="AB464" t="s">
        <v>103</v>
      </c>
      <c r="AC464">
        <v>43</v>
      </c>
      <c r="AD464" t="s">
        <v>103</v>
      </c>
      <c r="AE464">
        <v>47</v>
      </c>
      <c r="AF464" t="s">
        <v>103</v>
      </c>
      <c r="AG464">
        <v>50</v>
      </c>
      <c r="AH464" s="2">
        <v>0.96699999999999997</v>
      </c>
      <c r="AI464">
        <v>3.2</v>
      </c>
      <c r="AJ464" s="2">
        <v>0.96699999999999997</v>
      </c>
      <c r="AK464" s="2">
        <v>0.93899999999999995</v>
      </c>
      <c r="AL464">
        <v>69</v>
      </c>
      <c r="AM464">
        <v>56</v>
      </c>
      <c r="AN464">
        <v>26</v>
      </c>
      <c r="AO464">
        <v>25.1</v>
      </c>
      <c r="AP464">
        <v>49.8</v>
      </c>
      <c r="AQ464">
        <v>52.2</v>
      </c>
      <c r="AR464">
        <v>42.1</v>
      </c>
      <c r="AS464">
        <v>32.6</v>
      </c>
      <c r="AT464">
        <v>63.2</v>
      </c>
      <c r="AU464">
        <v>56.3</v>
      </c>
      <c r="AV464">
        <v>17.600000000000001</v>
      </c>
      <c r="AW464">
        <v>19.399999999999999</v>
      </c>
      <c r="AX464">
        <v>11.3</v>
      </c>
      <c r="AY464">
        <v>11.4</v>
      </c>
      <c r="AZ464">
        <v>0.6</v>
      </c>
      <c r="BA464">
        <v>1.5</v>
      </c>
      <c r="BB464" t="s">
        <v>220</v>
      </c>
      <c r="BC464" t="s">
        <v>220</v>
      </c>
      <c r="BD464">
        <v>30.9</v>
      </c>
      <c r="BE464">
        <v>66.7</v>
      </c>
      <c r="BF464" t="s">
        <v>101</v>
      </c>
      <c r="BG464" t="s">
        <v>101</v>
      </c>
      <c r="BH464" t="s">
        <v>101</v>
      </c>
      <c r="BI464" t="s">
        <v>101</v>
      </c>
      <c r="BJ464" t="s">
        <v>101</v>
      </c>
      <c r="BK464" t="s">
        <v>101</v>
      </c>
      <c r="BL464" t="s">
        <v>101</v>
      </c>
      <c r="BM464" t="s">
        <v>101</v>
      </c>
      <c r="BN464" t="s">
        <v>101</v>
      </c>
      <c r="BO464" t="s">
        <v>101</v>
      </c>
      <c r="BP464">
        <v>842</v>
      </c>
      <c r="BQ464">
        <v>37</v>
      </c>
      <c r="BR464" t="s">
        <v>101</v>
      </c>
      <c r="BS464">
        <v>1152090.2169999999</v>
      </c>
      <c r="BT464">
        <v>1886231.173</v>
      </c>
      <c r="BU464">
        <v>41.843685880000002</v>
      </c>
      <c r="BV464">
        <v>-87.717355159999997</v>
      </c>
      <c r="BW464">
        <v>30</v>
      </c>
      <c r="BX464" t="s">
        <v>634</v>
      </c>
      <c r="BY464">
        <v>22</v>
      </c>
      <c r="BZ464">
        <v>10</v>
      </c>
      <c r="CA464" t="s">
        <v>1372</v>
      </c>
    </row>
    <row r="465" spans="2:79" x14ac:dyDescent="0.2">
      <c r="B465">
        <v>610107</v>
      </c>
      <c r="C465" t="s">
        <v>2545</v>
      </c>
      <c r="D465" t="s">
        <v>88</v>
      </c>
      <c r="E465" t="s">
        <v>2546</v>
      </c>
      <c r="F465" t="s">
        <v>90</v>
      </c>
      <c r="G465" t="s">
        <v>91</v>
      </c>
      <c r="H465">
        <v>60622</v>
      </c>
      <c r="I465" t="s">
        <v>2547</v>
      </c>
      <c r="J465" t="s">
        <v>2548</v>
      </c>
      <c r="K465" t="s">
        <v>481</v>
      </c>
      <c r="L465" t="s">
        <v>121</v>
      </c>
      <c r="M465" t="s">
        <v>96</v>
      </c>
      <c r="N465" t="s">
        <v>128</v>
      </c>
      <c r="O465" t="s">
        <v>98</v>
      </c>
      <c r="P465" t="s">
        <v>433</v>
      </c>
      <c r="Q465" t="s">
        <v>96</v>
      </c>
      <c r="R465" t="s">
        <v>250</v>
      </c>
      <c r="S465">
        <v>83</v>
      </c>
      <c r="T465" t="s">
        <v>250</v>
      </c>
      <c r="U465">
        <v>92</v>
      </c>
      <c r="V465" t="s">
        <v>149</v>
      </c>
      <c r="W465">
        <v>67</v>
      </c>
      <c r="X465" t="s">
        <v>103</v>
      </c>
      <c r="Y465">
        <v>58</v>
      </c>
      <c r="Z465" t="s">
        <v>4878</v>
      </c>
      <c r="AA465">
        <v>92</v>
      </c>
      <c r="AB465" t="s">
        <v>250</v>
      </c>
      <c r="AC465">
        <v>94</v>
      </c>
      <c r="AD465" t="s">
        <v>149</v>
      </c>
      <c r="AE465">
        <v>54</v>
      </c>
      <c r="AF465" t="s">
        <v>149</v>
      </c>
      <c r="AG465">
        <v>54</v>
      </c>
      <c r="AH465" s="2">
        <v>0.95499999999999996</v>
      </c>
      <c r="AI465">
        <v>3.2</v>
      </c>
      <c r="AJ465" s="2">
        <v>0.96499999999999997</v>
      </c>
      <c r="AK465" s="2">
        <v>1</v>
      </c>
      <c r="AL465">
        <v>50.9</v>
      </c>
      <c r="AM465">
        <v>47.1</v>
      </c>
      <c r="AN465">
        <v>35.9</v>
      </c>
      <c r="AO465">
        <v>46.6</v>
      </c>
      <c r="AP465">
        <v>53.4</v>
      </c>
      <c r="AQ465">
        <v>63.1</v>
      </c>
      <c r="AR465">
        <v>51.4</v>
      </c>
      <c r="AS465">
        <v>55</v>
      </c>
      <c r="AT465">
        <v>61.3</v>
      </c>
      <c r="AU465">
        <v>57.7</v>
      </c>
      <c r="AV465">
        <v>25.8</v>
      </c>
      <c r="AW465">
        <v>19.399999999999999</v>
      </c>
      <c r="AX465">
        <v>21.8</v>
      </c>
      <c r="AY465">
        <v>11.1</v>
      </c>
      <c r="AZ465">
        <v>0.7</v>
      </c>
      <c r="BA465">
        <v>-0.2</v>
      </c>
      <c r="BB465" t="s">
        <v>220</v>
      </c>
      <c r="BC465" t="s">
        <v>113</v>
      </c>
      <c r="BD465" t="s">
        <v>101</v>
      </c>
      <c r="BE465" t="s">
        <v>101</v>
      </c>
      <c r="BF465" t="s">
        <v>101</v>
      </c>
      <c r="BG465" t="s">
        <v>101</v>
      </c>
      <c r="BH465" t="s">
        <v>101</v>
      </c>
      <c r="BI465" t="s">
        <v>101</v>
      </c>
      <c r="BJ465" t="s">
        <v>101</v>
      </c>
      <c r="BK465" t="s">
        <v>101</v>
      </c>
      <c r="BL465" t="s">
        <v>101</v>
      </c>
      <c r="BM465" t="s">
        <v>101</v>
      </c>
      <c r="BN465" t="s">
        <v>101</v>
      </c>
      <c r="BO465" t="s">
        <v>101</v>
      </c>
      <c r="BP465">
        <v>491</v>
      </c>
      <c r="BQ465">
        <v>35</v>
      </c>
      <c r="BR465" t="s">
        <v>101</v>
      </c>
      <c r="BS465">
        <v>1166113.4110000001</v>
      </c>
      <c r="BT465">
        <v>1903868.6259999999</v>
      </c>
      <c r="BU465">
        <v>41.891797029999999</v>
      </c>
      <c r="BV465">
        <v>-87.665389279999999</v>
      </c>
      <c r="BW465">
        <v>24</v>
      </c>
      <c r="BX465" t="s">
        <v>602</v>
      </c>
      <c r="BY465">
        <v>27</v>
      </c>
      <c r="BZ465">
        <v>13</v>
      </c>
      <c r="CA465" t="s">
        <v>2549</v>
      </c>
    </row>
    <row r="466" spans="2:79" x14ac:dyDescent="0.2">
      <c r="B466">
        <v>609954</v>
      </c>
      <c r="C466" t="s">
        <v>1318</v>
      </c>
      <c r="D466" t="s">
        <v>88</v>
      </c>
      <c r="E466" t="s">
        <v>1319</v>
      </c>
      <c r="F466" t="s">
        <v>90</v>
      </c>
      <c r="G466" t="s">
        <v>91</v>
      </c>
      <c r="H466">
        <v>60624</v>
      </c>
      <c r="I466" t="s">
        <v>1320</v>
      </c>
      <c r="J466" t="s">
        <v>1321</v>
      </c>
      <c r="K466" t="s">
        <v>120</v>
      </c>
      <c r="L466" t="s">
        <v>121</v>
      </c>
      <c r="M466" t="s">
        <v>96</v>
      </c>
      <c r="N466" t="s">
        <v>97</v>
      </c>
      <c r="O466" t="s">
        <v>248</v>
      </c>
      <c r="P466" t="s">
        <v>433</v>
      </c>
      <c r="Q466" t="s">
        <v>96</v>
      </c>
      <c r="R466" t="s">
        <v>103</v>
      </c>
      <c r="S466">
        <v>44</v>
      </c>
      <c r="T466" t="s">
        <v>103</v>
      </c>
      <c r="U466">
        <v>43</v>
      </c>
      <c r="V466" t="s">
        <v>102</v>
      </c>
      <c r="W466">
        <v>39</v>
      </c>
      <c r="X466" t="s">
        <v>103</v>
      </c>
      <c r="Y466">
        <v>43</v>
      </c>
      <c r="Z466" t="s">
        <v>4874</v>
      </c>
      <c r="AA466">
        <v>66</v>
      </c>
      <c r="AB466" t="s">
        <v>103</v>
      </c>
      <c r="AC466">
        <v>59</v>
      </c>
      <c r="AD466" t="s">
        <v>103</v>
      </c>
      <c r="AE466">
        <v>49</v>
      </c>
      <c r="AF466" t="s">
        <v>149</v>
      </c>
      <c r="AG466">
        <v>55</v>
      </c>
      <c r="AH466" s="2">
        <v>0.95199999999999996</v>
      </c>
      <c r="AI466">
        <v>3.2</v>
      </c>
      <c r="AJ466" s="2">
        <v>0.94599999999999995</v>
      </c>
      <c r="AK466" s="2">
        <v>1</v>
      </c>
      <c r="AL466">
        <v>61.6</v>
      </c>
      <c r="AM466">
        <v>45.5</v>
      </c>
      <c r="AN466">
        <v>36.799999999999997</v>
      </c>
      <c r="AO466">
        <v>17.899999999999999</v>
      </c>
      <c r="AP466">
        <v>62.3</v>
      </c>
      <c r="AQ466">
        <v>70.8</v>
      </c>
      <c r="AR466">
        <v>44.3</v>
      </c>
      <c r="AS466">
        <v>37.700000000000003</v>
      </c>
      <c r="AT466">
        <v>69.099999999999994</v>
      </c>
      <c r="AU466">
        <v>77.900000000000006</v>
      </c>
      <c r="AV466">
        <v>6.3</v>
      </c>
      <c r="AW466">
        <v>41.7</v>
      </c>
      <c r="AX466">
        <v>24.2</v>
      </c>
      <c r="AY466">
        <v>19.5</v>
      </c>
      <c r="AZ466">
        <v>1.5</v>
      </c>
      <c r="BA466">
        <v>2.1</v>
      </c>
      <c r="BB466" t="s">
        <v>220</v>
      </c>
      <c r="BC466" t="s">
        <v>220</v>
      </c>
      <c r="BD466" t="s">
        <v>101</v>
      </c>
      <c r="BE466" t="s">
        <v>101</v>
      </c>
      <c r="BF466" t="s">
        <v>101</v>
      </c>
      <c r="BG466" t="s">
        <v>101</v>
      </c>
      <c r="BH466" t="s">
        <v>101</v>
      </c>
      <c r="BI466" t="s">
        <v>101</v>
      </c>
      <c r="BJ466" t="s">
        <v>101</v>
      </c>
      <c r="BK466" t="s">
        <v>101</v>
      </c>
      <c r="BL466" t="s">
        <v>101</v>
      </c>
      <c r="BM466" t="s">
        <v>101</v>
      </c>
      <c r="BN466" t="s">
        <v>101</v>
      </c>
      <c r="BO466" t="s">
        <v>101</v>
      </c>
      <c r="BP466">
        <v>323</v>
      </c>
      <c r="BQ466">
        <v>37</v>
      </c>
      <c r="BR466" t="s">
        <v>101</v>
      </c>
      <c r="BS466">
        <v>1151660.5649999999</v>
      </c>
      <c r="BT466">
        <v>1896077.8119999999</v>
      </c>
      <c r="BU466">
        <v>41.870714679999999</v>
      </c>
      <c r="BV466">
        <v>-87.718673229999993</v>
      </c>
      <c r="BW466">
        <v>27</v>
      </c>
      <c r="BX466" t="s">
        <v>754</v>
      </c>
      <c r="BY466">
        <v>24</v>
      </c>
      <c r="BZ466">
        <v>11</v>
      </c>
      <c r="CA466" t="s">
        <v>1322</v>
      </c>
    </row>
    <row r="467" spans="2:79" x14ac:dyDescent="0.2">
      <c r="B467">
        <v>610024</v>
      </c>
      <c r="C467" t="s">
        <v>2891</v>
      </c>
      <c r="D467" t="s">
        <v>88</v>
      </c>
      <c r="E467" t="s">
        <v>2892</v>
      </c>
      <c r="F467" t="s">
        <v>90</v>
      </c>
      <c r="G467" t="s">
        <v>91</v>
      </c>
      <c r="H467">
        <v>60623</v>
      </c>
      <c r="I467" t="s">
        <v>2893</v>
      </c>
      <c r="J467" t="s">
        <v>2894</v>
      </c>
      <c r="K467" t="s">
        <v>633</v>
      </c>
      <c r="L467" t="s">
        <v>121</v>
      </c>
      <c r="M467" t="s">
        <v>96</v>
      </c>
      <c r="N467" t="s">
        <v>97</v>
      </c>
      <c r="O467" t="s">
        <v>248</v>
      </c>
      <c r="P467" t="s">
        <v>433</v>
      </c>
      <c r="Q467" t="s">
        <v>96</v>
      </c>
      <c r="R467" t="s">
        <v>101</v>
      </c>
      <c r="T467" t="s">
        <v>103</v>
      </c>
      <c r="U467">
        <v>58</v>
      </c>
      <c r="V467" t="s">
        <v>101</v>
      </c>
      <c r="X467" t="s">
        <v>101</v>
      </c>
      <c r="Z467" t="s">
        <v>4874</v>
      </c>
      <c r="AA467">
        <v>62</v>
      </c>
      <c r="AB467" t="s">
        <v>103</v>
      </c>
      <c r="AC467">
        <v>58</v>
      </c>
      <c r="AD467" t="s">
        <v>103</v>
      </c>
      <c r="AE467">
        <v>52</v>
      </c>
      <c r="AF467" t="s">
        <v>149</v>
      </c>
      <c r="AG467">
        <v>57</v>
      </c>
      <c r="AH467" s="2">
        <v>0.96299999999999997</v>
      </c>
      <c r="AI467">
        <v>3.2</v>
      </c>
      <c r="AJ467" s="2">
        <v>0.98499999999999999</v>
      </c>
      <c r="AK467" s="2">
        <v>1</v>
      </c>
      <c r="AL467">
        <v>77.2</v>
      </c>
      <c r="AM467">
        <v>59.6</v>
      </c>
      <c r="AN467">
        <v>31.9</v>
      </c>
      <c r="AO467">
        <v>26.5</v>
      </c>
      <c r="AP467">
        <v>41.4</v>
      </c>
      <c r="AQ467">
        <v>57.7</v>
      </c>
      <c r="AR467" t="s">
        <v>101</v>
      </c>
      <c r="AS467" t="s">
        <v>101</v>
      </c>
      <c r="AT467" t="s">
        <v>101</v>
      </c>
      <c r="AU467" t="s">
        <v>101</v>
      </c>
      <c r="AV467" t="s">
        <v>101</v>
      </c>
      <c r="AW467" t="s">
        <v>101</v>
      </c>
      <c r="AX467">
        <v>26.3</v>
      </c>
      <c r="AY467">
        <v>15.8</v>
      </c>
      <c r="BB467" t="s">
        <v>101</v>
      </c>
      <c r="BC467" t="s">
        <v>101</v>
      </c>
      <c r="BD467" t="s">
        <v>101</v>
      </c>
      <c r="BE467" t="s">
        <v>101</v>
      </c>
      <c r="BF467" t="s">
        <v>101</v>
      </c>
      <c r="BG467" t="s">
        <v>101</v>
      </c>
      <c r="BH467" t="s">
        <v>101</v>
      </c>
      <c r="BI467" t="s">
        <v>101</v>
      </c>
      <c r="BJ467" t="s">
        <v>101</v>
      </c>
      <c r="BK467" t="s">
        <v>101</v>
      </c>
      <c r="BL467" t="s">
        <v>101</v>
      </c>
      <c r="BM467" t="s">
        <v>101</v>
      </c>
      <c r="BN467" t="s">
        <v>101</v>
      </c>
      <c r="BO467" t="s">
        <v>101</v>
      </c>
      <c r="BP467">
        <v>654</v>
      </c>
      <c r="BQ467">
        <v>37</v>
      </c>
      <c r="BR467" t="s">
        <v>101</v>
      </c>
      <c r="BS467">
        <v>1152451.9669999999</v>
      </c>
      <c r="BT467">
        <v>1887990.693</v>
      </c>
      <c r="BU467">
        <v>41.848507099999999</v>
      </c>
      <c r="BV467">
        <v>-87.715981189999994</v>
      </c>
      <c r="BW467">
        <v>30</v>
      </c>
      <c r="BX467" t="s">
        <v>634</v>
      </c>
      <c r="BY467">
        <v>22</v>
      </c>
      <c r="BZ467">
        <v>10</v>
      </c>
      <c r="CA467" t="s">
        <v>2895</v>
      </c>
    </row>
    <row r="468" spans="2:79" x14ac:dyDescent="0.2">
      <c r="B468">
        <v>610197</v>
      </c>
      <c r="C468" t="s">
        <v>2152</v>
      </c>
      <c r="D468" t="s">
        <v>88</v>
      </c>
      <c r="E468" t="s">
        <v>2153</v>
      </c>
      <c r="F468" t="s">
        <v>90</v>
      </c>
      <c r="G468" t="s">
        <v>91</v>
      </c>
      <c r="H468">
        <v>60622</v>
      </c>
      <c r="I468" t="s">
        <v>2154</v>
      </c>
      <c r="J468" t="s">
        <v>2155</v>
      </c>
      <c r="K468" t="s">
        <v>481</v>
      </c>
      <c r="L468" t="s">
        <v>121</v>
      </c>
      <c r="M468" t="s">
        <v>96</v>
      </c>
      <c r="N468" t="s">
        <v>128</v>
      </c>
      <c r="O468" t="s">
        <v>248</v>
      </c>
      <c r="P468" t="s">
        <v>433</v>
      </c>
      <c r="Q468" t="s">
        <v>96</v>
      </c>
      <c r="R468" t="s">
        <v>149</v>
      </c>
      <c r="S468">
        <v>63</v>
      </c>
      <c r="T468" t="s">
        <v>103</v>
      </c>
      <c r="U468">
        <v>58</v>
      </c>
      <c r="V468" t="s">
        <v>103</v>
      </c>
      <c r="W468">
        <v>59</v>
      </c>
      <c r="X468" t="s">
        <v>149</v>
      </c>
      <c r="Y468">
        <v>71</v>
      </c>
      <c r="Z468" t="s">
        <v>4876</v>
      </c>
      <c r="AA468">
        <v>53</v>
      </c>
      <c r="AB468" t="s">
        <v>103</v>
      </c>
      <c r="AC468">
        <v>55</v>
      </c>
      <c r="AD468" t="s">
        <v>103</v>
      </c>
      <c r="AE468">
        <v>51</v>
      </c>
      <c r="AF468" t="s">
        <v>103</v>
      </c>
      <c r="AG468">
        <v>49</v>
      </c>
      <c r="AH468" s="2">
        <v>0.95799999999999996</v>
      </c>
      <c r="AI468">
        <v>3.2</v>
      </c>
      <c r="AJ468" s="2">
        <v>0.96899999999999997</v>
      </c>
      <c r="AK468" s="2">
        <v>1</v>
      </c>
      <c r="AL468">
        <v>68.2</v>
      </c>
      <c r="AM468" t="s">
        <v>101</v>
      </c>
      <c r="AN468">
        <v>43.2</v>
      </c>
      <c r="AO468">
        <v>27</v>
      </c>
      <c r="AP468">
        <v>49.6</v>
      </c>
      <c r="AQ468">
        <v>55</v>
      </c>
      <c r="AR468">
        <v>70.3</v>
      </c>
      <c r="AS468">
        <v>53.5</v>
      </c>
      <c r="AT468">
        <v>68.599999999999994</v>
      </c>
      <c r="AU468">
        <v>62.7</v>
      </c>
      <c r="AV468">
        <v>17</v>
      </c>
      <c r="AW468">
        <v>34</v>
      </c>
      <c r="AX468">
        <v>25.6</v>
      </c>
      <c r="AY468">
        <v>20.8</v>
      </c>
      <c r="AZ468">
        <v>0.2</v>
      </c>
      <c r="BA468">
        <v>0.8</v>
      </c>
      <c r="BB468" t="s">
        <v>113</v>
      </c>
      <c r="BC468" t="s">
        <v>113</v>
      </c>
      <c r="BD468">
        <v>37.299999999999997</v>
      </c>
      <c r="BE468">
        <v>57.9</v>
      </c>
      <c r="BF468" t="s">
        <v>101</v>
      </c>
      <c r="BG468" t="s">
        <v>101</v>
      </c>
      <c r="BH468" t="s">
        <v>101</v>
      </c>
      <c r="BI468" t="s">
        <v>101</v>
      </c>
      <c r="BJ468" t="s">
        <v>101</v>
      </c>
      <c r="BK468" t="s">
        <v>101</v>
      </c>
      <c r="BL468" t="s">
        <v>101</v>
      </c>
      <c r="BM468" t="s">
        <v>101</v>
      </c>
      <c r="BN468" t="s">
        <v>101</v>
      </c>
      <c r="BO468" t="s">
        <v>101</v>
      </c>
      <c r="BP468">
        <v>580</v>
      </c>
      <c r="BQ468">
        <v>35</v>
      </c>
      <c r="BR468" t="s">
        <v>101</v>
      </c>
      <c r="BS468">
        <v>1163847.473</v>
      </c>
      <c r="BT468">
        <v>1904082.62</v>
      </c>
      <c r="BU468">
        <v>41.89243235</v>
      </c>
      <c r="BV468">
        <v>-87.673704990000004</v>
      </c>
      <c r="BW468">
        <v>24</v>
      </c>
      <c r="BX468" t="s">
        <v>602</v>
      </c>
      <c r="BY468">
        <v>1</v>
      </c>
      <c r="BZ468">
        <v>13</v>
      </c>
      <c r="CA468" t="s">
        <v>2156</v>
      </c>
    </row>
    <row r="469" spans="2:79" x14ac:dyDescent="0.2">
      <c r="B469">
        <v>610284</v>
      </c>
      <c r="C469" t="s">
        <v>2916</v>
      </c>
      <c r="D469" t="s">
        <v>88</v>
      </c>
      <c r="E469" t="s">
        <v>2917</v>
      </c>
      <c r="F469" t="s">
        <v>90</v>
      </c>
      <c r="G469" t="s">
        <v>91</v>
      </c>
      <c r="H469">
        <v>60626</v>
      </c>
      <c r="I469" t="s">
        <v>2918</v>
      </c>
      <c r="J469" t="s">
        <v>2919</v>
      </c>
      <c r="K469" t="s">
        <v>954</v>
      </c>
      <c r="L469" t="s">
        <v>193</v>
      </c>
      <c r="M469" t="s">
        <v>96</v>
      </c>
      <c r="N469" t="s">
        <v>128</v>
      </c>
      <c r="O469" t="s">
        <v>248</v>
      </c>
      <c r="P469" t="s">
        <v>249</v>
      </c>
      <c r="Q469" t="s">
        <v>96</v>
      </c>
      <c r="R469" t="s">
        <v>101</v>
      </c>
      <c r="T469" t="s">
        <v>101</v>
      </c>
      <c r="U469" t="s">
        <v>101</v>
      </c>
      <c r="V469" t="s">
        <v>101</v>
      </c>
      <c r="X469" t="s">
        <v>101</v>
      </c>
      <c r="Z469" t="s">
        <v>4875</v>
      </c>
      <c r="AA469" t="s">
        <v>101</v>
      </c>
      <c r="AB469" t="s">
        <v>101</v>
      </c>
      <c r="AC469" t="s">
        <v>101</v>
      </c>
      <c r="AD469" t="s">
        <v>103</v>
      </c>
      <c r="AE469">
        <v>51</v>
      </c>
      <c r="AF469" t="s">
        <v>149</v>
      </c>
      <c r="AG469">
        <v>56</v>
      </c>
      <c r="AH469" s="2">
        <v>0.96199999999999997</v>
      </c>
      <c r="AI469">
        <v>3.1</v>
      </c>
      <c r="AJ469" s="2">
        <v>0.95599999999999996</v>
      </c>
      <c r="AK469" s="2">
        <v>0.99</v>
      </c>
      <c r="AL469">
        <v>74.2</v>
      </c>
      <c r="AM469">
        <v>52.7</v>
      </c>
      <c r="AN469">
        <v>32.1</v>
      </c>
      <c r="AO469">
        <v>25.2</v>
      </c>
      <c r="AP469">
        <v>40.4</v>
      </c>
      <c r="AQ469">
        <v>55.9</v>
      </c>
      <c r="AR469" t="s">
        <v>101</v>
      </c>
      <c r="AS469" t="s">
        <v>101</v>
      </c>
      <c r="AT469" t="s">
        <v>101</v>
      </c>
      <c r="AU469" t="s">
        <v>101</v>
      </c>
      <c r="AV469" t="s">
        <v>101</v>
      </c>
      <c r="AW469" t="s">
        <v>101</v>
      </c>
      <c r="AX469">
        <v>23.2</v>
      </c>
      <c r="AY469">
        <v>10.9</v>
      </c>
      <c r="BB469" t="s">
        <v>101</v>
      </c>
      <c r="BC469" t="s">
        <v>101</v>
      </c>
      <c r="BD469" t="s">
        <v>101</v>
      </c>
      <c r="BE469" t="s">
        <v>101</v>
      </c>
      <c r="BF469" t="s">
        <v>101</v>
      </c>
      <c r="BG469" t="s">
        <v>101</v>
      </c>
      <c r="BH469" t="s">
        <v>101</v>
      </c>
      <c r="BI469" t="s">
        <v>101</v>
      </c>
      <c r="BJ469" t="s">
        <v>101</v>
      </c>
      <c r="BK469" t="s">
        <v>101</v>
      </c>
      <c r="BL469" t="s">
        <v>101</v>
      </c>
      <c r="BM469" t="s">
        <v>101</v>
      </c>
      <c r="BN469" t="s">
        <v>101</v>
      </c>
      <c r="BO469" t="s">
        <v>101</v>
      </c>
      <c r="BP469">
        <v>696</v>
      </c>
      <c r="BQ469">
        <v>32</v>
      </c>
      <c r="BR469" t="s">
        <v>101</v>
      </c>
      <c r="BS469">
        <v>1163673.054</v>
      </c>
      <c r="BT469">
        <v>1946078.682</v>
      </c>
      <c r="BU469">
        <v>42.007675329999998</v>
      </c>
      <c r="BV469">
        <v>-87.673157529999997</v>
      </c>
      <c r="BW469">
        <v>1</v>
      </c>
      <c r="BX469" t="s">
        <v>591</v>
      </c>
      <c r="BY469">
        <v>49</v>
      </c>
      <c r="BZ469">
        <v>24</v>
      </c>
      <c r="CA469" t="s">
        <v>2920</v>
      </c>
    </row>
    <row r="470" spans="2:79" x14ac:dyDescent="0.2">
      <c r="B470">
        <v>610009</v>
      </c>
      <c r="C470" t="s">
        <v>2215</v>
      </c>
      <c r="D470" t="s">
        <v>88</v>
      </c>
      <c r="E470" t="s">
        <v>2216</v>
      </c>
      <c r="F470" t="s">
        <v>90</v>
      </c>
      <c r="G470" t="s">
        <v>91</v>
      </c>
      <c r="H470">
        <v>60607</v>
      </c>
      <c r="I470" t="s">
        <v>2217</v>
      </c>
      <c r="J470" t="s">
        <v>2218</v>
      </c>
      <c r="K470" t="s">
        <v>481</v>
      </c>
      <c r="L470" t="s">
        <v>121</v>
      </c>
      <c r="M470" t="s">
        <v>1285</v>
      </c>
      <c r="N470" t="s">
        <v>128</v>
      </c>
      <c r="O470" t="s">
        <v>248</v>
      </c>
      <c r="P470" t="s">
        <v>433</v>
      </c>
      <c r="Q470" t="s">
        <v>96</v>
      </c>
      <c r="R470" t="s">
        <v>149</v>
      </c>
      <c r="S470">
        <v>65</v>
      </c>
      <c r="T470" t="s">
        <v>103</v>
      </c>
      <c r="U470">
        <v>52</v>
      </c>
      <c r="V470" t="s">
        <v>103</v>
      </c>
      <c r="W470">
        <v>40</v>
      </c>
      <c r="X470" t="s">
        <v>103</v>
      </c>
      <c r="Y470">
        <v>42</v>
      </c>
      <c r="Z470" t="s">
        <v>4876</v>
      </c>
      <c r="AA470">
        <v>56</v>
      </c>
      <c r="AB470" t="s">
        <v>102</v>
      </c>
      <c r="AC470">
        <v>33</v>
      </c>
      <c r="AD470" t="s">
        <v>103</v>
      </c>
      <c r="AE470">
        <v>49</v>
      </c>
      <c r="AF470" t="s">
        <v>103</v>
      </c>
      <c r="AG470">
        <v>50</v>
      </c>
      <c r="AH470" s="2">
        <v>0.95</v>
      </c>
      <c r="AI470">
        <v>3.1</v>
      </c>
      <c r="AJ470" s="2">
        <v>0.97</v>
      </c>
      <c r="AK470" s="2">
        <v>1</v>
      </c>
      <c r="AL470">
        <v>77.3</v>
      </c>
      <c r="AM470">
        <v>60.5</v>
      </c>
      <c r="AN470">
        <v>54.7</v>
      </c>
      <c r="AO470">
        <v>55.4</v>
      </c>
      <c r="AP470">
        <v>68.7</v>
      </c>
      <c r="AQ470">
        <v>68.2</v>
      </c>
      <c r="AR470">
        <v>55.6</v>
      </c>
      <c r="AS470">
        <v>59.5</v>
      </c>
      <c r="AT470">
        <v>66.3</v>
      </c>
      <c r="AU470">
        <v>56.6</v>
      </c>
      <c r="AV470">
        <v>33.299999999999997</v>
      </c>
      <c r="AW470">
        <v>41.7</v>
      </c>
      <c r="AX470">
        <v>26.5</v>
      </c>
      <c r="AY470">
        <v>22.3</v>
      </c>
      <c r="AZ470">
        <v>-1</v>
      </c>
      <c r="BA470">
        <v>-0.8</v>
      </c>
      <c r="BB470" t="s">
        <v>104</v>
      </c>
      <c r="BC470" t="s">
        <v>104</v>
      </c>
      <c r="BD470">
        <v>33.299999999999997</v>
      </c>
      <c r="BE470">
        <v>78.900000000000006</v>
      </c>
      <c r="BF470" t="s">
        <v>101</v>
      </c>
      <c r="BG470" t="s">
        <v>101</v>
      </c>
      <c r="BH470" t="s">
        <v>101</v>
      </c>
      <c r="BI470" t="s">
        <v>101</v>
      </c>
      <c r="BJ470" t="s">
        <v>101</v>
      </c>
      <c r="BK470" t="s">
        <v>101</v>
      </c>
      <c r="BL470" t="s">
        <v>101</v>
      </c>
      <c r="BM470" t="s">
        <v>101</v>
      </c>
      <c r="BN470" t="s">
        <v>101</v>
      </c>
      <c r="BO470" t="s">
        <v>101</v>
      </c>
      <c r="BP470">
        <v>606</v>
      </c>
      <c r="BQ470">
        <v>38</v>
      </c>
      <c r="BR470" t="s">
        <v>101</v>
      </c>
      <c r="BS470">
        <v>1169436.5619999999</v>
      </c>
      <c r="BT470">
        <v>1896405.6059999999</v>
      </c>
      <c r="BU470">
        <v>41.871246339999999</v>
      </c>
      <c r="BV470">
        <v>-87.653402049999997</v>
      </c>
      <c r="BW470">
        <v>28</v>
      </c>
      <c r="BX470" t="s">
        <v>483</v>
      </c>
      <c r="BY470">
        <v>25</v>
      </c>
      <c r="BZ470">
        <v>12</v>
      </c>
      <c r="CA470" t="s">
        <v>2219</v>
      </c>
    </row>
    <row r="471" spans="2:79" x14ac:dyDescent="0.2">
      <c r="B471">
        <v>610124</v>
      </c>
      <c r="C471" t="s">
        <v>456</v>
      </c>
      <c r="D471" t="s">
        <v>88</v>
      </c>
      <c r="E471" t="s">
        <v>457</v>
      </c>
      <c r="F471" t="s">
        <v>90</v>
      </c>
      <c r="G471" t="s">
        <v>91</v>
      </c>
      <c r="H471">
        <v>60619</v>
      </c>
      <c r="I471" t="s">
        <v>458</v>
      </c>
      <c r="J471" t="s">
        <v>459</v>
      </c>
      <c r="K471" t="s">
        <v>200</v>
      </c>
      <c r="L471" t="s">
        <v>95</v>
      </c>
      <c r="M471" t="s">
        <v>96</v>
      </c>
      <c r="N471" t="s">
        <v>128</v>
      </c>
      <c r="O471" t="s">
        <v>248</v>
      </c>
      <c r="P471" t="s">
        <v>249</v>
      </c>
      <c r="Q471" t="s">
        <v>96</v>
      </c>
      <c r="R471" t="s">
        <v>102</v>
      </c>
      <c r="S471">
        <v>28</v>
      </c>
      <c r="T471" t="s">
        <v>101</v>
      </c>
      <c r="U471" t="s">
        <v>101</v>
      </c>
      <c r="V471" t="s">
        <v>103</v>
      </c>
      <c r="W471">
        <v>45</v>
      </c>
      <c r="X471" t="s">
        <v>149</v>
      </c>
      <c r="Y471">
        <v>63</v>
      </c>
      <c r="Z471" t="s">
        <v>4875</v>
      </c>
      <c r="AA471" t="s">
        <v>101</v>
      </c>
      <c r="AB471" t="s">
        <v>101</v>
      </c>
      <c r="AC471" t="s">
        <v>101</v>
      </c>
      <c r="AD471" t="s">
        <v>103</v>
      </c>
      <c r="AE471">
        <v>47</v>
      </c>
      <c r="AF471" t="s">
        <v>103</v>
      </c>
      <c r="AG471">
        <v>49</v>
      </c>
      <c r="AH471" s="2">
        <v>0.96099999999999997</v>
      </c>
      <c r="AI471">
        <v>3.1</v>
      </c>
      <c r="AJ471" s="2">
        <v>0.96199999999999997</v>
      </c>
      <c r="AK471" s="2">
        <v>1</v>
      </c>
      <c r="AL471">
        <v>67.599999999999994</v>
      </c>
      <c r="AM471">
        <v>55.6</v>
      </c>
      <c r="AN471">
        <v>27.8</v>
      </c>
      <c r="AO471">
        <v>39</v>
      </c>
      <c r="AP471">
        <v>53.2</v>
      </c>
      <c r="AQ471">
        <v>53.6</v>
      </c>
      <c r="AR471">
        <v>32.5</v>
      </c>
      <c r="AS471">
        <v>37.6</v>
      </c>
      <c r="AT471">
        <v>45</v>
      </c>
      <c r="AU471">
        <v>46.6</v>
      </c>
      <c r="AV471">
        <v>9.5</v>
      </c>
      <c r="AW471">
        <v>28.6</v>
      </c>
      <c r="AX471">
        <v>16</v>
      </c>
      <c r="AY471">
        <v>13.1</v>
      </c>
      <c r="AZ471">
        <v>-0.2</v>
      </c>
      <c r="BA471">
        <v>0.1</v>
      </c>
      <c r="BB471" t="s">
        <v>113</v>
      </c>
      <c r="BC471" t="s">
        <v>113</v>
      </c>
      <c r="BD471" t="s">
        <v>101</v>
      </c>
      <c r="BE471" t="s">
        <v>101</v>
      </c>
      <c r="BF471" t="s">
        <v>101</v>
      </c>
      <c r="BG471" t="s">
        <v>101</v>
      </c>
      <c r="BH471" t="s">
        <v>101</v>
      </c>
      <c r="BI471" t="s">
        <v>101</v>
      </c>
      <c r="BJ471" t="s">
        <v>101</v>
      </c>
      <c r="BK471" t="s">
        <v>101</v>
      </c>
      <c r="BL471" t="s">
        <v>101</v>
      </c>
      <c r="BM471" t="s">
        <v>101</v>
      </c>
      <c r="BN471" t="s">
        <v>101</v>
      </c>
      <c r="BO471" t="s">
        <v>101</v>
      </c>
      <c r="BP471">
        <v>549</v>
      </c>
      <c r="BQ471">
        <v>48</v>
      </c>
      <c r="BR471" t="s">
        <v>101</v>
      </c>
      <c r="BS471">
        <v>1185436.746</v>
      </c>
      <c r="BT471">
        <v>1844530.7309999999</v>
      </c>
      <c r="BU471">
        <v>41.728534920000001</v>
      </c>
      <c r="BV471">
        <v>-87.596293270000004</v>
      </c>
      <c r="BW471">
        <v>47</v>
      </c>
      <c r="BX471" t="s">
        <v>460</v>
      </c>
      <c r="BY471">
        <v>8</v>
      </c>
      <c r="BZ471">
        <v>4</v>
      </c>
      <c r="CA471" t="s">
        <v>461</v>
      </c>
    </row>
    <row r="472" spans="2:79" x14ac:dyDescent="0.2">
      <c r="B472">
        <v>610312</v>
      </c>
      <c r="C472" t="s">
        <v>2901</v>
      </c>
      <c r="D472" t="s">
        <v>88</v>
      </c>
      <c r="E472" t="s">
        <v>2902</v>
      </c>
      <c r="F472" t="s">
        <v>90</v>
      </c>
      <c r="G472" t="s">
        <v>91</v>
      </c>
      <c r="H472">
        <v>60619</v>
      </c>
      <c r="I472" t="s">
        <v>2903</v>
      </c>
      <c r="J472" t="s">
        <v>2904</v>
      </c>
      <c r="K472" t="s">
        <v>200</v>
      </c>
      <c r="L472" t="s">
        <v>95</v>
      </c>
      <c r="M472" t="s">
        <v>96</v>
      </c>
      <c r="N472" t="s">
        <v>97</v>
      </c>
      <c r="O472" t="s">
        <v>248</v>
      </c>
      <c r="P472" t="s">
        <v>249</v>
      </c>
      <c r="Q472" t="s">
        <v>96</v>
      </c>
      <c r="R472" t="s">
        <v>101</v>
      </c>
      <c r="T472" t="s">
        <v>103</v>
      </c>
      <c r="U472">
        <v>49</v>
      </c>
      <c r="V472" t="s">
        <v>101</v>
      </c>
      <c r="X472" t="s">
        <v>101</v>
      </c>
      <c r="Z472" t="s">
        <v>4874</v>
      </c>
      <c r="AA472">
        <v>74</v>
      </c>
      <c r="AB472" t="s">
        <v>103</v>
      </c>
      <c r="AC472">
        <v>53</v>
      </c>
      <c r="AD472" t="s">
        <v>101</v>
      </c>
      <c r="AE472" t="s">
        <v>101</v>
      </c>
      <c r="AF472" t="s">
        <v>101</v>
      </c>
      <c r="AG472" t="s">
        <v>101</v>
      </c>
      <c r="AH472" s="2">
        <v>0.95499999999999996</v>
      </c>
      <c r="AI472">
        <v>3.1</v>
      </c>
      <c r="AJ472" s="2">
        <v>0.96099999999999997</v>
      </c>
      <c r="AK472" s="2">
        <v>1</v>
      </c>
      <c r="AL472">
        <v>79.3</v>
      </c>
      <c r="AM472">
        <v>53.8</v>
      </c>
      <c r="AN472">
        <v>39</v>
      </c>
      <c r="AO472">
        <v>54.2</v>
      </c>
      <c r="AP472">
        <v>50.8</v>
      </c>
      <c r="AQ472">
        <v>64.400000000000006</v>
      </c>
      <c r="AR472" t="s">
        <v>101</v>
      </c>
      <c r="AS472" t="s">
        <v>101</v>
      </c>
      <c r="AT472" t="s">
        <v>101</v>
      </c>
      <c r="AU472" t="s">
        <v>101</v>
      </c>
      <c r="AV472" t="s">
        <v>101</v>
      </c>
      <c r="AW472" t="s">
        <v>101</v>
      </c>
      <c r="AX472">
        <v>21</v>
      </c>
      <c r="AY472">
        <v>16.100000000000001</v>
      </c>
      <c r="AZ472">
        <v>0</v>
      </c>
      <c r="BA472">
        <v>-0.5</v>
      </c>
      <c r="BB472" t="s">
        <v>113</v>
      </c>
      <c r="BC472" t="s">
        <v>113</v>
      </c>
      <c r="BD472" t="s">
        <v>101</v>
      </c>
      <c r="BE472" t="s">
        <v>101</v>
      </c>
      <c r="BF472" t="s">
        <v>101</v>
      </c>
      <c r="BG472" t="s">
        <v>101</v>
      </c>
      <c r="BH472" t="s">
        <v>101</v>
      </c>
      <c r="BI472" t="s">
        <v>101</v>
      </c>
      <c r="BJ472" t="s">
        <v>101</v>
      </c>
      <c r="BK472" t="s">
        <v>101</v>
      </c>
      <c r="BL472" t="s">
        <v>101</v>
      </c>
      <c r="BM472" t="s">
        <v>101</v>
      </c>
      <c r="BN472" t="s">
        <v>101</v>
      </c>
      <c r="BO472" t="s">
        <v>101</v>
      </c>
      <c r="BP472">
        <v>188</v>
      </c>
      <c r="BQ472">
        <v>47</v>
      </c>
      <c r="BR472" t="s">
        <v>101</v>
      </c>
      <c r="BS472">
        <v>1187249.1410000001</v>
      </c>
      <c r="BT472">
        <v>1846211.629</v>
      </c>
      <c r="BU472">
        <v>41.733104699999998</v>
      </c>
      <c r="BV472">
        <v>-87.589600959999999</v>
      </c>
      <c r="BW472">
        <v>48</v>
      </c>
      <c r="BX472" t="s">
        <v>640</v>
      </c>
      <c r="BY472">
        <v>8</v>
      </c>
      <c r="BZ472">
        <v>4</v>
      </c>
      <c r="CA472" t="s">
        <v>2905</v>
      </c>
    </row>
    <row r="473" spans="2:79" x14ac:dyDescent="0.2">
      <c r="B473">
        <v>609994</v>
      </c>
      <c r="C473" t="s">
        <v>3002</v>
      </c>
      <c r="D473" t="s">
        <v>88</v>
      </c>
      <c r="E473" t="s">
        <v>3003</v>
      </c>
      <c r="F473" t="s">
        <v>90</v>
      </c>
      <c r="G473" t="s">
        <v>91</v>
      </c>
      <c r="H473">
        <v>60625</v>
      </c>
      <c r="I473" t="s">
        <v>3004</v>
      </c>
      <c r="J473" t="s">
        <v>3005</v>
      </c>
      <c r="K473" t="s">
        <v>1066</v>
      </c>
      <c r="L473" t="s">
        <v>193</v>
      </c>
      <c r="M473" t="s">
        <v>96</v>
      </c>
      <c r="N473" t="s">
        <v>128</v>
      </c>
      <c r="O473" t="s">
        <v>248</v>
      </c>
      <c r="P473" t="s">
        <v>249</v>
      </c>
      <c r="Q473" t="s">
        <v>96</v>
      </c>
      <c r="R473" t="s">
        <v>101</v>
      </c>
      <c r="T473" t="s">
        <v>101</v>
      </c>
      <c r="U473" t="s">
        <v>101</v>
      </c>
      <c r="V473" t="s">
        <v>101</v>
      </c>
      <c r="X473" t="s">
        <v>101</v>
      </c>
      <c r="Z473" t="s">
        <v>4875</v>
      </c>
      <c r="AA473" t="s">
        <v>101</v>
      </c>
      <c r="AB473" t="s">
        <v>101</v>
      </c>
      <c r="AC473" t="s">
        <v>101</v>
      </c>
      <c r="AD473" t="s">
        <v>103</v>
      </c>
      <c r="AE473">
        <v>49</v>
      </c>
      <c r="AF473" t="s">
        <v>103</v>
      </c>
      <c r="AG473">
        <v>50</v>
      </c>
      <c r="AH473" s="2">
        <v>0.96499999999999997</v>
      </c>
      <c r="AI473">
        <v>3</v>
      </c>
      <c r="AJ473" s="2">
        <v>0.96899999999999997</v>
      </c>
      <c r="AK473" s="2">
        <v>0.99299999999999999</v>
      </c>
      <c r="AL473">
        <v>70.7</v>
      </c>
      <c r="AM473">
        <v>20.7</v>
      </c>
      <c r="AN473">
        <v>38.299999999999997</v>
      </c>
      <c r="AO473">
        <v>27.2</v>
      </c>
      <c r="AP473">
        <v>40</v>
      </c>
      <c r="AQ473">
        <v>46.7</v>
      </c>
      <c r="AR473">
        <v>38.799999999999997</v>
      </c>
      <c r="AS473">
        <v>34.700000000000003</v>
      </c>
      <c r="AT473">
        <v>33.9</v>
      </c>
      <c r="AU473">
        <v>38.299999999999997</v>
      </c>
      <c r="AV473" t="s">
        <v>101</v>
      </c>
      <c r="AW473" t="s">
        <v>101</v>
      </c>
      <c r="AX473">
        <v>19.3</v>
      </c>
      <c r="AY473">
        <v>15.3</v>
      </c>
      <c r="AZ473">
        <v>0.5</v>
      </c>
      <c r="BA473">
        <v>-0.1</v>
      </c>
      <c r="BB473" t="s">
        <v>220</v>
      </c>
      <c r="BC473" t="s">
        <v>113</v>
      </c>
      <c r="BD473" t="s">
        <v>101</v>
      </c>
      <c r="BE473" t="s">
        <v>101</v>
      </c>
      <c r="BF473" t="s">
        <v>101</v>
      </c>
      <c r="BG473" t="s">
        <v>101</v>
      </c>
      <c r="BH473" t="s">
        <v>101</v>
      </c>
      <c r="BI473" t="s">
        <v>101</v>
      </c>
      <c r="BJ473" t="s">
        <v>101</v>
      </c>
      <c r="BK473" t="s">
        <v>101</v>
      </c>
      <c r="BL473" t="s">
        <v>101</v>
      </c>
      <c r="BM473" t="s">
        <v>101</v>
      </c>
      <c r="BN473" t="s">
        <v>101</v>
      </c>
      <c r="BO473" t="s">
        <v>101</v>
      </c>
      <c r="BP473">
        <v>1239</v>
      </c>
      <c r="BQ473">
        <v>31</v>
      </c>
      <c r="BR473" t="s">
        <v>101</v>
      </c>
      <c r="BS473">
        <v>1153660.42</v>
      </c>
      <c r="BT473">
        <v>1932405.9720000001</v>
      </c>
      <c r="BU473">
        <v>41.97036267</v>
      </c>
      <c r="BV473">
        <v>-87.710362140000001</v>
      </c>
      <c r="BW473">
        <v>14</v>
      </c>
      <c r="BX473" t="s">
        <v>1204</v>
      </c>
      <c r="BY473">
        <v>39</v>
      </c>
      <c r="BZ473">
        <v>17</v>
      </c>
      <c r="CA473" t="s">
        <v>3006</v>
      </c>
    </row>
    <row r="474" spans="2:79" x14ac:dyDescent="0.2">
      <c r="B474">
        <v>610235</v>
      </c>
      <c r="C474" t="s">
        <v>609</v>
      </c>
      <c r="D474" t="s">
        <v>88</v>
      </c>
      <c r="E474" t="s">
        <v>610</v>
      </c>
      <c r="F474" t="s">
        <v>90</v>
      </c>
      <c r="G474" t="s">
        <v>91</v>
      </c>
      <c r="H474">
        <v>60651</v>
      </c>
      <c r="I474" t="s">
        <v>611</v>
      </c>
      <c r="J474" t="s">
        <v>612</v>
      </c>
      <c r="K474" t="s">
        <v>268</v>
      </c>
      <c r="L474" t="s">
        <v>121</v>
      </c>
      <c r="M474" t="s">
        <v>96</v>
      </c>
      <c r="N474" t="s">
        <v>97</v>
      </c>
      <c r="O474" t="s">
        <v>248</v>
      </c>
      <c r="P474" t="s">
        <v>249</v>
      </c>
      <c r="Q474" t="s">
        <v>96</v>
      </c>
      <c r="R474" t="s">
        <v>102</v>
      </c>
      <c r="S474">
        <v>31</v>
      </c>
      <c r="T474" t="s">
        <v>101</v>
      </c>
      <c r="U474" t="s">
        <v>101</v>
      </c>
      <c r="V474" t="s">
        <v>103</v>
      </c>
      <c r="W474">
        <v>44</v>
      </c>
      <c r="X474" t="s">
        <v>103</v>
      </c>
      <c r="Y474">
        <v>50</v>
      </c>
      <c r="Z474" t="s">
        <v>4875</v>
      </c>
      <c r="AA474" t="s">
        <v>101</v>
      </c>
      <c r="AB474" t="s">
        <v>101</v>
      </c>
      <c r="AC474" t="s">
        <v>101</v>
      </c>
      <c r="AD474" t="s">
        <v>102</v>
      </c>
      <c r="AE474">
        <v>44</v>
      </c>
      <c r="AF474" t="s">
        <v>103</v>
      </c>
      <c r="AG474">
        <v>47</v>
      </c>
      <c r="AH474" s="2">
        <v>0.94299999999999995</v>
      </c>
      <c r="AI474">
        <v>3</v>
      </c>
      <c r="AJ474" s="2">
        <v>0.95399999999999996</v>
      </c>
      <c r="AK474" s="2">
        <v>1</v>
      </c>
      <c r="AL474">
        <v>55.4</v>
      </c>
      <c r="AM474">
        <v>29.6</v>
      </c>
      <c r="AN474">
        <v>21.3</v>
      </c>
      <c r="AO474">
        <v>24.9</v>
      </c>
      <c r="AP474">
        <v>44.4</v>
      </c>
      <c r="AQ474">
        <v>44.3</v>
      </c>
      <c r="AR474">
        <v>32.9</v>
      </c>
      <c r="AS474">
        <v>28.2</v>
      </c>
      <c r="AT474">
        <v>61.5</v>
      </c>
      <c r="AU474">
        <v>54.9</v>
      </c>
      <c r="AV474">
        <v>11.5</v>
      </c>
      <c r="AW474">
        <v>16.100000000000001</v>
      </c>
      <c r="AX474">
        <v>9.1</v>
      </c>
      <c r="AY474">
        <v>8</v>
      </c>
      <c r="AZ474">
        <v>0.1</v>
      </c>
      <c r="BA474">
        <v>0.8</v>
      </c>
      <c r="BB474" t="s">
        <v>113</v>
      </c>
      <c r="BC474" t="s">
        <v>220</v>
      </c>
      <c r="BD474" t="s">
        <v>101</v>
      </c>
      <c r="BE474" t="s">
        <v>101</v>
      </c>
      <c r="BF474" t="s">
        <v>101</v>
      </c>
      <c r="BG474" t="s">
        <v>101</v>
      </c>
      <c r="BH474" t="s">
        <v>101</v>
      </c>
      <c r="BI474" t="s">
        <v>101</v>
      </c>
      <c r="BJ474" t="s">
        <v>101</v>
      </c>
      <c r="BK474" t="s">
        <v>101</v>
      </c>
      <c r="BL474" t="s">
        <v>101</v>
      </c>
      <c r="BM474" t="s">
        <v>101</v>
      </c>
      <c r="BN474" t="s">
        <v>101</v>
      </c>
      <c r="BO474" t="s">
        <v>101</v>
      </c>
      <c r="BP474">
        <v>1111</v>
      </c>
      <c r="BQ474">
        <v>36</v>
      </c>
      <c r="BR474" t="s">
        <v>101</v>
      </c>
      <c r="BS474">
        <v>1138362.5360000001</v>
      </c>
      <c r="BT474">
        <v>1909130.405</v>
      </c>
      <c r="BU474">
        <v>41.906783580000003</v>
      </c>
      <c r="BV474">
        <v>-87.767179339999998</v>
      </c>
      <c r="BW474">
        <v>25</v>
      </c>
      <c r="BX474" t="s">
        <v>269</v>
      </c>
      <c r="BY474">
        <v>29</v>
      </c>
      <c r="BZ474">
        <v>25</v>
      </c>
      <c r="CA474" t="s">
        <v>613</v>
      </c>
    </row>
    <row r="475" spans="2:79" x14ac:dyDescent="0.2">
      <c r="B475">
        <v>610543</v>
      </c>
      <c r="C475" t="s">
        <v>2273</v>
      </c>
      <c r="D475" t="s">
        <v>132</v>
      </c>
      <c r="E475" t="s">
        <v>2274</v>
      </c>
      <c r="F475" t="s">
        <v>90</v>
      </c>
      <c r="G475" t="s">
        <v>91</v>
      </c>
      <c r="H475">
        <v>60632</v>
      </c>
      <c r="I475" t="s">
        <v>2275</v>
      </c>
      <c r="J475" t="s">
        <v>2276</v>
      </c>
      <c r="K475" t="s">
        <v>324</v>
      </c>
      <c r="L475" t="s">
        <v>112</v>
      </c>
      <c r="M475" t="s">
        <v>101</v>
      </c>
      <c r="N475" t="s">
        <v>128</v>
      </c>
      <c r="O475" t="s">
        <v>248</v>
      </c>
      <c r="P475" t="s">
        <v>789</v>
      </c>
      <c r="Q475" t="s">
        <v>96</v>
      </c>
      <c r="R475" t="s">
        <v>149</v>
      </c>
      <c r="S475">
        <v>67</v>
      </c>
      <c r="T475" t="s">
        <v>103</v>
      </c>
      <c r="U475">
        <v>54</v>
      </c>
      <c r="V475" t="s">
        <v>103</v>
      </c>
      <c r="W475">
        <v>53</v>
      </c>
      <c r="X475" t="s">
        <v>149</v>
      </c>
      <c r="Y475">
        <v>63</v>
      </c>
      <c r="Z475" t="s">
        <v>4874</v>
      </c>
      <c r="AA475">
        <v>62</v>
      </c>
      <c r="AB475" t="s">
        <v>149</v>
      </c>
      <c r="AC475">
        <v>64</v>
      </c>
      <c r="AD475" t="s">
        <v>103</v>
      </c>
      <c r="AE475">
        <v>53</v>
      </c>
      <c r="AF475" t="s">
        <v>149</v>
      </c>
      <c r="AG475">
        <v>56</v>
      </c>
      <c r="AH475" s="2">
        <v>0.92200000000000004</v>
      </c>
      <c r="AI475">
        <v>3</v>
      </c>
      <c r="AJ475" s="2">
        <v>0</v>
      </c>
      <c r="AK475" s="2">
        <v>1</v>
      </c>
      <c r="AL475" t="s">
        <v>101</v>
      </c>
      <c r="AM475" t="s">
        <v>101</v>
      </c>
      <c r="AN475" t="s">
        <v>101</v>
      </c>
      <c r="AO475" t="s">
        <v>101</v>
      </c>
      <c r="AP475" t="s">
        <v>101</v>
      </c>
      <c r="AQ475" t="s">
        <v>101</v>
      </c>
      <c r="AR475" t="s">
        <v>101</v>
      </c>
      <c r="AS475" t="s">
        <v>101</v>
      </c>
      <c r="AT475" t="s">
        <v>101</v>
      </c>
      <c r="AU475" t="s">
        <v>101</v>
      </c>
      <c r="AV475" t="s">
        <v>101</v>
      </c>
      <c r="AW475" t="s">
        <v>101</v>
      </c>
      <c r="BB475" t="s">
        <v>101</v>
      </c>
      <c r="BC475" t="s">
        <v>101</v>
      </c>
      <c r="BD475" t="s">
        <v>101</v>
      </c>
      <c r="BE475" t="s">
        <v>101</v>
      </c>
      <c r="BF475" t="s">
        <v>101</v>
      </c>
      <c r="BG475">
        <v>13.9</v>
      </c>
      <c r="BH475" t="s">
        <v>101</v>
      </c>
      <c r="BI475" t="s">
        <v>101</v>
      </c>
      <c r="BJ475" t="s">
        <v>101</v>
      </c>
      <c r="BK475" t="s">
        <v>101</v>
      </c>
      <c r="BL475" t="s">
        <v>101</v>
      </c>
      <c r="BM475" t="s">
        <v>101</v>
      </c>
      <c r="BN475" t="s">
        <v>101</v>
      </c>
      <c r="BO475" t="s">
        <v>101</v>
      </c>
      <c r="BP475">
        <v>581</v>
      </c>
      <c r="BQ475">
        <v>44</v>
      </c>
      <c r="BR475">
        <v>85.6</v>
      </c>
      <c r="BS475">
        <v>1153924.1170000001</v>
      </c>
      <c r="BT475">
        <v>1868568.611</v>
      </c>
      <c r="BU475">
        <v>41.79518118</v>
      </c>
      <c r="BV475">
        <v>-87.711094470000006</v>
      </c>
      <c r="BW475">
        <v>63</v>
      </c>
      <c r="BX475" t="s">
        <v>164</v>
      </c>
      <c r="BY475">
        <v>14</v>
      </c>
      <c r="BZ475">
        <v>8</v>
      </c>
      <c r="CA475" t="s">
        <v>2277</v>
      </c>
    </row>
    <row r="476" spans="2:79" x14ac:dyDescent="0.2">
      <c r="B476">
        <v>610078</v>
      </c>
      <c r="C476" t="s">
        <v>2278</v>
      </c>
      <c r="D476" t="s">
        <v>88</v>
      </c>
      <c r="E476" t="s">
        <v>2279</v>
      </c>
      <c r="F476" t="s">
        <v>90</v>
      </c>
      <c r="G476" t="s">
        <v>91</v>
      </c>
      <c r="H476">
        <v>60613</v>
      </c>
      <c r="I476" t="s">
        <v>2280</v>
      </c>
      <c r="J476" t="s">
        <v>2281</v>
      </c>
      <c r="K476" t="s">
        <v>954</v>
      </c>
      <c r="L476" t="s">
        <v>193</v>
      </c>
      <c r="M476" t="s">
        <v>96</v>
      </c>
      <c r="N476" t="s">
        <v>128</v>
      </c>
      <c r="O476" t="s">
        <v>248</v>
      </c>
      <c r="P476" t="s">
        <v>433</v>
      </c>
      <c r="Q476" t="s">
        <v>96</v>
      </c>
      <c r="R476" t="s">
        <v>149</v>
      </c>
      <c r="S476">
        <v>67</v>
      </c>
      <c r="T476" t="s">
        <v>101</v>
      </c>
      <c r="U476" t="s">
        <v>101</v>
      </c>
      <c r="V476" t="s">
        <v>103</v>
      </c>
      <c r="W476">
        <v>50</v>
      </c>
      <c r="X476" t="s">
        <v>103</v>
      </c>
      <c r="Y476">
        <v>51</v>
      </c>
      <c r="Z476" t="s">
        <v>4875</v>
      </c>
      <c r="AA476" t="s">
        <v>101</v>
      </c>
      <c r="AB476" t="s">
        <v>101</v>
      </c>
      <c r="AC476" t="s">
        <v>101</v>
      </c>
      <c r="AD476" t="s">
        <v>103</v>
      </c>
      <c r="AE476">
        <v>51</v>
      </c>
      <c r="AF476" t="s">
        <v>103</v>
      </c>
      <c r="AG476">
        <v>47</v>
      </c>
      <c r="AH476" s="2">
        <v>0.96199999999999997</v>
      </c>
      <c r="AI476">
        <v>3</v>
      </c>
      <c r="AJ476" s="2">
        <v>0.96199999999999997</v>
      </c>
      <c r="AK476" s="2">
        <v>1</v>
      </c>
      <c r="AL476">
        <v>68.2</v>
      </c>
      <c r="AM476">
        <v>31.2</v>
      </c>
      <c r="AN476">
        <v>46.6</v>
      </c>
      <c r="AO476">
        <v>38.700000000000003</v>
      </c>
      <c r="AP476">
        <v>51.3</v>
      </c>
      <c r="AQ476">
        <v>49.5</v>
      </c>
      <c r="AR476">
        <v>52.3</v>
      </c>
      <c r="AS476">
        <v>50</v>
      </c>
      <c r="AT476">
        <v>54.8</v>
      </c>
      <c r="AU476">
        <v>54.1</v>
      </c>
      <c r="AV476">
        <v>34.5</v>
      </c>
      <c r="AW476">
        <v>29.6</v>
      </c>
      <c r="AX476">
        <v>27.6</v>
      </c>
      <c r="AY476">
        <v>21.3</v>
      </c>
      <c r="AZ476">
        <v>1.1000000000000001</v>
      </c>
      <c r="BA476">
        <v>1.9</v>
      </c>
      <c r="BB476" t="s">
        <v>220</v>
      </c>
      <c r="BC476" t="s">
        <v>220</v>
      </c>
      <c r="BD476">
        <v>32.1</v>
      </c>
      <c r="BE476">
        <v>83.3</v>
      </c>
      <c r="BF476" t="s">
        <v>101</v>
      </c>
      <c r="BG476" t="s">
        <v>101</v>
      </c>
      <c r="BH476" t="s">
        <v>101</v>
      </c>
      <c r="BI476" t="s">
        <v>101</v>
      </c>
      <c r="BJ476" t="s">
        <v>101</v>
      </c>
      <c r="BK476" t="s">
        <v>101</v>
      </c>
      <c r="BL476" t="s">
        <v>101</v>
      </c>
      <c r="BM476" t="s">
        <v>101</v>
      </c>
      <c r="BN476" t="s">
        <v>101</v>
      </c>
      <c r="BO476" t="s">
        <v>101</v>
      </c>
      <c r="BP476">
        <v>690</v>
      </c>
      <c r="BQ476">
        <v>33</v>
      </c>
      <c r="BR476" t="s">
        <v>101</v>
      </c>
      <c r="BS476">
        <v>1169719.2560000001</v>
      </c>
      <c r="BT476">
        <v>1924734.5619999999</v>
      </c>
      <c r="BU476">
        <v>41.948976459999997</v>
      </c>
      <c r="BV476">
        <v>-87.651537450000006</v>
      </c>
      <c r="BW476">
        <v>6</v>
      </c>
      <c r="BX476" t="s">
        <v>1433</v>
      </c>
      <c r="BY476">
        <v>44</v>
      </c>
      <c r="BZ476">
        <v>19</v>
      </c>
      <c r="CA476" t="s">
        <v>2282</v>
      </c>
    </row>
    <row r="477" spans="2:79" x14ac:dyDescent="0.2">
      <c r="B477">
        <v>610147</v>
      </c>
      <c r="C477" t="s">
        <v>2540</v>
      </c>
      <c r="D477" t="s">
        <v>88</v>
      </c>
      <c r="E477" t="s">
        <v>2541</v>
      </c>
      <c r="F477" t="s">
        <v>90</v>
      </c>
      <c r="G477" t="s">
        <v>91</v>
      </c>
      <c r="H477">
        <v>60645</v>
      </c>
      <c r="I477" t="s">
        <v>2542</v>
      </c>
      <c r="J477" t="s">
        <v>2543</v>
      </c>
      <c r="K477" t="s">
        <v>954</v>
      </c>
      <c r="L477" t="s">
        <v>193</v>
      </c>
      <c r="M477" t="s">
        <v>96</v>
      </c>
      <c r="N477" t="s">
        <v>128</v>
      </c>
      <c r="O477" t="s">
        <v>248</v>
      </c>
      <c r="P477" t="s">
        <v>433</v>
      </c>
      <c r="Q477" t="s">
        <v>96</v>
      </c>
      <c r="R477" t="s">
        <v>250</v>
      </c>
      <c r="S477">
        <v>81</v>
      </c>
      <c r="T477" t="s">
        <v>149</v>
      </c>
      <c r="U477">
        <v>76</v>
      </c>
      <c r="V477" t="s">
        <v>149</v>
      </c>
      <c r="W477">
        <v>68</v>
      </c>
      <c r="X477" t="s">
        <v>149</v>
      </c>
      <c r="Y477">
        <v>62</v>
      </c>
      <c r="Z477" t="s">
        <v>4874</v>
      </c>
      <c r="AA477">
        <v>75</v>
      </c>
      <c r="AB477" t="s">
        <v>149</v>
      </c>
      <c r="AC477">
        <v>64</v>
      </c>
      <c r="AD477" t="s">
        <v>103</v>
      </c>
      <c r="AE477">
        <v>53</v>
      </c>
      <c r="AF477" t="s">
        <v>103</v>
      </c>
      <c r="AG477">
        <v>51</v>
      </c>
      <c r="AH477" s="2">
        <v>0.96399999999999997</v>
      </c>
      <c r="AI477">
        <v>3</v>
      </c>
      <c r="AJ477" s="2">
        <v>0.95099999999999996</v>
      </c>
      <c r="AK477" s="2">
        <v>1</v>
      </c>
      <c r="AL477">
        <v>77.3</v>
      </c>
      <c r="AM477">
        <v>50.9</v>
      </c>
      <c r="AN477">
        <v>49.8</v>
      </c>
      <c r="AO477">
        <v>47.2</v>
      </c>
      <c r="AP477">
        <v>60.9</v>
      </c>
      <c r="AQ477">
        <v>61.9</v>
      </c>
      <c r="AR477">
        <v>73</v>
      </c>
      <c r="AS477">
        <v>52.7</v>
      </c>
      <c r="AT477">
        <v>75.099999999999994</v>
      </c>
      <c r="AU477">
        <v>53.6</v>
      </c>
      <c r="AV477">
        <v>37.299999999999997</v>
      </c>
      <c r="AW477">
        <v>52.5</v>
      </c>
      <c r="AX477">
        <v>34.299999999999997</v>
      </c>
      <c r="AY477">
        <v>28.3</v>
      </c>
      <c r="AZ477">
        <v>0.7</v>
      </c>
      <c r="BA477">
        <v>0.7</v>
      </c>
      <c r="BB477" t="s">
        <v>220</v>
      </c>
      <c r="BC477" t="s">
        <v>113</v>
      </c>
      <c r="BD477" t="s">
        <v>101</v>
      </c>
      <c r="BE477" t="s">
        <v>101</v>
      </c>
      <c r="BF477" t="s">
        <v>101</v>
      </c>
      <c r="BG477" t="s">
        <v>101</v>
      </c>
      <c r="BH477" t="s">
        <v>101</v>
      </c>
      <c r="BI477" t="s">
        <v>101</v>
      </c>
      <c r="BJ477" t="s">
        <v>101</v>
      </c>
      <c r="BK477" t="s">
        <v>101</v>
      </c>
      <c r="BL477" t="s">
        <v>101</v>
      </c>
      <c r="BM477" t="s">
        <v>101</v>
      </c>
      <c r="BN477" t="s">
        <v>101</v>
      </c>
      <c r="BO477" t="s">
        <v>101</v>
      </c>
      <c r="BP477">
        <v>735</v>
      </c>
      <c r="BQ477">
        <v>32</v>
      </c>
      <c r="BR477" t="s">
        <v>101</v>
      </c>
      <c r="BS477">
        <v>1157132.1640000001</v>
      </c>
      <c r="BT477">
        <v>1948795.4739999999</v>
      </c>
      <c r="BU477">
        <v>42.015266179999998</v>
      </c>
      <c r="BV477">
        <v>-87.697148580000004</v>
      </c>
      <c r="BW477">
        <v>2</v>
      </c>
      <c r="BX477" t="s">
        <v>1454</v>
      </c>
      <c r="BY477">
        <v>50</v>
      </c>
      <c r="BZ477">
        <v>24</v>
      </c>
      <c r="CA477" t="s">
        <v>2544</v>
      </c>
    </row>
    <row r="478" spans="2:79" x14ac:dyDescent="0.2">
      <c r="B478">
        <v>609808</v>
      </c>
      <c r="C478" t="s">
        <v>441</v>
      </c>
      <c r="D478" t="s">
        <v>88</v>
      </c>
      <c r="E478" t="s">
        <v>442</v>
      </c>
      <c r="F478" t="s">
        <v>90</v>
      </c>
      <c r="G478" t="s">
        <v>91</v>
      </c>
      <c r="H478">
        <v>60628</v>
      </c>
      <c r="I478" t="s">
        <v>443</v>
      </c>
      <c r="J478" t="s">
        <v>444</v>
      </c>
      <c r="K478" t="s">
        <v>155</v>
      </c>
      <c r="L478" t="s">
        <v>156</v>
      </c>
      <c r="M478" t="s">
        <v>96</v>
      </c>
      <c r="N478" t="s">
        <v>128</v>
      </c>
      <c r="O478" t="s">
        <v>248</v>
      </c>
      <c r="P478" t="s">
        <v>249</v>
      </c>
      <c r="Q478" t="s">
        <v>96</v>
      </c>
      <c r="R478" t="s">
        <v>102</v>
      </c>
      <c r="S478">
        <v>28</v>
      </c>
      <c r="T478" t="s">
        <v>101</v>
      </c>
      <c r="U478" t="s">
        <v>101</v>
      </c>
      <c r="V478" t="s">
        <v>103</v>
      </c>
      <c r="W478">
        <v>58</v>
      </c>
      <c r="X478" t="s">
        <v>149</v>
      </c>
      <c r="Y478">
        <v>60</v>
      </c>
      <c r="Z478" t="s">
        <v>4875</v>
      </c>
      <c r="AA478" t="s">
        <v>101</v>
      </c>
      <c r="AB478" t="s">
        <v>101</v>
      </c>
      <c r="AC478" t="s">
        <v>101</v>
      </c>
      <c r="AD478" t="s">
        <v>103</v>
      </c>
      <c r="AE478">
        <v>47</v>
      </c>
      <c r="AF478" t="s">
        <v>103</v>
      </c>
      <c r="AG478">
        <v>49</v>
      </c>
      <c r="AH478" s="2">
        <v>0.94899999999999995</v>
      </c>
      <c r="AI478">
        <v>2.9</v>
      </c>
      <c r="AJ478" s="2">
        <v>0.94699999999999995</v>
      </c>
      <c r="AK478" s="2">
        <v>0.94699999999999995</v>
      </c>
      <c r="AL478">
        <v>51.6</v>
      </c>
      <c r="AM478">
        <v>31.4</v>
      </c>
      <c r="AN478">
        <v>17.3</v>
      </c>
      <c r="AO478">
        <v>13.6</v>
      </c>
      <c r="AP478">
        <v>43.7</v>
      </c>
      <c r="AQ478">
        <v>41.4</v>
      </c>
      <c r="AR478">
        <v>36.299999999999997</v>
      </c>
      <c r="AS478">
        <v>24.5</v>
      </c>
      <c r="AT478">
        <v>64.8</v>
      </c>
      <c r="AU478">
        <v>53.9</v>
      </c>
      <c r="AV478">
        <v>1.8</v>
      </c>
      <c r="AW478">
        <v>16.100000000000001</v>
      </c>
      <c r="AX478">
        <v>11.6</v>
      </c>
      <c r="AY478">
        <v>1.9</v>
      </c>
      <c r="AZ478">
        <v>0.5</v>
      </c>
      <c r="BA478">
        <v>-1.5</v>
      </c>
      <c r="BB478" t="s">
        <v>113</v>
      </c>
      <c r="BC478" t="s">
        <v>104</v>
      </c>
      <c r="BD478" t="s">
        <v>101</v>
      </c>
      <c r="BE478" t="s">
        <v>101</v>
      </c>
      <c r="BF478" t="s">
        <v>101</v>
      </c>
      <c r="BG478" t="s">
        <v>101</v>
      </c>
      <c r="BH478" t="s">
        <v>101</v>
      </c>
      <c r="BI478" t="s">
        <v>101</v>
      </c>
      <c r="BJ478" t="s">
        <v>101</v>
      </c>
      <c r="BK478" t="s">
        <v>101</v>
      </c>
      <c r="BL478" t="s">
        <v>101</v>
      </c>
      <c r="BM478" t="s">
        <v>101</v>
      </c>
      <c r="BN478" t="s">
        <v>101</v>
      </c>
      <c r="BO478" t="s">
        <v>101</v>
      </c>
      <c r="BP478">
        <v>525</v>
      </c>
      <c r="BQ478">
        <v>48</v>
      </c>
      <c r="BR478" t="s">
        <v>101</v>
      </c>
      <c r="BS478">
        <v>1175378.7139999999</v>
      </c>
      <c r="BT478">
        <v>1829178.5730000001</v>
      </c>
      <c r="BU478">
        <v>41.686636819999997</v>
      </c>
      <c r="BV478">
        <v>-87.633594759999994</v>
      </c>
      <c r="BW478">
        <v>49</v>
      </c>
      <c r="BX478" t="s">
        <v>157</v>
      </c>
      <c r="BY478">
        <v>34</v>
      </c>
      <c r="BZ478">
        <v>22</v>
      </c>
      <c r="CA478" t="s">
        <v>445</v>
      </c>
    </row>
    <row r="479" spans="2:79" x14ac:dyDescent="0.2">
      <c r="B479">
        <v>610216</v>
      </c>
      <c r="C479" t="s">
        <v>2050</v>
      </c>
      <c r="D479" t="s">
        <v>88</v>
      </c>
      <c r="E479" t="s">
        <v>2051</v>
      </c>
      <c r="F479" t="s">
        <v>90</v>
      </c>
      <c r="G479" t="s">
        <v>91</v>
      </c>
      <c r="H479">
        <v>60608</v>
      </c>
      <c r="I479" t="s">
        <v>2052</v>
      </c>
      <c r="J479" t="s">
        <v>2053</v>
      </c>
      <c r="K479" t="s">
        <v>633</v>
      </c>
      <c r="L479" t="s">
        <v>121</v>
      </c>
      <c r="M479" t="s">
        <v>96</v>
      </c>
      <c r="N479" t="s">
        <v>97</v>
      </c>
      <c r="O479" t="s">
        <v>248</v>
      </c>
      <c r="P479" t="s">
        <v>249</v>
      </c>
      <c r="Q479" t="s">
        <v>1285</v>
      </c>
      <c r="R479" t="s">
        <v>149</v>
      </c>
      <c r="S479">
        <v>60</v>
      </c>
      <c r="T479" t="s">
        <v>101</v>
      </c>
      <c r="U479" t="s">
        <v>101</v>
      </c>
      <c r="V479" t="s">
        <v>149</v>
      </c>
      <c r="W479">
        <v>70</v>
      </c>
      <c r="X479" t="s">
        <v>250</v>
      </c>
      <c r="Y479">
        <v>91</v>
      </c>
      <c r="Z479" t="s">
        <v>4875</v>
      </c>
      <c r="AA479" t="s">
        <v>101</v>
      </c>
      <c r="AB479" t="s">
        <v>101</v>
      </c>
      <c r="AC479" t="s">
        <v>101</v>
      </c>
      <c r="AD479" t="s">
        <v>103</v>
      </c>
      <c r="AE479">
        <v>48</v>
      </c>
      <c r="AF479" t="s">
        <v>103</v>
      </c>
      <c r="AG479">
        <v>53</v>
      </c>
      <c r="AH479" s="2">
        <v>0.95099999999999996</v>
      </c>
      <c r="AI479">
        <v>2.9</v>
      </c>
      <c r="AJ479" s="2">
        <v>0.95299999999999996</v>
      </c>
      <c r="AK479" s="2">
        <v>0.97</v>
      </c>
      <c r="AL479">
        <v>64.400000000000006</v>
      </c>
      <c r="AM479" t="s">
        <v>101</v>
      </c>
      <c r="AN479">
        <v>37.6</v>
      </c>
      <c r="AO479">
        <v>37</v>
      </c>
      <c r="AP479">
        <v>49.6</v>
      </c>
      <c r="AQ479">
        <v>61.5</v>
      </c>
      <c r="AR479">
        <v>47.1</v>
      </c>
      <c r="AS479">
        <v>44.5</v>
      </c>
      <c r="AT479">
        <v>60.4</v>
      </c>
      <c r="AU479">
        <v>63.9</v>
      </c>
      <c r="AV479">
        <v>12.1</v>
      </c>
      <c r="AW479">
        <v>24.2</v>
      </c>
      <c r="AX479">
        <v>17.399999999999999</v>
      </c>
      <c r="AY479">
        <v>12.5</v>
      </c>
      <c r="AZ479">
        <v>0.2</v>
      </c>
      <c r="BA479">
        <v>0.3</v>
      </c>
      <c r="BB479" t="s">
        <v>113</v>
      </c>
      <c r="BC479" t="s">
        <v>113</v>
      </c>
      <c r="BD479">
        <v>40</v>
      </c>
      <c r="BE479">
        <v>42.9</v>
      </c>
      <c r="BF479" t="s">
        <v>101</v>
      </c>
      <c r="BG479" t="s">
        <v>101</v>
      </c>
      <c r="BH479" t="s">
        <v>101</v>
      </c>
      <c r="BI479" t="s">
        <v>101</v>
      </c>
      <c r="BJ479" t="s">
        <v>101</v>
      </c>
      <c r="BK479" t="s">
        <v>101</v>
      </c>
      <c r="BL479" t="s">
        <v>101</v>
      </c>
      <c r="BM479" t="s">
        <v>101</v>
      </c>
      <c r="BN479" t="s">
        <v>101</v>
      </c>
      <c r="BO479" t="s">
        <v>101</v>
      </c>
      <c r="BP479">
        <v>501</v>
      </c>
      <c r="BQ479">
        <v>39</v>
      </c>
      <c r="BR479" t="s">
        <v>101</v>
      </c>
      <c r="BS479">
        <v>1170942.07</v>
      </c>
      <c r="BT479">
        <v>1890439.5430000001</v>
      </c>
      <c r="BU479">
        <v>41.854842140000002</v>
      </c>
      <c r="BV479">
        <v>-87.648049639999996</v>
      </c>
      <c r="BW479">
        <v>31</v>
      </c>
      <c r="BX479" t="s">
        <v>901</v>
      </c>
      <c r="BY479">
        <v>25</v>
      </c>
      <c r="BZ479">
        <v>12</v>
      </c>
      <c r="CA479" t="s">
        <v>2054</v>
      </c>
    </row>
    <row r="480" spans="2:79" x14ac:dyDescent="0.2">
      <c r="B480">
        <v>610082</v>
      </c>
      <c r="C480" t="s">
        <v>2550</v>
      </c>
      <c r="D480" t="s">
        <v>88</v>
      </c>
      <c r="E480" t="s">
        <v>2551</v>
      </c>
      <c r="F480" t="s">
        <v>90</v>
      </c>
      <c r="G480" t="s">
        <v>91</v>
      </c>
      <c r="H480">
        <v>60655</v>
      </c>
      <c r="I480" t="s">
        <v>2552</v>
      </c>
      <c r="J480" t="s">
        <v>2553</v>
      </c>
      <c r="K480" t="s">
        <v>155</v>
      </c>
      <c r="L480" t="s">
        <v>156</v>
      </c>
      <c r="M480" t="s">
        <v>1285</v>
      </c>
      <c r="N480" t="s">
        <v>128</v>
      </c>
      <c r="O480" t="s">
        <v>248</v>
      </c>
      <c r="P480" t="s">
        <v>433</v>
      </c>
      <c r="Q480" t="s">
        <v>96</v>
      </c>
      <c r="R480" t="s">
        <v>250</v>
      </c>
      <c r="S480">
        <v>84</v>
      </c>
      <c r="T480" t="s">
        <v>101</v>
      </c>
      <c r="U480" t="s">
        <v>101</v>
      </c>
      <c r="V480" t="s">
        <v>103</v>
      </c>
      <c r="W480">
        <v>58</v>
      </c>
      <c r="X480" t="s">
        <v>102</v>
      </c>
      <c r="Y480">
        <v>38</v>
      </c>
      <c r="Z480" t="s">
        <v>4875</v>
      </c>
      <c r="AA480" t="s">
        <v>101</v>
      </c>
      <c r="AB480" t="s">
        <v>101</v>
      </c>
      <c r="AC480" t="s">
        <v>101</v>
      </c>
      <c r="AD480" t="s">
        <v>101</v>
      </c>
      <c r="AE480" t="s">
        <v>101</v>
      </c>
      <c r="AF480" t="s">
        <v>101</v>
      </c>
      <c r="AG480" t="s">
        <v>101</v>
      </c>
      <c r="AH480" s="2">
        <v>0.96</v>
      </c>
      <c r="AI480">
        <v>2.9</v>
      </c>
      <c r="AJ480" s="2">
        <v>0.96099999999999997</v>
      </c>
      <c r="AK480" s="2">
        <v>0.98499999999999999</v>
      </c>
      <c r="AL480">
        <v>85.8</v>
      </c>
      <c r="AM480" t="s">
        <v>101</v>
      </c>
      <c r="AN480">
        <v>64.599999999999994</v>
      </c>
      <c r="AO480">
        <v>71.2</v>
      </c>
      <c r="AP480">
        <v>66.900000000000006</v>
      </c>
      <c r="AQ480">
        <v>63.1</v>
      </c>
      <c r="AR480">
        <v>72</v>
      </c>
      <c r="AS480">
        <v>71.599999999999994</v>
      </c>
      <c r="AT480">
        <v>63.1</v>
      </c>
      <c r="AU480">
        <v>51.6</v>
      </c>
      <c r="AV480">
        <v>41.3</v>
      </c>
      <c r="AW480">
        <v>65.3</v>
      </c>
      <c r="AX480">
        <v>39.5</v>
      </c>
      <c r="AY480">
        <v>39.200000000000003</v>
      </c>
      <c r="AZ480">
        <v>-0.1</v>
      </c>
      <c r="BA480">
        <v>0.3</v>
      </c>
      <c r="BB480" t="s">
        <v>113</v>
      </c>
      <c r="BC480" t="s">
        <v>113</v>
      </c>
      <c r="BD480" t="s">
        <v>101</v>
      </c>
      <c r="BE480" t="s">
        <v>101</v>
      </c>
      <c r="BF480" t="s">
        <v>101</v>
      </c>
      <c r="BG480" t="s">
        <v>101</v>
      </c>
      <c r="BH480" t="s">
        <v>101</v>
      </c>
      <c r="BI480" t="s">
        <v>101</v>
      </c>
      <c r="BJ480" t="s">
        <v>101</v>
      </c>
      <c r="BK480" t="s">
        <v>101</v>
      </c>
      <c r="BL480" t="s">
        <v>101</v>
      </c>
      <c r="BM480" t="s">
        <v>101</v>
      </c>
      <c r="BN480" t="s">
        <v>101</v>
      </c>
      <c r="BO480" t="s">
        <v>101</v>
      </c>
      <c r="BP480">
        <v>909</v>
      </c>
      <c r="BQ480">
        <v>49</v>
      </c>
      <c r="BR480" t="s">
        <v>101</v>
      </c>
      <c r="BS480">
        <v>1155639.216</v>
      </c>
      <c r="BT480">
        <v>1832346.852</v>
      </c>
      <c r="BU480">
        <v>41.695748450000004</v>
      </c>
      <c r="BV480">
        <v>-87.705773829999998</v>
      </c>
      <c r="BW480">
        <v>74</v>
      </c>
      <c r="BX480" t="s">
        <v>2487</v>
      </c>
      <c r="BY480">
        <v>19</v>
      </c>
      <c r="BZ480">
        <v>22</v>
      </c>
      <c r="CA480" t="s">
        <v>2554</v>
      </c>
    </row>
    <row r="481" spans="2:79" x14ac:dyDescent="0.2">
      <c r="B481">
        <v>610499</v>
      </c>
      <c r="C481" t="s">
        <v>2029</v>
      </c>
      <c r="D481" t="s">
        <v>132</v>
      </c>
      <c r="E481" t="s">
        <v>2030</v>
      </c>
      <c r="F481" t="s">
        <v>90</v>
      </c>
      <c r="G481" t="s">
        <v>91</v>
      </c>
      <c r="H481">
        <v>60623</v>
      </c>
      <c r="I481" t="s">
        <v>2031</v>
      </c>
      <c r="J481" t="s">
        <v>2032</v>
      </c>
      <c r="K481" t="s">
        <v>324</v>
      </c>
      <c r="L481" t="s">
        <v>121</v>
      </c>
      <c r="M481" t="s">
        <v>96</v>
      </c>
      <c r="N481" t="s">
        <v>128</v>
      </c>
      <c r="O481" t="s">
        <v>248</v>
      </c>
      <c r="P481" t="s">
        <v>249</v>
      </c>
      <c r="Q481" t="s">
        <v>96</v>
      </c>
      <c r="R481" t="s">
        <v>149</v>
      </c>
      <c r="S481">
        <v>60</v>
      </c>
      <c r="T481" t="s">
        <v>103</v>
      </c>
      <c r="U481">
        <v>42</v>
      </c>
      <c r="V481" t="s">
        <v>103</v>
      </c>
      <c r="W481">
        <v>51</v>
      </c>
      <c r="X481" t="s">
        <v>103</v>
      </c>
      <c r="Y481">
        <v>46</v>
      </c>
      <c r="Z481" t="s">
        <v>4876</v>
      </c>
      <c r="AA481">
        <v>47</v>
      </c>
      <c r="AB481" t="s">
        <v>103</v>
      </c>
      <c r="AC481">
        <v>48</v>
      </c>
      <c r="AD481" t="s">
        <v>149</v>
      </c>
      <c r="AE481">
        <v>54</v>
      </c>
      <c r="AF481" t="s">
        <v>149</v>
      </c>
      <c r="AG481">
        <v>56</v>
      </c>
      <c r="AH481" s="2">
        <v>0.91400000000000003</v>
      </c>
      <c r="AI481">
        <v>2.9</v>
      </c>
      <c r="AJ481" s="2">
        <v>0.96599999999999997</v>
      </c>
      <c r="AK481" s="2">
        <v>0.98699999999999999</v>
      </c>
      <c r="AL481" t="s">
        <v>101</v>
      </c>
      <c r="AM481" t="s">
        <v>101</v>
      </c>
      <c r="AN481" t="s">
        <v>101</v>
      </c>
      <c r="AO481" t="s">
        <v>101</v>
      </c>
      <c r="AP481" t="s">
        <v>101</v>
      </c>
      <c r="AQ481" t="s">
        <v>101</v>
      </c>
      <c r="AR481" t="s">
        <v>101</v>
      </c>
      <c r="AS481" t="s">
        <v>101</v>
      </c>
      <c r="AT481" t="s">
        <v>101</v>
      </c>
      <c r="AU481" t="s">
        <v>101</v>
      </c>
      <c r="AV481" t="s">
        <v>101</v>
      </c>
      <c r="AW481" t="s">
        <v>101</v>
      </c>
      <c r="BB481" t="s">
        <v>101</v>
      </c>
      <c r="BC481" t="s">
        <v>101</v>
      </c>
      <c r="BD481" t="s">
        <v>101</v>
      </c>
      <c r="BE481" t="s">
        <v>101</v>
      </c>
      <c r="BF481">
        <v>12.5</v>
      </c>
      <c r="BG481">
        <v>12.5</v>
      </c>
      <c r="BH481">
        <v>14.2</v>
      </c>
      <c r="BI481">
        <v>14.1</v>
      </c>
      <c r="BJ481">
        <v>1.6</v>
      </c>
      <c r="BK481">
        <v>15.6</v>
      </c>
      <c r="BL481">
        <v>1.4</v>
      </c>
      <c r="BM481">
        <v>20.5</v>
      </c>
      <c r="BN481" t="s">
        <v>101</v>
      </c>
      <c r="BO481" t="s">
        <v>101</v>
      </c>
      <c r="BP481">
        <v>409</v>
      </c>
      <c r="BQ481">
        <v>37</v>
      </c>
      <c r="BR481">
        <v>70.400000000000006</v>
      </c>
      <c r="BS481">
        <v>1156217.24</v>
      </c>
      <c r="BT481">
        <v>1893722.861</v>
      </c>
      <c r="BU481">
        <v>41.864161690000003</v>
      </c>
      <c r="BV481">
        <v>-87.702007609999995</v>
      </c>
      <c r="BW481">
        <v>29</v>
      </c>
      <c r="BX481" t="s">
        <v>412</v>
      </c>
      <c r="BY481">
        <v>24</v>
      </c>
      <c r="BZ481">
        <v>10</v>
      </c>
      <c r="CA481" t="s">
        <v>2033</v>
      </c>
    </row>
    <row r="482" spans="2:79" x14ac:dyDescent="0.2">
      <c r="B482">
        <v>609852</v>
      </c>
      <c r="C482" t="s">
        <v>2375</v>
      </c>
      <c r="D482" t="s">
        <v>88</v>
      </c>
      <c r="E482" t="s">
        <v>2376</v>
      </c>
      <c r="F482" t="s">
        <v>90</v>
      </c>
      <c r="G482" t="s">
        <v>91</v>
      </c>
      <c r="H482">
        <v>60625</v>
      </c>
      <c r="I482" t="s">
        <v>2377</v>
      </c>
      <c r="J482" t="s">
        <v>2378</v>
      </c>
      <c r="K482" t="s">
        <v>954</v>
      </c>
      <c r="L482" t="s">
        <v>193</v>
      </c>
      <c r="M482" t="s">
        <v>1285</v>
      </c>
      <c r="N482" t="s">
        <v>128</v>
      </c>
      <c r="O482" t="s">
        <v>248</v>
      </c>
      <c r="P482" t="s">
        <v>433</v>
      </c>
      <c r="Q482" t="s">
        <v>96</v>
      </c>
      <c r="R482" t="s">
        <v>149</v>
      </c>
      <c r="S482">
        <v>70</v>
      </c>
      <c r="T482" t="s">
        <v>149</v>
      </c>
      <c r="U482">
        <v>65</v>
      </c>
      <c r="V482" t="s">
        <v>103</v>
      </c>
      <c r="W482">
        <v>53</v>
      </c>
      <c r="X482" t="s">
        <v>103</v>
      </c>
      <c r="Y482">
        <v>51</v>
      </c>
      <c r="Z482" t="s">
        <v>4876</v>
      </c>
      <c r="AA482">
        <v>56</v>
      </c>
      <c r="AB482" t="s">
        <v>103</v>
      </c>
      <c r="AC482">
        <v>48</v>
      </c>
      <c r="AD482" t="s">
        <v>103</v>
      </c>
      <c r="AE482">
        <v>50</v>
      </c>
      <c r="AF482" t="s">
        <v>103</v>
      </c>
      <c r="AG482">
        <v>52</v>
      </c>
      <c r="AH482" s="2">
        <v>0.95099999999999996</v>
      </c>
      <c r="AI482">
        <v>2.9</v>
      </c>
      <c r="AJ482" s="2">
        <v>0.96699999999999997</v>
      </c>
      <c r="AK482" s="2">
        <v>0.98899999999999999</v>
      </c>
      <c r="AL482">
        <v>72.599999999999994</v>
      </c>
      <c r="AM482">
        <v>57</v>
      </c>
      <c r="AN482">
        <v>56</v>
      </c>
      <c r="AO482">
        <v>54.4</v>
      </c>
      <c r="AP482">
        <v>55.2</v>
      </c>
      <c r="AQ482">
        <v>69</v>
      </c>
      <c r="AR482">
        <v>53.2</v>
      </c>
      <c r="AS482">
        <v>63.9</v>
      </c>
      <c r="AT482">
        <v>60</v>
      </c>
      <c r="AU482">
        <v>59.8</v>
      </c>
      <c r="AV482">
        <v>12.8</v>
      </c>
      <c r="AW482">
        <v>41</v>
      </c>
      <c r="AX482">
        <v>19.600000000000001</v>
      </c>
      <c r="AY482">
        <v>17.600000000000001</v>
      </c>
      <c r="AZ482">
        <v>0.4</v>
      </c>
      <c r="BA482">
        <v>1</v>
      </c>
      <c r="BB482" t="s">
        <v>113</v>
      </c>
      <c r="BC482" t="s">
        <v>220</v>
      </c>
      <c r="BD482">
        <v>27.5</v>
      </c>
      <c r="BE482">
        <v>63.6</v>
      </c>
      <c r="BF482" t="s">
        <v>101</v>
      </c>
      <c r="BG482" t="s">
        <v>101</v>
      </c>
      <c r="BH482" t="s">
        <v>101</v>
      </c>
      <c r="BI482" t="s">
        <v>101</v>
      </c>
      <c r="BJ482" t="s">
        <v>101</v>
      </c>
      <c r="BK482" t="s">
        <v>101</v>
      </c>
      <c r="BL482" t="s">
        <v>101</v>
      </c>
      <c r="BM482" t="s">
        <v>101</v>
      </c>
      <c r="BN482" t="s">
        <v>101</v>
      </c>
      <c r="BO482" t="s">
        <v>101</v>
      </c>
      <c r="BP482">
        <v>451</v>
      </c>
      <c r="BQ482">
        <v>31</v>
      </c>
      <c r="BR482" t="s">
        <v>101</v>
      </c>
      <c r="BS482">
        <v>1161016.902</v>
      </c>
      <c r="BT482">
        <v>1934466.5449999999</v>
      </c>
      <c r="BU482">
        <v>41.975867000000001</v>
      </c>
      <c r="BV482">
        <v>-87.683254379999994</v>
      </c>
      <c r="BW482">
        <v>4</v>
      </c>
      <c r="BX482" t="s">
        <v>1691</v>
      </c>
      <c r="BY482">
        <v>47</v>
      </c>
      <c r="BZ482">
        <v>20</v>
      </c>
      <c r="CA482" t="s">
        <v>2379</v>
      </c>
    </row>
    <row r="483" spans="2:79" x14ac:dyDescent="0.2">
      <c r="B483">
        <v>609749</v>
      </c>
      <c r="C483" t="s">
        <v>2710</v>
      </c>
      <c r="D483" t="s">
        <v>132</v>
      </c>
      <c r="E483" t="s">
        <v>2711</v>
      </c>
      <c r="F483" t="s">
        <v>90</v>
      </c>
      <c r="G483" t="s">
        <v>91</v>
      </c>
      <c r="H483">
        <v>60625</v>
      </c>
      <c r="I483" t="s">
        <v>2712</v>
      </c>
      <c r="J483" t="s">
        <v>2713</v>
      </c>
      <c r="K483" t="s">
        <v>367</v>
      </c>
      <c r="L483" t="s">
        <v>193</v>
      </c>
      <c r="M483" t="s">
        <v>1285</v>
      </c>
      <c r="N483" t="s">
        <v>128</v>
      </c>
      <c r="O483" t="s">
        <v>248</v>
      </c>
      <c r="P483" t="s">
        <v>433</v>
      </c>
      <c r="Q483" t="s">
        <v>96</v>
      </c>
      <c r="R483" t="s">
        <v>250</v>
      </c>
      <c r="S483">
        <v>99</v>
      </c>
      <c r="T483" t="s">
        <v>101</v>
      </c>
      <c r="U483" t="s">
        <v>101</v>
      </c>
      <c r="V483" t="s">
        <v>250</v>
      </c>
      <c r="W483">
        <v>99</v>
      </c>
      <c r="X483" t="s">
        <v>250</v>
      </c>
      <c r="Y483">
        <v>88</v>
      </c>
      <c r="Z483" t="s">
        <v>4875</v>
      </c>
      <c r="AA483" t="s">
        <v>101</v>
      </c>
      <c r="AB483" t="s">
        <v>101</v>
      </c>
      <c r="AC483" t="s">
        <v>101</v>
      </c>
      <c r="AD483" t="s">
        <v>149</v>
      </c>
      <c r="AE483">
        <v>57</v>
      </c>
      <c r="AF483" t="s">
        <v>149</v>
      </c>
      <c r="AG483">
        <v>62</v>
      </c>
      <c r="AH483" s="2">
        <v>0.95699999999999996</v>
      </c>
      <c r="AI483">
        <v>2.8</v>
      </c>
      <c r="AJ483" s="2">
        <v>0.96799999999999997</v>
      </c>
      <c r="AK483" s="2">
        <v>0.98399999999999999</v>
      </c>
      <c r="AL483" t="s">
        <v>101</v>
      </c>
      <c r="AM483" t="s">
        <v>101</v>
      </c>
      <c r="AN483" t="s">
        <v>101</v>
      </c>
      <c r="AO483" t="s">
        <v>101</v>
      </c>
      <c r="AP483" t="s">
        <v>101</v>
      </c>
      <c r="AQ483" t="s">
        <v>101</v>
      </c>
      <c r="AR483" t="s">
        <v>101</v>
      </c>
      <c r="AS483" t="s">
        <v>101</v>
      </c>
      <c r="AT483" t="s">
        <v>101</v>
      </c>
      <c r="AU483" t="s">
        <v>101</v>
      </c>
      <c r="AV483" t="s">
        <v>101</v>
      </c>
      <c r="AW483" t="s">
        <v>101</v>
      </c>
      <c r="BB483" t="s">
        <v>101</v>
      </c>
      <c r="BC483" t="s">
        <v>101</v>
      </c>
      <c r="BD483" t="s">
        <v>101</v>
      </c>
      <c r="BE483" t="s">
        <v>101</v>
      </c>
      <c r="BF483">
        <v>22.4</v>
      </c>
      <c r="BG483">
        <v>22.2</v>
      </c>
      <c r="BH483">
        <v>24.5</v>
      </c>
      <c r="BI483">
        <v>24.7</v>
      </c>
      <c r="BJ483">
        <v>2.2999999999999998</v>
      </c>
      <c r="BK483">
        <v>28.8</v>
      </c>
      <c r="BL483">
        <v>4.3</v>
      </c>
      <c r="BM483">
        <v>98</v>
      </c>
      <c r="BN483">
        <v>97.6</v>
      </c>
      <c r="BO483">
        <v>90.7</v>
      </c>
      <c r="BP483">
        <v>1053</v>
      </c>
      <c r="BQ483">
        <v>31</v>
      </c>
      <c r="BR483">
        <v>95.9</v>
      </c>
      <c r="BS483">
        <v>1154090.8589999999</v>
      </c>
      <c r="BT483">
        <v>1936413.8659999999</v>
      </c>
      <c r="BU483">
        <v>41.981351959999998</v>
      </c>
      <c r="BV483">
        <v>-87.70867192</v>
      </c>
      <c r="BW483">
        <v>13</v>
      </c>
      <c r="BX483" t="s">
        <v>2120</v>
      </c>
      <c r="BY483">
        <v>40</v>
      </c>
      <c r="BZ483">
        <v>17</v>
      </c>
      <c r="CA483" t="s">
        <v>2714</v>
      </c>
    </row>
    <row r="484" spans="2:79" x14ac:dyDescent="0.2">
      <c r="B484">
        <v>609973</v>
      </c>
      <c r="C484" t="s">
        <v>2034</v>
      </c>
      <c r="D484" t="s">
        <v>88</v>
      </c>
      <c r="E484" t="s">
        <v>2035</v>
      </c>
      <c r="F484" t="s">
        <v>90</v>
      </c>
      <c r="G484" t="s">
        <v>91</v>
      </c>
      <c r="H484">
        <v>60623</v>
      </c>
      <c r="I484" t="s">
        <v>2036</v>
      </c>
      <c r="J484" t="s">
        <v>2037</v>
      </c>
      <c r="K484" t="s">
        <v>633</v>
      </c>
      <c r="L484" t="s">
        <v>121</v>
      </c>
      <c r="M484" t="s">
        <v>96</v>
      </c>
      <c r="N484" t="s">
        <v>97</v>
      </c>
      <c r="O484" t="s">
        <v>248</v>
      </c>
      <c r="P484" t="s">
        <v>249</v>
      </c>
      <c r="Q484" t="s">
        <v>96</v>
      </c>
      <c r="R484" t="s">
        <v>149</v>
      </c>
      <c r="S484">
        <v>60</v>
      </c>
      <c r="T484" t="s">
        <v>103</v>
      </c>
      <c r="U484">
        <v>52</v>
      </c>
      <c r="V484" t="s">
        <v>103</v>
      </c>
      <c r="W484">
        <v>43</v>
      </c>
      <c r="X484" t="s">
        <v>103</v>
      </c>
      <c r="Y484">
        <v>42</v>
      </c>
      <c r="Z484" t="s">
        <v>4874</v>
      </c>
      <c r="AA484">
        <v>73</v>
      </c>
      <c r="AB484" t="s">
        <v>149</v>
      </c>
      <c r="AC484">
        <v>79</v>
      </c>
      <c r="AD484" t="s">
        <v>102</v>
      </c>
      <c r="AE484">
        <v>46</v>
      </c>
      <c r="AF484" t="s">
        <v>103</v>
      </c>
      <c r="AG484">
        <v>49</v>
      </c>
      <c r="AH484" s="2">
        <v>0.96599999999999997</v>
      </c>
      <c r="AI484">
        <v>2.8</v>
      </c>
      <c r="AJ484" s="2">
        <v>0.96799999999999997</v>
      </c>
      <c r="AK484" s="2">
        <v>1</v>
      </c>
      <c r="AL484" t="s">
        <v>101</v>
      </c>
      <c r="AM484" t="s">
        <v>101</v>
      </c>
      <c r="AN484">
        <v>51.6</v>
      </c>
      <c r="AO484">
        <v>40.299999999999997</v>
      </c>
      <c r="AP484">
        <v>68.900000000000006</v>
      </c>
      <c r="AQ484">
        <v>76.2</v>
      </c>
      <c r="AR484">
        <v>44.5</v>
      </c>
      <c r="AS484">
        <v>45.5</v>
      </c>
      <c r="AT484">
        <v>60.5</v>
      </c>
      <c r="AU484">
        <v>64.3</v>
      </c>
      <c r="AV484">
        <v>15.5</v>
      </c>
      <c r="AW484">
        <v>35.700000000000003</v>
      </c>
      <c r="AX484">
        <v>21.6</v>
      </c>
      <c r="AY484">
        <v>13.7</v>
      </c>
      <c r="AZ484">
        <v>-0.3</v>
      </c>
      <c r="BA484">
        <v>1.2</v>
      </c>
      <c r="BB484" t="s">
        <v>113</v>
      </c>
      <c r="BC484" t="s">
        <v>220</v>
      </c>
      <c r="BD484">
        <v>20.2</v>
      </c>
      <c r="BE484">
        <v>52.9</v>
      </c>
      <c r="BF484" t="s">
        <v>101</v>
      </c>
      <c r="BG484" t="s">
        <v>101</v>
      </c>
      <c r="BH484" t="s">
        <v>101</v>
      </c>
      <c r="BI484" t="s">
        <v>101</v>
      </c>
      <c r="BJ484" t="s">
        <v>101</v>
      </c>
      <c r="BK484" t="s">
        <v>101</v>
      </c>
      <c r="BL484" t="s">
        <v>101</v>
      </c>
      <c r="BM484" t="s">
        <v>101</v>
      </c>
      <c r="BN484" t="s">
        <v>101</v>
      </c>
      <c r="BO484" t="s">
        <v>101</v>
      </c>
      <c r="BP484">
        <v>988</v>
      </c>
      <c r="BQ484">
        <v>37</v>
      </c>
      <c r="BR484" t="s">
        <v>101</v>
      </c>
      <c r="BS484">
        <v>1147465.325</v>
      </c>
      <c r="BT484">
        <v>1885362.4680000001</v>
      </c>
      <c r="BU484">
        <v>41.841391809999998</v>
      </c>
      <c r="BV484">
        <v>-87.734349969999997</v>
      </c>
      <c r="BW484">
        <v>30</v>
      </c>
      <c r="BX484" t="s">
        <v>634</v>
      </c>
      <c r="BY484">
        <v>22</v>
      </c>
      <c r="BZ484">
        <v>10</v>
      </c>
      <c r="CA484" t="s">
        <v>2038</v>
      </c>
    </row>
    <row r="485" spans="2:79" x14ac:dyDescent="0.2">
      <c r="B485">
        <v>609880</v>
      </c>
      <c r="C485" t="s">
        <v>2735</v>
      </c>
      <c r="D485" t="s">
        <v>88</v>
      </c>
      <c r="E485" t="s">
        <v>2736</v>
      </c>
      <c r="F485" t="s">
        <v>90</v>
      </c>
      <c r="G485" t="s">
        <v>91</v>
      </c>
      <c r="H485">
        <v>60645</v>
      </c>
      <c r="I485" t="s">
        <v>2737</v>
      </c>
      <c r="J485" t="s">
        <v>2738</v>
      </c>
      <c r="K485" t="s">
        <v>954</v>
      </c>
      <c r="L485" t="s">
        <v>193</v>
      </c>
      <c r="M485" t="s">
        <v>1285</v>
      </c>
      <c r="N485" t="s">
        <v>128</v>
      </c>
      <c r="O485" t="s">
        <v>248</v>
      </c>
      <c r="P485" t="s">
        <v>433</v>
      </c>
      <c r="Q485" t="s">
        <v>96</v>
      </c>
      <c r="R485" t="s">
        <v>250</v>
      </c>
      <c r="S485">
        <v>99</v>
      </c>
      <c r="T485" t="s">
        <v>250</v>
      </c>
      <c r="U485">
        <v>99</v>
      </c>
      <c r="V485" t="s">
        <v>250</v>
      </c>
      <c r="W485">
        <v>99</v>
      </c>
      <c r="X485" t="s">
        <v>250</v>
      </c>
      <c r="Y485">
        <v>99</v>
      </c>
      <c r="Z485" t="s">
        <v>4878</v>
      </c>
      <c r="AA485">
        <v>99</v>
      </c>
      <c r="AB485" t="s">
        <v>250</v>
      </c>
      <c r="AC485">
        <v>99</v>
      </c>
      <c r="AD485" t="s">
        <v>103</v>
      </c>
      <c r="AE485">
        <v>52</v>
      </c>
      <c r="AF485" t="s">
        <v>102</v>
      </c>
      <c r="AG485">
        <v>46</v>
      </c>
      <c r="AH485" s="2">
        <v>0.96199999999999997</v>
      </c>
      <c r="AI485">
        <v>2.8</v>
      </c>
      <c r="AJ485" s="2">
        <v>0.95399999999999996</v>
      </c>
      <c r="AK485" s="2">
        <v>1</v>
      </c>
      <c r="AL485">
        <v>100</v>
      </c>
      <c r="AM485">
        <v>97.2</v>
      </c>
      <c r="AN485">
        <v>98.6</v>
      </c>
      <c r="AO485">
        <v>98.6</v>
      </c>
      <c r="AP485">
        <v>50.7</v>
      </c>
      <c r="AQ485">
        <v>61.3</v>
      </c>
      <c r="AR485">
        <v>100</v>
      </c>
      <c r="AS485">
        <v>100</v>
      </c>
      <c r="AT485">
        <v>48.1</v>
      </c>
      <c r="AU485">
        <v>78.599999999999994</v>
      </c>
      <c r="AV485" t="s">
        <v>101</v>
      </c>
      <c r="AW485" t="s">
        <v>101</v>
      </c>
      <c r="AX485">
        <v>93.6</v>
      </c>
      <c r="AY485">
        <v>93.6</v>
      </c>
      <c r="AZ485">
        <v>0.2</v>
      </c>
      <c r="BA485">
        <v>-1</v>
      </c>
      <c r="BB485" t="s">
        <v>113</v>
      </c>
      <c r="BC485" t="s">
        <v>104</v>
      </c>
      <c r="BD485" t="s">
        <v>101</v>
      </c>
      <c r="BE485" t="s">
        <v>101</v>
      </c>
      <c r="BF485" t="s">
        <v>101</v>
      </c>
      <c r="BG485" t="s">
        <v>101</v>
      </c>
      <c r="BH485" t="s">
        <v>101</v>
      </c>
      <c r="BI485" t="s">
        <v>101</v>
      </c>
      <c r="BJ485" t="s">
        <v>101</v>
      </c>
      <c r="BK485" t="s">
        <v>101</v>
      </c>
      <c r="BL485" t="s">
        <v>101</v>
      </c>
      <c r="BM485" t="s">
        <v>101</v>
      </c>
      <c r="BN485" t="s">
        <v>101</v>
      </c>
      <c r="BO485" t="s">
        <v>101</v>
      </c>
      <c r="BP485">
        <v>289</v>
      </c>
      <c r="BQ485">
        <v>32</v>
      </c>
      <c r="BR485" t="s">
        <v>101</v>
      </c>
      <c r="BS485">
        <v>1155108.2390000001</v>
      </c>
      <c r="BT485">
        <v>1946608.8219999999</v>
      </c>
      <c r="BU485">
        <v>42.009306960000004</v>
      </c>
      <c r="BV485">
        <v>-87.704655020000004</v>
      </c>
      <c r="BW485">
        <v>2</v>
      </c>
      <c r="BX485" t="s">
        <v>1454</v>
      </c>
      <c r="BY485">
        <v>50</v>
      </c>
      <c r="BZ485">
        <v>24</v>
      </c>
      <c r="CA485" t="s">
        <v>2739</v>
      </c>
    </row>
    <row r="486" spans="2:79" x14ac:dyDescent="0.2">
      <c r="B486">
        <v>609874</v>
      </c>
      <c r="C486" t="s">
        <v>1287</v>
      </c>
      <c r="D486" t="s">
        <v>88</v>
      </c>
      <c r="E486" t="s">
        <v>1288</v>
      </c>
      <c r="F486" t="s">
        <v>90</v>
      </c>
      <c r="G486" t="s">
        <v>91</v>
      </c>
      <c r="H486">
        <v>60656</v>
      </c>
      <c r="I486" t="s">
        <v>1289</v>
      </c>
      <c r="J486" t="s">
        <v>1290</v>
      </c>
      <c r="K486" t="s">
        <v>1066</v>
      </c>
      <c r="L486" t="s">
        <v>193</v>
      </c>
      <c r="M486" t="s">
        <v>96</v>
      </c>
      <c r="N486" t="s">
        <v>97</v>
      </c>
      <c r="O486" t="s">
        <v>248</v>
      </c>
      <c r="P486" t="s">
        <v>433</v>
      </c>
      <c r="Q486" t="s">
        <v>96</v>
      </c>
      <c r="R486" t="s">
        <v>103</v>
      </c>
      <c r="S486">
        <v>44</v>
      </c>
      <c r="T486" t="s">
        <v>101</v>
      </c>
      <c r="U486" t="s">
        <v>101</v>
      </c>
      <c r="V486" t="s">
        <v>100</v>
      </c>
      <c r="W486">
        <v>12</v>
      </c>
      <c r="X486" t="s">
        <v>100</v>
      </c>
      <c r="Y486">
        <v>1</v>
      </c>
      <c r="Z486" t="s">
        <v>4875</v>
      </c>
      <c r="AA486" t="s">
        <v>101</v>
      </c>
      <c r="AB486" t="s">
        <v>101</v>
      </c>
      <c r="AC486" t="s">
        <v>101</v>
      </c>
      <c r="AD486" t="s">
        <v>101</v>
      </c>
      <c r="AE486" t="s">
        <v>101</v>
      </c>
      <c r="AF486" t="s">
        <v>101</v>
      </c>
      <c r="AG486" t="s">
        <v>101</v>
      </c>
      <c r="AH486" s="2">
        <v>0.95899999999999996</v>
      </c>
      <c r="AI486">
        <v>2.7</v>
      </c>
      <c r="AJ486" s="2">
        <v>0.96199999999999997</v>
      </c>
      <c r="AK486" s="2">
        <v>0.93799999999999994</v>
      </c>
      <c r="AL486">
        <v>69.900000000000006</v>
      </c>
      <c r="AM486">
        <v>45.8</v>
      </c>
      <c r="AN486">
        <v>65.099999999999994</v>
      </c>
      <c r="AO486">
        <v>56.9</v>
      </c>
      <c r="AP486">
        <v>55.5</v>
      </c>
      <c r="AQ486">
        <v>55.2</v>
      </c>
      <c r="AR486">
        <v>51.9</v>
      </c>
      <c r="AS486">
        <v>45.1</v>
      </c>
      <c r="AT486">
        <v>45.6</v>
      </c>
      <c r="AU486">
        <v>40.700000000000003</v>
      </c>
      <c r="AV486">
        <v>22.5</v>
      </c>
      <c r="AW486">
        <v>35.200000000000003</v>
      </c>
      <c r="AX486">
        <v>32.799999999999997</v>
      </c>
      <c r="AY486">
        <v>25.5</v>
      </c>
      <c r="AZ486">
        <v>-0.5</v>
      </c>
      <c r="BA486">
        <v>-0.1</v>
      </c>
      <c r="BB486" t="s">
        <v>113</v>
      </c>
      <c r="BC486" t="s">
        <v>113</v>
      </c>
      <c r="BD486">
        <v>6.2</v>
      </c>
      <c r="BE486" t="s">
        <v>101</v>
      </c>
      <c r="BF486" t="s">
        <v>101</v>
      </c>
      <c r="BG486" t="s">
        <v>101</v>
      </c>
      <c r="BH486" t="s">
        <v>101</v>
      </c>
      <c r="BI486" t="s">
        <v>101</v>
      </c>
      <c r="BJ486" t="s">
        <v>101</v>
      </c>
      <c r="BK486" t="s">
        <v>101</v>
      </c>
      <c r="BL486" t="s">
        <v>101</v>
      </c>
      <c r="BM486" t="s">
        <v>101</v>
      </c>
      <c r="BN486" t="s">
        <v>101</v>
      </c>
      <c r="BO486" t="s">
        <v>101</v>
      </c>
      <c r="BP486">
        <v>786</v>
      </c>
      <c r="BQ486">
        <v>30</v>
      </c>
      <c r="BR486" t="s">
        <v>101</v>
      </c>
      <c r="BS486">
        <v>1118113.7309999999</v>
      </c>
      <c r="BT486">
        <v>1933386.1510000001</v>
      </c>
      <c r="BU486">
        <v>41.97368728</v>
      </c>
      <c r="BV486">
        <v>-87.841051620000002</v>
      </c>
      <c r="BW486">
        <v>76</v>
      </c>
      <c r="BX486" t="s">
        <v>1291</v>
      </c>
      <c r="BY486">
        <v>41</v>
      </c>
      <c r="BZ486">
        <v>16</v>
      </c>
      <c r="CA486" t="s">
        <v>1292</v>
      </c>
    </row>
    <row r="487" spans="2:79" x14ac:dyDescent="0.2">
      <c r="B487">
        <v>609921</v>
      </c>
      <c r="C487" t="s">
        <v>1195</v>
      </c>
      <c r="D487" t="s">
        <v>88</v>
      </c>
      <c r="E487" t="s">
        <v>1196</v>
      </c>
      <c r="F487" t="s">
        <v>90</v>
      </c>
      <c r="G487" t="s">
        <v>91</v>
      </c>
      <c r="H487">
        <v>60623</v>
      </c>
      <c r="I487" t="s">
        <v>1197</v>
      </c>
      <c r="J487" t="s">
        <v>1198</v>
      </c>
      <c r="K487" t="s">
        <v>633</v>
      </c>
      <c r="L487" t="s">
        <v>121</v>
      </c>
      <c r="M487" t="s">
        <v>96</v>
      </c>
      <c r="N487" t="s">
        <v>128</v>
      </c>
      <c r="O487" t="s">
        <v>98</v>
      </c>
      <c r="P487" t="s">
        <v>99</v>
      </c>
      <c r="Q487" t="s">
        <v>96</v>
      </c>
      <c r="R487" t="s">
        <v>103</v>
      </c>
      <c r="S487">
        <v>42</v>
      </c>
      <c r="T487" t="s">
        <v>103</v>
      </c>
      <c r="U487">
        <v>48</v>
      </c>
      <c r="V487" t="s">
        <v>100</v>
      </c>
      <c r="W487">
        <v>19</v>
      </c>
      <c r="X487" t="s">
        <v>102</v>
      </c>
      <c r="Y487">
        <v>22</v>
      </c>
      <c r="Z487" t="s">
        <v>4878</v>
      </c>
      <c r="AA487">
        <v>82</v>
      </c>
      <c r="AB487" t="s">
        <v>149</v>
      </c>
      <c r="AC487">
        <v>69</v>
      </c>
      <c r="AD487" t="s">
        <v>149</v>
      </c>
      <c r="AE487">
        <v>55</v>
      </c>
      <c r="AF487" t="s">
        <v>103</v>
      </c>
      <c r="AG487">
        <v>51</v>
      </c>
      <c r="AH487" s="2">
        <v>0.95399999999999996</v>
      </c>
      <c r="AI487">
        <v>2.7</v>
      </c>
      <c r="AJ487" s="2">
        <v>0.94699999999999995</v>
      </c>
      <c r="AK487" s="2">
        <v>0.96399999999999997</v>
      </c>
      <c r="AL487">
        <v>31.3</v>
      </c>
      <c r="AM487" t="s">
        <v>101</v>
      </c>
      <c r="AN487">
        <v>31.8</v>
      </c>
      <c r="AO487">
        <v>13.6</v>
      </c>
      <c r="AP487">
        <v>50.8</v>
      </c>
      <c r="AQ487">
        <v>66.2</v>
      </c>
      <c r="AR487">
        <v>30.8</v>
      </c>
      <c r="AS487">
        <v>25.4</v>
      </c>
      <c r="AT487">
        <v>51.6</v>
      </c>
      <c r="AU487">
        <v>54.4</v>
      </c>
      <c r="AV487">
        <v>4.5</v>
      </c>
      <c r="AW487">
        <v>18.2</v>
      </c>
      <c r="AX487">
        <v>8.4</v>
      </c>
      <c r="AY487">
        <v>7.3</v>
      </c>
      <c r="AZ487">
        <v>-0.1</v>
      </c>
      <c r="BA487">
        <v>0.9</v>
      </c>
      <c r="BB487" t="s">
        <v>113</v>
      </c>
      <c r="BC487" t="s">
        <v>113</v>
      </c>
      <c r="BD487" t="s">
        <v>101</v>
      </c>
      <c r="BE487" t="s">
        <v>101</v>
      </c>
      <c r="BF487" t="s">
        <v>101</v>
      </c>
      <c r="BG487" t="s">
        <v>101</v>
      </c>
      <c r="BH487" t="s">
        <v>101</v>
      </c>
      <c r="BI487" t="s">
        <v>101</v>
      </c>
      <c r="BJ487" t="s">
        <v>101</v>
      </c>
      <c r="BK487" t="s">
        <v>101</v>
      </c>
      <c r="BL487" t="s">
        <v>101</v>
      </c>
      <c r="BM487" t="s">
        <v>101</v>
      </c>
      <c r="BN487" t="s">
        <v>101</v>
      </c>
      <c r="BO487" t="s">
        <v>101</v>
      </c>
      <c r="BP487">
        <v>285</v>
      </c>
      <c r="BQ487">
        <v>39</v>
      </c>
      <c r="BR487" t="s">
        <v>101</v>
      </c>
      <c r="BS487">
        <v>1157725.352</v>
      </c>
      <c r="BT487">
        <v>1887836.5090000001</v>
      </c>
      <c r="BU487">
        <v>41.847978339999997</v>
      </c>
      <c r="BV487">
        <v>-87.696631600000003</v>
      </c>
      <c r="BW487">
        <v>30</v>
      </c>
      <c r="BX487" t="s">
        <v>634</v>
      </c>
      <c r="BY487">
        <v>12</v>
      </c>
      <c r="BZ487">
        <v>10</v>
      </c>
      <c r="CA487" t="s">
        <v>1199</v>
      </c>
    </row>
    <row r="488" spans="2:79" x14ac:dyDescent="0.2">
      <c r="B488">
        <v>610317</v>
      </c>
      <c r="C488" t="s">
        <v>1804</v>
      </c>
      <c r="D488" t="s">
        <v>88</v>
      </c>
      <c r="E488" t="s">
        <v>1805</v>
      </c>
      <c r="F488" t="s">
        <v>90</v>
      </c>
      <c r="G488" t="s">
        <v>91</v>
      </c>
      <c r="H488">
        <v>60632</v>
      </c>
      <c r="I488" t="s">
        <v>1806</v>
      </c>
      <c r="J488" t="s">
        <v>1807</v>
      </c>
      <c r="K488" t="s">
        <v>285</v>
      </c>
      <c r="L488" t="s">
        <v>112</v>
      </c>
      <c r="M488" t="s">
        <v>96</v>
      </c>
      <c r="N488" t="s">
        <v>128</v>
      </c>
      <c r="O488" t="s">
        <v>248</v>
      </c>
      <c r="P488" t="s">
        <v>433</v>
      </c>
      <c r="Q488" t="s">
        <v>96</v>
      </c>
      <c r="R488" t="s">
        <v>103</v>
      </c>
      <c r="S488">
        <v>55</v>
      </c>
      <c r="T488" t="s">
        <v>101</v>
      </c>
      <c r="U488" t="s">
        <v>101</v>
      </c>
      <c r="V488" t="s">
        <v>103</v>
      </c>
      <c r="W488">
        <v>49</v>
      </c>
      <c r="X488" t="s">
        <v>103</v>
      </c>
      <c r="Y488">
        <v>43</v>
      </c>
      <c r="Z488" t="s">
        <v>4875</v>
      </c>
      <c r="AA488" t="s">
        <v>101</v>
      </c>
      <c r="AB488" t="s">
        <v>101</v>
      </c>
      <c r="AC488" t="s">
        <v>101</v>
      </c>
      <c r="AD488" t="s">
        <v>101</v>
      </c>
      <c r="AE488" t="s">
        <v>101</v>
      </c>
      <c r="AF488" t="s">
        <v>101</v>
      </c>
      <c r="AG488" t="s">
        <v>101</v>
      </c>
      <c r="AH488" s="2">
        <v>0.96299999999999997</v>
      </c>
      <c r="AI488">
        <v>2.6</v>
      </c>
      <c r="AJ488" s="2">
        <v>0.95899999999999996</v>
      </c>
      <c r="AK488" s="2">
        <v>1</v>
      </c>
      <c r="AL488">
        <v>64.5</v>
      </c>
      <c r="AM488">
        <v>50</v>
      </c>
      <c r="AN488">
        <v>37.700000000000003</v>
      </c>
      <c r="AO488">
        <v>32.200000000000003</v>
      </c>
      <c r="AP488">
        <v>51.2</v>
      </c>
      <c r="AQ488">
        <v>58.8</v>
      </c>
      <c r="AR488">
        <v>46.1</v>
      </c>
      <c r="AS488">
        <v>39.700000000000003</v>
      </c>
      <c r="AT488">
        <v>64.7</v>
      </c>
      <c r="AU488">
        <v>53.9</v>
      </c>
      <c r="AV488">
        <v>6</v>
      </c>
      <c r="AW488">
        <v>20.9</v>
      </c>
      <c r="AX488">
        <v>18.600000000000001</v>
      </c>
      <c r="AY488">
        <v>11.4</v>
      </c>
      <c r="AZ488">
        <v>0.8</v>
      </c>
      <c r="BA488">
        <v>0.2</v>
      </c>
      <c r="BB488" t="s">
        <v>220</v>
      </c>
      <c r="BC488" t="s">
        <v>113</v>
      </c>
      <c r="BD488" t="s">
        <v>101</v>
      </c>
      <c r="BE488" t="s">
        <v>101</v>
      </c>
      <c r="BF488" t="s">
        <v>101</v>
      </c>
      <c r="BG488" t="s">
        <v>101</v>
      </c>
      <c r="BH488" t="s">
        <v>101</v>
      </c>
      <c r="BI488" t="s">
        <v>101</v>
      </c>
      <c r="BJ488" t="s">
        <v>101</v>
      </c>
      <c r="BK488" t="s">
        <v>101</v>
      </c>
      <c r="BL488" t="s">
        <v>101</v>
      </c>
      <c r="BM488" t="s">
        <v>101</v>
      </c>
      <c r="BN488" t="s">
        <v>101</v>
      </c>
      <c r="BO488" t="s">
        <v>101</v>
      </c>
      <c r="BP488">
        <v>691</v>
      </c>
      <c r="BQ488">
        <v>39</v>
      </c>
      <c r="BR488" t="s">
        <v>101</v>
      </c>
      <c r="BS488">
        <v>1159041.6610000001</v>
      </c>
      <c r="BT488">
        <v>1879076.777</v>
      </c>
      <c r="BU488">
        <v>41.823913750000003</v>
      </c>
      <c r="BV488">
        <v>-87.692040689999999</v>
      </c>
      <c r="BW488">
        <v>58</v>
      </c>
      <c r="BX488" t="s">
        <v>928</v>
      </c>
      <c r="BY488">
        <v>12</v>
      </c>
      <c r="BZ488">
        <v>9</v>
      </c>
      <c r="CA488" t="s">
        <v>1808</v>
      </c>
    </row>
    <row r="489" spans="2:79" x14ac:dyDescent="0.2">
      <c r="B489">
        <v>610158</v>
      </c>
      <c r="C489" t="s">
        <v>2344</v>
      </c>
      <c r="D489" t="s">
        <v>88</v>
      </c>
      <c r="E489" t="s">
        <v>2345</v>
      </c>
      <c r="F489" t="s">
        <v>90</v>
      </c>
      <c r="G489" t="s">
        <v>91</v>
      </c>
      <c r="H489">
        <v>60707</v>
      </c>
      <c r="I489" t="s">
        <v>2346</v>
      </c>
      <c r="J489" t="s">
        <v>2347</v>
      </c>
      <c r="K489" t="s">
        <v>268</v>
      </c>
      <c r="L489" t="s">
        <v>121</v>
      </c>
      <c r="M489" t="s">
        <v>96</v>
      </c>
      <c r="N489" t="s">
        <v>128</v>
      </c>
      <c r="O489" t="s">
        <v>248</v>
      </c>
      <c r="P489" t="s">
        <v>249</v>
      </c>
      <c r="Q489" t="s">
        <v>96</v>
      </c>
      <c r="R489" t="s">
        <v>149</v>
      </c>
      <c r="S489">
        <v>68</v>
      </c>
      <c r="T489" t="s">
        <v>101</v>
      </c>
      <c r="U489" t="s">
        <v>101</v>
      </c>
      <c r="V489" t="s">
        <v>103</v>
      </c>
      <c r="W489">
        <v>41</v>
      </c>
      <c r="X489" t="s">
        <v>103</v>
      </c>
      <c r="Y489">
        <v>50</v>
      </c>
      <c r="Z489" t="s">
        <v>4875</v>
      </c>
      <c r="AA489" t="s">
        <v>101</v>
      </c>
      <c r="AB489" t="s">
        <v>101</v>
      </c>
      <c r="AC489" t="s">
        <v>101</v>
      </c>
      <c r="AD489" t="s">
        <v>102</v>
      </c>
      <c r="AE489">
        <v>44</v>
      </c>
      <c r="AF489" t="s">
        <v>103</v>
      </c>
      <c r="AG489">
        <v>49</v>
      </c>
      <c r="AH489" s="2">
        <v>0.96199999999999997</v>
      </c>
      <c r="AI489">
        <v>2.6</v>
      </c>
      <c r="AJ489" s="2">
        <v>0.96599999999999997</v>
      </c>
      <c r="AK489" s="2">
        <v>1</v>
      </c>
      <c r="AL489">
        <v>69.099999999999994</v>
      </c>
      <c r="AM489" t="s">
        <v>101</v>
      </c>
      <c r="AN489">
        <v>37.6</v>
      </c>
      <c r="AO489">
        <v>42.5</v>
      </c>
      <c r="AP489">
        <v>44.8</v>
      </c>
      <c r="AQ489">
        <v>37.1</v>
      </c>
      <c r="AR489">
        <v>41.7</v>
      </c>
      <c r="AS489">
        <v>48.1</v>
      </c>
      <c r="AT489">
        <v>47.6</v>
      </c>
      <c r="AU489">
        <v>42.8</v>
      </c>
      <c r="AV489">
        <v>20</v>
      </c>
      <c r="AW489">
        <v>38.299999999999997</v>
      </c>
      <c r="AX489">
        <v>19.600000000000001</v>
      </c>
      <c r="AY489">
        <v>17.3</v>
      </c>
      <c r="AZ489">
        <v>-0.5</v>
      </c>
      <c r="BA489">
        <v>0</v>
      </c>
      <c r="BB489" t="s">
        <v>113</v>
      </c>
      <c r="BC489" t="s">
        <v>113</v>
      </c>
      <c r="BD489" t="s">
        <v>101</v>
      </c>
      <c r="BE489" t="s">
        <v>101</v>
      </c>
      <c r="BF489" t="s">
        <v>101</v>
      </c>
      <c r="BG489" t="s">
        <v>101</v>
      </c>
      <c r="BH489" t="s">
        <v>101</v>
      </c>
      <c r="BI489" t="s">
        <v>101</v>
      </c>
      <c r="BJ489" t="s">
        <v>101</v>
      </c>
      <c r="BK489" t="s">
        <v>101</v>
      </c>
      <c r="BL489" t="s">
        <v>101</v>
      </c>
      <c r="BM489" t="s">
        <v>101</v>
      </c>
      <c r="BN489" t="s">
        <v>101</v>
      </c>
      <c r="BO489" t="s">
        <v>101</v>
      </c>
      <c r="BP489">
        <v>605</v>
      </c>
      <c r="BQ489">
        <v>29</v>
      </c>
      <c r="BR489" t="s">
        <v>101</v>
      </c>
      <c r="BS489">
        <v>1129750.1869999999</v>
      </c>
      <c r="BT489">
        <v>1911749.959</v>
      </c>
      <c r="BU489">
        <v>41.914123600000003</v>
      </c>
      <c r="BV489">
        <v>-87.798756670000003</v>
      </c>
      <c r="BW489">
        <v>25</v>
      </c>
      <c r="BX489" t="s">
        <v>269</v>
      </c>
      <c r="BY489">
        <v>36</v>
      </c>
      <c r="BZ489">
        <v>25</v>
      </c>
      <c r="CA489" t="s">
        <v>2348</v>
      </c>
    </row>
    <row r="490" spans="2:79" x14ac:dyDescent="0.2">
      <c r="B490">
        <v>609944</v>
      </c>
      <c r="C490" t="s">
        <v>2127</v>
      </c>
      <c r="D490" t="s">
        <v>88</v>
      </c>
      <c r="E490" t="s">
        <v>2128</v>
      </c>
      <c r="F490" t="s">
        <v>90</v>
      </c>
      <c r="G490" t="s">
        <v>91</v>
      </c>
      <c r="H490">
        <v>60633</v>
      </c>
      <c r="I490" t="s">
        <v>2129</v>
      </c>
      <c r="J490" t="s">
        <v>2130</v>
      </c>
      <c r="K490" t="s">
        <v>213</v>
      </c>
      <c r="L490" t="s">
        <v>156</v>
      </c>
      <c r="M490" t="s">
        <v>96</v>
      </c>
      <c r="N490" t="s">
        <v>128</v>
      </c>
      <c r="O490" t="s">
        <v>248</v>
      </c>
      <c r="P490" t="s">
        <v>249</v>
      </c>
      <c r="Q490" t="s">
        <v>96</v>
      </c>
      <c r="R490" t="s">
        <v>149</v>
      </c>
      <c r="S490">
        <v>62</v>
      </c>
      <c r="T490" t="s">
        <v>149</v>
      </c>
      <c r="U490">
        <v>66</v>
      </c>
      <c r="V490" t="s">
        <v>103</v>
      </c>
      <c r="W490">
        <v>51</v>
      </c>
      <c r="X490" t="s">
        <v>149</v>
      </c>
      <c r="Y490">
        <v>64</v>
      </c>
      <c r="Z490" t="s">
        <v>4874</v>
      </c>
      <c r="AA490">
        <v>69</v>
      </c>
      <c r="AB490" t="s">
        <v>250</v>
      </c>
      <c r="AC490">
        <v>87</v>
      </c>
      <c r="AD490" t="s">
        <v>101</v>
      </c>
      <c r="AE490" t="s">
        <v>101</v>
      </c>
      <c r="AF490" t="s">
        <v>101</v>
      </c>
      <c r="AG490" t="s">
        <v>101</v>
      </c>
      <c r="AH490" s="2">
        <v>0.95499999999999996</v>
      </c>
      <c r="AI490">
        <v>2.5</v>
      </c>
      <c r="AJ490" s="2">
        <v>0.96399999999999997</v>
      </c>
      <c r="AK490" s="2">
        <v>1</v>
      </c>
      <c r="AL490">
        <v>84.4</v>
      </c>
      <c r="AM490">
        <v>51.6</v>
      </c>
      <c r="AN490">
        <v>53.4</v>
      </c>
      <c r="AO490">
        <v>47.7</v>
      </c>
      <c r="AP490">
        <v>45.5</v>
      </c>
      <c r="AQ490">
        <v>60.2</v>
      </c>
      <c r="AR490">
        <v>50</v>
      </c>
      <c r="AS490">
        <v>45.7</v>
      </c>
      <c r="AT490">
        <v>62</v>
      </c>
      <c r="AU490">
        <v>54.3</v>
      </c>
      <c r="AV490">
        <v>23.5</v>
      </c>
      <c r="AW490">
        <v>44.1</v>
      </c>
      <c r="AX490">
        <v>22</v>
      </c>
      <c r="AY490">
        <v>17.7</v>
      </c>
      <c r="AZ490">
        <v>-1.1000000000000001</v>
      </c>
      <c r="BA490">
        <v>-1.5</v>
      </c>
      <c r="BB490" t="s">
        <v>104</v>
      </c>
      <c r="BC490" t="s">
        <v>104</v>
      </c>
      <c r="BD490" t="s">
        <v>101</v>
      </c>
      <c r="BE490" t="s">
        <v>101</v>
      </c>
      <c r="BF490" t="s">
        <v>101</v>
      </c>
      <c r="BG490" t="s">
        <v>101</v>
      </c>
      <c r="BH490" t="s">
        <v>101</v>
      </c>
      <c r="BI490" t="s">
        <v>101</v>
      </c>
      <c r="BJ490" t="s">
        <v>101</v>
      </c>
      <c r="BK490" t="s">
        <v>101</v>
      </c>
      <c r="BL490" t="s">
        <v>101</v>
      </c>
      <c r="BM490" t="s">
        <v>101</v>
      </c>
      <c r="BN490" t="s">
        <v>101</v>
      </c>
      <c r="BO490" t="s">
        <v>101</v>
      </c>
      <c r="BP490">
        <v>330</v>
      </c>
      <c r="BQ490">
        <v>47</v>
      </c>
      <c r="BR490" t="s">
        <v>101</v>
      </c>
      <c r="BS490">
        <v>1197378.736</v>
      </c>
      <c r="BT490">
        <v>1820556.064</v>
      </c>
      <c r="BU490">
        <v>41.662457119999999</v>
      </c>
      <c r="BV490">
        <v>-87.553343339999998</v>
      </c>
      <c r="BW490">
        <v>55</v>
      </c>
      <c r="BX490" t="s">
        <v>1005</v>
      </c>
      <c r="BY490">
        <v>10</v>
      </c>
      <c r="BZ490">
        <v>4</v>
      </c>
      <c r="CA490" t="s">
        <v>2131</v>
      </c>
    </row>
    <row r="491" spans="2:79" x14ac:dyDescent="0.2">
      <c r="B491">
        <v>609863</v>
      </c>
      <c r="C491" t="s">
        <v>2243</v>
      </c>
      <c r="D491" t="s">
        <v>88</v>
      </c>
      <c r="E491" t="s">
        <v>2244</v>
      </c>
      <c r="F491" t="s">
        <v>90</v>
      </c>
      <c r="G491" t="s">
        <v>91</v>
      </c>
      <c r="H491">
        <v>60622</v>
      </c>
      <c r="I491" t="s">
        <v>2245</v>
      </c>
      <c r="J491" t="s">
        <v>2246</v>
      </c>
      <c r="K491" t="s">
        <v>481</v>
      </c>
      <c r="L491" t="s">
        <v>121</v>
      </c>
      <c r="M491" t="s">
        <v>1285</v>
      </c>
      <c r="N491" t="s">
        <v>128</v>
      </c>
      <c r="O491" t="s">
        <v>248</v>
      </c>
      <c r="P491" t="s">
        <v>433</v>
      </c>
      <c r="Q491" t="s">
        <v>96</v>
      </c>
      <c r="R491" t="s">
        <v>149</v>
      </c>
      <c r="S491">
        <v>66</v>
      </c>
      <c r="T491" t="s">
        <v>101</v>
      </c>
      <c r="U491" t="s">
        <v>101</v>
      </c>
      <c r="V491" t="s">
        <v>103</v>
      </c>
      <c r="W491">
        <v>57</v>
      </c>
      <c r="X491" t="s">
        <v>103</v>
      </c>
      <c r="Y491">
        <v>55</v>
      </c>
      <c r="Z491" t="s">
        <v>4875</v>
      </c>
      <c r="AA491" t="s">
        <v>101</v>
      </c>
      <c r="AB491" t="s">
        <v>101</v>
      </c>
      <c r="AC491" t="s">
        <v>101</v>
      </c>
      <c r="AD491" t="s">
        <v>149</v>
      </c>
      <c r="AE491">
        <v>54</v>
      </c>
      <c r="AF491" t="s">
        <v>103</v>
      </c>
      <c r="AG491">
        <v>48</v>
      </c>
      <c r="AH491" s="2">
        <v>0.95499999999999996</v>
      </c>
      <c r="AI491">
        <v>2.4</v>
      </c>
      <c r="AJ491" s="2">
        <v>0.96899999999999997</v>
      </c>
      <c r="AK491" s="2">
        <v>0.92600000000000005</v>
      </c>
      <c r="AL491">
        <v>77</v>
      </c>
      <c r="AM491">
        <v>72.3</v>
      </c>
      <c r="AN491">
        <v>59.2</v>
      </c>
      <c r="AO491">
        <v>48.7</v>
      </c>
      <c r="AP491">
        <v>57.7</v>
      </c>
      <c r="AQ491">
        <v>62.5</v>
      </c>
      <c r="AR491">
        <v>76.2</v>
      </c>
      <c r="AS491">
        <v>56.9</v>
      </c>
      <c r="AT491">
        <v>78.8</v>
      </c>
      <c r="AU491">
        <v>63</v>
      </c>
      <c r="AV491">
        <v>40</v>
      </c>
      <c r="AW491">
        <v>45</v>
      </c>
      <c r="AX491">
        <v>42</v>
      </c>
      <c r="AY491">
        <v>30.5</v>
      </c>
      <c r="AZ491">
        <v>1.1000000000000001</v>
      </c>
      <c r="BA491">
        <v>1.6</v>
      </c>
      <c r="BB491" t="s">
        <v>220</v>
      </c>
      <c r="BC491" t="s">
        <v>220</v>
      </c>
      <c r="BD491" t="s">
        <v>101</v>
      </c>
      <c r="BE491" t="s">
        <v>101</v>
      </c>
      <c r="BF491" t="s">
        <v>101</v>
      </c>
      <c r="BG491" t="s">
        <v>101</v>
      </c>
      <c r="BH491" t="s">
        <v>101</v>
      </c>
      <c r="BI491" t="s">
        <v>101</v>
      </c>
      <c r="BJ491" t="s">
        <v>101</v>
      </c>
      <c r="BK491" t="s">
        <v>101</v>
      </c>
      <c r="BL491" t="s">
        <v>101</v>
      </c>
      <c r="BM491" t="s">
        <v>101</v>
      </c>
      <c r="BN491" t="s">
        <v>101</v>
      </c>
      <c r="BO491" t="s">
        <v>101</v>
      </c>
      <c r="BP491">
        <v>309</v>
      </c>
      <c r="BQ491">
        <v>35</v>
      </c>
      <c r="BR491" t="s">
        <v>101</v>
      </c>
      <c r="BS491">
        <v>1161595.9650000001</v>
      </c>
      <c r="BT491">
        <v>1906670.676</v>
      </c>
      <c r="BU491">
        <v>41.899581390000002</v>
      </c>
      <c r="BV491">
        <v>-87.681901670000002</v>
      </c>
      <c r="BW491">
        <v>24</v>
      </c>
      <c r="BX491" t="s">
        <v>602</v>
      </c>
      <c r="BY491">
        <v>32</v>
      </c>
      <c r="BZ491">
        <v>13</v>
      </c>
      <c r="CA491" t="s">
        <v>2247</v>
      </c>
    </row>
    <row r="492" spans="2:79" x14ac:dyDescent="0.2">
      <c r="B492">
        <v>609909</v>
      </c>
      <c r="C492" t="s">
        <v>2800</v>
      </c>
      <c r="D492" t="s">
        <v>88</v>
      </c>
      <c r="E492" t="s">
        <v>2801</v>
      </c>
      <c r="F492" t="s">
        <v>90</v>
      </c>
      <c r="G492" t="s">
        <v>91</v>
      </c>
      <c r="H492">
        <v>60608</v>
      </c>
      <c r="I492" t="s">
        <v>2802</v>
      </c>
      <c r="J492" t="s">
        <v>2803</v>
      </c>
      <c r="K492" t="s">
        <v>285</v>
      </c>
      <c r="L492" t="s">
        <v>112</v>
      </c>
      <c r="M492" t="s">
        <v>96</v>
      </c>
      <c r="N492" t="s">
        <v>97</v>
      </c>
      <c r="O492" t="s">
        <v>248</v>
      </c>
      <c r="P492" t="s">
        <v>249</v>
      </c>
      <c r="Q492" t="s">
        <v>96</v>
      </c>
      <c r="R492" t="s">
        <v>101</v>
      </c>
      <c r="T492" t="s">
        <v>149</v>
      </c>
      <c r="U492">
        <v>66</v>
      </c>
      <c r="V492" t="s">
        <v>101</v>
      </c>
      <c r="X492" t="s">
        <v>101</v>
      </c>
      <c r="Z492" t="s">
        <v>4876</v>
      </c>
      <c r="AA492">
        <v>47</v>
      </c>
      <c r="AB492" t="s">
        <v>103</v>
      </c>
      <c r="AC492">
        <v>45</v>
      </c>
      <c r="AD492" t="s">
        <v>101</v>
      </c>
      <c r="AE492" t="s">
        <v>101</v>
      </c>
      <c r="AF492" t="s">
        <v>101</v>
      </c>
      <c r="AG492" t="s">
        <v>101</v>
      </c>
      <c r="AH492" s="2">
        <v>0.95299999999999996</v>
      </c>
      <c r="AI492">
        <v>2.4</v>
      </c>
      <c r="AJ492" s="2">
        <v>0.97699999999999998</v>
      </c>
      <c r="AK492" s="2">
        <v>0.93799999999999994</v>
      </c>
      <c r="AL492">
        <v>64.400000000000006</v>
      </c>
      <c r="AM492">
        <v>47</v>
      </c>
      <c r="AN492">
        <v>37.200000000000003</v>
      </c>
      <c r="AO492">
        <v>35</v>
      </c>
      <c r="AP492">
        <v>56.9</v>
      </c>
      <c r="AQ492">
        <v>52.2</v>
      </c>
      <c r="AR492" t="s">
        <v>101</v>
      </c>
      <c r="AS492" t="s">
        <v>101</v>
      </c>
      <c r="AT492" t="s">
        <v>101</v>
      </c>
      <c r="AU492" t="s">
        <v>101</v>
      </c>
      <c r="AV492" t="s">
        <v>101</v>
      </c>
      <c r="AW492" t="s">
        <v>101</v>
      </c>
      <c r="AX492">
        <v>13.6</v>
      </c>
      <c r="AY492">
        <v>13.6</v>
      </c>
      <c r="AZ492">
        <v>0.6</v>
      </c>
      <c r="BA492">
        <v>1.3</v>
      </c>
      <c r="BB492" t="s">
        <v>113</v>
      </c>
      <c r="BC492" t="s">
        <v>220</v>
      </c>
      <c r="BD492" t="s">
        <v>101</v>
      </c>
      <c r="BE492" t="s">
        <v>101</v>
      </c>
      <c r="BF492" t="s">
        <v>101</v>
      </c>
      <c r="BG492" t="s">
        <v>101</v>
      </c>
      <c r="BH492" t="s">
        <v>101</v>
      </c>
      <c r="BI492" t="s">
        <v>101</v>
      </c>
      <c r="BJ492" t="s">
        <v>101</v>
      </c>
      <c r="BK492" t="s">
        <v>101</v>
      </c>
      <c r="BL492" t="s">
        <v>101</v>
      </c>
      <c r="BM492" t="s">
        <v>101</v>
      </c>
      <c r="BN492" t="s">
        <v>101</v>
      </c>
      <c r="BO492" t="s">
        <v>101</v>
      </c>
      <c r="BP492">
        <v>321</v>
      </c>
      <c r="BQ492">
        <v>39</v>
      </c>
      <c r="BR492" t="s">
        <v>101</v>
      </c>
      <c r="BS492">
        <v>1161955.375</v>
      </c>
      <c r="BT492">
        <v>1881878.5530000001</v>
      </c>
      <c r="BU492">
        <v>41.831541960000003</v>
      </c>
      <c r="BV492">
        <v>-87.681273219999994</v>
      </c>
      <c r="BW492">
        <v>59</v>
      </c>
      <c r="BX492" t="s">
        <v>2043</v>
      </c>
      <c r="BY492">
        <v>11</v>
      </c>
      <c r="BZ492">
        <v>9</v>
      </c>
      <c r="CA492" t="s">
        <v>2804</v>
      </c>
    </row>
    <row r="493" spans="2:79" x14ac:dyDescent="0.2">
      <c r="B493">
        <v>609876</v>
      </c>
      <c r="C493" t="s">
        <v>1251</v>
      </c>
      <c r="D493" t="s">
        <v>88</v>
      </c>
      <c r="E493" t="s">
        <v>1252</v>
      </c>
      <c r="F493" t="s">
        <v>90</v>
      </c>
      <c r="G493" t="s">
        <v>91</v>
      </c>
      <c r="H493">
        <v>60632</v>
      </c>
      <c r="I493" t="s">
        <v>1253</v>
      </c>
      <c r="J493" t="s">
        <v>1254</v>
      </c>
      <c r="K493" t="s">
        <v>285</v>
      </c>
      <c r="L493" t="s">
        <v>112</v>
      </c>
      <c r="M493" t="s">
        <v>96</v>
      </c>
      <c r="N493" t="s">
        <v>128</v>
      </c>
      <c r="O493" t="s">
        <v>248</v>
      </c>
      <c r="P493" t="s">
        <v>433</v>
      </c>
      <c r="Q493" t="s">
        <v>96</v>
      </c>
      <c r="R493" t="s">
        <v>103</v>
      </c>
      <c r="S493">
        <v>43</v>
      </c>
      <c r="T493" t="s">
        <v>101</v>
      </c>
      <c r="U493" t="s">
        <v>101</v>
      </c>
      <c r="V493" t="s">
        <v>103</v>
      </c>
      <c r="W493">
        <v>41</v>
      </c>
      <c r="X493" t="s">
        <v>103</v>
      </c>
      <c r="Y493">
        <v>46</v>
      </c>
      <c r="Z493" t="s">
        <v>4875</v>
      </c>
      <c r="AA493" t="s">
        <v>101</v>
      </c>
      <c r="AB493" t="s">
        <v>101</v>
      </c>
      <c r="AC493" t="s">
        <v>101</v>
      </c>
      <c r="AD493" t="s">
        <v>103</v>
      </c>
      <c r="AE493">
        <v>48</v>
      </c>
      <c r="AF493" t="s">
        <v>103</v>
      </c>
      <c r="AG493">
        <v>50</v>
      </c>
      <c r="AH493" s="2">
        <v>0.95099999999999996</v>
      </c>
      <c r="AI493">
        <v>2.4</v>
      </c>
      <c r="AJ493" s="2">
        <v>0.95899999999999996</v>
      </c>
      <c r="AK493" s="2">
        <v>0.94</v>
      </c>
      <c r="AL493">
        <v>42.1</v>
      </c>
      <c r="AM493" t="s">
        <v>101</v>
      </c>
      <c r="AN493">
        <v>35.4</v>
      </c>
      <c r="AO493">
        <v>20.7</v>
      </c>
      <c r="AP493">
        <v>44.4</v>
      </c>
      <c r="AQ493">
        <v>55.3</v>
      </c>
      <c r="AR493">
        <v>39.200000000000003</v>
      </c>
      <c r="AS493">
        <v>24.3</v>
      </c>
      <c r="AT493">
        <v>61.4</v>
      </c>
      <c r="AU493">
        <v>48.2</v>
      </c>
      <c r="AV493">
        <v>18.600000000000001</v>
      </c>
      <c r="AW493">
        <v>26.7</v>
      </c>
      <c r="AX493">
        <v>16.2</v>
      </c>
      <c r="AY493">
        <v>9.1999999999999993</v>
      </c>
      <c r="AZ493">
        <v>0.5</v>
      </c>
      <c r="BA493">
        <v>1</v>
      </c>
      <c r="BB493" t="s">
        <v>220</v>
      </c>
      <c r="BC493" t="s">
        <v>220</v>
      </c>
      <c r="BD493" t="s">
        <v>101</v>
      </c>
      <c r="BE493" t="s">
        <v>101</v>
      </c>
      <c r="BF493" t="s">
        <v>101</v>
      </c>
      <c r="BG493" t="s">
        <v>101</v>
      </c>
      <c r="BH493" t="s">
        <v>101</v>
      </c>
      <c r="BI493" t="s">
        <v>101</v>
      </c>
      <c r="BJ493" t="s">
        <v>101</v>
      </c>
      <c r="BK493" t="s">
        <v>101</v>
      </c>
      <c r="BL493" t="s">
        <v>101</v>
      </c>
      <c r="BM493" t="s">
        <v>101</v>
      </c>
      <c r="BN493" t="s">
        <v>101</v>
      </c>
      <c r="BO493" t="s">
        <v>101</v>
      </c>
      <c r="BP493">
        <v>1032</v>
      </c>
      <c r="BQ493">
        <v>39</v>
      </c>
      <c r="BR493" t="s">
        <v>101</v>
      </c>
      <c r="BS493">
        <v>1156815.412</v>
      </c>
      <c r="BT493">
        <v>1878318.629</v>
      </c>
      <c r="BU493">
        <v>41.821878599999998</v>
      </c>
      <c r="BV493">
        <v>-87.700228589999995</v>
      </c>
      <c r="BW493">
        <v>58</v>
      </c>
      <c r="BX493" t="s">
        <v>928</v>
      </c>
      <c r="BY493">
        <v>14</v>
      </c>
      <c r="BZ493">
        <v>9</v>
      </c>
      <c r="CA493" t="s">
        <v>1255</v>
      </c>
    </row>
    <row r="494" spans="2:79" x14ac:dyDescent="0.2">
      <c r="B494">
        <v>610185</v>
      </c>
      <c r="C494" t="s">
        <v>2076</v>
      </c>
      <c r="D494" t="s">
        <v>88</v>
      </c>
      <c r="E494" t="s">
        <v>2077</v>
      </c>
      <c r="F494" t="s">
        <v>90</v>
      </c>
      <c r="G494" t="s">
        <v>91</v>
      </c>
      <c r="H494">
        <v>60652</v>
      </c>
      <c r="I494" t="s">
        <v>2078</v>
      </c>
      <c r="J494" t="s">
        <v>2079</v>
      </c>
      <c r="K494" t="s">
        <v>175</v>
      </c>
      <c r="L494" t="s">
        <v>112</v>
      </c>
      <c r="M494" t="s">
        <v>96</v>
      </c>
      <c r="N494" t="s">
        <v>128</v>
      </c>
      <c r="O494" t="s">
        <v>248</v>
      </c>
      <c r="P494" t="s">
        <v>249</v>
      </c>
      <c r="Q494" t="s">
        <v>96</v>
      </c>
      <c r="R494" t="s">
        <v>149</v>
      </c>
      <c r="S494">
        <v>61</v>
      </c>
      <c r="T494" t="s">
        <v>101</v>
      </c>
      <c r="U494" t="s">
        <v>101</v>
      </c>
      <c r="V494" t="s">
        <v>103</v>
      </c>
      <c r="W494">
        <v>50</v>
      </c>
      <c r="X494" t="s">
        <v>102</v>
      </c>
      <c r="Y494">
        <v>36</v>
      </c>
      <c r="Z494" t="s">
        <v>4875</v>
      </c>
      <c r="AA494" t="s">
        <v>101</v>
      </c>
      <c r="AB494" t="s">
        <v>101</v>
      </c>
      <c r="AC494" t="s">
        <v>101</v>
      </c>
      <c r="AD494" t="s">
        <v>103</v>
      </c>
      <c r="AE494">
        <v>47</v>
      </c>
      <c r="AF494" t="s">
        <v>102</v>
      </c>
      <c r="AG494">
        <v>41</v>
      </c>
      <c r="AH494" s="2">
        <v>0.95699999999999996</v>
      </c>
      <c r="AI494">
        <v>2.2999999999999998</v>
      </c>
      <c r="AJ494" s="2">
        <v>0.94699999999999995</v>
      </c>
      <c r="AK494" s="2">
        <v>0.98299999999999998</v>
      </c>
      <c r="AL494">
        <v>53.7</v>
      </c>
      <c r="AM494">
        <v>26.6</v>
      </c>
      <c r="AN494">
        <v>38.299999999999997</v>
      </c>
      <c r="AO494">
        <v>34.700000000000003</v>
      </c>
      <c r="AP494">
        <v>43.7</v>
      </c>
      <c r="AQ494">
        <v>57.3</v>
      </c>
      <c r="AR494">
        <v>48.8</v>
      </c>
      <c r="AS494">
        <v>39.200000000000003</v>
      </c>
      <c r="AT494">
        <v>46.8</v>
      </c>
      <c r="AU494">
        <v>44</v>
      </c>
      <c r="AV494">
        <v>7.5</v>
      </c>
      <c r="AW494">
        <v>21.9</v>
      </c>
      <c r="AX494">
        <v>18.3</v>
      </c>
      <c r="AY494">
        <v>15.5</v>
      </c>
      <c r="AZ494">
        <v>-0.9</v>
      </c>
      <c r="BA494">
        <v>-1</v>
      </c>
      <c r="BB494" t="s">
        <v>104</v>
      </c>
      <c r="BC494" t="s">
        <v>104</v>
      </c>
      <c r="BD494" t="s">
        <v>101</v>
      </c>
      <c r="BE494" t="s">
        <v>101</v>
      </c>
      <c r="BF494" t="s">
        <v>101</v>
      </c>
      <c r="BG494" t="s">
        <v>101</v>
      </c>
      <c r="BH494" t="s">
        <v>101</v>
      </c>
      <c r="BI494" t="s">
        <v>101</v>
      </c>
      <c r="BJ494" t="s">
        <v>101</v>
      </c>
      <c r="BK494" t="s">
        <v>101</v>
      </c>
      <c r="BL494" t="s">
        <v>101</v>
      </c>
      <c r="BM494" t="s">
        <v>101</v>
      </c>
      <c r="BN494" t="s">
        <v>101</v>
      </c>
      <c r="BO494" t="s">
        <v>101</v>
      </c>
      <c r="BP494">
        <v>1324</v>
      </c>
      <c r="BQ494">
        <v>44</v>
      </c>
      <c r="BR494" t="s">
        <v>101</v>
      </c>
      <c r="BS494">
        <v>1148427.165</v>
      </c>
      <c r="BT494">
        <v>1851012.2150000001</v>
      </c>
      <c r="BU494">
        <v>41.747110929999998</v>
      </c>
      <c r="BV494">
        <v>-87.731702479999996</v>
      </c>
      <c r="BW494">
        <v>70</v>
      </c>
      <c r="BX494" t="s">
        <v>262</v>
      </c>
      <c r="BY494">
        <v>13</v>
      </c>
      <c r="BZ494">
        <v>8</v>
      </c>
      <c r="CA494" t="s">
        <v>2080</v>
      </c>
    </row>
    <row r="495" spans="2:79" x14ac:dyDescent="0.2">
      <c r="B495">
        <v>610105</v>
      </c>
      <c r="C495" t="s">
        <v>2725</v>
      </c>
      <c r="D495" t="s">
        <v>88</v>
      </c>
      <c r="E495" t="s">
        <v>2726</v>
      </c>
      <c r="F495" t="s">
        <v>90</v>
      </c>
      <c r="G495" t="s">
        <v>91</v>
      </c>
      <c r="H495">
        <v>60656</v>
      </c>
      <c r="I495" t="s">
        <v>2727</v>
      </c>
      <c r="J495" t="s">
        <v>2728</v>
      </c>
      <c r="K495" t="s">
        <v>1066</v>
      </c>
      <c r="L495" t="s">
        <v>193</v>
      </c>
      <c r="M495" t="s">
        <v>96</v>
      </c>
      <c r="N495" t="s">
        <v>128</v>
      </c>
      <c r="O495" t="s">
        <v>248</v>
      </c>
      <c r="P495" t="s">
        <v>433</v>
      </c>
      <c r="Q495" t="s">
        <v>96</v>
      </c>
      <c r="R495" t="s">
        <v>250</v>
      </c>
      <c r="S495">
        <v>99</v>
      </c>
      <c r="T495" t="s">
        <v>101</v>
      </c>
      <c r="U495" t="s">
        <v>101</v>
      </c>
      <c r="V495" t="s">
        <v>250</v>
      </c>
      <c r="W495">
        <v>88</v>
      </c>
      <c r="X495" t="s">
        <v>149</v>
      </c>
      <c r="Y495">
        <v>71</v>
      </c>
      <c r="Z495" t="s">
        <v>4875</v>
      </c>
      <c r="AA495" t="s">
        <v>101</v>
      </c>
      <c r="AB495" t="s">
        <v>101</v>
      </c>
      <c r="AC495" t="s">
        <v>101</v>
      </c>
      <c r="AD495" t="s">
        <v>149</v>
      </c>
      <c r="AE495">
        <v>60</v>
      </c>
      <c r="AF495" t="s">
        <v>102</v>
      </c>
      <c r="AG495">
        <v>46</v>
      </c>
      <c r="AH495" s="2">
        <v>0.96499999999999997</v>
      </c>
      <c r="AI495">
        <v>2.2999999999999998</v>
      </c>
      <c r="AJ495" s="2">
        <v>0.95499999999999996</v>
      </c>
      <c r="AK495" s="2">
        <v>0.98399999999999999</v>
      </c>
      <c r="AL495">
        <v>84.4</v>
      </c>
      <c r="AM495" t="s">
        <v>101</v>
      </c>
      <c r="AN495">
        <v>86</v>
      </c>
      <c r="AO495">
        <v>78.099999999999994</v>
      </c>
      <c r="AP495">
        <v>59.6</v>
      </c>
      <c r="AQ495">
        <v>77.5</v>
      </c>
      <c r="AR495">
        <v>91.4</v>
      </c>
      <c r="AS495">
        <v>85.1</v>
      </c>
      <c r="AT495">
        <v>81.099999999999994</v>
      </c>
      <c r="AU495">
        <v>67</v>
      </c>
      <c r="AV495">
        <v>69.599999999999994</v>
      </c>
      <c r="AW495">
        <v>72.900000000000006</v>
      </c>
      <c r="AX495">
        <v>75.099999999999994</v>
      </c>
      <c r="AY495">
        <v>54.7</v>
      </c>
      <c r="AZ495">
        <v>1.1000000000000001</v>
      </c>
      <c r="BA495">
        <v>-0.2</v>
      </c>
      <c r="BB495" t="s">
        <v>220</v>
      </c>
      <c r="BC495" t="s">
        <v>113</v>
      </c>
      <c r="BD495">
        <v>87.1</v>
      </c>
      <c r="BE495">
        <v>53.3</v>
      </c>
      <c r="BF495" t="s">
        <v>101</v>
      </c>
      <c r="BG495" t="s">
        <v>101</v>
      </c>
      <c r="BH495" t="s">
        <v>101</v>
      </c>
      <c r="BI495" t="s">
        <v>101</v>
      </c>
      <c r="BJ495" t="s">
        <v>101</v>
      </c>
      <c r="BK495" t="s">
        <v>101</v>
      </c>
      <c r="BL495" t="s">
        <v>101</v>
      </c>
      <c r="BM495" t="s">
        <v>101</v>
      </c>
      <c r="BN495" t="s">
        <v>101</v>
      </c>
      <c r="BO495" t="s">
        <v>101</v>
      </c>
      <c r="BP495">
        <v>648</v>
      </c>
      <c r="BQ495">
        <v>30</v>
      </c>
      <c r="BR495" t="s">
        <v>101</v>
      </c>
      <c r="BS495">
        <v>1125978.2849999999</v>
      </c>
      <c r="BT495">
        <v>1935191.9820000001</v>
      </c>
      <c r="BU495">
        <v>41.978515010000002</v>
      </c>
      <c r="BV495">
        <v>-87.812090569999995</v>
      </c>
      <c r="BW495">
        <v>10</v>
      </c>
      <c r="BX495" t="s">
        <v>2064</v>
      </c>
      <c r="BY495">
        <v>41</v>
      </c>
      <c r="BZ495">
        <v>16</v>
      </c>
      <c r="CA495" t="s">
        <v>2729</v>
      </c>
    </row>
    <row r="496" spans="2:79" x14ac:dyDescent="0.2">
      <c r="B496">
        <v>609836</v>
      </c>
      <c r="C496" t="s">
        <v>2580</v>
      </c>
      <c r="D496" t="s">
        <v>88</v>
      </c>
      <c r="E496" t="s">
        <v>2581</v>
      </c>
      <c r="F496" t="s">
        <v>90</v>
      </c>
      <c r="G496" t="s">
        <v>91</v>
      </c>
      <c r="H496">
        <v>60634</v>
      </c>
      <c r="I496" t="s">
        <v>2582</v>
      </c>
      <c r="J496" t="s">
        <v>2583</v>
      </c>
      <c r="K496" t="s">
        <v>1066</v>
      </c>
      <c r="L496" t="s">
        <v>193</v>
      </c>
      <c r="M496" t="s">
        <v>1285</v>
      </c>
      <c r="N496" t="s">
        <v>128</v>
      </c>
      <c r="O496" t="s">
        <v>248</v>
      </c>
      <c r="P496" t="s">
        <v>433</v>
      </c>
      <c r="Q496" t="s">
        <v>96</v>
      </c>
      <c r="R496" t="s">
        <v>250</v>
      </c>
      <c r="S496">
        <v>87</v>
      </c>
      <c r="T496" t="s">
        <v>149</v>
      </c>
      <c r="U496">
        <v>64</v>
      </c>
      <c r="V496" t="s">
        <v>149</v>
      </c>
      <c r="W496">
        <v>70</v>
      </c>
      <c r="X496" t="s">
        <v>149</v>
      </c>
      <c r="Y496">
        <v>64</v>
      </c>
      <c r="Z496" t="s">
        <v>4876</v>
      </c>
      <c r="AA496">
        <v>49</v>
      </c>
      <c r="AB496" t="s">
        <v>103</v>
      </c>
      <c r="AC496">
        <v>47</v>
      </c>
      <c r="AD496" t="s">
        <v>149</v>
      </c>
      <c r="AE496">
        <v>66</v>
      </c>
      <c r="AF496" t="s">
        <v>103</v>
      </c>
      <c r="AG496">
        <v>53</v>
      </c>
      <c r="AH496" s="2">
        <v>0.96099999999999997</v>
      </c>
      <c r="AI496">
        <v>2.2999999999999998</v>
      </c>
      <c r="AJ496" s="2">
        <v>0.96099999999999997</v>
      </c>
      <c r="AK496" s="2">
        <v>0.99099999999999999</v>
      </c>
      <c r="AL496">
        <v>75.3</v>
      </c>
      <c r="AM496">
        <v>60.6</v>
      </c>
      <c r="AN496">
        <v>77.2</v>
      </c>
      <c r="AO496">
        <v>58.3</v>
      </c>
      <c r="AP496">
        <v>52.9</v>
      </c>
      <c r="AQ496">
        <v>62</v>
      </c>
      <c r="AR496">
        <v>81.3</v>
      </c>
      <c r="AS496">
        <v>71.3</v>
      </c>
      <c r="AT496">
        <v>61.4</v>
      </c>
      <c r="AU496">
        <v>59.7</v>
      </c>
      <c r="AV496">
        <v>41.3</v>
      </c>
      <c r="AW496">
        <v>60</v>
      </c>
      <c r="AX496">
        <v>47.4</v>
      </c>
      <c r="AY496">
        <v>34.200000000000003</v>
      </c>
      <c r="AZ496">
        <v>0.3</v>
      </c>
      <c r="BA496">
        <v>0.1</v>
      </c>
      <c r="BB496" t="s">
        <v>113</v>
      </c>
      <c r="BC496" t="s">
        <v>113</v>
      </c>
      <c r="BD496">
        <v>29.8</v>
      </c>
      <c r="BE496">
        <v>100</v>
      </c>
      <c r="BF496" t="s">
        <v>101</v>
      </c>
      <c r="BG496" t="s">
        <v>101</v>
      </c>
      <c r="BH496" t="s">
        <v>101</v>
      </c>
      <c r="BI496" t="s">
        <v>101</v>
      </c>
      <c r="BJ496" t="s">
        <v>101</v>
      </c>
      <c r="BK496" t="s">
        <v>101</v>
      </c>
      <c r="BL496" t="s">
        <v>101</v>
      </c>
      <c r="BM496" t="s">
        <v>101</v>
      </c>
      <c r="BN496" t="s">
        <v>101</v>
      </c>
      <c r="BO496" t="s">
        <v>101</v>
      </c>
      <c r="BP496">
        <v>784</v>
      </c>
      <c r="BQ496">
        <v>30</v>
      </c>
      <c r="BR496" t="s">
        <v>101</v>
      </c>
      <c r="BS496">
        <v>1121355.6980000001</v>
      </c>
      <c r="BT496">
        <v>1924041.412</v>
      </c>
      <c r="BU496">
        <v>41.947992450000001</v>
      </c>
      <c r="BV496">
        <v>-87.8293319</v>
      </c>
      <c r="BW496">
        <v>17</v>
      </c>
      <c r="BX496" t="s">
        <v>1959</v>
      </c>
      <c r="BY496">
        <v>36</v>
      </c>
      <c r="BZ496">
        <v>16</v>
      </c>
      <c r="CA496" t="s">
        <v>2584</v>
      </c>
    </row>
    <row r="497" spans="2:79" x14ac:dyDescent="0.2">
      <c r="B497">
        <v>610212</v>
      </c>
      <c r="C497" t="s">
        <v>2236</v>
      </c>
      <c r="D497" t="s">
        <v>785</v>
      </c>
      <c r="E497" t="s">
        <v>2237</v>
      </c>
      <c r="F497" t="s">
        <v>90</v>
      </c>
      <c r="G497" t="s">
        <v>91</v>
      </c>
      <c r="H497">
        <v>60625</v>
      </c>
      <c r="I497" t="s">
        <v>2238</v>
      </c>
      <c r="J497" t="s">
        <v>2239</v>
      </c>
      <c r="K497" t="s">
        <v>1066</v>
      </c>
      <c r="L497" t="s">
        <v>193</v>
      </c>
      <c r="M497" t="s">
        <v>1285</v>
      </c>
      <c r="N497" t="s">
        <v>128</v>
      </c>
      <c r="O497" t="s">
        <v>248</v>
      </c>
      <c r="P497" t="s">
        <v>433</v>
      </c>
      <c r="Q497" t="s">
        <v>96</v>
      </c>
      <c r="R497" t="s">
        <v>149</v>
      </c>
      <c r="S497">
        <v>66</v>
      </c>
      <c r="T497" t="s">
        <v>102</v>
      </c>
      <c r="U497">
        <v>37</v>
      </c>
      <c r="V497" t="s">
        <v>149</v>
      </c>
      <c r="W497">
        <v>66</v>
      </c>
      <c r="X497" t="s">
        <v>149</v>
      </c>
      <c r="Y497">
        <v>71</v>
      </c>
      <c r="Z497" t="s">
        <v>4876</v>
      </c>
      <c r="AA497">
        <v>43</v>
      </c>
      <c r="AB497" t="s">
        <v>103</v>
      </c>
      <c r="AC497">
        <v>50</v>
      </c>
      <c r="AD497" t="s">
        <v>102</v>
      </c>
      <c r="AE497">
        <v>46</v>
      </c>
      <c r="AF497" t="s">
        <v>103</v>
      </c>
      <c r="AG497">
        <v>51</v>
      </c>
      <c r="AH497" s="2">
        <v>0.97</v>
      </c>
      <c r="AI497">
        <v>2.2999999999999998</v>
      </c>
      <c r="AJ497" s="2">
        <v>0.96899999999999997</v>
      </c>
      <c r="AK497" s="2">
        <v>1</v>
      </c>
      <c r="AL497" t="s">
        <v>101</v>
      </c>
      <c r="AM497" t="s">
        <v>101</v>
      </c>
      <c r="AN497" t="s">
        <v>101</v>
      </c>
      <c r="AO497" t="s">
        <v>101</v>
      </c>
      <c r="AP497" t="s">
        <v>101</v>
      </c>
      <c r="AQ497" t="s">
        <v>101</v>
      </c>
      <c r="AR497">
        <v>60.7</v>
      </c>
      <c r="AS497">
        <v>39.799999999999997</v>
      </c>
      <c r="AT497">
        <v>53.7</v>
      </c>
      <c r="AU497">
        <v>59.8</v>
      </c>
      <c r="AV497">
        <v>17.5</v>
      </c>
      <c r="AW497">
        <v>20.8</v>
      </c>
      <c r="AX497">
        <v>34.5</v>
      </c>
      <c r="AY497">
        <v>15.6</v>
      </c>
      <c r="AZ497">
        <v>0.2</v>
      </c>
      <c r="BA497">
        <v>0.3</v>
      </c>
      <c r="BB497" t="s">
        <v>113</v>
      </c>
      <c r="BC497" t="s">
        <v>113</v>
      </c>
      <c r="BD497">
        <v>29.2</v>
      </c>
      <c r="BE497">
        <v>50</v>
      </c>
      <c r="BF497" t="s">
        <v>101</v>
      </c>
      <c r="BG497" t="s">
        <v>101</v>
      </c>
      <c r="BH497" t="s">
        <v>101</v>
      </c>
      <c r="BI497" t="s">
        <v>101</v>
      </c>
      <c r="BJ497" t="s">
        <v>101</v>
      </c>
      <c r="BK497" t="s">
        <v>101</v>
      </c>
      <c r="BL497" t="s">
        <v>101</v>
      </c>
      <c r="BM497" t="s">
        <v>101</v>
      </c>
      <c r="BN497" t="s">
        <v>101</v>
      </c>
      <c r="BO497" t="s">
        <v>101</v>
      </c>
      <c r="BP497">
        <v>266</v>
      </c>
      <c r="BQ497">
        <v>31</v>
      </c>
      <c r="BR497" t="s">
        <v>101</v>
      </c>
      <c r="BS497">
        <v>1153858.196</v>
      </c>
      <c r="BT497">
        <v>1932691.8910000001</v>
      </c>
      <c r="BU497">
        <v>41.971143300000001</v>
      </c>
      <c r="BV497">
        <v>-87.709627249999997</v>
      </c>
      <c r="BW497">
        <v>14</v>
      </c>
      <c r="BX497" t="s">
        <v>1204</v>
      </c>
      <c r="BY497">
        <v>39</v>
      </c>
      <c r="BZ497">
        <v>17</v>
      </c>
      <c r="CA497" t="s">
        <v>2240</v>
      </c>
    </row>
    <row r="498" spans="2:79" x14ac:dyDescent="0.2">
      <c r="B498">
        <v>610051</v>
      </c>
      <c r="C498" t="s">
        <v>791</v>
      </c>
      <c r="D498" t="s">
        <v>785</v>
      </c>
      <c r="E498" t="s">
        <v>792</v>
      </c>
      <c r="F498" t="s">
        <v>90</v>
      </c>
      <c r="G498" t="s">
        <v>91</v>
      </c>
      <c r="H498">
        <v>60639</v>
      </c>
      <c r="I498" t="s">
        <v>793</v>
      </c>
      <c r="J498" t="s">
        <v>794</v>
      </c>
      <c r="K498" t="s">
        <v>192</v>
      </c>
      <c r="L498" t="s">
        <v>193</v>
      </c>
      <c r="M498" t="s">
        <v>96</v>
      </c>
      <c r="N498" t="s">
        <v>128</v>
      </c>
      <c r="O498" t="s">
        <v>98</v>
      </c>
      <c r="P498" t="s">
        <v>99</v>
      </c>
      <c r="Q498" t="s">
        <v>96</v>
      </c>
      <c r="R498" t="s">
        <v>102</v>
      </c>
      <c r="S498">
        <v>34</v>
      </c>
      <c r="T498" t="s">
        <v>101</v>
      </c>
      <c r="U498" t="s">
        <v>101</v>
      </c>
      <c r="V498" t="s">
        <v>100</v>
      </c>
      <c r="W498">
        <v>17</v>
      </c>
      <c r="X498" t="s">
        <v>100</v>
      </c>
      <c r="Y498">
        <v>13</v>
      </c>
      <c r="Z498" t="s">
        <v>4875</v>
      </c>
      <c r="AA498" t="s">
        <v>101</v>
      </c>
      <c r="AB498" t="s">
        <v>101</v>
      </c>
      <c r="AC498" t="s">
        <v>101</v>
      </c>
      <c r="AD498" t="s">
        <v>101</v>
      </c>
      <c r="AE498" t="s">
        <v>101</v>
      </c>
      <c r="AF498" t="s">
        <v>101</v>
      </c>
      <c r="AG498" t="s">
        <v>101</v>
      </c>
      <c r="AH498" s="2">
        <v>0.93400000000000005</v>
      </c>
      <c r="AI498">
        <v>2.2000000000000002</v>
      </c>
      <c r="AJ498" s="2">
        <v>0.95099999999999996</v>
      </c>
      <c r="AK498" s="2">
        <v>0.98899999999999999</v>
      </c>
      <c r="AL498" t="s">
        <v>101</v>
      </c>
      <c r="AM498" t="s">
        <v>101</v>
      </c>
      <c r="AN498" t="s">
        <v>101</v>
      </c>
      <c r="AO498" t="s">
        <v>101</v>
      </c>
      <c r="AP498" t="s">
        <v>101</v>
      </c>
      <c r="AQ498" t="s">
        <v>101</v>
      </c>
      <c r="AR498">
        <v>29.5</v>
      </c>
      <c r="AS498">
        <v>25.1</v>
      </c>
      <c r="AT498">
        <v>41.4</v>
      </c>
      <c r="AU498">
        <v>41.1</v>
      </c>
      <c r="AV498">
        <v>10.3</v>
      </c>
      <c r="AW498">
        <v>14.8</v>
      </c>
      <c r="AX498">
        <v>11.3</v>
      </c>
      <c r="AY498">
        <v>5.9</v>
      </c>
      <c r="AZ498">
        <v>-0.9</v>
      </c>
      <c r="BA498">
        <v>-1.4</v>
      </c>
      <c r="BB498" t="s">
        <v>104</v>
      </c>
      <c r="BC498" t="s">
        <v>104</v>
      </c>
      <c r="BD498">
        <v>10.5</v>
      </c>
      <c r="BE498">
        <v>62.5</v>
      </c>
      <c r="BF498" t="s">
        <v>101</v>
      </c>
      <c r="BG498" t="s">
        <v>101</v>
      </c>
      <c r="BH498" t="s">
        <v>101</v>
      </c>
      <c r="BI498" t="s">
        <v>101</v>
      </c>
      <c r="BJ498" t="s">
        <v>101</v>
      </c>
      <c r="BK498" t="s">
        <v>101</v>
      </c>
      <c r="BL498" t="s">
        <v>101</v>
      </c>
      <c r="BM498" t="s">
        <v>101</v>
      </c>
      <c r="BN498" t="s">
        <v>101</v>
      </c>
      <c r="BO498" t="s">
        <v>101</v>
      </c>
      <c r="BP498">
        <v>756</v>
      </c>
      <c r="BQ498">
        <v>29</v>
      </c>
      <c r="BR498" t="s">
        <v>101</v>
      </c>
      <c r="BS498">
        <v>1140773.1880000001</v>
      </c>
      <c r="BT498">
        <v>1914158.9439999999</v>
      </c>
      <c r="BU498">
        <v>41.920538450000002</v>
      </c>
      <c r="BV498">
        <v>-87.758200029999998</v>
      </c>
      <c r="BW498">
        <v>19</v>
      </c>
      <c r="BX498" t="s">
        <v>368</v>
      </c>
      <c r="BY498">
        <v>37</v>
      </c>
      <c r="BZ498">
        <v>25</v>
      </c>
      <c r="CA498" t="s">
        <v>795</v>
      </c>
    </row>
    <row r="499" spans="2:79" x14ac:dyDescent="0.2">
      <c r="B499">
        <v>610041</v>
      </c>
      <c r="C499" t="s">
        <v>1914</v>
      </c>
      <c r="D499" t="s">
        <v>88</v>
      </c>
      <c r="E499" t="s">
        <v>1915</v>
      </c>
      <c r="F499" t="s">
        <v>90</v>
      </c>
      <c r="G499" t="s">
        <v>91</v>
      </c>
      <c r="H499">
        <v>60634</v>
      </c>
      <c r="I499" t="s">
        <v>1916</v>
      </c>
      <c r="J499" t="s">
        <v>1917</v>
      </c>
      <c r="K499" t="s">
        <v>192</v>
      </c>
      <c r="L499" t="s">
        <v>193</v>
      </c>
      <c r="M499" t="s">
        <v>96</v>
      </c>
      <c r="N499" t="s">
        <v>128</v>
      </c>
      <c r="O499" t="s">
        <v>248</v>
      </c>
      <c r="P499" t="s">
        <v>433</v>
      </c>
      <c r="Q499" t="s">
        <v>96</v>
      </c>
      <c r="R499" t="s">
        <v>103</v>
      </c>
      <c r="S499">
        <v>57</v>
      </c>
      <c r="T499" t="s">
        <v>103</v>
      </c>
      <c r="U499">
        <v>47</v>
      </c>
      <c r="V499" t="s">
        <v>103</v>
      </c>
      <c r="W499">
        <v>49</v>
      </c>
      <c r="X499" t="s">
        <v>103</v>
      </c>
      <c r="Y499">
        <v>56</v>
      </c>
      <c r="Z499" t="s">
        <v>4876</v>
      </c>
      <c r="AA499">
        <v>44</v>
      </c>
      <c r="AB499" t="s">
        <v>103</v>
      </c>
      <c r="AC499">
        <v>45</v>
      </c>
      <c r="AD499" t="s">
        <v>103</v>
      </c>
      <c r="AE499">
        <v>47</v>
      </c>
      <c r="AF499" t="s">
        <v>103</v>
      </c>
      <c r="AG499">
        <v>50</v>
      </c>
      <c r="AH499" s="2">
        <v>0.95499999999999996</v>
      </c>
      <c r="AI499">
        <v>2.2000000000000002</v>
      </c>
      <c r="AJ499" s="2">
        <v>0.95099999999999996</v>
      </c>
      <c r="AK499" s="2">
        <v>1</v>
      </c>
      <c r="AL499">
        <v>63.4</v>
      </c>
      <c r="AM499">
        <v>39.5</v>
      </c>
      <c r="AN499">
        <v>36.1</v>
      </c>
      <c r="AO499">
        <v>30.5</v>
      </c>
      <c r="AP499">
        <v>55.3</v>
      </c>
      <c r="AQ499">
        <v>63</v>
      </c>
      <c r="AR499">
        <v>58.7</v>
      </c>
      <c r="AS499">
        <v>46</v>
      </c>
      <c r="AT499">
        <v>64</v>
      </c>
      <c r="AU499">
        <v>70.5</v>
      </c>
      <c r="AV499">
        <v>26.1</v>
      </c>
      <c r="AW499">
        <v>33.799999999999997</v>
      </c>
      <c r="AX499">
        <v>21.1</v>
      </c>
      <c r="AY499">
        <v>15.6</v>
      </c>
      <c r="AZ499">
        <v>0.7</v>
      </c>
      <c r="BA499">
        <v>1.7</v>
      </c>
      <c r="BB499" t="s">
        <v>220</v>
      </c>
      <c r="BC499" t="s">
        <v>220</v>
      </c>
      <c r="BD499">
        <v>23.9</v>
      </c>
      <c r="BE499">
        <v>45.5</v>
      </c>
      <c r="BF499" t="s">
        <v>101</v>
      </c>
      <c r="BG499" t="s">
        <v>101</v>
      </c>
      <c r="BH499" t="s">
        <v>101</v>
      </c>
      <c r="BI499" t="s">
        <v>101</v>
      </c>
      <c r="BJ499" t="s">
        <v>101</v>
      </c>
      <c r="BK499" t="s">
        <v>101</v>
      </c>
      <c r="BL499" t="s">
        <v>101</v>
      </c>
      <c r="BM499" t="s">
        <v>101</v>
      </c>
      <c r="BN499" t="s">
        <v>101</v>
      </c>
      <c r="BO499" t="s">
        <v>101</v>
      </c>
      <c r="BP499">
        <v>1317</v>
      </c>
      <c r="BQ499">
        <v>29</v>
      </c>
      <c r="BR499" t="s">
        <v>101</v>
      </c>
      <c r="BS499">
        <v>1130557.942</v>
      </c>
      <c r="BT499">
        <v>1918183.07</v>
      </c>
      <c r="BU499">
        <v>41.931763009999997</v>
      </c>
      <c r="BV499">
        <v>-87.795640849999998</v>
      </c>
      <c r="BW499">
        <v>18</v>
      </c>
      <c r="BX499" t="s">
        <v>1918</v>
      </c>
      <c r="BY499">
        <v>36</v>
      </c>
      <c r="BZ499">
        <v>25</v>
      </c>
      <c r="CA499" t="s">
        <v>1919</v>
      </c>
    </row>
    <row r="500" spans="2:79" x14ac:dyDescent="0.2">
      <c r="B500">
        <v>609803</v>
      </c>
      <c r="C500" t="s">
        <v>2695</v>
      </c>
      <c r="D500" t="s">
        <v>88</v>
      </c>
      <c r="E500" t="s">
        <v>2696</v>
      </c>
      <c r="F500" t="s">
        <v>90</v>
      </c>
      <c r="G500" t="s">
        <v>91</v>
      </c>
      <c r="H500">
        <v>60613</v>
      </c>
      <c r="I500" t="s">
        <v>2697</v>
      </c>
      <c r="J500" t="s">
        <v>2698</v>
      </c>
      <c r="K500" t="s">
        <v>954</v>
      </c>
      <c r="L500" t="s">
        <v>193</v>
      </c>
      <c r="M500" t="s">
        <v>1285</v>
      </c>
      <c r="N500" t="s">
        <v>128</v>
      </c>
      <c r="O500" t="s">
        <v>248</v>
      </c>
      <c r="P500" t="s">
        <v>433</v>
      </c>
      <c r="Q500" t="s">
        <v>96</v>
      </c>
      <c r="R500" t="s">
        <v>250</v>
      </c>
      <c r="S500">
        <v>99</v>
      </c>
      <c r="T500" t="s">
        <v>101</v>
      </c>
      <c r="U500" t="s">
        <v>101</v>
      </c>
      <c r="V500" t="s">
        <v>149</v>
      </c>
      <c r="W500">
        <v>76</v>
      </c>
      <c r="X500" t="s">
        <v>149</v>
      </c>
      <c r="Y500">
        <v>74</v>
      </c>
      <c r="Z500" t="s">
        <v>4875</v>
      </c>
      <c r="AA500" t="s">
        <v>101</v>
      </c>
      <c r="AB500" t="s">
        <v>101</v>
      </c>
      <c r="AC500" t="s">
        <v>101</v>
      </c>
      <c r="AD500" t="s">
        <v>102</v>
      </c>
      <c r="AE500">
        <v>40</v>
      </c>
      <c r="AF500" t="s">
        <v>102</v>
      </c>
      <c r="AG500">
        <v>46</v>
      </c>
      <c r="AH500" s="2">
        <v>0.96399999999999997</v>
      </c>
      <c r="AI500">
        <v>2.1</v>
      </c>
      <c r="AJ500" s="2">
        <v>0.96</v>
      </c>
      <c r="AK500" s="2">
        <v>0.88400000000000001</v>
      </c>
      <c r="AL500">
        <v>87.5</v>
      </c>
      <c r="AM500">
        <v>62.6</v>
      </c>
      <c r="AN500">
        <v>88.6</v>
      </c>
      <c r="AO500">
        <v>78.5</v>
      </c>
      <c r="AP500">
        <v>61.7</v>
      </c>
      <c r="AQ500">
        <v>62.8</v>
      </c>
      <c r="AR500">
        <v>81.900000000000006</v>
      </c>
      <c r="AS500">
        <v>79.900000000000006</v>
      </c>
      <c r="AT500">
        <v>56.3</v>
      </c>
      <c r="AU500">
        <v>63.6</v>
      </c>
      <c r="AV500">
        <v>53.6</v>
      </c>
      <c r="AW500">
        <v>73.2</v>
      </c>
      <c r="AX500">
        <v>61.3</v>
      </c>
      <c r="AY500">
        <v>50.1</v>
      </c>
      <c r="AZ500">
        <v>0.9</v>
      </c>
      <c r="BA500">
        <v>-0.4</v>
      </c>
      <c r="BB500" t="s">
        <v>220</v>
      </c>
      <c r="BC500" t="s">
        <v>113</v>
      </c>
      <c r="BD500">
        <v>50</v>
      </c>
      <c r="BE500">
        <v>63.3</v>
      </c>
      <c r="BF500" t="s">
        <v>101</v>
      </c>
      <c r="BG500" t="s">
        <v>101</v>
      </c>
      <c r="BH500" t="s">
        <v>101</v>
      </c>
      <c r="BI500" t="s">
        <v>101</v>
      </c>
      <c r="BJ500" t="s">
        <v>101</v>
      </c>
      <c r="BK500" t="s">
        <v>101</v>
      </c>
      <c r="BL500" t="s">
        <v>101</v>
      </c>
      <c r="BM500" t="s">
        <v>101</v>
      </c>
      <c r="BN500" t="s">
        <v>101</v>
      </c>
      <c r="BO500" t="s">
        <v>101</v>
      </c>
      <c r="BP500">
        <v>923</v>
      </c>
      <c r="BQ500">
        <v>33</v>
      </c>
      <c r="BR500" t="s">
        <v>101</v>
      </c>
      <c r="BS500">
        <v>1166063.1669999999</v>
      </c>
      <c r="BT500">
        <v>1925373.2679999999</v>
      </c>
      <c r="BU500">
        <v>41.950808119999998</v>
      </c>
      <c r="BV500">
        <v>-87.664958249999998</v>
      </c>
      <c r="BW500">
        <v>6</v>
      </c>
      <c r="BX500" t="s">
        <v>1433</v>
      </c>
      <c r="BY500">
        <v>44</v>
      </c>
      <c r="BZ500">
        <v>19</v>
      </c>
      <c r="CA500" t="s">
        <v>2699</v>
      </c>
    </row>
    <row r="501" spans="2:79" x14ac:dyDescent="0.2">
      <c r="B501">
        <v>609939</v>
      </c>
      <c r="C501" t="s">
        <v>424</v>
      </c>
      <c r="D501" t="s">
        <v>88</v>
      </c>
      <c r="E501" t="s">
        <v>425</v>
      </c>
      <c r="F501" t="s">
        <v>90</v>
      </c>
      <c r="G501" t="s">
        <v>91</v>
      </c>
      <c r="H501">
        <v>60619</v>
      </c>
      <c r="I501" t="s">
        <v>426</v>
      </c>
      <c r="J501" t="s">
        <v>427</v>
      </c>
      <c r="K501" t="s">
        <v>155</v>
      </c>
      <c r="L501" t="s">
        <v>156</v>
      </c>
      <c r="M501" t="s">
        <v>96</v>
      </c>
      <c r="N501" t="s">
        <v>128</v>
      </c>
      <c r="O501" t="s">
        <v>98</v>
      </c>
      <c r="P501" t="s">
        <v>249</v>
      </c>
      <c r="Q501" t="s">
        <v>96</v>
      </c>
      <c r="R501" t="s">
        <v>102</v>
      </c>
      <c r="S501">
        <v>27</v>
      </c>
      <c r="T501" t="s">
        <v>101</v>
      </c>
      <c r="U501" t="s">
        <v>101</v>
      </c>
      <c r="V501" t="s">
        <v>102</v>
      </c>
      <c r="W501">
        <v>30</v>
      </c>
      <c r="X501" t="s">
        <v>103</v>
      </c>
      <c r="Y501">
        <v>45</v>
      </c>
      <c r="Z501" t="s">
        <v>4875</v>
      </c>
      <c r="AA501" t="s">
        <v>101</v>
      </c>
      <c r="AB501" t="s">
        <v>101</v>
      </c>
      <c r="AC501" t="s">
        <v>101</v>
      </c>
      <c r="AD501" t="s">
        <v>101</v>
      </c>
      <c r="AE501" t="s">
        <v>101</v>
      </c>
      <c r="AF501" t="s">
        <v>101</v>
      </c>
      <c r="AG501" t="s">
        <v>101</v>
      </c>
      <c r="AH501" s="2">
        <v>0.91900000000000004</v>
      </c>
      <c r="AI501">
        <v>2.1</v>
      </c>
      <c r="AJ501" s="2">
        <v>0.96299999999999997</v>
      </c>
      <c r="AK501" s="2">
        <v>0.98799999999999999</v>
      </c>
      <c r="AL501">
        <v>55.1</v>
      </c>
      <c r="AM501">
        <v>33.6</v>
      </c>
      <c r="AN501">
        <v>24.7</v>
      </c>
      <c r="AO501">
        <v>24</v>
      </c>
      <c r="AP501">
        <v>50.7</v>
      </c>
      <c r="AQ501">
        <v>58.7</v>
      </c>
      <c r="AR501">
        <v>36.799999999999997</v>
      </c>
      <c r="AS501">
        <v>33.799999999999997</v>
      </c>
      <c r="AT501">
        <v>53.2</v>
      </c>
      <c r="AU501">
        <v>52.8</v>
      </c>
      <c r="AV501">
        <v>8.1</v>
      </c>
      <c r="AW501">
        <v>16.2</v>
      </c>
      <c r="AX501">
        <v>7.6</v>
      </c>
      <c r="AY501">
        <v>5.6</v>
      </c>
      <c r="AZ501">
        <v>0.2</v>
      </c>
      <c r="BA501">
        <v>0.2</v>
      </c>
      <c r="BB501" t="s">
        <v>113</v>
      </c>
      <c r="BC501" t="s">
        <v>113</v>
      </c>
      <c r="BD501" t="s">
        <v>101</v>
      </c>
      <c r="BE501" t="s">
        <v>101</v>
      </c>
      <c r="BF501" t="s">
        <v>101</v>
      </c>
      <c r="BG501" t="s">
        <v>101</v>
      </c>
      <c r="BH501" t="s">
        <v>101</v>
      </c>
      <c r="BI501" t="s">
        <v>101</v>
      </c>
      <c r="BJ501" t="s">
        <v>101</v>
      </c>
      <c r="BK501" t="s">
        <v>101</v>
      </c>
      <c r="BL501" t="s">
        <v>101</v>
      </c>
      <c r="BM501" t="s">
        <v>101</v>
      </c>
      <c r="BN501" t="s">
        <v>101</v>
      </c>
      <c r="BO501" t="s">
        <v>101</v>
      </c>
      <c r="BP501">
        <v>609</v>
      </c>
      <c r="BQ501">
        <v>48</v>
      </c>
      <c r="BR501" t="s">
        <v>101</v>
      </c>
      <c r="BS501">
        <v>1177970.3370000001</v>
      </c>
      <c r="BT501">
        <v>1843287.8049999999</v>
      </c>
      <c r="BU501">
        <v>41.725296350000001</v>
      </c>
      <c r="BV501">
        <v>-87.623681649999995</v>
      </c>
      <c r="BW501">
        <v>49</v>
      </c>
      <c r="BX501" t="s">
        <v>157</v>
      </c>
      <c r="BY501">
        <v>6</v>
      </c>
      <c r="BZ501">
        <v>6</v>
      </c>
      <c r="CA501" t="s">
        <v>428</v>
      </c>
    </row>
    <row r="502" spans="2:79" x14ac:dyDescent="0.2">
      <c r="B502">
        <v>609720</v>
      </c>
      <c r="C502" t="s">
        <v>2605</v>
      </c>
      <c r="D502" t="s">
        <v>132</v>
      </c>
      <c r="E502" t="s">
        <v>2606</v>
      </c>
      <c r="F502" t="s">
        <v>90</v>
      </c>
      <c r="G502" t="s">
        <v>91</v>
      </c>
      <c r="H502">
        <v>60618</v>
      </c>
      <c r="I502" t="s">
        <v>2607</v>
      </c>
      <c r="J502" t="s">
        <v>2608</v>
      </c>
      <c r="K502" t="s">
        <v>367</v>
      </c>
      <c r="L502" t="s">
        <v>193</v>
      </c>
      <c r="M502" t="s">
        <v>1285</v>
      </c>
      <c r="N502" t="s">
        <v>128</v>
      </c>
      <c r="O502" t="s">
        <v>248</v>
      </c>
      <c r="P502" t="s">
        <v>433</v>
      </c>
      <c r="Q502" t="s">
        <v>96</v>
      </c>
      <c r="R502" t="s">
        <v>250</v>
      </c>
      <c r="S502">
        <v>88</v>
      </c>
      <c r="T502" t="s">
        <v>101</v>
      </c>
      <c r="U502" t="s">
        <v>101</v>
      </c>
      <c r="V502" t="s">
        <v>149</v>
      </c>
      <c r="W502">
        <v>62</v>
      </c>
      <c r="X502" t="s">
        <v>103</v>
      </c>
      <c r="Y502">
        <v>52</v>
      </c>
      <c r="Z502" t="s">
        <v>4875</v>
      </c>
      <c r="AA502" t="s">
        <v>101</v>
      </c>
      <c r="AB502" t="s">
        <v>101</v>
      </c>
      <c r="AC502" t="s">
        <v>101</v>
      </c>
      <c r="AD502" t="s">
        <v>101</v>
      </c>
      <c r="AE502" t="s">
        <v>101</v>
      </c>
      <c r="AF502" t="s">
        <v>101</v>
      </c>
      <c r="AG502" t="s">
        <v>101</v>
      </c>
      <c r="AH502" s="2">
        <v>0.96299999999999997</v>
      </c>
      <c r="AI502">
        <v>2.1</v>
      </c>
      <c r="AJ502" s="2">
        <v>0.96199999999999997</v>
      </c>
      <c r="AK502" s="2">
        <v>0.99399999999999999</v>
      </c>
      <c r="AL502" t="s">
        <v>101</v>
      </c>
      <c r="AM502" t="s">
        <v>101</v>
      </c>
      <c r="AN502" t="s">
        <v>101</v>
      </c>
      <c r="AO502" t="s">
        <v>101</v>
      </c>
      <c r="AP502" t="s">
        <v>101</v>
      </c>
      <c r="AQ502" t="s">
        <v>101</v>
      </c>
      <c r="AR502" t="s">
        <v>101</v>
      </c>
      <c r="AS502" t="s">
        <v>101</v>
      </c>
      <c r="AT502" t="s">
        <v>101</v>
      </c>
      <c r="AU502" t="s">
        <v>101</v>
      </c>
      <c r="AV502" t="s">
        <v>101</v>
      </c>
      <c r="AW502" t="s">
        <v>101</v>
      </c>
      <c r="BB502" t="s">
        <v>101</v>
      </c>
      <c r="BC502" t="s">
        <v>101</v>
      </c>
      <c r="BD502" t="s">
        <v>101</v>
      </c>
      <c r="BE502" t="s">
        <v>101</v>
      </c>
      <c r="BF502">
        <v>19.100000000000001</v>
      </c>
      <c r="BG502">
        <v>19.5</v>
      </c>
      <c r="BH502">
        <v>19.899999999999999</v>
      </c>
      <c r="BI502">
        <v>20.100000000000001</v>
      </c>
      <c r="BJ502">
        <v>1</v>
      </c>
      <c r="BK502">
        <v>23.4</v>
      </c>
      <c r="BL502">
        <v>3.5</v>
      </c>
      <c r="BM502">
        <v>67.900000000000006</v>
      </c>
      <c r="BN502">
        <v>92.2</v>
      </c>
      <c r="BO502">
        <v>79.8</v>
      </c>
      <c r="BP502">
        <v>4368</v>
      </c>
      <c r="BQ502">
        <v>35</v>
      </c>
      <c r="BR502">
        <v>90.7</v>
      </c>
      <c r="BS502">
        <v>1158975.392</v>
      </c>
      <c r="BT502">
        <v>1923791.7050000001</v>
      </c>
      <c r="BU502">
        <v>41.946616929999998</v>
      </c>
      <c r="BV502">
        <v>-87.691056029999999</v>
      </c>
      <c r="BW502">
        <v>5</v>
      </c>
      <c r="BX502" t="s">
        <v>2373</v>
      </c>
      <c r="BY502">
        <v>47</v>
      </c>
      <c r="BZ502">
        <v>19</v>
      </c>
      <c r="CA502" t="s">
        <v>2609</v>
      </c>
    </row>
    <row r="503" spans="2:79" x14ac:dyDescent="0.2">
      <c r="B503">
        <v>610203</v>
      </c>
      <c r="C503" t="s">
        <v>2805</v>
      </c>
      <c r="D503" t="s">
        <v>88</v>
      </c>
      <c r="E503" t="s">
        <v>2806</v>
      </c>
      <c r="F503" t="s">
        <v>90</v>
      </c>
      <c r="G503" t="s">
        <v>91</v>
      </c>
      <c r="H503">
        <v>60629</v>
      </c>
      <c r="I503" t="s">
        <v>2807</v>
      </c>
      <c r="J503" t="s">
        <v>2808</v>
      </c>
      <c r="K503" t="s">
        <v>175</v>
      </c>
      <c r="L503" t="s">
        <v>112</v>
      </c>
      <c r="M503" t="s">
        <v>96</v>
      </c>
      <c r="N503" t="s">
        <v>97</v>
      </c>
      <c r="O503" t="s">
        <v>248</v>
      </c>
      <c r="P503" t="s">
        <v>249</v>
      </c>
      <c r="Q503" t="s">
        <v>96</v>
      </c>
      <c r="R503" t="s">
        <v>101</v>
      </c>
      <c r="T503" t="s">
        <v>103</v>
      </c>
      <c r="U503">
        <v>44</v>
      </c>
      <c r="V503" t="s">
        <v>101</v>
      </c>
      <c r="X503" t="s">
        <v>101</v>
      </c>
      <c r="Z503" t="s">
        <v>4876</v>
      </c>
      <c r="AA503">
        <v>47</v>
      </c>
      <c r="AB503" t="s">
        <v>103</v>
      </c>
      <c r="AC503">
        <v>54</v>
      </c>
      <c r="AD503" t="s">
        <v>103</v>
      </c>
      <c r="AE503">
        <v>49</v>
      </c>
      <c r="AF503" t="s">
        <v>103</v>
      </c>
      <c r="AG503">
        <v>49</v>
      </c>
      <c r="AH503" s="2">
        <v>0.95799999999999996</v>
      </c>
      <c r="AI503">
        <v>2.1</v>
      </c>
      <c r="AJ503" s="2">
        <v>0.97199999999999998</v>
      </c>
      <c r="AK503" s="2">
        <v>1</v>
      </c>
      <c r="AL503">
        <v>73.400000000000006</v>
      </c>
      <c r="AM503">
        <v>35.700000000000003</v>
      </c>
      <c r="AN503">
        <v>37.9</v>
      </c>
      <c r="AO503">
        <v>24.8</v>
      </c>
      <c r="AP503">
        <v>47.9</v>
      </c>
      <c r="AQ503">
        <v>59.5</v>
      </c>
      <c r="AR503" t="s">
        <v>101</v>
      </c>
      <c r="AS503" t="s">
        <v>101</v>
      </c>
      <c r="AT503" t="s">
        <v>101</v>
      </c>
      <c r="AU503" t="s">
        <v>101</v>
      </c>
      <c r="AV503" t="s">
        <v>101</v>
      </c>
      <c r="AW503" t="s">
        <v>101</v>
      </c>
      <c r="AX503">
        <v>17.5</v>
      </c>
      <c r="AY503">
        <v>13</v>
      </c>
      <c r="AZ503">
        <v>0.7</v>
      </c>
      <c r="BA503">
        <v>0.3</v>
      </c>
      <c r="BB503" t="s">
        <v>220</v>
      </c>
      <c r="BC503" t="s">
        <v>113</v>
      </c>
      <c r="BD503" t="s">
        <v>101</v>
      </c>
      <c r="BE503" t="s">
        <v>101</v>
      </c>
      <c r="BF503" t="s">
        <v>101</v>
      </c>
      <c r="BG503" t="s">
        <v>101</v>
      </c>
      <c r="BH503" t="s">
        <v>101</v>
      </c>
      <c r="BI503" t="s">
        <v>101</v>
      </c>
      <c r="BJ503" t="s">
        <v>101</v>
      </c>
      <c r="BK503" t="s">
        <v>101</v>
      </c>
      <c r="BL503" t="s">
        <v>101</v>
      </c>
      <c r="BM503" t="s">
        <v>101</v>
      </c>
      <c r="BN503" t="s">
        <v>101</v>
      </c>
      <c r="BO503" t="s">
        <v>101</v>
      </c>
      <c r="BP503">
        <v>1021</v>
      </c>
      <c r="BQ503">
        <v>44</v>
      </c>
      <c r="BR503" t="s">
        <v>101</v>
      </c>
      <c r="BS503">
        <v>1154749.55</v>
      </c>
      <c r="BT503">
        <v>1865777.301</v>
      </c>
      <c r="BU503">
        <v>41.787504990000002</v>
      </c>
      <c r="BV503">
        <v>-87.708142010000003</v>
      </c>
      <c r="BW503">
        <v>63</v>
      </c>
      <c r="BX503" t="s">
        <v>164</v>
      </c>
      <c r="BY503">
        <v>14</v>
      </c>
      <c r="BZ503">
        <v>8</v>
      </c>
      <c r="CA503" t="s">
        <v>2809</v>
      </c>
    </row>
    <row r="504" spans="2:79" x14ac:dyDescent="0.2">
      <c r="B504">
        <v>610165</v>
      </c>
      <c r="C504" t="s">
        <v>2815</v>
      </c>
      <c r="D504" t="s">
        <v>88</v>
      </c>
      <c r="E504" t="s">
        <v>2816</v>
      </c>
      <c r="F504" t="s">
        <v>90</v>
      </c>
      <c r="G504" t="s">
        <v>91</v>
      </c>
      <c r="H504">
        <v>60639</v>
      </c>
      <c r="I504" t="s">
        <v>2817</v>
      </c>
      <c r="J504" t="s">
        <v>2818</v>
      </c>
      <c r="K504" t="s">
        <v>192</v>
      </c>
      <c r="L504" t="s">
        <v>193</v>
      </c>
      <c r="M504" t="s">
        <v>96</v>
      </c>
      <c r="N504" t="s">
        <v>97</v>
      </c>
      <c r="O504" t="s">
        <v>98</v>
      </c>
      <c r="P504" t="s">
        <v>99</v>
      </c>
      <c r="Q504" t="s">
        <v>96</v>
      </c>
      <c r="R504" t="s">
        <v>101</v>
      </c>
      <c r="T504" t="s">
        <v>102</v>
      </c>
      <c r="U504">
        <v>31</v>
      </c>
      <c r="V504" t="s">
        <v>101</v>
      </c>
      <c r="X504" t="s">
        <v>101</v>
      </c>
      <c r="Z504" t="s">
        <v>4877</v>
      </c>
      <c r="AA504">
        <v>32</v>
      </c>
      <c r="AB504" t="s">
        <v>102</v>
      </c>
      <c r="AC504">
        <v>26</v>
      </c>
      <c r="AD504" t="s">
        <v>103</v>
      </c>
      <c r="AE504">
        <v>47</v>
      </c>
      <c r="AF504" t="s">
        <v>103</v>
      </c>
      <c r="AG504">
        <v>49</v>
      </c>
      <c r="AH504" s="2">
        <v>0.95799999999999996</v>
      </c>
      <c r="AI504">
        <v>2.1</v>
      </c>
      <c r="AJ504" s="2">
        <v>0.97</v>
      </c>
      <c r="AK504" s="2">
        <v>1</v>
      </c>
      <c r="AL504">
        <v>73.2</v>
      </c>
      <c r="AM504">
        <v>35.9</v>
      </c>
      <c r="AN504">
        <v>37.4</v>
      </c>
      <c r="AO504">
        <v>27.3</v>
      </c>
      <c r="AP504">
        <v>49.5</v>
      </c>
      <c r="AQ504">
        <v>56.4</v>
      </c>
      <c r="AR504" t="s">
        <v>101</v>
      </c>
      <c r="AS504" t="s">
        <v>101</v>
      </c>
      <c r="AT504" t="s">
        <v>101</v>
      </c>
      <c r="AU504" t="s">
        <v>101</v>
      </c>
      <c r="AV504" t="s">
        <v>101</v>
      </c>
      <c r="AW504" t="s">
        <v>101</v>
      </c>
      <c r="AX504">
        <v>10.6</v>
      </c>
      <c r="AY504">
        <v>10.199999999999999</v>
      </c>
      <c r="AZ504">
        <v>-0.2</v>
      </c>
      <c r="BA504">
        <v>-1.1000000000000001</v>
      </c>
      <c r="BB504" t="s">
        <v>113</v>
      </c>
      <c r="BC504" t="s">
        <v>104</v>
      </c>
      <c r="BD504" t="s">
        <v>101</v>
      </c>
      <c r="BE504" t="s">
        <v>101</v>
      </c>
      <c r="BF504" t="s">
        <v>101</v>
      </c>
      <c r="BG504" t="s">
        <v>101</v>
      </c>
      <c r="BH504" t="s">
        <v>101</v>
      </c>
      <c r="BI504" t="s">
        <v>101</v>
      </c>
      <c r="BJ504" t="s">
        <v>101</v>
      </c>
      <c r="BK504" t="s">
        <v>101</v>
      </c>
      <c r="BL504" t="s">
        <v>101</v>
      </c>
      <c r="BM504" t="s">
        <v>101</v>
      </c>
      <c r="BN504" t="s">
        <v>101</v>
      </c>
      <c r="BO504" t="s">
        <v>101</v>
      </c>
      <c r="BP504">
        <v>949</v>
      </c>
      <c r="BQ504">
        <v>29</v>
      </c>
      <c r="BR504" t="s">
        <v>101</v>
      </c>
      <c r="BS504">
        <v>1139945.571</v>
      </c>
      <c r="BT504">
        <v>1917742.0020000001</v>
      </c>
      <c r="BU504">
        <v>41.93038593</v>
      </c>
      <c r="BV504">
        <v>-87.761153050000004</v>
      </c>
      <c r="BW504">
        <v>19</v>
      </c>
      <c r="BX504" t="s">
        <v>368</v>
      </c>
      <c r="BY504">
        <v>31</v>
      </c>
      <c r="BZ504">
        <v>25</v>
      </c>
      <c r="CA504" t="s">
        <v>2819</v>
      </c>
    </row>
    <row r="505" spans="2:79" x14ac:dyDescent="0.2">
      <c r="B505">
        <v>609692</v>
      </c>
      <c r="C505" t="s">
        <v>1716</v>
      </c>
      <c r="D505" t="s">
        <v>132</v>
      </c>
      <c r="E505" t="s">
        <v>1717</v>
      </c>
      <c r="F505" t="s">
        <v>90</v>
      </c>
      <c r="G505" t="s">
        <v>91</v>
      </c>
      <c r="H505">
        <v>60620</v>
      </c>
      <c r="I505" t="s">
        <v>1718</v>
      </c>
      <c r="J505" t="s">
        <v>1719</v>
      </c>
      <c r="K505" t="s">
        <v>136</v>
      </c>
      <c r="L505" t="s">
        <v>95</v>
      </c>
      <c r="M505" t="s">
        <v>96</v>
      </c>
      <c r="N505" t="s">
        <v>128</v>
      </c>
      <c r="O505" t="s">
        <v>98</v>
      </c>
      <c r="P505" t="s">
        <v>99</v>
      </c>
      <c r="Q505" t="s">
        <v>96</v>
      </c>
      <c r="R505" t="s">
        <v>103</v>
      </c>
      <c r="S505">
        <v>52</v>
      </c>
      <c r="T505" t="s">
        <v>101</v>
      </c>
      <c r="U505" t="s">
        <v>101</v>
      </c>
      <c r="V505" t="s">
        <v>102</v>
      </c>
      <c r="W505">
        <v>33</v>
      </c>
      <c r="X505" t="s">
        <v>103</v>
      </c>
      <c r="Y505">
        <v>42</v>
      </c>
      <c r="Z505" t="s">
        <v>4875</v>
      </c>
      <c r="AA505" t="s">
        <v>101</v>
      </c>
      <c r="AB505" t="s">
        <v>101</v>
      </c>
      <c r="AC505" t="s">
        <v>101</v>
      </c>
      <c r="AD505" t="s">
        <v>101</v>
      </c>
      <c r="AE505" t="s">
        <v>101</v>
      </c>
      <c r="AF505" t="s">
        <v>101</v>
      </c>
      <c r="AG505" t="s">
        <v>101</v>
      </c>
      <c r="AH505" s="2">
        <v>0.78600000000000003</v>
      </c>
      <c r="AI505">
        <v>2.1</v>
      </c>
      <c r="AJ505" s="2">
        <v>0.94299999999999995</v>
      </c>
      <c r="AK505" s="2">
        <v>1</v>
      </c>
      <c r="AL505" t="s">
        <v>101</v>
      </c>
      <c r="AM505" t="s">
        <v>101</v>
      </c>
      <c r="AN505" t="s">
        <v>101</v>
      </c>
      <c r="AO505" t="s">
        <v>101</v>
      </c>
      <c r="AP505" t="s">
        <v>101</v>
      </c>
      <c r="AQ505" t="s">
        <v>101</v>
      </c>
      <c r="AR505" t="s">
        <v>101</v>
      </c>
      <c r="AS505" t="s">
        <v>101</v>
      </c>
      <c r="AT505" t="s">
        <v>101</v>
      </c>
      <c r="AU505" t="s">
        <v>101</v>
      </c>
      <c r="AV505" t="s">
        <v>101</v>
      </c>
      <c r="AW505" t="s">
        <v>101</v>
      </c>
      <c r="BB505" t="s">
        <v>101</v>
      </c>
      <c r="BC505" t="s">
        <v>101</v>
      </c>
      <c r="BD505" t="s">
        <v>101</v>
      </c>
      <c r="BE505" t="s">
        <v>101</v>
      </c>
      <c r="BF505">
        <v>14.3</v>
      </c>
      <c r="BG505">
        <v>14.1</v>
      </c>
      <c r="BH505">
        <v>15.3</v>
      </c>
      <c r="BI505">
        <v>14.8</v>
      </c>
      <c r="BJ505">
        <v>0.5</v>
      </c>
      <c r="BK505">
        <v>16.2</v>
      </c>
      <c r="BL505">
        <v>0.9</v>
      </c>
      <c r="BM505">
        <v>14.8</v>
      </c>
      <c r="BN505">
        <v>75.2</v>
      </c>
      <c r="BO505">
        <v>74</v>
      </c>
      <c r="BP505">
        <v>1535</v>
      </c>
      <c r="BQ505">
        <v>45</v>
      </c>
      <c r="BR505">
        <v>68.5</v>
      </c>
      <c r="BS505">
        <v>1174719.074</v>
      </c>
      <c r="BT505">
        <v>1850730.192</v>
      </c>
      <c r="BU505">
        <v>41.745792170000001</v>
      </c>
      <c r="BV505">
        <v>-87.635369999999995</v>
      </c>
      <c r="BW505">
        <v>44</v>
      </c>
      <c r="BX505" t="s">
        <v>385</v>
      </c>
      <c r="BY505">
        <v>21</v>
      </c>
      <c r="BZ505">
        <v>6</v>
      </c>
      <c r="CA505" t="s">
        <v>1720</v>
      </c>
    </row>
    <row r="506" spans="2:79" x14ac:dyDescent="0.2">
      <c r="B506">
        <v>610391</v>
      </c>
      <c r="C506" t="s">
        <v>2263</v>
      </c>
      <c r="D506" t="s">
        <v>132</v>
      </c>
      <c r="E506" t="s">
        <v>2264</v>
      </c>
      <c r="F506" t="s">
        <v>90</v>
      </c>
      <c r="G506" t="s">
        <v>91</v>
      </c>
      <c r="H506">
        <v>60636</v>
      </c>
      <c r="I506" t="s">
        <v>2265</v>
      </c>
      <c r="J506" t="s">
        <v>2266</v>
      </c>
      <c r="K506" t="s">
        <v>163</v>
      </c>
      <c r="L506" t="s">
        <v>112</v>
      </c>
      <c r="M506" t="s">
        <v>96</v>
      </c>
      <c r="N506" t="s">
        <v>97</v>
      </c>
      <c r="O506" t="s">
        <v>248</v>
      </c>
      <c r="P506" t="s">
        <v>433</v>
      </c>
      <c r="Q506" t="s">
        <v>96</v>
      </c>
      <c r="R506" t="s">
        <v>149</v>
      </c>
      <c r="S506">
        <v>66</v>
      </c>
      <c r="T506" t="s">
        <v>101</v>
      </c>
      <c r="U506" t="s">
        <v>101</v>
      </c>
      <c r="V506" t="s">
        <v>149</v>
      </c>
      <c r="W506">
        <v>75</v>
      </c>
      <c r="X506" t="s">
        <v>250</v>
      </c>
      <c r="Y506">
        <v>85</v>
      </c>
      <c r="Z506" t="s">
        <v>4875</v>
      </c>
      <c r="AA506" t="s">
        <v>101</v>
      </c>
      <c r="AB506" t="s">
        <v>101</v>
      </c>
      <c r="AC506" t="s">
        <v>101</v>
      </c>
      <c r="AD506" t="s">
        <v>149</v>
      </c>
      <c r="AE506">
        <v>55</v>
      </c>
      <c r="AF506" t="s">
        <v>103</v>
      </c>
      <c r="AG506">
        <v>51</v>
      </c>
      <c r="AH506" s="2">
        <v>0.92700000000000005</v>
      </c>
      <c r="AI506">
        <v>2.1</v>
      </c>
      <c r="AJ506" s="2">
        <v>0.95899999999999996</v>
      </c>
      <c r="AK506" s="2">
        <v>1</v>
      </c>
      <c r="AL506" t="s">
        <v>101</v>
      </c>
      <c r="AM506" t="s">
        <v>101</v>
      </c>
      <c r="AN506" t="s">
        <v>101</v>
      </c>
      <c r="AO506" t="s">
        <v>101</v>
      </c>
      <c r="AP506" t="s">
        <v>101</v>
      </c>
      <c r="AQ506" t="s">
        <v>101</v>
      </c>
      <c r="AR506" t="s">
        <v>101</v>
      </c>
      <c r="AS506" t="s">
        <v>101</v>
      </c>
      <c r="AT506" t="s">
        <v>101</v>
      </c>
      <c r="AU506" t="s">
        <v>101</v>
      </c>
      <c r="AV506">
        <v>49.1</v>
      </c>
      <c r="AW506">
        <v>70.2</v>
      </c>
      <c r="AX506">
        <v>61.7</v>
      </c>
      <c r="AY506">
        <v>37.6</v>
      </c>
      <c r="AZ506">
        <v>-1.2</v>
      </c>
      <c r="BA506">
        <v>-0.8</v>
      </c>
      <c r="BB506" t="s">
        <v>104</v>
      </c>
      <c r="BC506" t="s">
        <v>113</v>
      </c>
      <c r="BD506">
        <v>61.1</v>
      </c>
      <c r="BE506">
        <v>78.2</v>
      </c>
      <c r="BF506">
        <v>18</v>
      </c>
      <c r="BG506">
        <v>18.5</v>
      </c>
      <c r="BH506">
        <v>19.100000000000001</v>
      </c>
      <c r="BI506">
        <v>19</v>
      </c>
      <c r="BJ506">
        <v>1</v>
      </c>
      <c r="BK506">
        <v>22.2</v>
      </c>
      <c r="BL506">
        <v>3.1</v>
      </c>
      <c r="BM506">
        <v>29.1</v>
      </c>
      <c r="BN506">
        <v>68.900000000000006</v>
      </c>
      <c r="BO506">
        <v>85.9</v>
      </c>
      <c r="BP506">
        <v>916</v>
      </c>
      <c r="BQ506">
        <v>43</v>
      </c>
      <c r="BR506">
        <v>83.3</v>
      </c>
      <c r="BS506">
        <v>1164703.6140000001</v>
      </c>
      <c r="BT506">
        <v>1863861.294</v>
      </c>
      <c r="BU506">
        <v>41.782042799999999</v>
      </c>
      <c r="BV506">
        <v>-87.671698579999997</v>
      </c>
      <c r="BW506">
        <v>67</v>
      </c>
      <c r="BX506" t="s">
        <v>114</v>
      </c>
      <c r="BY506">
        <v>15</v>
      </c>
      <c r="BZ506">
        <v>7</v>
      </c>
      <c r="CA506" t="s">
        <v>2267</v>
      </c>
    </row>
    <row r="507" spans="2:79" x14ac:dyDescent="0.2">
      <c r="B507">
        <v>610095</v>
      </c>
      <c r="C507" t="s">
        <v>2418</v>
      </c>
      <c r="D507" t="s">
        <v>88</v>
      </c>
      <c r="E507" t="s">
        <v>2419</v>
      </c>
      <c r="F507" t="s">
        <v>90</v>
      </c>
      <c r="G507" t="s">
        <v>91</v>
      </c>
      <c r="H507">
        <v>60614</v>
      </c>
      <c r="I507" t="s">
        <v>2420</v>
      </c>
      <c r="J507" t="s">
        <v>2421</v>
      </c>
      <c r="K507" t="s">
        <v>192</v>
      </c>
      <c r="L507" t="s">
        <v>193</v>
      </c>
      <c r="M507" t="s">
        <v>1285</v>
      </c>
      <c r="N507" t="s">
        <v>128</v>
      </c>
      <c r="O507" t="s">
        <v>248</v>
      </c>
      <c r="P507" t="s">
        <v>433</v>
      </c>
      <c r="Q507" t="s">
        <v>96</v>
      </c>
      <c r="R507" t="s">
        <v>149</v>
      </c>
      <c r="S507">
        <v>71</v>
      </c>
      <c r="T507" t="s">
        <v>149</v>
      </c>
      <c r="U507">
        <v>74</v>
      </c>
      <c r="V507" t="s">
        <v>103</v>
      </c>
      <c r="W507">
        <v>52</v>
      </c>
      <c r="X507" t="s">
        <v>149</v>
      </c>
      <c r="Y507">
        <v>66</v>
      </c>
      <c r="Z507" t="s">
        <v>4876</v>
      </c>
      <c r="AA507">
        <v>41</v>
      </c>
      <c r="AB507" t="s">
        <v>103</v>
      </c>
      <c r="AC507">
        <v>44</v>
      </c>
      <c r="AD507" t="s">
        <v>149</v>
      </c>
      <c r="AE507">
        <v>54</v>
      </c>
      <c r="AF507" t="s">
        <v>103</v>
      </c>
      <c r="AG507">
        <v>47</v>
      </c>
      <c r="AH507" s="2">
        <v>0.95099999999999996</v>
      </c>
      <c r="AI507">
        <v>2.1</v>
      </c>
      <c r="AJ507" s="2">
        <v>0.96299999999999997</v>
      </c>
      <c r="AK507" s="2">
        <v>1</v>
      </c>
      <c r="AL507" t="s">
        <v>101</v>
      </c>
      <c r="AM507" t="s">
        <v>101</v>
      </c>
      <c r="AN507">
        <v>70.2</v>
      </c>
      <c r="AO507">
        <v>61.5</v>
      </c>
      <c r="AP507">
        <v>57.5</v>
      </c>
      <c r="AQ507">
        <v>66.900000000000006</v>
      </c>
      <c r="AR507">
        <v>68</v>
      </c>
      <c r="AS507">
        <v>65.5</v>
      </c>
      <c r="AT507">
        <v>61.1</v>
      </c>
      <c r="AU507">
        <v>59.3</v>
      </c>
      <c r="AV507">
        <v>40.299999999999997</v>
      </c>
      <c r="AW507">
        <v>43.5</v>
      </c>
      <c r="AX507">
        <v>46.2</v>
      </c>
      <c r="AY507">
        <v>35.9</v>
      </c>
      <c r="AZ507">
        <v>1</v>
      </c>
      <c r="BA507">
        <v>1.3</v>
      </c>
      <c r="BB507" t="s">
        <v>220</v>
      </c>
      <c r="BC507" t="s">
        <v>220</v>
      </c>
      <c r="BD507" t="s">
        <v>101</v>
      </c>
      <c r="BE507" t="s">
        <v>101</v>
      </c>
      <c r="BF507" t="s">
        <v>101</v>
      </c>
      <c r="BG507" t="s">
        <v>101</v>
      </c>
      <c r="BH507" t="s">
        <v>101</v>
      </c>
      <c r="BI507" t="s">
        <v>101</v>
      </c>
      <c r="BJ507" t="s">
        <v>101</v>
      </c>
      <c r="BK507" t="s">
        <v>101</v>
      </c>
      <c r="BL507" t="s">
        <v>101</v>
      </c>
      <c r="BM507" t="s">
        <v>101</v>
      </c>
      <c r="BN507" t="s">
        <v>101</v>
      </c>
      <c r="BO507" t="s">
        <v>101</v>
      </c>
      <c r="BP507">
        <v>558</v>
      </c>
      <c r="BQ507">
        <v>33</v>
      </c>
      <c r="BR507" t="s">
        <v>101</v>
      </c>
      <c r="BS507">
        <v>1171323.787</v>
      </c>
      <c r="BT507">
        <v>1911991.7109999999</v>
      </c>
      <c r="BU507">
        <v>41.913974349999997</v>
      </c>
      <c r="BV507">
        <v>-87.646015009999999</v>
      </c>
      <c r="BW507">
        <v>7</v>
      </c>
      <c r="BX507" t="s">
        <v>2234</v>
      </c>
      <c r="BY507">
        <v>43</v>
      </c>
      <c r="BZ507">
        <v>18</v>
      </c>
      <c r="CA507" t="s">
        <v>2422</v>
      </c>
    </row>
    <row r="508" spans="2:79" x14ac:dyDescent="0.2">
      <c r="B508">
        <v>609884</v>
      </c>
      <c r="C508" t="s">
        <v>2334</v>
      </c>
      <c r="D508" t="s">
        <v>88</v>
      </c>
      <c r="E508" t="s">
        <v>2335</v>
      </c>
      <c r="F508" t="s">
        <v>90</v>
      </c>
      <c r="G508" t="s">
        <v>91</v>
      </c>
      <c r="H508">
        <v>60634</v>
      </c>
      <c r="I508" t="s">
        <v>2336</v>
      </c>
      <c r="J508" t="s">
        <v>2337</v>
      </c>
      <c r="K508" t="s">
        <v>1066</v>
      </c>
      <c r="L508" t="s">
        <v>193</v>
      </c>
      <c r="M508" t="s">
        <v>96</v>
      </c>
      <c r="N508" t="s">
        <v>128</v>
      </c>
      <c r="O508" t="s">
        <v>248</v>
      </c>
      <c r="P508" t="s">
        <v>433</v>
      </c>
      <c r="Q508" t="s">
        <v>96</v>
      </c>
      <c r="R508" t="s">
        <v>149</v>
      </c>
      <c r="S508">
        <v>67</v>
      </c>
      <c r="T508" t="s">
        <v>149</v>
      </c>
      <c r="U508">
        <v>66</v>
      </c>
      <c r="V508" t="s">
        <v>149</v>
      </c>
      <c r="W508">
        <v>60</v>
      </c>
      <c r="X508" t="s">
        <v>149</v>
      </c>
      <c r="Y508">
        <v>78</v>
      </c>
      <c r="Z508" t="s">
        <v>4877</v>
      </c>
      <c r="AA508">
        <v>37</v>
      </c>
      <c r="AB508" t="s">
        <v>102</v>
      </c>
      <c r="AC508">
        <v>36</v>
      </c>
      <c r="AD508" t="s">
        <v>103</v>
      </c>
      <c r="AE508">
        <v>50</v>
      </c>
      <c r="AF508" t="s">
        <v>103</v>
      </c>
      <c r="AG508">
        <v>48</v>
      </c>
      <c r="AH508" s="2">
        <v>0.95499999999999996</v>
      </c>
      <c r="AI508">
        <v>2.1</v>
      </c>
      <c r="AJ508" s="2">
        <v>0.95899999999999996</v>
      </c>
      <c r="AK508" s="2">
        <v>1</v>
      </c>
      <c r="AL508">
        <v>71.099999999999994</v>
      </c>
      <c r="AM508">
        <v>34.9</v>
      </c>
      <c r="AN508">
        <v>60.8</v>
      </c>
      <c r="AO508">
        <v>51.1</v>
      </c>
      <c r="AP508">
        <v>62.9</v>
      </c>
      <c r="AQ508">
        <v>66.3</v>
      </c>
      <c r="AR508">
        <v>73.5</v>
      </c>
      <c r="AS508">
        <v>57.6</v>
      </c>
      <c r="AT508">
        <v>68.599999999999994</v>
      </c>
      <c r="AU508">
        <v>63.8</v>
      </c>
      <c r="AV508">
        <v>20</v>
      </c>
      <c r="AW508">
        <v>46.7</v>
      </c>
      <c r="AX508">
        <v>31.5</v>
      </c>
      <c r="AY508">
        <v>27.9</v>
      </c>
      <c r="AZ508">
        <v>0.4</v>
      </c>
      <c r="BA508">
        <v>1.3</v>
      </c>
      <c r="BB508" t="s">
        <v>113</v>
      </c>
      <c r="BC508" t="s">
        <v>220</v>
      </c>
      <c r="BD508" t="s">
        <v>101</v>
      </c>
      <c r="BE508" t="s">
        <v>101</v>
      </c>
      <c r="BF508" t="s">
        <v>101</v>
      </c>
      <c r="BG508" t="s">
        <v>101</v>
      </c>
      <c r="BH508" t="s">
        <v>101</v>
      </c>
      <c r="BI508" t="s">
        <v>101</v>
      </c>
      <c r="BJ508" t="s">
        <v>101</v>
      </c>
      <c r="BK508" t="s">
        <v>101</v>
      </c>
      <c r="BL508" t="s">
        <v>101</v>
      </c>
      <c r="BM508" t="s">
        <v>101</v>
      </c>
      <c r="BN508" t="s">
        <v>101</v>
      </c>
      <c r="BO508" t="s">
        <v>101</v>
      </c>
      <c r="BP508">
        <v>843</v>
      </c>
      <c r="BQ508">
        <v>30</v>
      </c>
      <c r="BR508" t="s">
        <v>101</v>
      </c>
      <c r="BS508">
        <v>1125764.8959999999</v>
      </c>
      <c r="BT508">
        <v>1922082.0220000001</v>
      </c>
      <c r="BU508">
        <v>41.942543350000001</v>
      </c>
      <c r="BV508">
        <v>-87.813168000000005</v>
      </c>
      <c r="BW508">
        <v>17</v>
      </c>
      <c r="BX508" t="s">
        <v>1959</v>
      </c>
      <c r="BY508">
        <v>36</v>
      </c>
      <c r="BZ508">
        <v>16</v>
      </c>
      <c r="CA508" t="s">
        <v>2338</v>
      </c>
    </row>
    <row r="509" spans="2:79" x14ac:dyDescent="0.2">
      <c r="B509">
        <v>610038</v>
      </c>
      <c r="C509" t="s">
        <v>2654</v>
      </c>
      <c r="D509" t="s">
        <v>88</v>
      </c>
      <c r="E509" t="s">
        <v>2655</v>
      </c>
      <c r="F509" t="s">
        <v>90</v>
      </c>
      <c r="G509" t="s">
        <v>91</v>
      </c>
      <c r="H509">
        <v>60614</v>
      </c>
      <c r="I509" t="s">
        <v>2656</v>
      </c>
      <c r="J509" t="s">
        <v>2657</v>
      </c>
      <c r="K509" t="s">
        <v>192</v>
      </c>
      <c r="L509" t="s">
        <v>193</v>
      </c>
      <c r="M509" t="s">
        <v>96</v>
      </c>
      <c r="N509" t="s">
        <v>128</v>
      </c>
      <c r="O509" t="s">
        <v>248</v>
      </c>
      <c r="P509" t="s">
        <v>433</v>
      </c>
      <c r="Q509" t="s">
        <v>1285</v>
      </c>
      <c r="R509" t="s">
        <v>250</v>
      </c>
      <c r="S509">
        <v>99</v>
      </c>
      <c r="T509" t="s">
        <v>250</v>
      </c>
      <c r="U509">
        <v>99</v>
      </c>
      <c r="V509" t="s">
        <v>149</v>
      </c>
      <c r="W509">
        <v>74</v>
      </c>
      <c r="X509" t="s">
        <v>149</v>
      </c>
      <c r="Y509">
        <v>66</v>
      </c>
      <c r="Z509" t="s">
        <v>4874</v>
      </c>
      <c r="AA509">
        <v>65</v>
      </c>
      <c r="AB509" t="s">
        <v>149</v>
      </c>
      <c r="AC509">
        <v>70</v>
      </c>
      <c r="AD509" t="s">
        <v>149</v>
      </c>
      <c r="AE509">
        <v>56</v>
      </c>
      <c r="AF509" t="s">
        <v>103</v>
      </c>
      <c r="AG509">
        <v>47</v>
      </c>
      <c r="AH509" s="2">
        <v>0.96</v>
      </c>
      <c r="AI509">
        <v>2</v>
      </c>
      <c r="AJ509" s="2">
        <v>0.96399999999999997</v>
      </c>
      <c r="AK509" s="2">
        <v>0.95799999999999996</v>
      </c>
      <c r="AL509">
        <v>80.099999999999994</v>
      </c>
      <c r="AM509">
        <v>43.3</v>
      </c>
      <c r="AN509">
        <v>89.6</v>
      </c>
      <c r="AO509">
        <v>84.9</v>
      </c>
      <c r="AP509">
        <v>60.7</v>
      </c>
      <c r="AQ509">
        <v>62.6</v>
      </c>
      <c r="AR509">
        <v>81.900000000000006</v>
      </c>
      <c r="AS509">
        <v>85.2</v>
      </c>
      <c r="AT509">
        <v>52</v>
      </c>
      <c r="AU509">
        <v>62.4</v>
      </c>
      <c r="AV509">
        <v>66.3</v>
      </c>
      <c r="AW509">
        <v>77.900000000000006</v>
      </c>
      <c r="AX509">
        <v>69.7</v>
      </c>
      <c r="AY509">
        <v>64.400000000000006</v>
      </c>
      <c r="AZ509">
        <v>0.2</v>
      </c>
      <c r="BA509">
        <v>0.9</v>
      </c>
      <c r="BB509" t="s">
        <v>113</v>
      </c>
      <c r="BC509" t="s">
        <v>220</v>
      </c>
      <c r="BD509">
        <v>67.099999999999994</v>
      </c>
      <c r="BE509">
        <v>54.5</v>
      </c>
      <c r="BF509" t="s">
        <v>101</v>
      </c>
      <c r="BG509" t="s">
        <v>101</v>
      </c>
      <c r="BH509" t="s">
        <v>101</v>
      </c>
      <c r="BI509" t="s">
        <v>101</v>
      </c>
      <c r="BJ509" t="s">
        <v>101</v>
      </c>
      <c r="BK509" t="s">
        <v>101</v>
      </c>
      <c r="BL509" t="s">
        <v>101</v>
      </c>
      <c r="BM509" t="s">
        <v>101</v>
      </c>
      <c r="BN509" t="s">
        <v>101</v>
      </c>
      <c r="BO509" t="s">
        <v>101</v>
      </c>
      <c r="BP509">
        <v>813</v>
      </c>
      <c r="BQ509">
        <v>33</v>
      </c>
      <c r="BR509" t="s">
        <v>101</v>
      </c>
      <c r="BS509">
        <v>1171699.4580000001</v>
      </c>
      <c r="BT509">
        <v>1915829.4280000001</v>
      </c>
      <c r="BU509">
        <v>41.924496959999999</v>
      </c>
      <c r="BV509">
        <v>-87.64452163</v>
      </c>
      <c r="BW509">
        <v>7</v>
      </c>
      <c r="BX509" t="s">
        <v>2234</v>
      </c>
      <c r="BY509">
        <v>43</v>
      </c>
      <c r="BZ509">
        <v>18</v>
      </c>
      <c r="CA509" t="s">
        <v>2658</v>
      </c>
    </row>
    <row r="510" spans="2:79" x14ac:dyDescent="0.2">
      <c r="B510">
        <v>609693</v>
      </c>
      <c r="C510" t="s">
        <v>2448</v>
      </c>
      <c r="D510" t="s">
        <v>132</v>
      </c>
      <c r="E510" t="s">
        <v>2449</v>
      </c>
      <c r="F510" t="s">
        <v>90</v>
      </c>
      <c r="G510" t="s">
        <v>91</v>
      </c>
      <c r="H510">
        <v>60624</v>
      </c>
      <c r="I510" t="s">
        <v>2450</v>
      </c>
      <c r="J510" t="s">
        <v>2451</v>
      </c>
      <c r="K510" t="s">
        <v>985</v>
      </c>
      <c r="L510" t="s">
        <v>121</v>
      </c>
      <c r="M510" t="s">
        <v>101</v>
      </c>
      <c r="N510" t="s">
        <v>128</v>
      </c>
      <c r="O510" t="s">
        <v>248</v>
      </c>
      <c r="P510" t="s">
        <v>789</v>
      </c>
      <c r="Q510" t="s">
        <v>96</v>
      </c>
      <c r="R510" t="s">
        <v>149</v>
      </c>
      <c r="S510">
        <v>74</v>
      </c>
      <c r="T510" t="s">
        <v>149</v>
      </c>
      <c r="U510">
        <v>72</v>
      </c>
      <c r="V510" t="s">
        <v>149</v>
      </c>
      <c r="W510">
        <v>77</v>
      </c>
      <c r="X510" t="s">
        <v>250</v>
      </c>
      <c r="Y510">
        <v>80</v>
      </c>
      <c r="Z510" t="s">
        <v>4878</v>
      </c>
      <c r="AA510">
        <v>86</v>
      </c>
      <c r="AB510" t="s">
        <v>149</v>
      </c>
      <c r="AC510">
        <v>71</v>
      </c>
      <c r="AD510" t="s">
        <v>149</v>
      </c>
      <c r="AE510">
        <v>54</v>
      </c>
      <c r="AF510" t="s">
        <v>149</v>
      </c>
      <c r="AG510">
        <v>60</v>
      </c>
      <c r="AH510" s="2">
        <v>0.93600000000000005</v>
      </c>
      <c r="AI510">
        <v>2</v>
      </c>
      <c r="AJ510" s="2">
        <v>0.96799999999999997</v>
      </c>
      <c r="AK510" s="2">
        <v>1</v>
      </c>
      <c r="AL510" t="s">
        <v>101</v>
      </c>
      <c r="AM510" t="s">
        <v>101</v>
      </c>
      <c r="AN510" t="s">
        <v>101</v>
      </c>
      <c r="AO510" t="s">
        <v>101</v>
      </c>
      <c r="AP510" t="s">
        <v>101</v>
      </c>
      <c r="AQ510" t="s">
        <v>101</v>
      </c>
      <c r="AR510" t="s">
        <v>101</v>
      </c>
      <c r="AS510" t="s">
        <v>101</v>
      </c>
      <c r="AT510" t="s">
        <v>101</v>
      </c>
      <c r="AU510" t="s">
        <v>101</v>
      </c>
      <c r="AV510" t="s">
        <v>101</v>
      </c>
      <c r="AW510" t="s">
        <v>101</v>
      </c>
      <c r="BB510" t="s">
        <v>101</v>
      </c>
      <c r="BC510" t="s">
        <v>101</v>
      </c>
      <c r="BD510" t="s">
        <v>101</v>
      </c>
      <c r="BE510" t="s">
        <v>101</v>
      </c>
      <c r="BF510">
        <v>16.100000000000001</v>
      </c>
      <c r="BG510">
        <v>16.899999999999999</v>
      </c>
      <c r="BH510" t="s">
        <v>101</v>
      </c>
      <c r="BI510">
        <v>17.100000000000001</v>
      </c>
      <c r="BJ510">
        <v>1</v>
      </c>
      <c r="BK510" t="s">
        <v>101</v>
      </c>
      <c r="BL510" t="s">
        <v>101</v>
      </c>
      <c r="BM510" t="s">
        <v>101</v>
      </c>
      <c r="BN510" t="s">
        <v>101</v>
      </c>
      <c r="BO510" t="s">
        <v>101</v>
      </c>
      <c r="BP510">
        <v>828</v>
      </c>
      <c r="BQ510">
        <v>34</v>
      </c>
      <c r="BR510">
        <v>90.5</v>
      </c>
      <c r="BS510">
        <v>1154695.243</v>
      </c>
      <c r="BT510">
        <v>1903109.304</v>
      </c>
      <c r="BU510">
        <v>41.889949629999997</v>
      </c>
      <c r="BV510">
        <v>-87.707343530000003</v>
      </c>
      <c r="BW510">
        <v>23</v>
      </c>
      <c r="BX510" t="s">
        <v>401</v>
      </c>
      <c r="BY510">
        <v>28</v>
      </c>
      <c r="BZ510">
        <v>11</v>
      </c>
      <c r="CA510" t="s">
        <v>2452</v>
      </c>
    </row>
    <row r="511" spans="2:79" x14ac:dyDescent="0.2">
      <c r="B511">
        <v>610353</v>
      </c>
      <c r="C511" t="s">
        <v>1945</v>
      </c>
      <c r="D511" t="s">
        <v>88</v>
      </c>
      <c r="E511" t="s">
        <v>1946</v>
      </c>
      <c r="F511" t="s">
        <v>90</v>
      </c>
      <c r="G511" t="s">
        <v>91</v>
      </c>
      <c r="H511">
        <v>60632</v>
      </c>
      <c r="I511" t="s">
        <v>1947</v>
      </c>
      <c r="J511" t="s">
        <v>1948</v>
      </c>
      <c r="K511" t="s">
        <v>285</v>
      </c>
      <c r="L511" t="s">
        <v>112</v>
      </c>
      <c r="M511" t="s">
        <v>96</v>
      </c>
      <c r="N511" t="s">
        <v>97</v>
      </c>
      <c r="O511" t="s">
        <v>248</v>
      </c>
      <c r="P511" t="s">
        <v>249</v>
      </c>
      <c r="Q511" t="s">
        <v>1285</v>
      </c>
      <c r="R511" t="s">
        <v>103</v>
      </c>
      <c r="S511">
        <v>58</v>
      </c>
      <c r="T511" t="s">
        <v>149</v>
      </c>
      <c r="U511">
        <v>67</v>
      </c>
      <c r="V511" t="s">
        <v>103</v>
      </c>
      <c r="W511">
        <v>59</v>
      </c>
      <c r="X511" t="s">
        <v>149</v>
      </c>
      <c r="Y511">
        <v>72</v>
      </c>
      <c r="Z511" t="s">
        <v>4874</v>
      </c>
      <c r="AA511">
        <v>64</v>
      </c>
      <c r="AB511" t="s">
        <v>103</v>
      </c>
      <c r="AC511">
        <v>55</v>
      </c>
      <c r="AD511" t="s">
        <v>103</v>
      </c>
      <c r="AE511">
        <v>51</v>
      </c>
      <c r="AF511" t="s">
        <v>149</v>
      </c>
      <c r="AG511">
        <v>57</v>
      </c>
      <c r="AH511" s="2">
        <v>0.96499999999999997</v>
      </c>
      <c r="AI511">
        <v>1.9</v>
      </c>
      <c r="AJ511" s="2">
        <v>0.96899999999999997</v>
      </c>
      <c r="AK511" s="2">
        <v>1</v>
      </c>
      <c r="AL511">
        <v>47</v>
      </c>
      <c r="AM511" t="s">
        <v>101</v>
      </c>
      <c r="AN511">
        <v>44.2</v>
      </c>
      <c r="AO511">
        <v>23.9</v>
      </c>
      <c r="AP511">
        <v>52.8</v>
      </c>
      <c r="AQ511">
        <v>64.5</v>
      </c>
      <c r="AR511">
        <v>35.799999999999997</v>
      </c>
      <c r="AS511">
        <v>26.6</v>
      </c>
      <c r="AT511">
        <v>49.8</v>
      </c>
      <c r="AU511">
        <v>49.3</v>
      </c>
      <c r="AV511">
        <v>16.100000000000001</v>
      </c>
      <c r="AW511">
        <v>21</v>
      </c>
      <c r="AX511">
        <v>13.9</v>
      </c>
      <c r="AY511">
        <v>10.3</v>
      </c>
      <c r="AZ511">
        <v>-0.7</v>
      </c>
      <c r="BA511">
        <v>1.5</v>
      </c>
      <c r="BB511" t="s">
        <v>104</v>
      </c>
      <c r="BC511" t="s">
        <v>220</v>
      </c>
      <c r="BD511" t="s">
        <v>101</v>
      </c>
      <c r="BE511" t="s">
        <v>101</v>
      </c>
      <c r="BF511" t="s">
        <v>101</v>
      </c>
      <c r="BG511" t="s">
        <v>101</v>
      </c>
      <c r="BH511" t="s">
        <v>101</v>
      </c>
      <c r="BI511" t="s">
        <v>101</v>
      </c>
      <c r="BJ511" t="s">
        <v>101</v>
      </c>
      <c r="BK511" t="s">
        <v>101</v>
      </c>
      <c r="BL511" t="s">
        <v>101</v>
      </c>
      <c r="BM511" t="s">
        <v>101</v>
      </c>
      <c r="BN511" t="s">
        <v>101</v>
      </c>
      <c r="BO511" t="s">
        <v>101</v>
      </c>
      <c r="BP511">
        <v>792</v>
      </c>
      <c r="BQ511">
        <v>39</v>
      </c>
      <c r="BR511" t="s">
        <v>101</v>
      </c>
      <c r="BS511">
        <v>1153706.8419999999</v>
      </c>
      <c r="BT511">
        <v>1879216.7560000001</v>
      </c>
      <c r="BU511">
        <v>41.824405470000002</v>
      </c>
      <c r="BV511">
        <v>-87.711608749999996</v>
      </c>
      <c r="BW511">
        <v>58</v>
      </c>
      <c r="BX511" t="s">
        <v>928</v>
      </c>
      <c r="BY511">
        <v>12</v>
      </c>
      <c r="BZ511">
        <v>9</v>
      </c>
      <c r="CA511" t="s">
        <v>1949</v>
      </c>
    </row>
    <row r="512" spans="2:79" x14ac:dyDescent="0.2">
      <c r="B512">
        <v>610089</v>
      </c>
      <c r="C512" t="s">
        <v>2530</v>
      </c>
      <c r="D512" t="s">
        <v>88</v>
      </c>
      <c r="E512" t="s">
        <v>2531</v>
      </c>
      <c r="F512" t="s">
        <v>90</v>
      </c>
      <c r="G512" t="s">
        <v>91</v>
      </c>
      <c r="H512">
        <v>60618</v>
      </c>
      <c r="I512" t="s">
        <v>2532</v>
      </c>
      <c r="J512" t="s">
        <v>2533</v>
      </c>
      <c r="K512" t="s">
        <v>1066</v>
      </c>
      <c r="L512" t="s">
        <v>193</v>
      </c>
      <c r="M512" t="s">
        <v>96</v>
      </c>
      <c r="N512" t="s">
        <v>128</v>
      </c>
      <c r="O512" t="s">
        <v>248</v>
      </c>
      <c r="P512" t="s">
        <v>433</v>
      </c>
      <c r="Q512" t="s">
        <v>96</v>
      </c>
      <c r="R512" t="s">
        <v>250</v>
      </c>
      <c r="S512">
        <v>80</v>
      </c>
      <c r="T512" t="s">
        <v>101</v>
      </c>
      <c r="U512" t="s">
        <v>101</v>
      </c>
      <c r="V512" t="s">
        <v>149</v>
      </c>
      <c r="W512">
        <v>75</v>
      </c>
      <c r="X512" t="s">
        <v>103</v>
      </c>
      <c r="Y512">
        <v>59</v>
      </c>
      <c r="Z512" t="s">
        <v>4875</v>
      </c>
      <c r="AA512" t="s">
        <v>101</v>
      </c>
      <c r="AB512" t="s">
        <v>101</v>
      </c>
      <c r="AC512" t="s">
        <v>101</v>
      </c>
      <c r="AD512" t="s">
        <v>149</v>
      </c>
      <c r="AE512">
        <v>58</v>
      </c>
      <c r="AF512" t="s">
        <v>149</v>
      </c>
      <c r="AG512">
        <v>54</v>
      </c>
      <c r="AH512" s="2">
        <v>0.95599999999999996</v>
      </c>
      <c r="AI512">
        <v>1.9</v>
      </c>
      <c r="AJ512" s="2">
        <v>0.96299999999999997</v>
      </c>
      <c r="AK512" s="2">
        <v>1</v>
      </c>
      <c r="AL512">
        <v>61.3</v>
      </c>
      <c r="AM512" t="s">
        <v>101</v>
      </c>
      <c r="AN512">
        <v>43.4</v>
      </c>
      <c r="AO512">
        <v>30.5</v>
      </c>
      <c r="AP512">
        <v>40.6</v>
      </c>
      <c r="AQ512">
        <v>45.9</v>
      </c>
      <c r="AR512">
        <v>64.3</v>
      </c>
      <c r="AS512">
        <v>44.8</v>
      </c>
      <c r="AT512">
        <v>46.7</v>
      </c>
      <c r="AU512">
        <v>40.700000000000003</v>
      </c>
      <c r="AV512" t="s">
        <v>101</v>
      </c>
      <c r="AW512" t="s">
        <v>101</v>
      </c>
      <c r="AX512">
        <v>22</v>
      </c>
      <c r="AY512">
        <v>20.7</v>
      </c>
      <c r="AZ512">
        <v>-0.5</v>
      </c>
      <c r="BA512">
        <v>-0.1</v>
      </c>
      <c r="BB512" t="s">
        <v>113</v>
      </c>
      <c r="BC512" t="s">
        <v>113</v>
      </c>
      <c r="BD512" t="s">
        <v>101</v>
      </c>
      <c r="BE512" t="s">
        <v>101</v>
      </c>
      <c r="BF512" t="s">
        <v>101</v>
      </c>
      <c r="BG512" t="s">
        <v>101</v>
      </c>
      <c r="BH512" t="s">
        <v>101</v>
      </c>
      <c r="BI512" t="s">
        <v>101</v>
      </c>
      <c r="BJ512" t="s">
        <v>101</v>
      </c>
      <c r="BK512" t="s">
        <v>101</v>
      </c>
      <c r="BL512" t="s">
        <v>101</v>
      </c>
      <c r="BM512" t="s">
        <v>101</v>
      </c>
      <c r="BN512" t="s">
        <v>101</v>
      </c>
      <c r="BO512" t="s">
        <v>101</v>
      </c>
      <c r="BP512">
        <v>638</v>
      </c>
      <c r="BQ512">
        <v>31</v>
      </c>
      <c r="BR512" t="s">
        <v>101</v>
      </c>
      <c r="BS512">
        <v>1151954.94</v>
      </c>
      <c r="BT512">
        <v>1924991.3640000001</v>
      </c>
      <c r="BU512">
        <v>41.950050339999997</v>
      </c>
      <c r="BV512">
        <v>-87.716829489999995</v>
      </c>
      <c r="BW512">
        <v>16</v>
      </c>
      <c r="BX512" t="s">
        <v>1067</v>
      </c>
      <c r="BY512">
        <v>35</v>
      </c>
      <c r="BZ512">
        <v>17</v>
      </c>
      <c r="CA512" t="s">
        <v>2534</v>
      </c>
    </row>
    <row r="513" spans="2:79" x14ac:dyDescent="0.2">
      <c r="B513">
        <v>610191</v>
      </c>
      <c r="C513" t="s">
        <v>2510</v>
      </c>
      <c r="D513" t="s">
        <v>88</v>
      </c>
      <c r="E513" t="s">
        <v>2511</v>
      </c>
      <c r="F513" t="s">
        <v>90</v>
      </c>
      <c r="G513" t="s">
        <v>91</v>
      </c>
      <c r="H513">
        <v>60659</v>
      </c>
      <c r="I513" t="s">
        <v>2512</v>
      </c>
      <c r="J513" t="s">
        <v>2513</v>
      </c>
      <c r="K513" t="s">
        <v>954</v>
      </c>
      <c r="L513" t="s">
        <v>193</v>
      </c>
      <c r="M513" t="s">
        <v>1285</v>
      </c>
      <c r="N513" t="s">
        <v>128</v>
      </c>
      <c r="O513" t="s">
        <v>248</v>
      </c>
      <c r="P513" t="s">
        <v>433</v>
      </c>
      <c r="Q513" t="s">
        <v>96</v>
      </c>
      <c r="R513" t="s">
        <v>149</v>
      </c>
      <c r="S513">
        <v>78</v>
      </c>
      <c r="T513" t="s">
        <v>101</v>
      </c>
      <c r="U513" t="s">
        <v>101</v>
      </c>
      <c r="V513" t="s">
        <v>103</v>
      </c>
      <c r="W513">
        <v>55</v>
      </c>
      <c r="X513" t="s">
        <v>103</v>
      </c>
      <c r="Y513">
        <v>43</v>
      </c>
      <c r="Z513" t="s">
        <v>4875</v>
      </c>
      <c r="AA513" t="s">
        <v>101</v>
      </c>
      <c r="AB513" t="s">
        <v>101</v>
      </c>
      <c r="AC513" t="s">
        <v>101</v>
      </c>
      <c r="AD513" t="s">
        <v>149</v>
      </c>
      <c r="AE513">
        <v>55</v>
      </c>
      <c r="AF513" t="s">
        <v>103</v>
      </c>
      <c r="AG513">
        <v>47</v>
      </c>
      <c r="AH513" s="2">
        <v>0.96399999999999997</v>
      </c>
      <c r="AI513">
        <v>1.9</v>
      </c>
      <c r="AJ513" s="2">
        <v>0.96</v>
      </c>
      <c r="AK513" s="2">
        <v>1</v>
      </c>
      <c r="AL513">
        <v>83.2</v>
      </c>
      <c r="AM513">
        <v>46.2</v>
      </c>
      <c r="AN513">
        <v>62.8</v>
      </c>
      <c r="AO513">
        <v>67.5</v>
      </c>
      <c r="AP513">
        <v>59.9</v>
      </c>
      <c r="AQ513">
        <v>56.7</v>
      </c>
      <c r="AR513">
        <v>62</v>
      </c>
      <c r="AS513">
        <v>68.8</v>
      </c>
      <c r="AT513">
        <v>59.9</v>
      </c>
      <c r="AU513">
        <v>59.4</v>
      </c>
      <c r="AV513">
        <v>40</v>
      </c>
      <c r="AW513">
        <v>47.3</v>
      </c>
      <c r="AX513">
        <v>45.7</v>
      </c>
      <c r="AY513">
        <v>44.7</v>
      </c>
      <c r="AZ513">
        <v>0.3</v>
      </c>
      <c r="BA513">
        <v>1.7</v>
      </c>
      <c r="BB513" t="s">
        <v>113</v>
      </c>
      <c r="BC513" t="s">
        <v>220</v>
      </c>
      <c r="BD513">
        <v>57.1</v>
      </c>
      <c r="BE513">
        <v>56.3</v>
      </c>
      <c r="BF513" t="s">
        <v>101</v>
      </c>
      <c r="BG513" t="s">
        <v>101</v>
      </c>
      <c r="BH513" t="s">
        <v>101</v>
      </c>
      <c r="BI513" t="s">
        <v>101</v>
      </c>
      <c r="BJ513" t="s">
        <v>101</v>
      </c>
      <c r="BK513" t="s">
        <v>101</v>
      </c>
      <c r="BL513" t="s">
        <v>101</v>
      </c>
      <c r="BM513" t="s">
        <v>101</v>
      </c>
      <c r="BN513" t="s">
        <v>101</v>
      </c>
      <c r="BO513" t="s">
        <v>101</v>
      </c>
      <c r="BP513">
        <v>646</v>
      </c>
      <c r="BQ513">
        <v>32</v>
      </c>
      <c r="BR513" t="s">
        <v>101</v>
      </c>
      <c r="BS513">
        <v>1160554.673</v>
      </c>
      <c r="BT513">
        <v>1941569.632</v>
      </c>
      <c r="BU513">
        <v>41.995367770000001</v>
      </c>
      <c r="BV513">
        <v>-87.684756359999994</v>
      </c>
      <c r="BW513">
        <v>2</v>
      </c>
      <c r="BX513" t="s">
        <v>1454</v>
      </c>
      <c r="BY513">
        <v>50</v>
      </c>
      <c r="BZ513">
        <v>24</v>
      </c>
      <c r="CA513" t="s">
        <v>2514</v>
      </c>
    </row>
    <row r="514" spans="2:79" x14ac:dyDescent="0.2">
      <c r="B514">
        <v>609794</v>
      </c>
      <c r="C514" t="s">
        <v>2620</v>
      </c>
      <c r="D514" t="s">
        <v>88</v>
      </c>
      <c r="E514" t="s">
        <v>2237</v>
      </c>
      <c r="F514" t="s">
        <v>90</v>
      </c>
      <c r="G514" t="s">
        <v>91</v>
      </c>
      <c r="H514">
        <v>60625</v>
      </c>
      <c r="I514" t="s">
        <v>2621</v>
      </c>
      <c r="J514" t="s">
        <v>2622</v>
      </c>
      <c r="K514" t="s">
        <v>1066</v>
      </c>
      <c r="L514" t="s">
        <v>193</v>
      </c>
      <c r="M514" t="s">
        <v>1285</v>
      </c>
      <c r="N514" t="s">
        <v>128</v>
      </c>
      <c r="O514" t="s">
        <v>248</v>
      </c>
      <c r="P514" t="s">
        <v>433</v>
      </c>
      <c r="Q514" t="s">
        <v>96</v>
      </c>
      <c r="R514" t="s">
        <v>250</v>
      </c>
      <c r="S514">
        <v>91</v>
      </c>
      <c r="T514" t="s">
        <v>101</v>
      </c>
      <c r="U514" t="s">
        <v>101</v>
      </c>
      <c r="V514" t="s">
        <v>149</v>
      </c>
      <c r="W514">
        <v>64</v>
      </c>
      <c r="X514" t="s">
        <v>103</v>
      </c>
      <c r="Y514">
        <v>56</v>
      </c>
      <c r="Z514" t="s">
        <v>4875</v>
      </c>
      <c r="AA514" t="s">
        <v>101</v>
      </c>
      <c r="AB514" t="s">
        <v>101</v>
      </c>
      <c r="AC514" t="s">
        <v>101</v>
      </c>
      <c r="AD514" t="s">
        <v>149</v>
      </c>
      <c r="AE514">
        <v>55</v>
      </c>
      <c r="AF514" t="s">
        <v>149</v>
      </c>
      <c r="AG514">
        <v>57</v>
      </c>
      <c r="AH514" s="2">
        <v>0.96599999999999997</v>
      </c>
      <c r="AI514">
        <v>1.9</v>
      </c>
      <c r="AJ514" s="2">
        <v>0.96299999999999997</v>
      </c>
      <c r="AK514" s="2">
        <v>1</v>
      </c>
      <c r="AL514" t="s">
        <v>101</v>
      </c>
      <c r="AM514" t="s">
        <v>101</v>
      </c>
      <c r="AN514">
        <v>92</v>
      </c>
      <c r="AO514">
        <v>97.8</v>
      </c>
      <c r="AP514">
        <v>52.8</v>
      </c>
      <c r="AQ514">
        <v>57.6</v>
      </c>
      <c r="AR514">
        <v>93.1</v>
      </c>
      <c r="AS514">
        <v>98.9</v>
      </c>
      <c r="AT514">
        <v>55.2</v>
      </c>
      <c r="AU514">
        <v>60.4</v>
      </c>
      <c r="AV514">
        <v>80</v>
      </c>
      <c r="AW514">
        <v>96.7</v>
      </c>
      <c r="AX514">
        <v>79</v>
      </c>
      <c r="AY514">
        <v>88.4</v>
      </c>
      <c r="AZ514">
        <v>1.8</v>
      </c>
      <c r="BA514">
        <v>1.6</v>
      </c>
      <c r="BB514" t="s">
        <v>220</v>
      </c>
      <c r="BC514" t="s">
        <v>220</v>
      </c>
      <c r="BD514">
        <v>31.8</v>
      </c>
      <c r="BE514">
        <v>78.599999999999994</v>
      </c>
      <c r="BF514" t="s">
        <v>101</v>
      </c>
      <c r="BG514" t="s">
        <v>101</v>
      </c>
      <c r="BH514" t="s">
        <v>101</v>
      </c>
      <c r="BI514" t="s">
        <v>101</v>
      </c>
      <c r="BJ514" t="s">
        <v>101</v>
      </c>
      <c r="BK514" t="s">
        <v>101</v>
      </c>
      <c r="BL514" t="s">
        <v>101</v>
      </c>
      <c r="BM514" t="s">
        <v>101</v>
      </c>
      <c r="BN514" t="s">
        <v>101</v>
      </c>
      <c r="BO514" t="s">
        <v>101</v>
      </c>
      <c r="BP514">
        <v>269</v>
      </c>
      <c r="BQ514">
        <v>31</v>
      </c>
      <c r="BR514" t="s">
        <v>101</v>
      </c>
      <c r="BS514">
        <v>1153858.196</v>
      </c>
      <c r="BT514">
        <v>1932691.8910000001</v>
      </c>
      <c r="BU514">
        <v>41.971143300000001</v>
      </c>
      <c r="BV514">
        <v>-87.709627249999997</v>
      </c>
      <c r="BW514">
        <v>14</v>
      </c>
      <c r="BX514" t="s">
        <v>1204</v>
      </c>
      <c r="BY514">
        <v>39</v>
      </c>
      <c r="BZ514">
        <v>17</v>
      </c>
      <c r="CA514" t="s">
        <v>2240</v>
      </c>
    </row>
    <row r="515" spans="2:79" x14ac:dyDescent="0.2">
      <c r="B515">
        <v>610039</v>
      </c>
      <c r="C515" t="s">
        <v>2339</v>
      </c>
      <c r="D515" t="s">
        <v>88</v>
      </c>
      <c r="E515" t="s">
        <v>2340</v>
      </c>
      <c r="F515" t="s">
        <v>90</v>
      </c>
      <c r="G515" t="s">
        <v>91</v>
      </c>
      <c r="H515">
        <v>60618</v>
      </c>
      <c r="I515" t="s">
        <v>2341</v>
      </c>
      <c r="J515" t="s">
        <v>2342</v>
      </c>
      <c r="K515" t="s">
        <v>192</v>
      </c>
      <c r="L515" t="s">
        <v>193</v>
      </c>
      <c r="M515" t="s">
        <v>96</v>
      </c>
      <c r="N515" t="s">
        <v>128</v>
      </c>
      <c r="O515" t="s">
        <v>248</v>
      </c>
      <c r="P515" t="s">
        <v>433</v>
      </c>
      <c r="Q515" t="s">
        <v>96</v>
      </c>
      <c r="R515" t="s">
        <v>149</v>
      </c>
      <c r="S515">
        <v>68</v>
      </c>
      <c r="T515" t="s">
        <v>103</v>
      </c>
      <c r="U515">
        <v>49</v>
      </c>
      <c r="V515" t="s">
        <v>149</v>
      </c>
      <c r="W515">
        <v>66</v>
      </c>
      <c r="X515" t="s">
        <v>149</v>
      </c>
      <c r="Y515">
        <v>75</v>
      </c>
      <c r="Z515" t="s">
        <v>4877</v>
      </c>
      <c r="AA515">
        <v>37</v>
      </c>
      <c r="AB515" t="s">
        <v>103</v>
      </c>
      <c r="AC515">
        <v>44</v>
      </c>
      <c r="AD515" t="s">
        <v>103</v>
      </c>
      <c r="AE515">
        <v>50</v>
      </c>
      <c r="AF515" t="s">
        <v>149</v>
      </c>
      <c r="AG515">
        <v>55</v>
      </c>
      <c r="AH515" s="2">
        <v>0.95799999999999996</v>
      </c>
      <c r="AI515">
        <v>1.8</v>
      </c>
      <c r="AJ515" s="2">
        <v>0.96299999999999997</v>
      </c>
      <c r="AK515" s="2">
        <v>1</v>
      </c>
      <c r="AL515">
        <v>66.099999999999994</v>
      </c>
      <c r="AM515">
        <v>41.2</v>
      </c>
      <c r="AN515">
        <v>40.200000000000003</v>
      </c>
      <c r="AO515">
        <v>29.7</v>
      </c>
      <c r="AP515">
        <v>51.3</v>
      </c>
      <c r="AQ515">
        <v>72</v>
      </c>
      <c r="AR515">
        <v>49.4</v>
      </c>
      <c r="AS515">
        <v>44.2</v>
      </c>
      <c r="AT515">
        <v>64.400000000000006</v>
      </c>
      <c r="AU515">
        <v>67.599999999999994</v>
      </c>
      <c r="AV515">
        <v>20.399999999999999</v>
      </c>
      <c r="AW515">
        <v>40.700000000000003</v>
      </c>
      <c r="AX515">
        <v>24.8</v>
      </c>
      <c r="AY515">
        <v>15.1</v>
      </c>
      <c r="AZ515">
        <v>1.2</v>
      </c>
      <c r="BA515">
        <v>0.9</v>
      </c>
      <c r="BB515" t="s">
        <v>220</v>
      </c>
      <c r="BC515" t="s">
        <v>220</v>
      </c>
      <c r="BD515">
        <v>48.2</v>
      </c>
      <c r="BE515">
        <v>24</v>
      </c>
      <c r="BF515" t="s">
        <v>101</v>
      </c>
      <c r="BG515" t="s">
        <v>101</v>
      </c>
      <c r="BH515" t="s">
        <v>101</v>
      </c>
      <c r="BI515" t="s">
        <v>101</v>
      </c>
      <c r="BJ515" t="s">
        <v>101</v>
      </c>
      <c r="BK515" t="s">
        <v>101</v>
      </c>
      <c r="BL515" t="s">
        <v>101</v>
      </c>
      <c r="BM515" t="s">
        <v>101</v>
      </c>
      <c r="BN515" t="s">
        <v>101</v>
      </c>
      <c r="BO515" t="s">
        <v>101</v>
      </c>
      <c r="BP515">
        <v>644</v>
      </c>
      <c r="BQ515">
        <v>31</v>
      </c>
      <c r="BR515" t="s">
        <v>101</v>
      </c>
      <c r="BS515">
        <v>1155853.1189999999</v>
      </c>
      <c r="BT515">
        <v>1921364.031</v>
      </c>
      <c r="BU515">
        <v>41.940018850000001</v>
      </c>
      <c r="BV515">
        <v>-87.702598249999994</v>
      </c>
      <c r="BW515">
        <v>21</v>
      </c>
      <c r="BX515" t="s">
        <v>1495</v>
      </c>
      <c r="BY515">
        <v>33</v>
      </c>
      <c r="BZ515">
        <v>17</v>
      </c>
      <c r="CA515" t="s">
        <v>2343</v>
      </c>
    </row>
    <row r="516" spans="2:79" x14ac:dyDescent="0.2">
      <c r="B516">
        <v>609854</v>
      </c>
      <c r="C516" t="s">
        <v>2575</v>
      </c>
      <c r="D516" t="s">
        <v>88</v>
      </c>
      <c r="E516" t="s">
        <v>2576</v>
      </c>
      <c r="F516" t="s">
        <v>90</v>
      </c>
      <c r="G516" t="s">
        <v>91</v>
      </c>
      <c r="H516">
        <v>60622</v>
      </c>
      <c r="I516" t="s">
        <v>2577</v>
      </c>
      <c r="J516" t="s">
        <v>2578</v>
      </c>
      <c r="K516" t="s">
        <v>481</v>
      </c>
      <c r="L516" t="s">
        <v>121</v>
      </c>
      <c r="M516" t="s">
        <v>1285</v>
      </c>
      <c r="N516" t="s">
        <v>128</v>
      </c>
      <c r="O516" t="s">
        <v>248</v>
      </c>
      <c r="P516" t="s">
        <v>433</v>
      </c>
      <c r="Q516" t="s">
        <v>96</v>
      </c>
      <c r="R516" t="s">
        <v>250</v>
      </c>
      <c r="S516">
        <v>86</v>
      </c>
      <c r="T516" t="s">
        <v>250</v>
      </c>
      <c r="U516">
        <v>99</v>
      </c>
      <c r="V516" t="s">
        <v>250</v>
      </c>
      <c r="W516">
        <v>99</v>
      </c>
      <c r="X516" t="s">
        <v>250</v>
      </c>
      <c r="Y516">
        <v>99</v>
      </c>
      <c r="Z516" t="s">
        <v>4878</v>
      </c>
      <c r="AA516">
        <v>97</v>
      </c>
      <c r="AB516" t="s">
        <v>250</v>
      </c>
      <c r="AC516">
        <v>99</v>
      </c>
      <c r="AD516" t="s">
        <v>103</v>
      </c>
      <c r="AE516">
        <v>49</v>
      </c>
      <c r="AF516" t="s">
        <v>103</v>
      </c>
      <c r="AG516">
        <v>49</v>
      </c>
      <c r="AH516" s="2">
        <v>0.96899999999999997</v>
      </c>
      <c r="AI516">
        <v>1.7</v>
      </c>
      <c r="AJ516" s="2">
        <v>0.96</v>
      </c>
      <c r="AK516" s="2">
        <v>1</v>
      </c>
      <c r="AL516">
        <v>67.5</v>
      </c>
      <c r="AM516">
        <v>59.7</v>
      </c>
      <c r="AN516">
        <v>59.8</v>
      </c>
      <c r="AO516">
        <v>41.5</v>
      </c>
      <c r="AP516">
        <v>59.8</v>
      </c>
      <c r="AQ516">
        <v>72</v>
      </c>
      <c r="AR516">
        <v>59.3</v>
      </c>
      <c r="AS516">
        <v>56.3</v>
      </c>
      <c r="AT516">
        <v>67.400000000000006</v>
      </c>
      <c r="AU516">
        <v>70.099999999999994</v>
      </c>
      <c r="AV516">
        <v>60.6</v>
      </c>
      <c r="AW516">
        <v>45.5</v>
      </c>
      <c r="AX516">
        <v>57.6</v>
      </c>
      <c r="AY516">
        <v>47.6</v>
      </c>
      <c r="AZ516">
        <v>3.1</v>
      </c>
      <c r="BA516">
        <v>4.9000000000000004</v>
      </c>
      <c r="BB516" t="s">
        <v>220</v>
      </c>
      <c r="BC516" t="s">
        <v>220</v>
      </c>
      <c r="BD516" t="s">
        <v>101</v>
      </c>
      <c r="BE516" t="s">
        <v>101</v>
      </c>
      <c r="BF516" t="s">
        <v>101</v>
      </c>
      <c r="BG516" t="s">
        <v>101</v>
      </c>
      <c r="BH516" t="s">
        <v>101</v>
      </c>
      <c r="BI516" t="s">
        <v>101</v>
      </c>
      <c r="BJ516" t="s">
        <v>101</v>
      </c>
      <c r="BK516" t="s">
        <v>101</v>
      </c>
      <c r="BL516" t="s">
        <v>101</v>
      </c>
      <c r="BM516" t="s">
        <v>101</v>
      </c>
      <c r="BN516" t="s">
        <v>101</v>
      </c>
      <c r="BO516" t="s">
        <v>101</v>
      </c>
      <c r="BP516">
        <v>269</v>
      </c>
      <c r="BQ516">
        <v>35</v>
      </c>
      <c r="BR516" t="s">
        <v>101</v>
      </c>
      <c r="BS516">
        <v>1159698.085</v>
      </c>
      <c r="BT516">
        <v>1905621.0560000001</v>
      </c>
      <c r="BU516">
        <v>41.896740479999998</v>
      </c>
      <c r="BV516">
        <v>-87.688901540000003</v>
      </c>
      <c r="BW516">
        <v>24</v>
      </c>
      <c r="BX516" t="s">
        <v>602</v>
      </c>
      <c r="BY516">
        <v>1</v>
      </c>
      <c r="BZ516">
        <v>13</v>
      </c>
      <c r="CA516" t="s">
        <v>2579</v>
      </c>
    </row>
    <row r="517" spans="2:79" x14ac:dyDescent="0.2">
      <c r="B517">
        <v>609912</v>
      </c>
      <c r="C517" t="s">
        <v>1814</v>
      </c>
      <c r="D517" t="s">
        <v>88</v>
      </c>
      <c r="E517" t="s">
        <v>1815</v>
      </c>
      <c r="F517" t="s">
        <v>90</v>
      </c>
      <c r="G517" t="s">
        <v>91</v>
      </c>
      <c r="H517">
        <v>60630</v>
      </c>
      <c r="I517" t="s">
        <v>1816</v>
      </c>
      <c r="J517" t="s">
        <v>1817</v>
      </c>
      <c r="K517" t="s">
        <v>1066</v>
      </c>
      <c r="L517" t="s">
        <v>193</v>
      </c>
      <c r="M517" t="s">
        <v>96</v>
      </c>
      <c r="N517" t="s">
        <v>97</v>
      </c>
      <c r="O517" t="s">
        <v>248</v>
      </c>
      <c r="P517" t="s">
        <v>249</v>
      </c>
      <c r="Q517" t="s">
        <v>96</v>
      </c>
      <c r="R517" t="s">
        <v>103</v>
      </c>
      <c r="S517">
        <v>55</v>
      </c>
      <c r="T517" t="s">
        <v>149</v>
      </c>
      <c r="U517">
        <v>62</v>
      </c>
      <c r="V517" t="s">
        <v>103</v>
      </c>
      <c r="W517">
        <v>40</v>
      </c>
      <c r="X517" t="s">
        <v>102</v>
      </c>
      <c r="Y517">
        <v>38</v>
      </c>
      <c r="Z517" t="s">
        <v>4874</v>
      </c>
      <c r="AA517">
        <v>63</v>
      </c>
      <c r="AB517" t="s">
        <v>103</v>
      </c>
      <c r="AC517">
        <v>59</v>
      </c>
      <c r="AD517" t="s">
        <v>149</v>
      </c>
      <c r="AE517">
        <v>55</v>
      </c>
      <c r="AF517" t="s">
        <v>103</v>
      </c>
      <c r="AG517">
        <v>50</v>
      </c>
      <c r="AH517" s="2">
        <v>0.94199999999999995</v>
      </c>
      <c r="AI517">
        <v>1.7</v>
      </c>
      <c r="AJ517" s="2">
        <v>0.95599999999999996</v>
      </c>
      <c r="AK517" s="2">
        <v>1</v>
      </c>
      <c r="AL517">
        <v>68.400000000000006</v>
      </c>
      <c r="AM517">
        <v>33.1</v>
      </c>
      <c r="AN517">
        <v>50.3</v>
      </c>
      <c r="AO517">
        <v>60.8</v>
      </c>
      <c r="AP517">
        <v>62.7</v>
      </c>
      <c r="AQ517">
        <v>55</v>
      </c>
      <c r="AR517">
        <v>52.1</v>
      </c>
      <c r="AS517">
        <v>57.6</v>
      </c>
      <c r="AT517">
        <v>59.2</v>
      </c>
      <c r="AU517">
        <v>60.4</v>
      </c>
      <c r="AV517">
        <v>30.2</v>
      </c>
      <c r="AW517">
        <v>41.8</v>
      </c>
      <c r="AX517">
        <v>30.7</v>
      </c>
      <c r="AY517">
        <v>25.6</v>
      </c>
      <c r="AZ517">
        <v>1</v>
      </c>
      <c r="BA517">
        <v>0.3</v>
      </c>
      <c r="BB517" t="s">
        <v>220</v>
      </c>
      <c r="BC517" t="s">
        <v>113</v>
      </c>
      <c r="BD517" t="s">
        <v>101</v>
      </c>
      <c r="BE517" t="s">
        <v>101</v>
      </c>
      <c r="BF517" t="s">
        <v>101</v>
      </c>
      <c r="BG517" t="s">
        <v>101</v>
      </c>
      <c r="BH517" t="s">
        <v>101</v>
      </c>
      <c r="BI517" t="s">
        <v>101</v>
      </c>
      <c r="BJ517" t="s">
        <v>101</v>
      </c>
      <c r="BK517" t="s">
        <v>101</v>
      </c>
      <c r="BL517" t="s">
        <v>101</v>
      </c>
      <c r="BM517" t="s">
        <v>101</v>
      </c>
      <c r="BN517" t="s">
        <v>101</v>
      </c>
      <c r="BO517" t="s">
        <v>101</v>
      </c>
      <c r="BP517">
        <v>574</v>
      </c>
      <c r="BQ517">
        <v>30</v>
      </c>
      <c r="BR517" t="s">
        <v>101</v>
      </c>
      <c r="BS517">
        <v>1138478.05</v>
      </c>
      <c r="BT517">
        <v>1935743.0249999999</v>
      </c>
      <c r="BU517">
        <v>41.979809199999998</v>
      </c>
      <c r="BV517">
        <v>-87.766108090000003</v>
      </c>
      <c r="BW517">
        <v>11</v>
      </c>
      <c r="BX517" t="s">
        <v>1818</v>
      </c>
      <c r="BY517">
        <v>45</v>
      </c>
      <c r="BZ517">
        <v>16</v>
      </c>
      <c r="CA517" t="s">
        <v>1819</v>
      </c>
    </row>
    <row r="518" spans="2:79" x14ac:dyDescent="0.2">
      <c r="B518">
        <v>610138</v>
      </c>
      <c r="C518" t="s">
        <v>2349</v>
      </c>
      <c r="D518" t="s">
        <v>88</v>
      </c>
      <c r="E518" t="s">
        <v>2350</v>
      </c>
      <c r="F518" t="s">
        <v>90</v>
      </c>
      <c r="G518" t="s">
        <v>91</v>
      </c>
      <c r="H518">
        <v>60647</v>
      </c>
      <c r="I518" t="s">
        <v>2351</v>
      </c>
      <c r="J518" t="s">
        <v>2352</v>
      </c>
      <c r="K518" t="s">
        <v>192</v>
      </c>
      <c r="L518" t="s">
        <v>193</v>
      </c>
      <c r="M518" t="s">
        <v>96</v>
      </c>
      <c r="N518" t="s">
        <v>128</v>
      </c>
      <c r="O518" t="s">
        <v>248</v>
      </c>
      <c r="P518" t="s">
        <v>433</v>
      </c>
      <c r="Q518" t="s">
        <v>96</v>
      </c>
      <c r="R518" t="s">
        <v>149</v>
      </c>
      <c r="S518">
        <v>68</v>
      </c>
      <c r="T518" t="s">
        <v>103</v>
      </c>
      <c r="U518">
        <v>45</v>
      </c>
      <c r="V518" t="s">
        <v>103</v>
      </c>
      <c r="W518">
        <v>54</v>
      </c>
      <c r="X518" t="s">
        <v>103</v>
      </c>
      <c r="Y518">
        <v>57</v>
      </c>
      <c r="Z518" t="s">
        <v>4877</v>
      </c>
      <c r="AA518">
        <v>26</v>
      </c>
      <c r="AB518" t="s">
        <v>102</v>
      </c>
      <c r="AC518">
        <v>23</v>
      </c>
      <c r="AD518" t="s">
        <v>103</v>
      </c>
      <c r="AE518">
        <v>47</v>
      </c>
      <c r="AF518" t="s">
        <v>103</v>
      </c>
      <c r="AG518">
        <v>47</v>
      </c>
      <c r="AH518" s="2">
        <v>0.96099999999999997</v>
      </c>
      <c r="AI518">
        <v>1.7</v>
      </c>
      <c r="AJ518" s="2">
        <v>0.96199999999999997</v>
      </c>
      <c r="AK518" s="2">
        <v>1</v>
      </c>
      <c r="AL518">
        <v>75.2</v>
      </c>
      <c r="AM518">
        <v>48.5</v>
      </c>
      <c r="AN518">
        <v>38.299999999999997</v>
      </c>
      <c r="AO518">
        <v>38.5</v>
      </c>
      <c r="AP518">
        <v>54.5</v>
      </c>
      <c r="AQ518">
        <v>58.3</v>
      </c>
      <c r="AR518">
        <v>56.7</v>
      </c>
      <c r="AS518">
        <v>46</v>
      </c>
      <c r="AT518">
        <v>71.099999999999994</v>
      </c>
      <c r="AU518">
        <v>56.7</v>
      </c>
      <c r="AV518">
        <v>33.299999999999997</v>
      </c>
      <c r="AW518">
        <v>44</v>
      </c>
      <c r="AX518">
        <v>24.2</v>
      </c>
      <c r="AY518">
        <v>19.399999999999999</v>
      </c>
      <c r="AZ518">
        <v>0.5</v>
      </c>
      <c r="BA518">
        <v>1.2</v>
      </c>
      <c r="BB518" t="s">
        <v>220</v>
      </c>
      <c r="BC518" t="s">
        <v>220</v>
      </c>
      <c r="BD518">
        <v>37.299999999999997</v>
      </c>
      <c r="BE518">
        <v>53.3</v>
      </c>
      <c r="BF518" t="s">
        <v>101</v>
      </c>
      <c r="BG518" t="s">
        <v>101</v>
      </c>
      <c r="BH518" t="s">
        <v>101</v>
      </c>
      <c r="BI518" t="s">
        <v>101</v>
      </c>
      <c r="BJ518" t="s">
        <v>101</v>
      </c>
      <c r="BK518" t="s">
        <v>101</v>
      </c>
      <c r="BL518" t="s">
        <v>101</v>
      </c>
      <c r="BM518" t="s">
        <v>101</v>
      </c>
      <c r="BN518" t="s">
        <v>101</v>
      </c>
      <c r="BO518" t="s">
        <v>101</v>
      </c>
      <c r="BP518">
        <v>864</v>
      </c>
      <c r="BQ518">
        <v>35</v>
      </c>
      <c r="BR518" t="s">
        <v>101</v>
      </c>
      <c r="BS518">
        <v>1161026.753</v>
      </c>
      <c r="BT518">
        <v>1913565.719</v>
      </c>
      <c r="BU518">
        <v>41.918513740000002</v>
      </c>
      <c r="BV518">
        <v>-87.683800610000006</v>
      </c>
      <c r="BW518">
        <v>22</v>
      </c>
      <c r="BX518" t="s">
        <v>194</v>
      </c>
      <c r="BY518">
        <v>32</v>
      </c>
      <c r="BZ518">
        <v>14</v>
      </c>
      <c r="CA518" t="s">
        <v>2353</v>
      </c>
    </row>
    <row r="519" spans="2:79" x14ac:dyDescent="0.2">
      <c r="B519">
        <v>610155</v>
      </c>
      <c r="C519" t="s">
        <v>2730</v>
      </c>
      <c r="D519" t="s">
        <v>88</v>
      </c>
      <c r="E519" t="s">
        <v>2731</v>
      </c>
      <c r="F519" t="s">
        <v>90</v>
      </c>
      <c r="G519" t="s">
        <v>91</v>
      </c>
      <c r="H519">
        <v>60646</v>
      </c>
      <c r="I519" t="s">
        <v>2732</v>
      </c>
      <c r="J519" t="s">
        <v>2733</v>
      </c>
      <c r="K519" t="s">
        <v>1066</v>
      </c>
      <c r="L519" t="s">
        <v>193</v>
      </c>
      <c r="M519" t="s">
        <v>1285</v>
      </c>
      <c r="N519" t="s">
        <v>128</v>
      </c>
      <c r="O519" t="s">
        <v>248</v>
      </c>
      <c r="P519" t="s">
        <v>433</v>
      </c>
      <c r="Q519" t="s">
        <v>96</v>
      </c>
      <c r="R519" t="s">
        <v>250</v>
      </c>
      <c r="S519">
        <v>99</v>
      </c>
      <c r="T519" t="s">
        <v>101</v>
      </c>
      <c r="U519" t="s">
        <v>101</v>
      </c>
      <c r="V519" t="s">
        <v>149</v>
      </c>
      <c r="W519">
        <v>76</v>
      </c>
      <c r="X519" t="s">
        <v>149</v>
      </c>
      <c r="Y519">
        <v>61</v>
      </c>
      <c r="Z519" t="s">
        <v>4875</v>
      </c>
      <c r="AA519" t="s">
        <v>101</v>
      </c>
      <c r="AB519" t="s">
        <v>101</v>
      </c>
      <c r="AC519" t="s">
        <v>101</v>
      </c>
      <c r="AD519" t="s">
        <v>101</v>
      </c>
      <c r="AE519" t="s">
        <v>101</v>
      </c>
      <c r="AF519" t="s">
        <v>101</v>
      </c>
      <c r="AG519" t="s">
        <v>101</v>
      </c>
      <c r="AH519" s="2">
        <v>0.96299999999999997</v>
      </c>
      <c r="AI519">
        <v>1.5</v>
      </c>
      <c r="AJ519" s="2">
        <v>0.95399999999999996</v>
      </c>
      <c r="AK519" s="2">
        <v>0.92900000000000005</v>
      </c>
      <c r="AL519">
        <v>85.6</v>
      </c>
      <c r="AM519">
        <v>50.4</v>
      </c>
      <c r="AN519">
        <v>68.5</v>
      </c>
      <c r="AO519">
        <v>75.7</v>
      </c>
      <c r="AP519">
        <v>66.900000000000006</v>
      </c>
      <c r="AQ519">
        <v>70.2</v>
      </c>
      <c r="AR519">
        <v>81.400000000000006</v>
      </c>
      <c r="AS519">
        <v>80.099999999999994</v>
      </c>
      <c r="AT519">
        <v>58.7</v>
      </c>
      <c r="AU519">
        <v>57.8</v>
      </c>
      <c r="AV519">
        <v>57.1</v>
      </c>
      <c r="AW519">
        <v>69.599999999999994</v>
      </c>
      <c r="AX519">
        <v>49.1</v>
      </c>
      <c r="AY519">
        <v>34.5</v>
      </c>
      <c r="AZ519">
        <v>2.2000000000000002</v>
      </c>
      <c r="BA519">
        <v>0.3</v>
      </c>
      <c r="BB519" t="s">
        <v>220</v>
      </c>
      <c r="BC519" t="s">
        <v>113</v>
      </c>
      <c r="BD519">
        <v>35.700000000000003</v>
      </c>
      <c r="BE519">
        <v>78.900000000000006</v>
      </c>
      <c r="BF519" t="s">
        <v>101</v>
      </c>
      <c r="BG519" t="s">
        <v>101</v>
      </c>
      <c r="BH519" t="s">
        <v>101</v>
      </c>
      <c r="BI519" t="s">
        <v>101</v>
      </c>
      <c r="BJ519" t="s">
        <v>101</v>
      </c>
      <c r="BK519" t="s">
        <v>101</v>
      </c>
      <c r="BL519" t="s">
        <v>101</v>
      </c>
      <c r="BM519" t="s">
        <v>101</v>
      </c>
      <c r="BN519" t="s">
        <v>101</v>
      </c>
      <c r="BO519" t="s">
        <v>101</v>
      </c>
      <c r="BP519">
        <v>549</v>
      </c>
      <c r="BQ519">
        <v>31</v>
      </c>
      <c r="BR519" t="s">
        <v>101</v>
      </c>
      <c r="BS519">
        <v>1143919.392</v>
      </c>
      <c r="BT519">
        <v>1939921.031</v>
      </c>
      <c r="BU519">
        <v>41.991173320000001</v>
      </c>
      <c r="BV519">
        <v>-87.745991369999999</v>
      </c>
      <c r="BW519">
        <v>12</v>
      </c>
      <c r="BX519" t="s">
        <v>2683</v>
      </c>
      <c r="BY519">
        <v>39</v>
      </c>
      <c r="BZ519">
        <v>17</v>
      </c>
      <c r="CA519" t="s">
        <v>2734</v>
      </c>
    </row>
    <row r="520" spans="2:79" x14ac:dyDescent="0.2">
      <c r="B520">
        <v>610274</v>
      </c>
      <c r="C520" t="s">
        <v>2283</v>
      </c>
      <c r="D520" t="s">
        <v>88</v>
      </c>
      <c r="E520" t="s">
        <v>2284</v>
      </c>
      <c r="F520" t="s">
        <v>90</v>
      </c>
      <c r="G520" t="s">
        <v>91</v>
      </c>
      <c r="H520">
        <v>60623</v>
      </c>
      <c r="I520" t="s">
        <v>2285</v>
      </c>
      <c r="J520" t="s">
        <v>2286</v>
      </c>
      <c r="K520" t="s">
        <v>324</v>
      </c>
      <c r="L520" t="s">
        <v>121</v>
      </c>
      <c r="M520" t="s">
        <v>96</v>
      </c>
      <c r="N520" t="s">
        <v>97</v>
      </c>
      <c r="O520" t="s">
        <v>98</v>
      </c>
      <c r="P520" t="s">
        <v>249</v>
      </c>
      <c r="Q520" t="s">
        <v>96</v>
      </c>
      <c r="R520" t="s">
        <v>149</v>
      </c>
      <c r="S520">
        <v>67</v>
      </c>
      <c r="T520" t="s">
        <v>102</v>
      </c>
      <c r="U520">
        <v>38</v>
      </c>
      <c r="V520" t="s">
        <v>149</v>
      </c>
      <c r="W520">
        <v>61</v>
      </c>
      <c r="X520" t="s">
        <v>149</v>
      </c>
      <c r="Y520">
        <v>75</v>
      </c>
      <c r="Z520" t="s">
        <v>4874</v>
      </c>
      <c r="AA520">
        <v>63</v>
      </c>
      <c r="AB520" t="s">
        <v>149</v>
      </c>
      <c r="AC520">
        <v>66</v>
      </c>
      <c r="AD520" t="s">
        <v>103</v>
      </c>
      <c r="AE520">
        <v>51</v>
      </c>
      <c r="AF520" t="s">
        <v>149</v>
      </c>
      <c r="AG520">
        <v>54</v>
      </c>
      <c r="AH520" s="2">
        <v>0.94699999999999995</v>
      </c>
      <c r="AI520">
        <v>1.4</v>
      </c>
      <c r="AJ520" s="2">
        <v>0.97499999999999998</v>
      </c>
      <c r="AK520" s="2">
        <v>1</v>
      </c>
      <c r="AL520">
        <v>64.3</v>
      </c>
      <c r="AM520" t="s">
        <v>101</v>
      </c>
      <c r="AN520">
        <v>21.3</v>
      </c>
      <c r="AO520">
        <v>19.8</v>
      </c>
      <c r="AP520">
        <v>54.3</v>
      </c>
      <c r="AQ520">
        <v>48.8</v>
      </c>
      <c r="AR520">
        <v>17.3</v>
      </c>
      <c r="AS520">
        <v>28</v>
      </c>
      <c r="AT520">
        <v>59.3</v>
      </c>
      <c r="AU520">
        <v>50</v>
      </c>
      <c r="AV520">
        <v>3.8</v>
      </c>
      <c r="AW520">
        <v>30.8</v>
      </c>
      <c r="AX520">
        <v>8.9</v>
      </c>
      <c r="AY520">
        <v>5</v>
      </c>
      <c r="AZ520">
        <v>-0.4</v>
      </c>
      <c r="BA520">
        <v>-1</v>
      </c>
      <c r="BB520" t="s">
        <v>113</v>
      </c>
      <c r="BC520" t="s">
        <v>104</v>
      </c>
      <c r="BD520" t="s">
        <v>101</v>
      </c>
      <c r="BE520" t="s">
        <v>101</v>
      </c>
      <c r="BF520" t="s">
        <v>101</v>
      </c>
      <c r="BG520" t="s">
        <v>101</v>
      </c>
      <c r="BH520" t="s">
        <v>101</v>
      </c>
      <c r="BI520" t="s">
        <v>101</v>
      </c>
      <c r="BJ520" t="s">
        <v>101</v>
      </c>
      <c r="BK520" t="s">
        <v>101</v>
      </c>
      <c r="BL520" t="s">
        <v>101</v>
      </c>
      <c r="BM520" t="s">
        <v>101</v>
      </c>
      <c r="BN520" t="s">
        <v>101</v>
      </c>
      <c r="BO520" t="s">
        <v>101</v>
      </c>
      <c r="BP520">
        <v>365</v>
      </c>
      <c r="BQ520">
        <v>37</v>
      </c>
      <c r="BR520" t="s">
        <v>101</v>
      </c>
      <c r="BS520">
        <v>1155905.3019999999</v>
      </c>
      <c r="BT520">
        <v>1892874.443</v>
      </c>
      <c r="BU520">
        <v>41.861839830000001</v>
      </c>
      <c r="BV520">
        <v>-87.703175599999994</v>
      </c>
      <c r="BW520">
        <v>29</v>
      </c>
      <c r="BX520" t="s">
        <v>412</v>
      </c>
      <c r="BY520">
        <v>24</v>
      </c>
      <c r="BZ520">
        <v>10</v>
      </c>
      <c r="CA520" t="s">
        <v>2287</v>
      </c>
    </row>
    <row r="521" spans="2:79" x14ac:dyDescent="0.2">
      <c r="B521">
        <v>609866</v>
      </c>
      <c r="C521" t="s">
        <v>2595</v>
      </c>
      <c r="D521" t="s">
        <v>88</v>
      </c>
      <c r="E521" t="s">
        <v>2596</v>
      </c>
      <c r="F521" t="s">
        <v>90</v>
      </c>
      <c r="G521" t="s">
        <v>91</v>
      </c>
      <c r="H521">
        <v>60618</v>
      </c>
      <c r="I521" t="s">
        <v>2597</v>
      </c>
      <c r="J521" t="s">
        <v>2598</v>
      </c>
      <c r="K521" t="s">
        <v>954</v>
      </c>
      <c r="L521" t="s">
        <v>193</v>
      </c>
      <c r="M521" t="s">
        <v>1285</v>
      </c>
      <c r="N521" t="s">
        <v>128</v>
      </c>
      <c r="O521" t="s">
        <v>248</v>
      </c>
      <c r="P521" t="s">
        <v>433</v>
      </c>
      <c r="Q521" t="s">
        <v>96</v>
      </c>
      <c r="R521" t="s">
        <v>250</v>
      </c>
      <c r="S521">
        <v>87</v>
      </c>
      <c r="T521" t="s">
        <v>250</v>
      </c>
      <c r="U521">
        <v>90</v>
      </c>
      <c r="V521" t="s">
        <v>149</v>
      </c>
      <c r="W521">
        <v>65</v>
      </c>
      <c r="X521" t="s">
        <v>102</v>
      </c>
      <c r="Y521">
        <v>39</v>
      </c>
      <c r="Z521" t="s">
        <v>4874</v>
      </c>
      <c r="AA521">
        <v>65</v>
      </c>
      <c r="AB521" t="s">
        <v>103</v>
      </c>
      <c r="AC521">
        <v>56</v>
      </c>
      <c r="AD521" t="s">
        <v>149</v>
      </c>
      <c r="AE521">
        <v>58</v>
      </c>
      <c r="AF521" t="s">
        <v>149</v>
      </c>
      <c r="AG521">
        <v>55</v>
      </c>
      <c r="AH521" s="2">
        <v>0.95899999999999996</v>
      </c>
      <c r="AI521">
        <v>1.4</v>
      </c>
      <c r="AJ521" s="2">
        <v>0.96499999999999997</v>
      </c>
      <c r="AK521" s="2">
        <v>1</v>
      </c>
      <c r="AL521">
        <v>90.1</v>
      </c>
      <c r="AM521">
        <v>52.9</v>
      </c>
      <c r="AN521">
        <v>72.599999999999994</v>
      </c>
      <c r="AO521">
        <v>66.7</v>
      </c>
      <c r="AP521">
        <v>61.4</v>
      </c>
      <c r="AQ521">
        <v>65.8</v>
      </c>
      <c r="AR521">
        <v>64.8</v>
      </c>
      <c r="AS521">
        <v>64.8</v>
      </c>
      <c r="AT521">
        <v>53.8</v>
      </c>
      <c r="AU521">
        <v>63.5</v>
      </c>
      <c r="AV521">
        <v>27.8</v>
      </c>
      <c r="AW521">
        <v>50</v>
      </c>
      <c r="AX521">
        <v>45.3</v>
      </c>
      <c r="AY521">
        <v>39</v>
      </c>
      <c r="AZ521">
        <v>-0.7</v>
      </c>
      <c r="BA521">
        <v>0.9</v>
      </c>
      <c r="BB521" t="s">
        <v>113</v>
      </c>
      <c r="BC521" t="s">
        <v>113</v>
      </c>
      <c r="BD521" t="s">
        <v>101</v>
      </c>
      <c r="BE521" t="s">
        <v>101</v>
      </c>
      <c r="BF521" t="s">
        <v>101</v>
      </c>
      <c r="BG521" t="s">
        <v>101</v>
      </c>
      <c r="BH521" t="s">
        <v>101</v>
      </c>
      <c r="BI521" t="s">
        <v>101</v>
      </c>
      <c r="BJ521" t="s">
        <v>101</v>
      </c>
      <c r="BK521" t="s">
        <v>101</v>
      </c>
      <c r="BL521" t="s">
        <v>101</v>
      </c>
      <c r="BM521" t="s">
        <v>101</v>
      </c>
      <c r="BN521" t="s">
        <v>101</v>
      </c>
      <c r="BO521" t="s">
        <v>101</v>
      </c>
      <c r="BP521">
        <v>668</v>
      </c>
      <c r="BQ521">
        <v>31</v>
      </c>
      <c r="BR521" t="s">
        <v>101</v>
      </c>
      <c r="BS521">
        <v>1160924.1370000001</v>
      </c>
      <c r="BT521">
        <v>1927061.47</v>
      </c>
      <c r="BU521">
        <v>41.955549050000002</v>
      </c>
      <c r="BV521">
        <v>-87.683801950000003</v>
      </c>
      <c r="BW521">
        <v>5</v>
      </c>
      <c r="BX521" t="s">
        <v>2373</v>
      </c>
      <c r="BY521">
        <v>47</v>
      </c>
      <c r="BZ521">
        <v>19</v>
      </c>
      <c r="CA521" t="s">
        <v>2599</v>
      </c>
    </row>
    <row r="522" spans="2:79" x14ac:dyDescent="0.2">
      <c r="B522">
        <v>610329</v>
      </c>
      <c r="C522" t="s">
        <v>1836</v>
      </c>
      <c r="D522" t="s">
        <v>88</v>
      </c>
      <c r="E522" t="s">
        <v>1837</v>
      </c>
      <c r="F522" t="s">
        <v>90</v>
      </c>
      <c r="G522" t="s">
        <v>91</v>
      </c>
      <c r="H522">
        <v>60608</v>
      </c>
      <c r="I522" t="s">
        <v>1838</v>
      </c>
      <c r="J522" t="s">
        <v>1839</v>
      </c>
      <c r="K522" t="s">
        <v>633</v>
      </c>
      <c r="L522" t="s">
        <v>121</v>
      </c>
      <c r="M522" t="s">
        <v>96</v>
      </c>
      <c r="N522" t="s">
        <v>128</v>
      </c>
      <c r="O522" t="s">
        <v>248</v>
      </c>
      <c r="P522" t="s">
        <v>433</v>
      </c>
      <c r="Q522" t="s">
        <v>96</v>
      </c>
      <c r="R522" t="s">
        <v>103</v>
      </c>
      <c r="S522">
        <v>55</v>
      </c>
      <c r="T522" t="s">
        <v>101</v>
      </c>
      <c r="U522" t="s">
        <v>101</v>
      </c>
      <c r="V522" t="s">
        <v>102</v>
      </c>
      <c r="W522">
        <v>34</v>
      </c>
      <c r="X522" t="s">
        <v>103</v>
      </c>
      <c r="Y522">
        <v>44</v>
      </c>
      <c r="Z522" t="s">
        <v>4875</v>
      </c>
      <c r="AA522" t="s">
        <v>101</v>
      </c>
      <c r="AB522" t="s">
        <v>101</v>
      </c>
      <c r="AC522" t="s">
        <v>101</v>
      </c>
      <c r="AD522" t="s">
        <v>103</v>
      </c>
      <c r="AE522">
        <v>50</v>
      </c>
      <c r="AF522" t="s">
        <v>103</v>
      </c>
      <c r="AG522">
        <v>53</v>
      </c>
      <c r="AH522" s="2">
        <v>0.97599999999999998</v>
      </c>
      <c r="AI522">
        <v>1.4</v>
      </c>
      <c r="AJ522" s="2">
        <v>0.96399999999999997</v>
      </c>
      <c r="AK522" s="2">
        <v>1</v>
      </c>
      <c r="AL522">
        <v>92.9</v>
      </c>
      <c r="AM522">
        <v>78.599999999999994</v>
      </c>
      <c r="AN522">
        <v>82.8</v>
      </c>
      <c r="AO522">
        <v>67</v>
      </c>
      <c r="AP522">
        <v>73.900000000000006</v>
      </c>
      <c r="AQ522">
        <v>77</v>
      </c>
      <c r="AR522">
        <v>50.1</v>
      </c>
      <c r="AS522">
        <v>45</v>
      </c>
      <c r="AT522">
        <v>51</v>
      </c>
      <c r="AU522">
        <v>52</v>
      </c>
      <c r="AV522">
        <v>18.8</v>
      </c>
      <c r="AW522">
        <v>33.799999999999997</v>
      </c>
      <c r="AX522">
        <v>30.2</v>
      </c>
      <c r="AY522">
        <v>17.399999999999999</v>
      </c>
      <c r="AZ522">
        <v>-0.6</v>
      </c>
      <c r="BA522">
        <v>-0.1</v>
      </c>
      <c r="BB522" t="s">
        <v>104</v>
      </c>
      <c r="BC522" t="s">
        <v>113</v>
      </c>
      <c r="BD522" t="s">
        <v>101</v>
      </c>
      <c r="BE522" t="s">
        <v>101</v>
      </c>
      <c r="BF522" t="s">
        <v>101</v>
      </c>
      <c r="BG522" t="s">
        <v>101</v>
      </c>
      <c r="BH522" t="s">
        <v>101</v>
      </c>
      <c r="BI522" t="s">
        <v>101</v>
      </c>
      <c r="BJ522" t="s">
        <v>101</v>
      </c>
      <c r="BK522" t="s">
        <v>101</v>
      </c>
      <c r="BL522" t="s">
        <v>101</v>
      </c>
      <c r="BM522" t="s">
        <v>101</v>
      </c>
      <c r="BN522" t="s">
        <v>101</v>
      </c>
      <c r="BO522" t="s">
        <v>101</v>
      </c>
      <c r="BP522">
        <v>636</v>
      </c>
      <c r="BQ522">
        <v>39</v>
      </c>
      <c r="BR522" t="s">
        <v>101</v>
      </c>
      <c r="BS522">
        <v>1163539.274</v>
      </c>
      <c r="BT522">
        <v>1891453.1470000001</v>
      </c>
      <c r="BU522">
        <v>41.857782479999997</v>
      </c>
      <c r="BV522">
        <v>-87.675192530000004</v>
      </c>
      <c r="BW522">
        <v>31</v>
      </c>
      <c r="BX522" t="s">
        <v>901</v>
      </c>
      <c r="BY522">
        <v>25</v>
      </c>
      <c r="BZ522">
        <v>12</v>
      </c>
      <c r="CA522" t="s">
        <v>1840</v>
      </c>
    </row>
    <row r="523" spans="2:79" x14ac:dyDescent="0.2">
      <c r="B523">
        <v>610081</v>
      </c>
      <c r="C523" t="s">
        <v>2463</v>
      </c>
      <c r="D523" t="s">
        <v>88</v>
      </c>
      <c r="E523" t="s">
        <v>2464</v>
      </c>
      <c r="F523" t="s">
        <v>90</v>
      </c>
      <c r="G523" t="s">
        <v>91</v>
      </c>
      <c r="H523">
        <v>60616</v>
      </c>
      <c r="I523" t="s">
        <v>2465</v>
      </c>
      <c r="J523" t="s">
        <v>2466</v>
      </c>
      <c r="K523" t="s">
        <v>285</v>
      </c>
      <c r="L523" t="s">
        <v>112</v>
      </c>
      <c r="M523" t="s">
        <v>1285</v>
      </c>
      <c r="N523" t="s">
        <v>128</v>
      </c>
      <c r="O523" t="s">
        <v>248</v>
      </c>
      <c r="P523" t="s">
        <v>433</v>
      </c>
      <c r="Q523" t="s">
        <v>96</v>
      </c>
      <c r="R523" t="s">
        <v>149</v>
      </c>
      <c r="S523">
        <v>74</v>
      </c>
      <c r="T523" t="s">
        <v>103</v>
      </c>
      <c r="U523">
        <v>59</v>
      </c>
      <c r="V523" t="s">
        <v>103</v>
      </c>
      <c r="W523">
        <v>53</v>
      </c>
      <c r="X523" t="s">
        <v>149</v>
      </c>
      <c r="Y523">
        <v>63</v>
      </c>
      <c r="Z523" t="s">
        <v>4876</v>
      </c>
      <c r="AA523">
        <v>59</v>
      </c>
      <c r="AB523" t="s">
        <v>149</v>
      </c>
      <c r="AC523">
        <v>63</v>
      </c>
      <c r="AD523" t="s">
        <v>149</v>
      </c>
      <c r="AE523">
        <v>55</v>
      </c>
      <c r="AF523" t="s">
        <v>103</v>
      </c>
      <c r="AG523">
        <v>51</v>
      </c>
      <c r="AH523" s="2">
        <v>0.96799999999999997</v>
      </c>
      <c r="AI523">
        <v>1.3</v>
      </c>
      <c r="AJ523" s="2">
        <v>0.97</v>
      </c>
      <c r="AK523" s="2">
        <v>0.95899999999999996</v>
      </c>
      <c r="AL523">
        <v>85.5</v>
      </c>
      <c r="AM523" t="s">
        <v>101</v>
      </c>
      <c r="AN523">
        <v>62.7</v>
      </c>
      <c r="AO523">
        <v>74</v>
      </c>
      <c r="AP523">
        <v>72.3</v>
      </c>
      <c r="AQ523">
        <v>77.400000000000006</v>
      </c>
      <c r="AR523">
        <v>59.4</v>
      </c>
      <c r="AS523">
        <v>62.4</v>
      </c>
      <c r="AT523">
        <v>67.8</v>
      </c>
      <c r="AU523">
        <v>61.3</v>
      </c>
      <c r="AV523">
        <v>35.9</v>
      </c>
      <c r="AW523">
        <v>42.2</v>
      </c>
      <c r="AX523">
        <v>47.2</v>
      </c>
      <c r="AY523">
        <v>38.299999999999997</v>
      </c>
      <c r="AZ523">
        <v>1.5</v>
      </c>
      <c r="BA523">
        <v>1.5</v>
      </c>
      <c r="BB523" t="s">
        <v>220</v>
      </c>
      <c r="BC523" t="s">
        <v>220</v>
      </c>
      <c r="BD523">
        <v>50</v>
      </c>
      <c r="BE523">
        <v>65.599999999999994</v>
      </c>
      <c r="BF523" t="s">
        <v>101</v>
      </c>
      <c r="BG523" t="s">
        <v>101</v>
      </c>
      <c r="BH523" t="s">
        <v>101</v>
      </c>
      <c r="BI523" t="s">
        <v>101</v>
      </c>
      <c r="BJ523" t="s">
        <v>101</v>
      </c>
      <c r="BK523" t="s">
        <v>101</v>
      </c>
      <c r="BL523" t="s">
        <v>101</v>
      </c>
      <c r="BM523" t="s">
        <v>101</v>
      </c>
      <c r="BN523" t="s">
        <v>101</v>
      </c>
      <c r="BO523" t="s">
        <v>101</v>
      </c>
      <c r="BP523">
        <v>535</v>
      </c>
      <c r="BQ523">
        <v>40</v>
      </c>
      <c r="BR523" t="s">
        <v>101</v>
      </c>
      <c r="BS523">
        <v>1172807.818</v>
      </c>
      <c r="BT523">
        <v>1886639.308</v>
      </c>
      <c r="BU523">
        <v>41.844372929999999</v>
      </c>
      <c r="BV523">
        <v>-87.64131399</v>
      </c>
      <c r="BW523">
        <v>60</v>
      </c>
      <c r="BX523" t="s">
        <v>917</v>
      </c>
      <c r="BY523">
        <v>11</v>
      </c>
      <c r="BZ523">
        <v>9</v>
      </c>
      <c r="CA523" t="s">
        <v>2467</v>
      </c>
    </row>
    <row r="524" spans="2:79" x14ac:dyDescent="0.2">
      <c r="B524">
        <v>609922</v>
      </c>
      <c r="C524" t="s">
        <v>2468</v>
      </c>
      <c r="D524" t="s">
        <v>88</v>
      </c>
      <c r="E524" t="s">
        <v>2469</v>
      </c>
      <c r="F524" t="s">
        <v>90</v>
      </c>
      <c r="G524" t="s">
        <v>91</v>
      </c>
      <c r="H524">
        <v>60639</v>
      </c>
      <c r="I524" t="s">
        <v>2470</v>
      </c>
      <c r="J524" t="s">
        <v>2471</v>
      </c>
      <c r="K524" t="s">
        <v>192</v>
      </c>
      <c r="L524" t="s">
        <v>193</v>
      </c>
      <c r="M524" t="s">
        <v>96</v>
      </c>
      <c r="N524" t="s">
        <v>97</v>
      </c>
      <c r="O524" t="s">
        <v>248</v>
      </c>
      <c r="P524" t="s">
        <v>249</v>
      </c>
      <c r="Q524" t="s">
        <v>96</v>
      </c>
      <c r="R524" t="s">
        <v>149</v>
      </c>
      <c r="S524">
        <v>75</v>
      </c>
      <c r="T524" t="s">
        <v>250</v>
      </c>
      <c r="U524">
        <v>81</v>
      </c>
      <c r="V524" t="s">
        <v>149</v>
      </c>
      <c r="W524">
        <v>67</v>
      </c>
      <c r="X524" t="s">
        <v>149</v>
      </c>
      <c r="Y524">
        <v>66</v>
      </c>
      <c r="Z524" t="s">
        <v>4876</v>
      </c>
      <c r="AA524">
        <v>45</v>
      </c>
      <c r="AB524" t="s">
        <v>103</v>
      </c>
      <c r="AC524">
        <v>53</v>
      </c>
      <c r="AD524" t="s">
        <v>149</v>
      </c>
      <c r="AE524">
        <v>55</v>
      </c>
      <c r="AF524" t="s">
        <v>149</v>
      </c>
      <c r="AG524">
        <v>54</v>
      </c>
      <c r="AH524" s="2">
        <v>0.95299999999999996</v>
      </c>
      <c r="AI524">
        <v>1.3</v>
      </c>
      <c r="AJ524" s="2">
        <v>0.96799999999999997</v>
      </c>
      <c r="AK524" s="2">
        <v>0.98899999999999999</v>
      </c>
      <c r="AL524">
        <v>60.7</v>
      </c>
      <c r="AM524">
        <v>31.8</v>
      </c>
      <c r="AN524">
        <v>22.5</v>
      </c>
      <c r="AO524">
        <v>21.3</v>
      </c>
      <c r="AP524">
        <v>51.8</v>
      </c>
      <c r="AQ524">
        <v>55.3</v>
      </c>
      <c r="AR524">
        <v>42.9</v>
      </c>
      <c r="AS524">
        <v>39</v>
      </c>
      <c r="AT524">
        <v>61.7</v>
      </c>
      <c r="AU524">
        <v>53.2</v>
      </c>
      <c r="AV524">
        <v>0</v>
      </c>
      <c r="AW524">
        <v>6.9</v>
      </c>
      <c r="AX524">
        <v>11</v>
      </c>
      <c r="AY524">
        <v>11</v>
      </c>
      <c r="AZ524">
        <v>0.2</v>
      </c>
      <c r="BA524">
        <v>1</v>
      </c>
      <c r="BB524" t="s">
        <v>113</v>
      </c>
      <c r="BC524" t="s">
        <v>113</v>
      </c>
      <c r="BD524" t="s">
        <v>101</v>
      </c>
      <c r="BE524" t="s">
        <v>101</v>
      </c>
      <c r="BF524" t="s">
        <v>101</v>
      </c>
      <c r="BG524" t="s">
        <v>101</v>
      </c>
      <c r="BH524" t="s">
        <v>101</v>
      </c>
      <c r="BI524" t="s">
        <v>101</v>
      </c>
      <c r="BJ524" t="s">
        <v>101</v>
      </c>
      <c r="BK524" t="s">
        <v>101</v>
      </c>
      <c r="BL524" t="s">
        <v>101</v>
      </c>
      <c r="BM524" t="s">
        <v>101</v>
      </c>
      <c r="BN524" t="s">
        <v>101</v>
      </c>
      <c r="BO524" t="s">
        <v>101</v>
      </c>
      <c r="BP524">
        <v>634</v>
      </c>
      <c r="BQ524">
        <v>29</v>
      </c>
      <c r="BR524" t="s">
        <v>101</v>
      </c>
      <c r="BS524">
        <v>1137592.3200000001</v>
      </c>
      <c r="BT524">
        <v>1915980.764</v>
      </c>
      <c r="BU524">
        <v>41.92559567</v>
      </c>
      <c r="BV524">
        <v>-87.769843370000004</v>
      </c>
      <c r="BW524">
        <v>19</v>
      </c>
      <c r="BX524" t="s">
        <v>368</v>
      </c>
      <c r="BY524">
        <v>30</v>
      </c>
      <c r="BZ524">
        <v>25</v>
      </c>
      <c r="CA524" t="s">
        <v>2472</v>
      </c>
    </row>
    <row r="525" spans="2:79" x14ac:dyDescent="0.2">
      <c r="B525">
        <v>610217</v>
      </c>
      <c r="C525" t="s">
        <v>1571</v>
      </c>
      <c r="D525" t="s">
        <v>88</v>
      </c>
      <c r="E525" t="s">
        <v>1572</v>
      </c>
      <c r="F525" t="s">
        <v>90</v>
      </c>
      <c r="G525" t="s">
        <v>91</v>
      </c>
      <c r="H525">
        <v>60616</v>
      </c>
      <c r="I525" t="s">
        <v>1573</v>
      </c>
      <c r="J525" t="s">
        <v>1574</v>
      </c>
      <c r="K525" t="s">
        <v>285</v>
      </c>
      <c r="L525" t="s">
        <v>112</v>
      </c>
      <c r="M525" t="s">
        <v>1285</v>
      </c>
      <c r="N525" t="s">
        <v>128</v>
      </c>
      <c r="O525" t="s">
        <v>248</v>
      </c>
      <c r="P525" t="s">
        <v>433</v>
      </c>
      <c r="Q525" t="s">
        <v>96</v>
      </c>
      <c r="R525" t="s">
        <v>103</v>
      </c>
      <c r="S525">
        <v>49</v>
      </c>
      <c r="T525" t="s">
        <v>149</v>
      </c>
      <c r="U525">
        <v>65</v>
      </c>
      <c r="V525" t="s">
        <v>103</v>
      </c>
      <c r="W525">
        <v>50</v>
      </c>
      <c r="X525" t="s">
        <v>103</v>
      </c>
      <c r="Y525">
        <v>46</v>
      </c>
      <c r="Z525" t="s">
        <v>4874</v>
      </c>
      <c r="AA525">
        <v>63</v>
      </c>
      <c r="AB525" t="s">
        <v>103</v>
      </c>
      <c r="AC525">
        <v>56</v>
      </c>
      <c r="AD525" t="s">
        <v>103</v>
      </c>
      <c r="AE525">
        <v>48</v>
      </c>
      <c r="AF525" t="s">
        <v>102</v>
      </c>
      <c r="AG525">
        <v>43</v>
      </c>
      <c r="AH525" s="2">
        <v>0.97799999999999998</v>
      </c>
      <c r="AI525">
        <v>1.3</v>
      </c>
      <c r="AJ525" s="2">
        <v>0.96899999999999997</v>
      </c>
      <c r="AK525" s="2">
        <v>1</v>
      </c>
      <c r="AL525">
        <v>74.8</v>
      </c>
      <c r="AM525">
        <v>63.8</v>
      </c>
      <c r="AN525">
        <v>71.599999999999994</v>
      </c>
      <c r="AO525">
        <v>57</v>
      </c>
      <c r="AP525">
        <v>68.099999999999994</v>
      </c>
      <c r="AQ525">
        <v>80.599999999999994</v>
      </c>
      <c r="AR525">
        <v>77.8</v>
      </c>
      <c r="AS525">
        <v>53.3</v>
      </c>
      <c r="AT525">
        <v>79.3</v>
      </c>
      <c r="AU525">
        <v>51.9</v>
      </c>
      <c r="AV525">
        <v>44.2</v>
      </c>
      <c r="AW525">
        <v>34.6</v>
      </c>
      <c r="AX525">
        <v>51.1</v>
      </c>
      <c r="AY525">
        <v>23.8</v>
      </c>
      <c r="AZ525">
        <v>-0.1</v>
      </c>
      <c r="BA525">
        <v>-1</v>
      </c>
      <c r="BB525" t="s">
        <v>113</v>
      </c>
      <c r="BC525" t="s">
        <v>104</v>
      </c>
      <c r="BD525">
        <v>43.6</v>
      </c>
      <c r="BE525">
        <v>50</v>
      </c>
      <c r="BF525" t="s">
        <v>101</v>
      </c>
      <c r="BG525" t="s">
        <v>101</v>
      </c>
      <c r="BH525" t="s">
        <v>101</v>
      </c>
      <c r="BI525" t="s">
        <v>101</v>
      </c>
      <c r="BJ525" t="s">
        <v>101</v>
      </c>
      <c r="BK525" t="s">
        <v>101</v>
      </c>
      <c r="BL525" t="s">
        <v>101</v>
      </c>
      <c r="BM525" t="s">
        <v>101</v>
      </c>
      <c r="BN525" t="s">
        <v>101</v>
      </c>
      <c r="BO525" t="s">
        <v>101</v>
      </c>
      <c r="BP525">
        <v>492</v>
      </c>
      <c r="BQ525">
        <v>40</v>
      </c>
      <c r="BR525" t="s">
        <v>101</v>
      </c>
      <c r="BS525">
        <v>1174442.7890000001</v>
      </c>
      <c r="BT525">
        <v>1886499.0049999999</v>
      </c>
      <c r="BU525">
        <v>41.843951619999999</v>
      </c>
      <c r="BV525">
        <v>-87.635318150000003</v>
      </c>
      <c r="BW525">
        <v>34</v>
      </c>
      <c r="BX525" t="s">
        <v>691</v>
      </c>
      <c r="BY525">
        <v>11</v>
      </c>
      <c r="BZ525">
        <v>9</v>
      </c>
      <c r="CA525" t="s">
        <v>1575</v>
      </c>
    </row>
    <row r="526" spans="2:79" x14ac:dyDescent="0.2">
      <c r="B526">
        <v>610120</v>
      </c>
      <c r="C526" t="s">
        <v>1662</v>
      </c>
      <c r="D526" t="s">
        <v>88</v>
      </c>
      <c r="E526" t="s">
        <v>1663</v>
      </c>
      <c r="F526" t="s">
        <v>90</v>
      </c>
      <c r="G526" t="s">
        <v>91</v>
      </c>
      <c r="H526">
        <v>60629</v>
      </c>
      <c r="I526" t="s">
        <v>1664</v>
      </c>
      <c r="J526" t="s">
        <v>1665</v>
      </c>
      <c r="K526" t="s">
        <v>175</v>
      </c>
      <c r="L526" t="s">
        <v>112</v>
      </c>
      <c r="M526" t="s">
        <v>96</v>
      </c>
      <c r="N526" t="s">
        <v>97</v>
      </c>
      <c r="O526" t="s">
        <v>248</v>
      </c>
      <c r="P526" t="s">
        <v>433</v>
      </c>
      <c r="Q526" t="s">
        <v>96</v>
      </c>
      <c r="R526" t="s">
        <v>103</v>
      </c>
      <c r="S526">
        <v>51</v>
      </c>
      <c r="T526" t="s">
        <v>103</v>
      </c>
      <c r="U526">
        <v>43</v>
      </c>
      <c r="V526" t="s">
        <v>103</v>
      </c>
      <c r="W526">
        <v>43</v>
      </c>
      <c r="X526" t="s">
        <v>103</v>
      </c>
      <c r="Y526">
        <v>47</v>
      </c>
      <c r="Z526" t="s">
        <v>4877</v>
      </c>
      <c r="AA526">
        <v>32</v>
      </c>
      <c r="AB526" t="s">
        <v>102</v>
      </c>
      <c r="AC526">
        <v>37</v>
      </c>
      <c r="AD526" t="s">
        <v>102</v>
      </c>
      <c r="AE526">
        <v>44</v>
      </c>
      <c r="AF526" t="s">
        <v>102</v>
      </c>
      <c r="AG526">
        <v>43</v>
      </c>
      <c r="AH526" s="2">
        <v>0.96299999999999997</v>
      </c>
      <c r="AI526">
        <v>1.2</v>
      </c>
      <c r="AJ526" s="2">
        <v>0.97199999999999998</v>
      </c>
      <c r="AK526" s="2">
        <v>0.96899999999999997</v>
      </c>
      <c r="AL526">
        <v>74.400000000000006</v>
      </c>
      <c r="AM526">
        <v>59</v>
      </c>
      <c r="AN526">
        <v>50.8</v>
      </c>
      <c r="AO526">
        <v>31.3</v>
      </c>
      <c r="AP526">
        <v>53.3</v>
      </c>
      <c r="AQ526">
        <v>69.5</v>
      </c>
      <c r="AR526">
        <v>44</v>
      </c>
      <c r="AS526">
        <v>40.200000000000003</v>
      </c>
      <c r="AT526">
        <v>71.400000000000006</v>
      </c>
      <c r="AU526">
        <v>64.099999999999994</v>
      </c>
      <c r="AV526">
        <v>24.1</v>
      </c>
      <c r="AW526">
        <v>38.6</v>
      </c>
      <c r="AX526">
        <v>23.2</v>
      </c>
      <c r="AY526">
        <v>13.8</v>
      </c>
      <c r="AZ526">
        <v>0.7</v>
      </c>
      <c r="BA526">
        <v>1.1000000000000001</v>
      </c>
      <c r="BB526" t="s">
        <v>220</v>
      </c>
      <c r="BC526" t="s">
        <v>220</v>
      </c>
      <c r="BD526">
        <v>17.8</v>
      </c>
      <c r="BE526">
        <v>87.5</v>
      </c>
      <c r="BF526" t="s">
        <v>101</v>
      </c>
      <c r="BG526" t="s">
        <v>101</v>
      </c>
      <c r="BH526" t="s">
        <v>101</v>
      </c>
      <c r="BI526" t="s">
        <v>101</v>
      </c>
      <c r="BJ526" t="s">
        <v>101</v>
      </c>
      <c r="BK526" t="s">
        <v>101</v>
      </c>
      <c r="BL526" t="s">
        <v>101</v>
      </c>
      <c r="BM526" t="s">
        <v>101</v>
      </c>
      <c r="BN526" t="s">
        <v>101</v>
      </c>
      <c r="BO526" t="s">
        <v>101</v>
      </c>
      <c r="BP526">
        <v>1560</v>
      </c>
      <c r="BQ526">
        <v>44</v>
      </c>
      <c r="BR526" t="s">
        <v>101</v>
      </c>
      <c r="BS526">
        <v>1151726.72</v>
      </c>
      <c r="BT526">
        <v>1865909.0549999999</v>
      </c>
      <c r="BU526">
        <v>41.787926319999997</v>
      </c>
      <c r="BV526">
        <v>-87.719222110000004</v>
      </c>
      <c r="BW526">
        <v>62</v>
      </c>
      <c r="BX526" t="s">
        <v>1628</v>
      </c>
      <c r="BY526">
        <v>13</v>
      </c>
      <c r="BZ526">
        <v>8</v>
      </c>
      <c r="CA526" t="s">
        <v>1666</v>
      </c>
    </row>
    <row r="527" spans="2:79" x14ac:dyDescent="0.2">
      <c r="B527">
        <v>609974</v>
      </c>
      <c r="C527" t="s">
        <v>2623</v>
      </c>
      <c r="D527" t="s">
        <v>88</v>
      </c>
      <c r="E527" t="s">
        <v>2624</v>
      </c>
      <c r="F527" t="s">
        <v>90</v>
      </c>
      <c r="G527" t="s">
        <v>91</v>
      </c>
      <c r="H527">
        <v>60657</v>
      </c>
      <c r="I527" t="s">
        <v>2625</v>
      </c>
      <c r="J527" t="s">
        <v>2626</v>
      </c>
      <c r="K527" t="s">
        <v>954</v>
      </c>
      <c r="L527" t="s">
        <v>193</v>
      </c>
      <c r="M527" t="s">
        <v>1285</v>
      </c>
      <c r="N527" t="s">
        <v>128</v>
      </c>
      <c r="O527" t="s">
        <v>248</v>
      </c>
      <c r="P527" t="s">
        <v>433</v>
      </c>
      <c r="Q527" t="s">
        <v>1285</v>
      </c>
      <c r="R527" t="s">
        <v>250</v>
      </c>
      <c r="S527">
        <v>92</v>
      </c>
      <c r="T527" t="s">
        <v>250</v>
      </c>
      <c r="U527">
        <v>88</v>
      </c>
      <c r="V527" t="s">
        <v>149</v>
      </c>
      <c r="W527">
        <v>61</v>
      </c>
      <c r="X527" t="s">
        <v>103</v>
      </c>
      <c r="Y527">
        <v>56</v>
      </c>
      <c r="Z527" t="s">
        <v>4878</v>
      </c>
      <c r="AA527">
        <v>90</v>
      </c>
      <c r="AB527" t="s">
        <v>250</v>
      </c>
      <c r="AC527">
        <v>84</v>
      </c>
      <c r="AD527" t="s">
        <v>149</v>
      </c>
      <c r="AE527">
        <v>58</v>
      </c>
      <c r="AF527" t="s">
        <v>103</v>
      </c>
      <c r="AG527">
        <v>52</v>
      </c>
      <c r="AH527" s="2">
        <v>0.96899999999999997</v>
      </c>
      <c r="AI527">
        <v>1.2</v>
      </c>
      <c r="AJ527" s="2">
        <v>0.96499999999999997</v>
      </c>
      <c r="AK527" s="2">
        <v>1</v>
      </c>
      <c r="AL527">
        <v>85.3</v>
      </c>
      <c r="AM527">
        <v>56.9</v>
      </c>
      <c r="AN527">
        <v>82.7</v>
      </c>
      <c r="AO527">
        <v>83.3</v>
      </c>
      <c r="AP527">
        <v>58.6</v>
      </c>
      <c r="AQ527">
        <v>62.5</v>
      </c>
      <c r="AR527">
        <v>89.1</v>
      </c>
      <c r="AS527">
        <v>87.4</v>
      </c>
      <c r="AT527">
        <v>65.099999999999994</v>
      </c>
      <c r="AU527">
        <v>62.9</v>
      </c>
      <c r="AV527">
        <v>79</v>
      </c>
      <c r="AW527">
        <v>80.599999999999994</v>
      </c>
      <c r="AX527">
        <v>75.099999999999994</v>
      </c>
      <c r="AY527">
        <v>66</v>
      </c>
      <c r="AZ527">
        <v>1.8</v>
      </c>
      <c r="BA527">
        <v>2.2000000000000002</v>
      </c>
      <c r="BB527" t="s">
        <v>220</v>
      </c>
      <c r="BC527" t="s">
        <v>220</v>
      </c>
      <c r="BD527">
        <v>98.4</v>
      </c>
      <c r="BE527">
        <v>91.8</v>
      </c>
      <c r="BF527" t="s">
        <v>101</v>
      </c>
      <c r="BG527" t="s">
        <v>101</v>
      </c>
      <c r="BH527" t="s">
        <v>101</v>
      </c>
      <c r="BI527" t="s">
        <v>101</v>
      </c>
      <c r="BJ527" t="s">
        <v>101</v>
      </c>
      <c r="BK527" t="s">
        <v>101</v>
      </c>
      <c r="BL527" t="s">
        <v>101</v>
      </c>
      <c r="BM527" t="s">
        <v>101</v>
      </c>
      <c r="BN527" t="s">
        <v>101</v>
      </c>
      <c r="BO527" t="s">
        <v>101</v>
      </c>
      <c r="BP527">
        <v>569</v>
      </c>
      <c r="BQ527">
        <v>33</v>
      </c>
      <c r="BR527" t="s">
        <v>101</v>
      </c>
      <c r="BS527">
        <v>1168069.5260000001</v>
      </c>
      <c r="BT527">
        <v>1922284.7590000001</v>
      </c>
      <c r="BU527">
        <v>41.942289940000002</v>
      </c>
      <c r="BV527">
        <v>-87.657672529999999</v>
      </c>
      <c r="BW527">
        <v>6</v>
      </c>
      <c r="BX527" t="s">
        <v>1433</v>
      </c>
      <c r="BY527">
        <v>44</v>
      </c>
      <c r="BZ527">
        <v>19</v>
      </c>
      <c r="CA527" t="s">
        <v>2627</v>
      </c>
    </row>
    <row r="528" spans="2:79" x14ac:dyDescent="0.2">
      <c r="B528">
        <v>610070</v>
      </c>
      <c r="C528" t="s">
        <v>2408</v>
      </c>
      <c r="D528" t="s">
        <v>88</v>
      </c>
      <c r="E528" t="s">
        <v>2409</v>
      </c>
      <c r="F528" t="s">
        <v>90</v>
      </c>
      <c r="G528" t="s">
        <v>91</v>
      </c>
      <c r="H528">
        <v>60640</v>
      </c>
      <c r="I528" t="s">
        <v>2410</v>
      </c>
      <c r="J528" t="s">
        <v>2411</v>
      </c>
      <c r="K528" t="s">
        <v>954</v>
      </c>
      <c r="L528" t="s">
        <v>193</v>
      </c>
      <c r="M528" t="s">
        <v>96</v>
      </c>
      <c r="N528" t="s">
        <v>128</v>
      </c>
      <c r="O528" t="s">
        <v>248</v>
      </c>
      <c r="P528" t="s">
        <v>249</v>
      </c>
      <c r="Q528" t="s">
        <v>96</v>
      </c>
      <c r="R528" t="s">
        <v>149</v>
      </c>
      <c r="S528">
        <v>71</v>
      </c>
      <c r="T528" t="s">
        <v>101</v>
      </c>
      <c r="U528" t="s">
        <v>101</v>
      </c>
      <c r="V528" t="s">
        <v>103</v>
      </c>
      <c r="W528">
        <v>48</v>
      </c>
      <c r="X528" t="s">
        <v>102</v>
      </c>
      <c r="Y528">
        <v>38</v>
      </c>
      <c r="Z528" t="s">
        <v>4875</v>
      </c>
      <c r="AA528" t="s">
        <v>101</v>
      </c>
      <c r="AB528" t="s">
        <v>101</v>
      </c>
      <c r="AC528" t="s">
        <v>101</v>
      </c>
      <c r="AD528" t="s">
        <v>103</v>
      </c>
      <c r="AE528">
        <v>52</v>
      </c>
      <c r="AF528" t="s">
        <v>149</v>
      </c>
      <c r="AG528">
        <v>54</v>
      </c>
      <c r="AH528" s="2">
        <v>0.96499999999999997</v>
      </c>
      <c r="AI528">
        <v>1.2</v>
      </c>
      <c r="AJ528" s="2">
        <v>0.96299999999999997</v>
      </c>
      <c r="AK528" s="2">
        <v>1</v>
      </c>
      <c r="AL528">
        <v>69.7</v>
      </c>
      <c r="AM528">
        <v>41.9</v>
      </c>
      <c r="AN528">
        <v>36.700000000000003</v>
      </c>
      <c r="AO528">
        <v>39.700000000000003</v>
      </c>
      <c r="AP528">
        <v>47.4</v>
      </c>
      <c r="AQ528">
        <v>51.7</v>
      </c>
      <c r="AR528">
        <v>30.4</v>
      </c>
      <c r="AS528">
        <v>42</v>
      </c>
      <c r="AT528">
        <v>34.1</v>
      </c>
      <c r="AU528">
        <v>43.4</v>
      </c>
      <c r="AV528">
        <v>10.199999999999999</v>
      </c>
      <c r="AW528">
        <v>37.299999999999997</v>
      </c>
      <c r="AX528">
        <v>15.4</v>
      </c>
      <c r="AY528">
        <v>15.9</v>
      </c>
      <c r="AZ528">
        <v>-0.8</v>
      </c>
      <c r="BA528">
        <v>-0.6</v>
      </c>
      <c r="BB528" t="s">
        <v>104</v>
      </c>
      <c r="BC528" t="s">
        <v>113</v>
      </c>
      <c r="BD528" t="s">
        <v>101</v>
      </c>
      <c r="BE528" t="s">
        <v>101</v>
      </c>
      <c r="BF528" t="s">
        <v>101</v>
      </c>
      <c r="BG528" t="s">
        <v>101</v>
      </c>
      <c r="BH528" t="s">
        <v>101</v>
      </c>
      <c r="BI528" t="s">
        <v>101</v>
      </c>
      <c r="BJ528" t="s">
        <v>101</v>
      </c>
      <c r="BK528" t="s">
        <v>101</v>
      </c>
      <c r="BL528" t="s">
        <v>101</v>
      </c>
      <c r="BM528" t="s">
        <v>101</v>
      </c>
      <c r="BN528" t="s">
        <v>101</v>
      </c>
      <c r="BO528" t="s">
        <v>101</v>
      </c>
      <c r="BP528">
        <v>695</v>
      </c>
      <c r="BQ528">
        <v>31</v>
      </c>
      <c r="BR528" t="s">
        <v>101</v>
      </c>
      <c r="BS528">
        <v>1162923.5190000001</v>
      </c>
      <c r="BT528">
        <v>1931558.605</v>
      </c>
      <c r="BU528">
        <v>41.967847579999997</v>
      </c>
      <c r="BV528">
        <v>-87.676325050000003</v>
      </c>
      <c r="BW528">
        <v>4</v>
      </c>
      <c r="BX528" t="s">
        <v>1691</v>
      </c>
      <c r="BY528">
        <v>47</v>
      </c>
      <c r="BZ528">
        <v>19</v>
      </c>
      <c r="CA528" t="s">
        <v>2412</v>
      </c>
    </row>
    <row r="529" spans="2:79" x14ac:dyDescent="0.2">
      <c r="B529">
        <v>609755</v>
      </c>
      <c r="C529" t="s">
        <v>2644</v>
      </c>
      <c r="D529" t="s">
        <v>132</v>
      </c>
      <c r="E529" t="s">
        <v>2645</v>
      </c>
      <c r="F529" t="s">
        <v>90</v>
      </c>
      <c r="G529" t="s">
        <v>91</v>
      </c>
      <c r="H529">
        <v>60607</v>
      </c>
      <c r="I529" t="s">
        <v>2646</v>
      </c>
      <c r="J529" t="s">
        <v>2647</v>
      </c>
      <c r="K529" t="s">
        <v>985</v>
      </c>
      <c r="L529" t="s">
        <v>121</v>
      </c>
      <c r="M529" t="s">
        <v>1285</v>
      </c>
      <c r="N529" t="s">
        <v>128</v>
      </c>
      <c r="O529" t="s">
        <v>248</v>
      </c>
      <c r="P529" t="s">
        <v>433</v>
      </c>
      <c r="Q529" t="s">
        <v>96</v>
      </c>
      <c r="R529" t="s">
        <v>250</v>
      </c>
      <c r="S529">
        <v>95</v>
      </c>
      <c r="T529" t="s">
        <v>250</v>
      </c>
      <c r="U529">
        <v>80</v>
      </c>
      <c r="V529" t="s">
        <v>149</v>
      </c>
      <c r="W529">
        <v>69</v>
      </c>
      <c r="X529" t="s">
        <v>149</v>
      </c>
      <c r="Y529">
        <v>67</v>
      </c>
      <c r="Z529" t="s">
        <v>4876</v>
      </c>
      <c r="AA529">
        <v>52</v>
      </c>
      <c r="AB529" t="s">
        <v>103</v>
      </c>
      <c r="AC529">
        <v>46</v>
      </c>
      <c r="AD529" t="s">
        <v>103</v>
      </c>
      <c r="AE529">
        <v>53</v>
      </c>
      <c r="AF529" t="s">
        <v>103</v>
      </c>
      <c r="AG529">
        <v>50</v>
      </c>
      <c r="AH529" s="2">
        <v>0.94599999999999995</v>
      </c>
      <c r="AI529">
        <v>1.2</v>
      </c>
      <c r="AJ529" s="2">
        <v>0.94899999999999995</v>
      </c>
      <c r="AK529" s="2">
        <v>1</v>
      </c>
      <c r="AL529" t="s">
        <v>101</v>
      </c>
      <c r="AM529" t="s">
        <v>101</v>
      </c>
      <c r="AN529" t="s">
        <v>101</v>
      </c>
      <c r="AO529" t="s">
        <v>101</v>
      </c>
      <c r="AP529" t="s">
        <v>101</v>
      </c>
      <c r="AQ529" t="s">
        <v>101</v>
      </c>
      <c r="AR529" t="s">
        <v>101</v>
      </c>
      <c r="AS529" t="s">
        <v>101</v>
      </c>
      <c r="AT529" t="s">
        <v>101</v>
      </c>
      <c r="AU529" t="s">
        <v>101</v>
      </c>
      <c r="AV529">
        <v>100</v>
      </c>
      <c r="AW529">
        <v>99</v>
      </c>
      <c r="AX529">
        <v>99.5</v>
      </c>
      <c r="AY529">
        <v>77</v>
      </c>
      <c r="AZ529">
        <v>-1.2</v>
      </c>
      <c r="BA529">
        <v>-0.8</v>
      </c>
      <c r="BB529" t="s">
        <v>104</v>
      </c>
      <c r="BC529" t="s">
        <v>113</v>
      </c>
      <c r="BD529">
        <v>56.3</v>
      </c>
      <c r="BE529">
        <v>89.2</v>
      </c>
      <c r="BF529">
        <v>20.8</v>
      </c>
      <c r="BG529">
        <v>21</v>
      </c>
      <c r="BH529">
        <v>22.6</v>
      </c>
      <c r="BI529">
        <v>22.8</v>
      </c>
      <c r="BJ529">
        <v>2</v>
      </c>
      <c r="BK529">
        <v>26.6</v>
      </c>
      <c r="BL529">
        <v>4</v>
      </c>
      <c r="BM529">
        <v>89</v>
      </c>
      <c r="BN529">
        <v>93.9</v>
      </c>
      <c r="BO529">
        <v>88.3</v>
      </c>
      <c r="BP529">
        <v>2166</v>
      </c>
      <c r="BQ529">
        <v>38</v>
      </c>
      <c r="BR529">
        <v>96.7</v>
      </c>
      <c r="BS529">
        <v>1166475.7420000001</v>
      </c>
      <c r="BT529">
        <v>1899058.6270000001</v>
      </c>
      <c r="BU529">
        <v>41.878590279999997</v>
      </c>
      <c r="BV529">
        <v>-87.664196340000004</v>
      </c>
      <c r="BW529">
        <v>28</v>
      </c>
      <c r="BX529" t="s">
        <v>483</v>
      </c>
      <c r="BY529">
        <v>2</v>
      </c>
      <c r="BZ529">
        <v>12</v>
      </c>
      <c r="CA529" t="s">
        <v>2648</v>
      </c>
    </row>
    <row r="530" spans="2:79" x14ac:dyDescent="0.2">
      <c r="B530">
        <v>610109</v>
      </c>
      <c r="C530" t="s">
        <v>1586</v>
      </c>
      <c r="D530" t="s">
        <v>88</v>
      </c>
      <c r="E530" t="s">
        <v>1587</v>
      </c>
      <c r="F530" t="s">
        <v>90</v>
      </c>
      <c r="G530" t="s">
        <v>91</v>
      </c>
      <c r="H530">
        <v>60652</v>
      </c>
      <c r="I530" t="s">
        <v>1588</v>
      </c>
      <c r="J530" t="s">
        <v>1589</v>
      </c>
      <c r="K530" t="s">
        <v>175</v>
      </c>
      <c r="L530" t="s">
        <v>112</v>
      </c>
      <c r="M530" t="s">
        <v>1285</v>
      </c>
      <c r="N530" t="s">
        <v>128</v>
      </c>
      <c r="O530" t="s">
        <v>248</v>
      </c>
      <c r="P530" t="s">
        <v>433</v>
      </c>
      <c r="Q530" t="s">
        <v>96</v>
      </c>
      <c r="R530" t="s">
        <v>103</v>
      </c>
      <c r="S530">
        <v>49</v>
      </c>
      <c r="T530" t="s">
        <v>149</v>
      </c>
      <c r="U530">
        <v>61</v>
      </c>
      <c r="V530" t="s">
        <v>102</v>
      </c>
      <c r="W530">
        <v>39</v>
      </c>
      <c r="X530" t="s">
        <v>103</v>
      </c>
      <c r="Y530">
        <v>56</v>
      </c>
      <c r="Z530" t="s">
        <v>4876</v>
      </c>
      <c r="AA530">
        <v>51</v>
      </c>
      <c r="AB530" t="s">
        <v>103</v>
      </c>
      <c r="AC530">
        <v>47</v>
      </c>
      <c r="AD530" t="s">
        <v>149</v>
      </c>
      <c r="AE530">
        <v>58</v>
      </c>
      <c r="AF530" t="s">
        <v>103</v>
      </c>
      <c r="AG530">
        <v>53</v>
      </c>
      <c r="AH530" s="2">
        <v>0.96899999999999997</v>
      </c>
      <c r="AI530">
        <v>1.2</v>
      </c>
      <c r="AJ530" s="2">
        <v>0.95</v>
      </c>
      <c r="AK530" s="2">
        <v>1</v>
      </c>
      <c r="AL530">
        <v>88.2</v>
      </c>
      <c r="AM530">
        <v>77.599999999999994</v>
      </c>
      <c r="AN530">
        <v>69.5</v>
      </c>
      <c r="AO530">
        <v>73.2</v>
      </c>
      <c r="AP530">
        <v>72</v>
      </c>
      <c r="AQ530">
        <v>70.7</v>
      </c>
      <c r="AR530">
        <v>67.5</v>
      </c>
      <c r="AS530">
        <v>61.3</v>
      </c>
      <c r="AT530">
        <v>62.5</v>
      </c>
      <c r="AU530">
        <v>53.8</v>
      </c>
      <c r="AV530">
        <v>19.2</v>
      </c>
      <c r="AW530">
        <v>30.8</v>
      </c>
      <c r="AX530">
        <v>28.4</v>
      </c>
      <c r="AY530">
        <v>29</v>
      </c>
      <c r="AZ530">
        <v>0.7</v>
      </c>
      <c r="BA530">
        <v>0.1</v>
      </c>
      <c r="BB530" t="s">
        <v>113</v>
      </c>
      <c r="BC530" t="s">
        <v>113</v>
      </c>
      <c r="BD530">
        <v>44.4</v>
      </c>
      <c r="BE530">
        <v>54.5</v>
      </c>
      <c r="BF530" t="s">
        <v>101</v>
      </c>
      <c r="BG530" t="s">
        <v>101</v>
      </c>
      <c r="BH530" t="s">
        <v>101</v>
      </c>
      <c r="BI530" t="s">
        <v>101</v>
      </c>
      <c r="BJ530" t="s">
        <v>101</v>
      </c>
      <c r="BK530" t="s">
        <v>101</v>
      </c>
      <c r="BL530" t="s">
        <v>101</v>
      </c>
      <c r="BM530" t="s">
        <v>101</v>
      </c>
      <c r="BN530" t="s">
        <v>101</v>
      </c>
      <c r="BO530" t="s">
        <v>101</v>
      </c>
      <c r="BP530">
        <v>243</v>
      </c>
      <c r="BQ530">
        <v>44</v>
      </c>
      <c r="BR530" t="s">
        <v>101</v>
      </c>
      <c r="BS530">
        <v>1155530.649</v>
      </c>
      <c r="BT530">
        <v>1849518.2169999999</v>
      </c>
      <c r="BU530">
        <v>41.742871909999998</v>
      </c>
      <c r="BV530">
        <v>-87.705713009999997</v>
      </c>
      <c r="BW530">
        <v>70</v>
      </c>
      <c r="BX530" t="s">
        <v>262</v>
      </c>
      <c r="BY530">
        <v>18</v>
      </c>
      <c r="BZ530">
        <v>8</v>
      </c>
      <c r="CA530" t="s">
        <v>1590</v>
      </c>
    </row>
    <row r="531" spans="2:79" x14ac:dyDescent="0.2">
      <c r="B531">
        <v>610230</v>
      </c>
      <c r="C531" t="s">
        <v>2745</v>
      </c>
      <c r="D531" t="s">
        <v>88</v>
      </c>
      <c r="E531" t="s">
        <v>2746</v>
      </c>
      <c r="F531" t="s">
        <v>90</v>
      </c>
      <c r="G531" t="s">
        <v>91</v>
      </c>
      <c r="H531">
        <v>60646</v>
      </c>
      <c r="I531" t="s">
        <v>2747</v>
      </c>
      <c r="J531" t="s">
        <v>2748</v>
      </c>
      <c r="K531" t="s">
        <v>1066</v>
      </c>
      <c r="L531" t="s">
        <v>193</v>
      </c>
      <c r="M531" t="s">
        <v>1285</v>
      </c>
      <c r="N531" t="s">
        <v>128</v>
      </c>
      <c r="O531" t="s">
        <v>248</v>
      </c>
      <c r="P531" t="s">
        <v>433</v>
      </c>
      <c r="Q531" t="s">
        <v>96</v>
      </c>
      <c r="R531" t="s">
        <v>250</v>
      </c>
      <c r="S531">
        <v>99</v>
      </c>
      <c r="T531" t="s">
        <v>250</v>
      </c>
      <c r="U531">
        <v>90</v>
      </c>
      <c r="V531" t="s">
        <v>149</v>
      </c>
      <c r="W531">
        <v>77</v>
      </c>
      <c r="X531" t="s">
        <v>149</v>
      </c>
      <c r="Y531">
        <v>67</v>
      </c>
      <c r="Z531" t="s">
        <v>4876</v>
      </c>
      <c r="AA531">
        <v>55</v>
      </c>
      <c r="AB531" t="s">
        <v>103</v>
      </c>
      <c r="AC531">
        <v>45</v>
      </c>
      <c r="AD531" t="s">
        <v>149</v>
      </c>
      <c r="AE531">
        <v>55</v>
      </c>
      <c r="AF531" t="s">
        <v>102</v>
      </c>
      <c r="AG531">
        <v>37</v>
      </c>
      <c r="AH531" s="2">
        <v>0.96199999999999997</v>
      </c>
      <c r="AI531">
        <v>1</v>
      </c>
      <c r="AJ531" s="2">
        <v>0.95699999999999996</v>
      </c>
      <c r="AK531" s="2">
        <v>0.92300000000000004</v>
      </c>
      <c r="AL531">
        <v>88.8</v>
      </c>
      <c r="AM531" t="s">
        <v>101</v>
      </c>
      <c r="AN531">
        <v>71.5</v>
      </c>
      <c r="AO531">
        <v>67.2</v>
      </c>
      <c r="AP531">
        <v>47.4</v>
      </c>
      <c r="AQ531">
        <v>59.9</v>
      </c>
      <c r="AR531">
        <v>79.5</v>
      </c>
      <c r="AS531">
        <v>79.5</v>
      </c>
      <c r="AT531">
        <v>82</v>
      </c>
      <c r="AU531">
        <v>63.9</v>
      </c>
      <c r="AV531">
        <v>50.9</v>
      </c>
      <c r="AW531">
        <v>68.400000000000006</v>
      </c>
      <c r="AX531">
        <v>52.9</v>
      </c>
      <c r="AY531">
        <v>33.200000000000003</v>
      </c>
      <c r="AZ531">
        <v>0.7</v>
      </c>
      <c r="BA531">
        <v>-0.4</v>
      </c>
      <c r="BB531" t="s">
        <v>220</v>
      </c>
      <c r="BC531" t="s">
        <v>113</v>
      </c>
      <c r="BD531">
        <v>22.8</v>
      </c>
      <c r="BE531">
        <v>84.6</v>
      </c>
      <c r="BF531" t="s">
        <v>101</v>
      </c>
      <c r="BG531" t="s">
        <v>101</v>
      </c>
      <c r="BH531" t="s">
        <v>101</v>
      </c>
      <c r="BI531" t="s">
        <v>101</v>
      </c>
      <c r="BJ531" t="s">
        <v>101</v>
      </c>
      <c r="BK531" t="s">
        <v>101</v>
      </c>
      <c r="BL531" t="s">
        <v>101</v>
      </c>
      <c r="BM531" t="s">
        <v>101</v>
      </c>
      <c r="BN531" t="s">
        <v>101</v>
      </c>
      <c r="BO531" t="s">
        <v>101</v>
      </c>
      <c r="BP531">
        <v>414</v>
      </c>
      <c r="BQ531">
        <v>30</v>
      </c>
      <c r="BR531" t="s">
        <v>101</v>
      </c>
      <c r="BS531">
        <v>1135078.4709999999</v>
      </c>
      <c r="BT531">
        <v>1945800.949</v>
      </c>
      <c r="BU531">
        <v>42.007470069999997</v>
      </c>
      <c r="BV531">
        <v>-87.778370890000005</v>
      </c>
      <c r="BW531">
        <v>12</v>
      </c>
      <c r="BX531" t="s">
        <v>2683</v>
      </c>
      <c r="BY531">
        <v>41</v>
      </c>
      <c r="BZ531">
        <v>16</v>
      </c>
      <c r="CA531" t="s">
        <v>2749</v>
      </c>
    </row>
    <row r="532" spans="2:79" x14ac:dyDescent="0.2">
      <c r="B532">
        <v>610029</v>
      </c>
      <c r="C532" t="s">
        <v>1841</v>
      </c>
      <c r="D532" t="s">
        <v>88</v>
      </c>
      <c r="E532" t="s">
        <v>1842</v>
      </c>
      <c r="F532" t="s">
        <v>90</v>
      </c>
      <c r="G532" t="s">
        <v>91</v>
      </c>
      <c r="H532">
        <v>60622</v>
      </c>
      <c r="I532" t="s">
        <v>1843</v>
      </c>
      <c r="J532" t="s">
        <v>1844</v>
      </c>
      <c r="K532" t="s">
        <v>481</v>
      </c>
      <c r="L532" t="s">
        <v>121</v>
      </c>
      <c r="M532" t="s">
        <v>96</v>
      </c>
      <c r="N532" t="s">
        <v>128</v>
      </c>
      <c r="O532" t="s">
        <v>248</v>
      </c>
      <c r="P532" t="s">
        <v>249</v>
      </c>
      <c r="Q532" t="s">
        <v>96</v>
      </c>
      <c r="R532" t="s">
        <v>103</v>
      </c>
      <c r="S532">
        <v>55</v>
      </c>
      <c r="T532" t="s">
        <v>101</v>
      </c>
      <c r="U532" t="s">
        <v>101</v>
      </c>
      <c r="V532" t="s">
        <v>102</v>
      </c>
      <c r="W532">
        <v>39</v>
      </c>
      <c r="X532" t="s">
        <v>102</v>
      </c>
      <c r="Y532">
        <v>37</v>
      </c>
      <c r="Z532" t="s">
        <v>4875</v>
      </c>
      <c r="AA532" t="s">
        <v>101</v>
      </c>
      <c r="AB532" t="s">
        <v>101</v>
      </c>
      <c r="AC532" t="s">
        <v>101</v>
      </c>
      <c r="AD532" t="s">
        <v>102</v>
      </c>
      <c r="AE532">
        <v>45</v>
      </c>
      <c r="AF532" t="s">
        <v>103</v>
      </c>
      <c r="AG532">
        <v>53</v>
      </c>
      <c r="AH532" s="2">
        <v>0.94799999999999995</v>
      </c>
      <c r="AI532">
        <v>0.9</v>
      </c>
      <c r="AJ532" s="2">
        <v>0.96199999999999997</v>
      </c>
      <c r="AK532" s="2">
        <v>1</v>
      </c>
      <c r="AL532">
        <v>70</v>
      </c>
      <c r="AM532">
        <v>38.700000000000003</v>
      </c>
      <c r="AN532">
        <v>31</v>
      </c>
      <c r="AO532">
        <v>29.5</v>
      </c>
      <c r="AP532">
        <v>44.7</v>
      </c>
      <c r="AQ532">
        <v>54.3</v>
      </c>
      <c r="AR532">
        <v>38.9</v>
      </c>
      <c r="AS532">
        <v>34.700000000000003</v>
      </c>
      <c r="AT532">
        <v>55.6</v>
      </c>
      <c r="AU532">
        <v>50</v>
      </c>
      <c r="AV532">
        <v>15</v>
      </c>
      <c r="AW532">
        <v>20</v>
      </c>
      <c r="AX532">
        <v>9.3000000000000007</v>
      </c>
      <c r="AY532">
        <v>11.3</v>
      </c>
      <c r="AZ532">
        <v>-0.4</v>
      </c>
      <c r="BA532">
        <v>-0.2</v>
      </c>
      <c r="BB532" t="s">
        <v>113</v>
      </c>
      <c r="BC532" t="s">
        <v>113</v>
      </c>
      <c r="BD532" t="s">
        <v>101</v>
      </c>
      <c r="BE532" t="s">
        <v>101</v>
      </c>
      <c r="BF532" t="s">
        <v>101</v>
      </c>
      <c r="BG532" t="s">
        <v>101</v>
      </c>
      <c r="BH532" t="s">
        <v>101</v>
      </c>
      <c r="BI532" t="s">
        <v>101</v>
      </c>
      <c r="BJ532" t="s">
        <v>101</v>
      </c>
      <c r="BK532" t="s">
        <v>101</v>
      </c>
      <c r="BL532" t="s">
        <v>101</v>
      </c>
      <c r="BM532" t="s">
        <v>101</v>
      </c>
      <c r="BN532" t="s">
        <v>101</v>
      </c>
      <c r="BO532" t="s">
        <v>101</v>
      </c>
      <c r="BP532">
        <v>319</v>
      </c>
      <c r="BQ532">
        <v>35</v>
      </c>
      <c r="BR532" t="s">
        <v>101</v>
      </c>
      <c r="BS532">
        <v>1166155.1359999999</v>
      </c>
      <c r="BT532">
        <v>1910106.6540000001</v>
      </c>
      <c r="BU532">
        <v>41.908913720000001</v>
      </c>
      <c r="BV532">
        <v>-87.665057579999996</v>
      </c>
      <c r="BW532">
        <v>24</v>
      </c>
      <c r="BX532" t="s">
        <v>602</v>
      </c>
      <c r="BY532">
        <v>32</v>
      </c>
      <c r="BZ532">
        <v>14</v>
      </c>
      <c r="CA532" t="s">
        <v>1845</v>
      </c>
    </row>
    <row r="533" spans="2:79" x14ac:dyDescent="0.2">
      <c r="B533">
        <v>610182</v>
      </c>
      <c r="C533" t="s">
        <v>2505</v>
      </c>
      <c r="D533" t="s">
        <v>88</v>
      </c>
      <c r="E533" t="s">
        <v>2506</v>
      </c>
      <c r="F533" t="s">
        <v>90</v>
      </c>
      <c r="G533" t="s">
        <v>91</v>
      </c>
      <c r="H533">
        <v>60659</v>
      </c>
      <c r="I533" t="s">
        <v>2507</v>
      </c>
      <c r="J533" t="s">
        <v>2508</v>
      </c>
      <c r="K533" t="s">
        <v>1066</v>
      </c>
      <c r="L533" t="s">
        <v>193</v>
      </c>
      <c r="M533" t="s">
        <v>1285</v>
      </c>
      <c r="N533" t="s">
        <v>128</v>
      </c>
      <c r="O533" t="s">
        <v>248</v>
      </c>
      <c r="P533" t="s">
        <v>433</v>
      </c>
      <c r="Q533" t="s">
        <v>96</v>
      </c>
      <c r="R533" t="s">
        <v>149</v>
      </c>
      <c r="S533">
        <v>78</v>
      </c>
      <c r="T533" t="s">
        <v>250</v>
      </c>
      <c r="U533">
        <v>96</v>
      </c>
      <c r="V533" t="s">
        <v>149</v>
      </c>
      <c r="W533">
        <v>67</v>
      </c>
      <c r="X533" t="s">
        <v>149</v>
      </c>
      <c r="Y533">
        <v>62</v>
      </c>
      <c r="Z533" t="s">
        <v>4874</v>
      </c>
      <c r="AA533">
        <v>75</v>
      </c>
      <c r="AB533" t="s">
        <v>149</v>
      </c>
      <c r="AC533">
        <v>62</v>
      </c>
      <c r="AD533" t="s">
        <v>103</v>
      </c>
      <c r="AE533">
        <v>52</v>
      </c>
      <c r="AF533" t="s">
        <v>103</v>
      </c>
      <c r="AG533">
        <v>51</v>
      </c>
      <c r="AH533" s="2">
        <v>0.95799999999999996</v>
      </c>
      <c r="AI533">
        <v>0.8</v>
      </c>
      <c r="AJ533" s="2">
        <v>0.95699999999999996</v>
      </c>
      <c r="AK533" s="2">
        <v>0.99</v>
      </c>
      <c r="AL533">
        <v>71.2</v>
      </c>
      <c r="AM533">
        <v>51.1</v>
      </c>
      <c r="AN533">
        <v>74.400000000000006</v>
      </c>
      <c r="AO533">
        <v>63.6</v>
      </c>
      <c r="AP533">
        <v>59.1</v>
      </c>
      <c r="AQ533">
        <v>70</v>
      </c>
      <c r="AR533">
        <v>73.900000000000006</v>
      </c>
      <c r="AS533">
        <v>72.8</v>
      </c>
      <c r="AT533">
        <v>75</v>
      </c>
      <c r="AU533">
        <v>67.400000000000006</v>
      </c>
      <c r="AV533">
        <v>45.5</v>
      </c>
      <c r="AW533">
        <v>63.6</v>
      </c>
      <c r="AX533">
        <v>52.4</v>
      </c>
      <c r="AY533">
        <v>42.8</v>
      </c>
      <c r="AZ533">
        <v>0.6</v>
      </c>
      <c r="BA533">
        <v>-0.2</v>
      </c>
      <c r="BB533" t="s">
        <v>113</v>
      </c>
      <c r="BC533" t="s">
        <v>113</v>
      </c>
      <c r="BD533">
        <v>45.5</v>
      </c>
      <c r="BE533">
        <v>93.3</v>
      </c>
      <c r="BF533" t="s">
        <v>101</v>
      </c>
      <c r="BG533" t="s">
        <v>101</v>
      </c>
      <c r="BH533" t="s">
        <v>101</v>
      </c>
      <c r="BI533" t="s">
        <v>101</v>
      </c>
      <c r="BJ533" t="s">
        <v>101</v>
      </c>
      <c r="BK533" t="s">
        <v>101</v>
      </c>
      <c r="BL533" t="s">
        <v>101</v>
      </c>
      <c r="BM533" t="s">
        <v>101</v>
      </c>
      <c r="BN533" t="s">
        <v>101</v>
      </c>
      <c r="BO533" t="s">
        <v>101</v>
      </c>
      <c r="BP533">
        <v>363</v>
      </c>
      <c r="BQ533">
        <v>31</v>
      </c>
      <c r="BR533" t="s">
        <v>101</v>
      </c>
      <c r="BS533">
        <v>1149868.8130000001</v>
      </c>
      <c r="BT533">
        <v>1940981.7949999999</v>
      </c>
      <c r="BU533">
        <v>41.993970070000003</v>
      </c>
      <c r="BV533">
        <v>-87.72407991</v>
      </c>
      <c r="BW533">
        <v>13</v>
      </c>
      <c r="BX533" t="s">
        <v>2120</v>
      </c>
      <c r="BY533">
        <v>39</v>
      </c>
      <c r="BZ533">
        <v>17</v>
      </c>
      <c r="CA533" t="s">
        <v>2509</v>
      </c>
    </row>
    <row r="534" spans="2:79" x14ac:dyDescent="0.2">
      <c r="B534">
        <v>610087</v>
      </c>
      <c r="C534" t="s">
        <v>2765</v>
      </c>
      <c r="D534" t="s">
        <v>88</v>
      </c>
      <c r="E534" t="s">
        <v>2766</v>
      </c>
      <c r="F534" t="s">
        <v>90</v>
      </c>
      <c r="G534" t="s">
        <v>91</v>
      </c>
      <c r="H534">
        <v>60638</v>
      </c>
      <c r="I534" t="s">
        <v>2767</v>
      </c>
      <c r="J534" t="s">
        <v>2768</v>
      </c>
      <c r="K534" t="s">
        <v>175</v>
      </c>
      <c r="L534" t="s">
        <v>112</v>
      </c>
      <c r="M534" t="s">
        <v>101</v>
      </c>
      <c r="N534" t="s">
        <v>97</v>
      </c>
      <c r="O534" t="s">
        <v>101</v>
      </c>
      <c r="P534" t="s">
        <v>101</v>
      </c>
      <c r="Q534" t="s">
        <v>96</v>
      </c>
      <c r="R534" t="s">
        <v>101</v>
      </c>
      <c r="T534" t="s">
        <v>149</v>
      </c>
      <c r="U534">
        <v>64</v>
      </c>
      <c r="V534" t="s">
        <v>101</v>
      </c>
      <c r="X534" t="s">
        <v>101</v>
      </c>
      <c r="Z534" t="s">
        <v>4874</v>
      </c>
      <c r="AA534">
        <v>61</v>
      </c>
      <c r="AB534" t="s">
        <v>149</v>
      </c>
      <c r="AC534">
        <v>66</v>
      </c>
      <c r="AD534" t="s">
        <v>149</v>
      </c>
      <c r="AE534">
        <v>58</v>
      </c>
      <c r="AF534" t="s">
        <v>149</v>
      </c>
      <c r="AG534">
        <v>65</v>
      </c>
      <c r="AH534" s="2">
        <v>0.80200000000000005</v>
      </c>
      <c r="AI534">
        <v>0.8</v>
      </c>
      <c r="AJ534" s="2">
        <v>0.94799999999999995</v>
      </c>
      <c r="AK534" s="2">
        <v>1</v>
      </c>
      <c r="AL534" t="s">
        <v>101</v>
      </c>
      <c r="AM534" t="s">
        <v>101</v>
      </c>
      <c r="AN534" t="s">
        <v>101</v>
      </c>
      <c r="AO534" t="s">
        <v>101</v>
      </c>
      <c r="AP534" t="s">
        <v>101</v>
      </c>
      <c r="AQ534" t="s">
        <v>101</v>
      </c>
      <c r="AR534" t="s">
        <v>101</v>
      </c>
      <c r="AS534" t="s">
        <v>101</v>
      </c>
      <c r="AT534" t="s">
        <v>101</v>
      </c>
      <c r="AU534" t="s">
        <v>101</v>
      </c>
      <c r="AV534" t="s">
        <v>101</v>
      </c>
      <c r="AW534" t="s">
        <v>101</v>
      </c>
      <c r="BB534" t="s">
        <v>101</v>
      </c>
      <c r="BC534" t="s">
        <v>101</v>
      </c>
      <c r="BD534" t="s">
        <v>101</v>
      </c>
      <c r="BE534" t="s">
        <v>101</v>
      </c>
      <c r="BF534" t="s">
        <v>101</v>
      </c>
      <c r="BG534" t="s">
        <v>101</v>
      </c>
      <c r="BH534" t="s">
        <v>101</v>
      </c>
      <c r="BI534" t="s">
        <v>101</v>
      </c>
      <c r="BJ534" t="s">
        <v>101</v>
      </c>
      <c r="BK534" t="s">
        <v>101</v>
      </c>
      <c r="BL534" t="s">
        <v>101</v>
      </c>
      <c r="BM534" t="s">
        <v>101</v>
      </c>
      <c r="BN534" t="s">
        <v>101</v>
      </c>
      <c r="BO534" t="s">
        <v>101</v>
      </c>
      <c r="BP534">
        <v>137</v>
      </c>
      <c r="BQ534">
        <v>44</v>
      </c>
      <c r="BR534" t="s">
        <v>101</v>
      </c>
      <c r="BS534">
        <v>1132295.7450000001</v>
      </c>
      <c r="BT534">
        <v>1861625.19</v>
      </c>
      <c r="BU534">
        <v>41.776529349999997</v>
      </c>
      <c r="BV534">
        <v>-87.790568359999995</v>
      </c>
      <c r="BW534">
        <v>64</v>
      </c>
      <c r="BX534" t="s">
        <v>1829</v>
      </c>
      <c r="BY534">
        <v>23</v>
      </c>
      <c r="BZ534">
        <v>8</v>
      </c>
      <c r="CA534" t="s">
        <v>2769</v>
      </c>
    </row>
    <row r="535" spans="2:79" x14ac:dyDescent="0.2">
      <c r="B535">
        <v>609820</v>
      </c>
      <c r="C535" t="s">
        <v>2669</v>
      </c>
      <c r="D535" t="s">
        <v>88</v>
      </c>
      <c r="E535" t="s">
        <v>2670</v>
      </c>
      <c r="F535" t="s">
        <v>90</v>
      </c>
      <c r="G535" t="s">
        <v>91</v>
      </c>
      <c r="H535">
        <v>60657</v>
      </c>
      <c r="I535" t="s">
        <v>2671</v>
      </c>
      <c r="J535" t="s">
        <v>2672</v>
      </c>
      <c r="K535" t="s">
        <v>954</v>
      </c>
      <c r="L535" t="s">
        <v>193</v>
      </c>
      <c r="M535" t="s">
        <v>1285</v>
      </c>
      <c r="N535" t="s">
        <v>128</v>
      </c>
      <c r="O535" t="s">
        <v>248</v>
      </c>
      <c r="P535" t="s">
        <v>433</v>
      </c>
      <c r="Q535" t="s">
        <v>96</v>
      </c>
      <c r="R535" t="s">
        <v>250</v>
      </c>
      <c r="S535">
        <v>99</v>
      </c>
      <c r="T535" t="s">
        <v>101</v>
      </c>
      <c r="U535" t="s">
        <v>101</v>
      </c>
      <c r="V535" t="s">
        <v>149</v>
      </c>
      <c r="W535">
        <v>78</v>
      </c>
      <c r="X535" t="s">
        <v>149</v>
      </c>
      <c r="Y535">
        <v>65</v>
      </c>
      <c r="Z535" t="s">
        <v>4875</v>
      </c>
      <c r="AA535" t="s">
        <v>101</v>
      </c>
      <c r="AB535" t="s">
        <v>101</v>
      </c>
      <c r="AC535" t="s">
        <v>101</v>
      </c>
      <c r="AD535" t="s">
        <v>149</v>
      </c>
      <c r="AE535">
        <v>59</v>
      </c>
      <c r="AF535" t="s">
        <v>103</v>
      </c>
      <c r="AG535">
        <v>49</v>
      </c>
      <c r="AH535" s="2">
        <v>0.96499999999999997</v>
      </c>
      <c r="AI535">
        <v>0.7</v>
      </c>
      <c r="AJ535" s="2">
        <v>0.95</v>
      </c>
      <c r="AK535" s="2">
        <v>0.97899999999999998</v>
      </c>
      <c r="AL535">
        <v>69.400000000000006</v>
      </c>
      <c r="AM535">
        <v>47</v>
      </c>
      <c r="AN535">
        <v>64.5</v>
      </c>
      <c r="AO535">
        <v>70.2</v>
      </c>
      <c r="AP535">
        <v>51.2</v>
      </c>
      <c r="AQ535">
        <v>66.7</v>
      </c>
      <c r="AR535">
        <v>69.400000000000006</v>
      </c>
      <c r="AS535">
        <v>75</v>
      </c>
      <c r="AT535">
        <v>62.9</v>
      </c>
      <c r="AU535">
        <v>67.3</v>
      </c>
      <c r="AV535">
        <v>50</v>
      </c>
      <c r="AW535">
        <v>69.599999999999994</v>
      </c>
      <c r="AX535">
        <v>54.2</v>
      </c>
      <c r="AY535">
        <v>53.3</v>
      </c>
      <c r="AZ535">
        <v>1.3</v>
      </c>
      <c r="BA535">
        <v>2.1</v>
      </c>
      <c r="BB535" t="s">
        <v>220</v>
      </c>
      <c r="BC535" t="s">
        <v>220</v>
      </c>
      <c r="BD535">
        <v>35.700000000000003</v>
      </c>
      <c r="BE535">
        <v>80</v>
      </c>
      <c r="BF535" t="s">
        <v>101</v>
      </c>
      <c r="BG535" t="s">
        <v>101</v>
      </c>
      <c r="BH535" t="s">
        <v>101</v>
      </c>
      <c r="BI535" t="s">
        <v>101</v>
      </c>
      <c r="BJ535" t="s">
        <v>101</v>
      </c>
      <c r="BK535" t="s">
        <v>101</v>
      </c>
      <c r="BL535" t="s">
        <v>101</v>
      </c>
      <c r="BM535" t="s">
        <v>101</v>
      </c>
      <c r="BN535" t="s">
        <v>101</v>
      </c>
      <c r="BO535" t="s">
        <v>101</v>
      </c>
      <c r="BP535">
        <v>572</v>
      </c>
      <c r="BQ535">
        <v>33</v>
      </c>
      <c r="BR535" t="s">
        <v>101</v>
      </c>
      <c r="BS535">
        <v>1164768.1640000001</v>
      </c>
      <c r="BT535">
        <v>1920682.831</v>
      </c>
      <c r="BU535">
        <v>41.93796493</v>
      </c>
      <c r="BV535">
        <v>-87.669852039999995</v>
      </c>
      <c r="BW535">
        <v>6</v>
      </c>
      <c r="BX535" t="s">
        <v>1433</v>
      </c>
      <c r="BY535">
        <v>32</v>
      </c>
      <c r="BZ535">
        <v>19</v>
      </c>
      <c r="CA535" t="s">
        <v>2673</v>
      </c>
    </row>
    <row r="536" spans="2:79" x14ac:dyDescent="0.2">
      <c r="B536">
        <v>610060</v>
      </c>
      <c r="C536" t="s">
        <v>2565</v>
      </c>
      <c r="D536" t="s">
        <v>88</v>
      </c>
      <c r="E536" t="s">
        <v>2566</v>
      </c>
      <c r="F536" t="s">
        <v>90</v>
      </c>
      <c r="G536" t="s">
        <v>91</v>
      </c>
      <c r="H536">
        <v>60607</v>
      </c>
      <c r="I536" t="s">
        <v>2567</v>
      </c>
      <c r="J536" t="s">
        <v>2568</v>
      </c>
      <c r="K536" t="s">
        <v>481</v>
      </c>
      <c r="L536" t="s">
        <v>121</v>
      </c>
      <c r="M536" t="s">
        <v>1285</v>
      </c>
      <c r="N536" t="s">
        <v>128</v>
      </c>
      <c r="O536" t="s">
        <v>248</v>
      </c>
      <c r="P536" t="s">
        <v>433</v>
      </c>
      <c r="Q536" t="s">
        <v>96</v>
      </c>
      <c r="R536" t="s">
        <v>250</v>
      </c>
      <c r="S536">
        <v>86</v>
      </c>
      <c r="T536" t="s">
        <v>101</v>
      </c>
      <c r="U536" t="s">
        <v>101</v>
      </c>
      <c r="V536" t="s">
        <v>103</v>
      </c>
      <c r="W536">
        <v>57</v>
      </c>
      <c r="X536" t="s">
        <v>103</v>
      </c>
      <c r="Y536">
        <v>46</v>
      </c>
      <c r="Z536" t="s">
        <v>4875</v>
      </c>
      <c r="AA536" t="s">
        <v>101</v>
      </c>
      <c r="AB536" t="s">
        <v>101</v>
      </c>
      <c r="AC536" t="s">
        <v>101</v>
      </c>
      <c r="AD536" t="s">
        <v>101</v>
      </c>
      <c r="AE536" t="s">
        <v>101</v>
      </c>
      <c r="AF536" t="s">
        <v>101</v>
      </c>
      <c r="AG536" t="s">
        <v>101</v>
      </c>
      <c r="AH536" s="2">
        <v>0.97399999999999998</v>
      </c>
      <c r="AI536">
        <v>0.7</v>
      </c>
      <c r="AJ536" s="2">
        <v>0.96099999999999997</v>
      </c>
      <c r="AK536" s="2">
        <v>1</v>
      </c>
      <c r="AL536">
        <v>88.7</v>
      </c>
      <c r="AM536" t="s">
        <v>101</v>
      </c>
      <c r="AN536">
        <v>90.3</v>
      </c>
      <c r="AO536">
        <v>90.9</v>
      </c>
      <c r="AP536">
        <v>70.599999999999994</v>
      </c>
      <c r="AQ536">
        <v>81.2</v>
      </c>
      <c r="AR536">
        <v>85.7</v>
      </c>
      <c r="AS536">
        <v>90.7</v>
      </c>
      <c r="AT536">
        <v>64.8</v>
      </c>
      <c r="AU536">
        <v>62.1</v>
      </c>
      <c r="AV536">
        <v>72.599999999999994</v>
      </c>
      <c r="AW536">
        <v>87.1</v>
      </c>
      <c r="AX536">
        <v>70.400000000000006</v>
      </c>
      <c r="AY536">
        <v>62.7</v>
      </c>
      <c r="AZ536">
        <v>0.6</v>
      </c>
      <c r="BA536">
        <v>0.8</v>
      </c>
      <c r="BB536" t="s">
        <v>220</v>
      </c>
      <c r="BC536" t="s">
        <v>220</v>
      </c>
      <c r="BD536">
        <v>48.4</v>
      </c>
      <c r="BE536">
        <v>80</v>
      </c>
      <c r="BF536" t="s">
        <v>101</v>
      </c>
      <c r="BG536" t="s">
        <v>101</v>
      </c>
      <c r="BH536" t="s">
        <v>101</v>
      </c>
      <c r="BI536" t="s">
        <v>101</v>
      </c>
      <c r="BJ536" t="s">
        <v>101</v>
      </c>
      <c r="BK536" t="s">
        <v>101</v>
      </c>
      <c r="BL536" t="s">
        <v>101</v>
      </c>
      <c r="BM536" t="s">
        <v>101</v>
      </c>
      <c r="BN536" t="s">
        <v>101</v>
      </c>
      <c r="BO536" t="s">
        <v>101</v>
      </c>
      <c r="BP536">
        <v>556</v>
      </c>
      <c r="BQ536">
        <v>38</v>
      </c>
      <c r="BR536" t="s">
        <v>101</v>
      </c>
      <c r="BS536">
        <v>1167364.912</v>
      </c>
      <c r="BT536">
        <v>1897512.0319999999</v>
      </c>
      <c r="BU536">
        <v>41.87432724</v>
      </c>
      <c r="BV536">
        <v>-87.660975989999997</v>
      </c>
      <c r="BW536">
        <v>28</v>
      </c>
      <c r="BX536" t="s">
        <v>483</v>
      </c>
      <c r="BY536">
        <v>2</v>
      </c>
      <c r="BZ536">
        <v>12</v>
      </c>
      <c r="CA536" t="s">
        <v>2569</v>
      </c>
    </row>
    <row r="537" spans="2:79" x14ac:dyDescent="0.2">
      <c r="B537">
        <v>610352</v>
      </c>
      <c r="C537" t="s">
        <v>2086</v>
      </c>
      <c r="D537" t="s">
        <v>88</v>
      </c>
      <c r="E537" t="s">
        <v>2087</v>
      </c>
      <c r="F537" t="s">
        <v>90</v>
      </c>
      <c r="G537" t="s">
        <v>91</v>
      </c>
      <c r="H537">
        <v>60652</v>
      </c>
      <c r="I537" t="s">
        <v>2088</v>
      </c>
      <c r="J537" t="s">
        <v>2089</v>
      </c>
      <c r="K537" t="s">
        <v>175</v>
      </c>
      <c r="L537" t="s">
        <v>112</v>
      </c>
      <c r="M537" t="s">
        <v>96</v>
      </c>
      <c r="N537" t="s">
        <v>128</v>
      </c>
      <c r="O537" t="s">
        <v>248</v>
      </c>
      <c r="P537" t="s">
        <v>433</v>
      </c>
      <c r="Q537" t="s">
        <v>96</v>
      </c>
      <c r="R537" t="s">
        <v>149</v>
      </c>
      <c r="S537">
        <v>61</v>
      </c>
      <c r="T537" t="s">
        <v>149</v>
      </c>
      <c r="U537">
        <v>74</v>
      </c>
      <c r="V537" t="s">
        <v>103</v>
      </c>
      <c r="W537">
        <v>57</v>
      </c>
      <c r="X537" t="s">
        <v>103</v>
      </c>
      <c r="Y537">
        <v>58</v>
      </c>
      <c r="Z537" t="s">
        <v>4878</v>
      </c>
      <c r="AA537">
        <v>88</v>
      </c>
      <c r="AB537" t="s">
        <v>149</v>
      </c>
      <c r="AC537">
        <v>74</v>
      </c>
      <c r="AD537" t="s">
        <v>103</v>
      </c>
      <c r="AE537">
        <v>53</v>
      </c>
      <c r="AF537" t="s">
        <v>102</v>
      </c>
      <c r="AG537">
        <v>38</v>
      </c>
      <c r="AH537" s="2">
        <v>0.95399999999999996</v>
      </c>
      <c r="AI537">
        <v>0.7</v>
      </c>
      <c r="AJ537" s="2">
        <v>0.95799999999999996</v>
      </c>
      <c r="AK537" s="2">
        <v>1</v>
      </c>
      <c r="AL537">
        <v>75.599999999999994</v>
      </c>
      <c r="AM537">
        <v>58.1</v>
      </c>
      <c r="AN537">
        <v>36.6</v>
      </c>
      <c r="AO537">
        <v>32.299999999999997</v>
      </c>
      <c r="AP537">
        <v>55.8</v>
      </c>
      <c r="AQ537">
        <v>65.599999999999994</v>
      </c>
      <c r="AR537">
        <v>53.4</v>
      </c>
      <c r="AS537">
        <v>40.4</v>
      </c>
      <c r="AT537">
        <v>61.8</v>
      </c>
      <c r="AU537">
        <v>61.5</v>
      </c>
      <c r="AV537">
        <v>22.4</v>
      </c>
      <c r="AW537">
        <v>40.799999999999997</v>
      </c>
      <c r="AX537">
        <v>22</v>
      </c>
      <c r="AY537">
        <v>16.3</v>
      </c>
      <c r="AZ537">
        <v>0.8</v>
      </c>
      <c r="BA537">
        <v>1.5</v>
      </c>
      <c r="BB537" t="s">
        <v>220</v>
      </c>
      <c r="BC537" t="s">
        <v>220</v>
      </c>
      <c r="BD537" t="s">
        <v>101</v>
      </c>
      <c r="BE537" t="s">
        <v>101</v>
      </c>
      <c r="BF537" t="s">
        <v>101</v>
      </c>
      <c r="BG537" t="s">
        <v>101</v>
      </c>
      <c r="BH537" t="s">
        <v>101</v>
      </c>
      <c r="BI537" t="s">
        <v>101</v>
      </c>
      <c r="BJ537" t="s">
        <v>101</v>
      </c>
      <c r="BK537" t="s">
        <v>101</v>
      </c>
      <c r="BL537" t="s">
        <v>101</v>
      </c>
      <c r="BM537" t="s">
        <v>101</v>
      </c>
      <c r="BN537" t="s">
        <v>101</v>
      </c>
      <c r="BO537" t="s">
        <v>101</v>
      </c>
      <c r="BP537">
        <v>543</v>
      </c>
      <c r="BQ537">
        <v>44</v>
      </c>
      <c r="BR537" t="s">
        <v>101</v>
      </c>
      <c r="BS537">
        <v>1148934.8570000001</v>
      </c>
      <c r="BT537">
        <v>1848010.352</v>
      </c>
      <c r="BU537">
        <v>41.738863520000002</v>
      </c>
      <c r="BV537">
        <v>-87.729919269999996</v>
      </c>
      <c r="BW537">
        <v>70</v>
      </c>
      <c r="BX537" t="s">
        <v>262</v>
      </c>
      <c r="BY537">
        <v>18</v>
      </c>
      <c r="BZ537">
        <v>8</v>
      </c>
      <c r="CA537" t="s">
        <v>2090</v>
      </c>
    </row>
    <row r="538" spans="2:79" x14ac:dyDescent="0.2">
      <c r="B538">
        <v>609797</v>
      </c>
      <c r="C538" t="s">
        <v>2137</v>
      </c>
      <c r="D538" t="s">
        <v>88</v>
      </c>
      <c r="E538" t="s">
        <v>2138</v>
      </c>
      <c r="F538" t="s">
        <v>90</v>
      </c>
      <c r="G538" t="s">
        <v>91</v>
      </c>
      <c r="H538">
        <v>60612</v>
      </c>
      <c r="I538" t="s">
        <v>2139</v>
      </c>
      <c r="J538" t="s">
        <v>2140</v>
      </c>
      <c r="K538" t="s">
        <v>120</v>
      </c>
      <c r="L538" t="s">
        <v>121</v>
      </c>
      <c r="M538" t="s">
        <v>96</v>
      </c>
      <c r="N538" t="s">
        <v>97</v>
      </c>
      <c r="O538" t="s">
        <v>248</v>
      </c>
      <c r="P538" t="s">
        <v>249</v>
      </c>
      <c r="Q538" t="s">
        <v>96</v>
      </c>
      <c r="R538" t="s">
        <v>149</v>
      </c>
      <c r="S538">
        <v>63</v>
      </c>
      <c r="T538" t="s">
        <v>101</v>
      </c>
      <c r="U538" t="s">
        <v>101</v>
      </c>
      <c r="V538" t="s">
        <v>149</v>
      </c>
      <c r="W538">
        <v>70</v>
      </c>
      <c r="X538" t="s">
        <v>103</v>
      </c>
      <c r="Y538">
        <v>58</v>
      </c>
      <c r="Z538" t="s">
        <v>4875</v>
      </c>
      <c r="AA538" t="s">
        <v>101</v>
      </c>
      <c r="AB538" t="s">
        <v>101</v>
      </c>
      <c r="AC538" t="s">
        <v>101</v>
      </c>
      <c r="AD538" t="s">
        <v>101</v>
      </c>
      <c r="AE538" t="s">
        <v>101</v>
      </c>
      <c r="AF538" t="s">
        <v>101</v>
      </c>
      <c r="AG538" t="s">
        <v>101</v>
      </c>
      <c r="AH538" s="2">
        <v>0.95399999999999996</v>
      </c>
      <c r="AI538">
        <v>0.7</v>
      </c>
      <c r="AJ538" s="2">
        <v>0.96599999999999997</v>
      </c>
      <c r="AK538" s="2">
        <v>1</v>
      </c>
      <c r="AL538">
        <v>70.7</v>
      </c>
      <c r="AM538">
        <v>54.1</v>
      </c>
      <c r="AN538">
        <v>30</v>
      </c>
      <c r="AO538">
        <v>17.3</v>
      </c>
      <c r="AP538">
        <v>55.4</v>
      </c>
      <c r="AQ538">
        <v>70.7</v>
      </c>
      <c r="AR538">
        <v>24.8</v>
      </c>
      <c r="AS538">
        <v>24.3</v>
      </c>
      <c r="AT538">
        <v>50.7</v>
      </c>
      <c r="AU538">
        <v>56.2</v>
      </c>
      <c r="AV538">
        <v>3.8</v>
      </c>
      <c r="AW538">
        <v>7.5</v>
      </c>
      <c r="AX538">
        <v>14.3</v>
      </c>
      <c r="AY538">
        <v>5.0999999999999996</v>
      </c>
      <c r="AZ538">
        <v>0.5</v>
      </c>
      <c r="BA538">
        <v>0.5</v>
      </c>
      <c r="BB538" t="s">
        <v>113</v>
      </c>
      <c r="BC538" t="s">
        <v>113</v>
      </c>
      <c r="BD538" t="s">
        <v>101</v>
      </c>
      <c r="BE538" t="s">
        <v>101</v>
      </c>
      <c r="BF538" t="s">
        <v>101</v>
      </c>
      <c r="BG538" t="s">
        <v>101</v>
      </c>
      <c r="BH538" t="s">
        <v>101</v>
      </c>
      <c r="BI538" t="s">
        <v>101</v>
      </c>
      <c r="BJ538" t="s">
        <v>101</v>
      </c>
      <c r="BK538" t="s">
        <v>101</v>
      </c>
      <c r="BL538" t="s">
        <v>101</v>
      </c>
      <c r="BM538" t="s">
        <v>101</v>
      </c>
      <c r="BN538" t="s">
        <v>101</v>
      </c>
      <c r="BO538" t="s">
        <v>101</v>
      </c>
      <c r="BP538">
        <v>411</v>
      </c>
      <c r="BQ538">
        <v>34</v>
      </c>
      <c r="BR538" t="s">
        <v>101</v>
      </c>
      <c r="BS538">
        <v>1155122.862</v>
      </c>
      <c r="BT538">
        <v>1901415.8319999999</v>
      </c>
      <c r="BU538">
        <v>41.885294010000003</v>
      </c>
      <c r="BV538">
        <v>-87.705818590000007</v>
      </c>
      <c r="BW538">
        <v>27</v>
      </c>
      <c r="BX538" t="s">
        <v>754</v>
      </c>
      <c r="BY538">
        <v>27</v>
      </c>
      <c r="BZ538">
        <v>13</v>
      </c>
      <c r="CA538" t="s">
        <v>2141</v>
      </c>
    </row>
    <row r="539" spans="2:79" x14ac:dyDescent="0.2">
      <c r="B539">
        <v>609680</v>
      </c>
      <c r="C539" t="s">
        <v>2649</v>
      </c>
      <c r="D539" t="s">
        <v>132</v>
      </c>
      <c r="E539" t="s">
        <v>2650</v>
      </c>
      <c r="F539" t="s">
        <v>90</v>
      </c>
      <c r="G539" t="s">
        <v>91</v>
      </c>
      <c r="H539">
        <v>60610</v>
      </c>
      <c r="I539" t="s">
        <v>2651</v>
      </c>
      <c r="J539" t="s">
        <v>2652</v>
      </c>
      <c r="K539" t="s">
        <v>367</v>
      </c>
      <c r="L539" t="s">
        <v>193</v>
      </c>
      <c r="M539" t="s">
        <v>1285</v>
      </c>
      <c r="N539" t="s">
        <v>128</v>
      </c>
      <c r="O539" t="s">
        <v>248</v>
      </c>
      <c r="P539" t="s">
        <v>433</v>
      </c>
      <c r="Q539" t="s">
        <v>96</v>
      </c>
      <c r="R539" t="s">
        <v>250</v>
      </c>
      <c r="S539">
        <v>98</v>
      </c>
      <c r="T539" t="s">
        <v>101</v>
      </c>
      <c r="U539" t="s">
        <v>101</v>
      </c>
      <c r="V539" t="s">
        <v>250</v>
      </c>
      <c r="W539">
        <v>80</v>
      </c>
      <c r="X539" t="s">
        <v>149</v>
      </c>
      <c r="Y539">
        <v>77</v>
      </c>
      <c r="Z539" t="s">
        <v>4875</v>
      </c>
      <c r="AA539" t="s">
        <v>101</v>
      </c>
      <c r="AB539" t="s">
        <v>101</v>
      </c>
      <c r="AC539" t="s">
        <v>101</v>
      </c>
      <c r="AD539" t="s">
        <v>101</v>
      </c>
      <c r="AE539" t="s">
        <v>101</v>
      </c>
      <c r="AF539" t="s">
        <v>101</v>
      </c>
      <c r="AG539" t="s">
        <v>101</v>
      </c>
      <c r="AH539" s="2">
        <v>0.93400000000000005</v>
      </c>
      <c r="AI539">
        <v>0.7</v>
      </c>
      <c r="AJ539" s="2">
        <v>0.96099999999999997</v>
      </c>
      <c r="AK539" s="2">
        <v>1</v>
      </c>
      <c r="AL539" t="s">
        <v>101</v>
      </c>
      <c r="AM539" t="s">
        <v>101</v>
      </c>
      <c r="AN539" t="s">
        <v>101</v>
      </c>
      <c r="AO539" t="s">
        <v>101</v>
      </c>
      <c r="AP539" t="s">
        <v>101</v>
      </c>
      <c r="AQ539" t="s">
        <v>101</v>
      </c>
      <c r="AR539" t="s">
        <v>101</v>
      </c>
      <c r="AS539" t="s">
        <v>101</v>
      </c>
      <c r="AT539" t="s">
        <v>101</v>
      </c>
      <c r="AU539" t="s">
        <v>101</v>
      </c>
      <c r="AV539" t="s">
        <v>101</v>
      </c>
      <c r="AW539" t="s">
        <v>101</v>
      </c>
      <c r="BB539" t="s">
        <v>101</v>
      </c>
      <c r="BC539" t="s">
        <v>101</v>
      </c>
      <c r="BD539" t="s">
        <v>101</v>
      </c>
      <c r="BE539" t="s">
        <v>101</v>
      </c>
      <c r="BF539">
        <v>21.2</v>
      </c>
      <c r="BG539">
        <v>21.8</v>
      </c>
      <c r="BH539">
        <v>23.1</v>
      </c>
      <c r="BI539">
        <v>23.2</v>
      </c>
      <c r="BJ539">
        <v>2</v>
      </c>
      <c r="BK539">
        <v>27</v>
      </c>
      <c r="BL539">
        <v>3.9</v>
      </c>
      <c r="BM539">
        <v>96.4</v>
      </c>
      <c r="BN539">
        <v>96.9</v>
      </c>
      <c r="BO539">
        <v>82.4</v>
      </c>
      <c r="BP539">
        <v>881</v>
      </c>
      <c r="BQ539">
        <v>33</v>
      </c>
      <c r="BR539">
        <v>90.7</v>
      </c>
      <c r="BS539">
        <v>1174484.638</v>
      </c>
      <c r="BT539">
        <v>1907490.0819999999</v>
      </c>
      <c r="BU539">
        <v>41.901551570000002</v>
      </c>
      <c r="BV539">
        <v>-87.634537440000003</v>
      </c>
      <c r="BW539">
        <v>8</v>
      </c>
      <c r="BX539" t="s">
        <v>1223</v>
      </c>
      <c r="BY539">
        <v>27</v>
      </c>
      <c r="BZ539">
        <v>18</v>
      </c>
      <c r="CA539" t="s">
        <v>2653</v>
      </c>
    </row>
    <row r="540" spans="2:79" x14ac:dyDescent="0.2">
      <c r="B540">
        <v>610131</v>
      </c>
      <c r="C540" t="s">
        <v>1338</v>
      </c>
      <c r="D540" t="s">
        <v>88</v>
      </c>
      <c r="E540" t="s">
        <v>1339</v>
      </c>
      <c r="F540" t="s">
        <v>90</v>
      </c>
      <c r="G540" t="s">
        <v>91</v>
      </c>
      <c r="H540">
        <v>60608</v>
      </c>
      <c r="I540" t="s">
        <v>1340</v>
      </c>
      <c r="J540" t="s">
        <v>1341</v>
      </c>
      <c r="K540" t="s">
        <v>268</v>
      </c>
      <c r="L540" t="s">
        <v>121</v>
      </c>
      <c r="M540" t="s">
        <v>96</v>
      </c>
      <c r="N540" t="s">
        <v>97</v>
      </c>
      <c r="O540" t="s">
        <v>248</v>
      </c>
      <c r="P540" t="s">
        <v>249</v>
      </c>
      <c r="Q540" t="s">
        <v>96</v>
      </c>
      <c r="R540" t="s">
        <v>103</v>
      </c>
      <c r="S540">
        <v>45</v>
      </c>
      <c r="T540" t="s">
        <v>101</v>
      </c>
      <c r="U540" t="s">
        <v>101</v>
      </c>
      <c r="V540" t="s">
        <v>102</v>
      </c>
      <c r="W540">
        <v>32</v>
      </c>
      <c r="X540" t="s">
        <v>102</v>
      </c>
      <c r="Y540">
        <v>28</v>
      </c>
      <c r="Z540" t="s">
        <v>4875</v>
      </c>
      <c r="AA540" t="s">
        <v>101</v>
      </c>
      <c r="AB540" t="s">
        <v>101</v>
      </c>
      <c r="AC540" t="s">
        <v>101</v>
      </c>
      <c r="AD540" t="s">
        <v>102</v>
      </c>
      <c r="AE540">
        <v>45</v>
      </c>
      <c r="AF540" t="s">
        <v>102</v>
      </c>
      <c r="AG540">
        <v>41</v>
      </c>
      <c r="AH540" s="2">
        <v>0.96899999999999997</v>
      </c>
      <c r="AI540">
        <v>0.6</v>
      </c>
      <c r="AJ540" s="2">
        <v>0.96599999999999997</v>
      </c>
      <c r="AK540" s="2">
        <v>1</v>
      </c>
      <c r="AL540">
        <v>61.9</v>
      </c>
      <c r="AM540">
        <v>14.3</v>
      </c>
      <c r="AN540">
        <v>27.3</v>
      </c>
      <c r="AO540">
        <v>37.9</v>
      </c>
      <c r="AP540">
        <v>35</v>
      </c>
      <c r="AQ540">
        <v>54.8</v>
      </c>
      <c r="AR540">
        <v>43.5</v>
      </c>
      <c r="AS540">
        <v>25</v>
      </c>
      <c r="AT540">
        <v>74.400000000000006</v>
      </c>
      <c r="AU540">
        <v>40</v>
      </c>
      <c r="AV540">
        <v>16.7</v>
      </c>
      <c r="AW540">
        <v>25</v>
      </c>
      <c r="AX540">
        <v>12.3</v>
      </c>
      <c r="AY540">
        <v>11.4</v>
      </c>
      <c r="AZ540">
        <v>-1.5</v>
      </c>
      <c r="BA540">
        <v>-1.3</v>
      </c>
      <c r="BB540" t="s">
        <v>104</v>
      </c>
      <c r="BC540" t="s">
        <v>104</v>
      </c>
      <c r="BD540" t="s">
        <v>101</v>
      </c>
      <c r="BE540" t="s">
        <v>101</v>
      </c>
      <c r="BF540" t="s">
        <v>101</v>
      </c>
      <c r="BG540" t="s">
        <v>101</v>
      </c>
      <c r="BH540" t="s">
        <v>101</v>
      </c>
      <c r="BI540" t="s">
        <v>101</v>
      </c>
      <c r="BJ540" t="s">
        <v>101</v>
      </c>
      <c r="BK540" t="s">
        <v>101</v>
      </c>
      <c r="BL540" t="s">
        <v>101</v>
      </c>
      <c r="BM540" t="s">
        <v>101</v>
      </c>
      <c r="BN540" t="s">
        <v>101</v>
      </c>
      <c r="BO540" t="s">
        <v>101</v>
      </c>
      <c r="BP540">
        <v>171</v>
      </c>
      <c r="BQ540">
        <v>39</v>
      </c>
      <c r="BR540" t="s">
        <v>101</v>
      </c>
      <c r="BS540">
        <v>1158816.3019999999</v>
      </c>
      <c r="BT540">
        <v>1892329.996</v>
      </c>
      <c r="BU540">
        <v>41.860286680000002</v>
      </c>
      <c r="BV540">
        <v>-87.692504679999999</v>
      </c>
      <c r="BW540">
        <v>29</v>
      </c>
      <c r="BX540" t="s">
        <v>412</v>
      </c>
      <c r="BY540">
        <v>28</v>
      </c>
      <c r="BZ540">
        <v>10</v>
      </c>
      <c r="CA540" t="s">
        <v>1342</v>
      </c>
    </row>
    <row r="541" spans="2:79" x14ac:dyDescent="0.2">
      <c r="B541">
        <v>610295</v>
      </c>
      <c r="C541" t="s">
        <v>2974</v>
      </c>
      <c r="D541" t="s">
        <v>88</v>
      </c>
      <c r="E541" t="s">
        <v>2975</v>
      </c>
      <c r="F541" t="s">
        <v>90</v>
      </c>
      <c r="G541" t="s">
        <v>91</v>
      </c>
      <c r="H541">
        <v>60643</v>
      </c>
      <c r="I541" t="s">
        <v>2976</v>
      </c>
      <c r="J541" t="s">
        <v>2977</v>
      </c>
      <c r="K541" t="s">
        <v>213</v>
      </c>
      <c r="L541" t="s">
        <v>156</v>
      </c>
      <c r="M541" t="s">
        <v>96</v>
      </c>
      <c r="N541" t="s">
        <v>97</v>
      </c>
      <c r="O541" t="s">
        <v>248</v>
      </c>
      <c r="P541" t="s">
        <v>433</v>
      </c>
      <c r="Q541" t="s">
        <v>96</v>
      </c>
      <c r="R541" t="s">
        <v>101</v>
      </c>
      <c r="T541" t="s">
        <v>101</v>
      </c>
      <c r="U541" t="s">
        <v>101</v>
      </c>
      <c r="V541" t="s">
        <v>101</v>
      </c>
      <c r="X541" t="s">
        <v>101</v>
      </c>
      <c r="Z541" t="s">
        <v>4875</v>
      </c>
      <c r="AA541" t="s">
        <v>101</v>
      </c>
      <c r="AB541" t="s">
        <v>101</v>
      </c>
      <c r="AC541" t="s">
        <v>101</v>
      </c>
      <c r="AD541" t="s">
        <v>103</v>
      </c>
      <c r="AE541">
        <v>49</v>
      </c>
      <c r="AF541" t="s">
        <v>103</v>
      </c>
      <c r="AG541">
        <v>53</v>
      </c>
      <c r="AH541" s="2">
        <v>0.95199999999999996</v>
      </c>
      <c r="AI541">
        <v>0.5</v>
      </c>
      <c r="AJ541" s="2">
        <v>0.95199999999999996</v>
      </c>
      <c r="AK541" s="2">
        <v>1</v>
      </c>
      <c r="AL541">
        <v>62</v>
      </c>
      <c r="AM541">
        <v>30.4</v>
      </c>
      <c r="AN541">
        <v>35.700000000000003</v>
      </c>
      <c r="AO541">
        <v>25.2</v>
      </c>
      <c r="AP541">
        <v>58.3</v>
      </c>
      <c r="AQ541">
        <v>63.7</v>
      </c>
      <c r="AR541">
        <v>43.6</v>
      </c>
      <c r="AS541">
        <v>35.299999999999997</v>
      </c>
      <c r="AT541">
        <v>63.8</v>
      </c>
      <c r="AU541">
        <v>57</v>
      </c>
      <c r="AV541">
        <v>9.1</v>
      </c>
      <c r="AW541">
        <v>20.5</v>
      </c>
      <c r="AX541">
        <v>19.100000000000001</v>
      </c>
      <c r="AY541">
        <v>9.8000000000000007</v>
      </c>
      <c r="AZ541">
        <v>1.7</v>
      </c>
      <c r="BA541">
        <v>0.4</v>
      </c>
      <c r="BB541" t="s">
        <v>220</v>
      </c>
      <c r="BC541" t="s">
        <v>113</v>
      </c>
      <c r="BD541" t="s">
        <v>101</v>
      </c>
      <c r="BE541" t="s">
        <v>101</v>
      </c>
      <c r="BF541" t="s">
        <v>101</v>
      </c>
      <c r="BG541" t="s">
        <v>101</v>
      </c>
      <c r="BH541" t="s">
        <v>101</v>
      </c>
      <c r="BI541" t="s">
        <v>101</v>
      </c>
      <c r="BJ541" t="s">
        <v>101</v>
      </c>
      <c r="BK541" t="s">
        <v>101</v>
      </c>
      <c r="BL541" t="s">
        <v>101</v>
      </c>
      <c r="BM541" t="s">
        <v>101</v>
      </c>
      <c r="BN541" t="s">
        <v>101</v>
      </c>
      <c r="BO541" t="s">
        <v>101</v>
      </c>
      <c r="BP541">
        <v>369</v>
      </c>
      <c r="BQ541">
        <v>49</v>
      </c>
      <c r="BR541" t="s">
        <v>101</v>
      </c>
      <c r="BS541">
        <v>1171725.3330000001</v>
      </c>
      <c r="BT541">
        <v>1827097.5730000001</v>
      </c>
      <c r="BU541">
        <v>41.681006869999997</v>
      </c>
      <c r="BV541">
        <v>-87.647029849999996</v>
      </c>
      <c r="BW541">
        <v>53</v>
      </c>
      <c r="BX541" t="s">
        <v>214</v>
      </c>
      <c r="BY541">
        <v>34</v>
      </c>
      <c r="BZ541">
        <v>5</v>
      </c>
      <c r="CA541" t="s">
        <v>2978</v>
      </c>
    </row>
    <row r="542" spans="2:79" x14ac:dyDescent="0.2">
      <c r="B542">
        <v>610350</v>
      </c>
      <c r="C542" t="s">
        <v>2354</v>
      </c>
      <c r="D542" t="s">
        <v>88</v>
      </c>
      <c r="E542" t="s">
        <v>2355</v>
      </c>
      <c r="F542" t="s">
        <v>90</v>
      </c>
      <c r="G542" t="s">
        <v>91</v>
      </c>
      <c r="H542">
        <v>60619</v>
      </c>
      <c r="I542" t="s">
        <v>2356</v>
      </c>
      <c r="J542" t="s">
        <v>2357</v>
      </c>
      <c r="K542" t="s">
        <v>200</v>
      </c>
      <c r="L542" t="s">
        <v>95</v>
      </c>
      <c r="M542" t="s">
        <v>1285</v>
      </c>
      <c r="N542" t="s">
        <v>128</v>
      </c>
      <c r="O542" t="s">
        <v>248</v>
      </c>
      <c r="P542" t="s">
        <v>433</v>
      </c>
      <c r="Q542" t="s">
        <v>96</v>
      </c>
      <c r="R542" t="s">
        <v>149</v>
      </c>
      <c r="S542">
        <v>68</v>
      </c>
      <c r="T542" t="s">
        <v>101</v>
      </c>
      <c r="U542" t="s">
        <v>101</v>
      </c>
      <c r="V542" t="s">
        <v>149</v>
      </c>
      <c r="W542">
        <v>63</v>
      </c>
      <c r="X542" t="s">
        <v>103</v>
      </c>
      <c r="Y542">
        <v>58</v>
      </c>
      <c r="Z542" t="s">
        <v>4875</v>
      </c>
      <c r="AA542" t="s">
        <v>101</v>
      </c>
      <c r="AB542" t="s">
        <v>101</v>
      </c>
      <c r="AC542" t="s">
        <v>101</v>
      </c>
      <c r="AD542" t="s">
        <v>149</v>
      </c>
      <c r="AE542">
        <v>55</v>
      </c>
      <c r="AF542" t="s">
        <v>102</v>
      </c>
      <c r="AG542">
        <v>46</v>
      </c>
      <c r="AH542" s="2">
        <v>0.96</v>
      </c>
      <c r="AI542">
        <v>0.4</v>
      </c>
      <c r="AJ542" s="2">
        <v>0.93700000000000006</v>
      </c>
      <c r="AK542" s="2">
        <v>1</v>
      </c>
      <c r="AL542" t="s">
        <v>101</v>
      </c>
      <c r="AM542" t="s">
        <v>101</v>
      </c>
      <c r="AN542">
        <v>46.1</v>
      </c>
      <c r="AO542">
        <v>59.9</v>
      </c>
      <c r="AP542">
        <v>61.7</v>
      </c>
      <c r="AQ542">
        <v>73.099999999999994</v>
      </c>
      <c r="AR542">
        <v>37.4</v>
      </c>
      <c r="AS542">
        <v>58.4</v>
      </c>
      <c r="AT542">
        <v>54</v>
      </c>
      <c r="AU542">
        <v>55.4</v>
      </c>
      <c r="AV542">
        <v>18.5</v>
      </c>
      <c r="AW542">
        <v>33.299999999999997</v>
      </c>
      <c r="AX542">
        <v>20.100000000000001</v>
      </c>
      <c r="AY542">
        <v>21</v>
      </c>
      <c r="AZ542">
        <v>0</v>
      </c>
      <c r="BA542">
        <v>0</v>
      </c>
      <c r="BB542" t="s">
        <v>113</v>
      </c>
      <c r="BC542" t="s">
        <v>113</v>
      </c>
      <c r="BD542">
        <v>20.399999999999999</v>
      </c>
      <c r="BE542">
        <v>36.4</v>
      </c>
      <c r="BF542" t="s">
        <v>101</v>
      </c>
      <c r="BG542" t="s">
        <v>101</v>
      </c>
      <c r="BH542" t="s">
        <v>101</v>
      </c>
      <c r="BI542" t="s">
        <v>101</v>
      </c>
      <c r="BJ542" t="s">
        <v>101</v>
      </c>
      <c r="BK542" t="s">
        <v>101</v>
      </c>
      <c r="BL542" t="s">
        <v>101</v>
      </c>
      <c r="BM542" t="s">
        <v>101</v>
      </c>
      <c r="BN542" t="s">
        <v>101</v>
      </c>
      <c r="BO542" t="s">
        <v>101</v>
      </c>
      <c r="BP542">
        <v>474</v>
      </c>
      <c r="BQ542">
        <v>47</v>
      </c>
      <c r="BR542" t="s">
        <v>101</v>
      </c>
      <c r="BS542">
        <v>1190807.321</v>
      </c>
      <c r="BT542">
        <v>1844986.0379999999</v>
      </c>
      <c r="BU542">
        <v>41.72965645</v>
      </c>
      <c r="BV542">
        <v>-87.57660534</v>
      </c>
      <c r="BW542">
        <v>48</v>
      </c>
      <c r="BX542" t="s">
        <v>640</v>
      </c>
      <c r="BY542">
        <v>8</v>
      </c>
      <c r="BZ542">
        <v>4</v>
      </c>
      <c r="CA542" t="s">
        <v>2358</v>
      </c>
    </row>
    <row r="543" spans="2:79" x14ac:dyDescent="0.2">
      <c r="B543">
        <v>610220</v>
      </c>
      <c r="C543" t="s">
        <v>2560</v>
      </c>
      <c r="D543" t="s">
        <v>88</v>
      </c>
      <c r="E543" t="s">
        <v>2561</v>
      </c>
      <c r="F543" t="s">
        <v>90</v>
      </c>
      <c r="G543" t="s">
        <v>91</v>
      </c>
      <c r="H543">
        <v>60625</v>
      </c>
      <c r="I543" t="s">
        <v>2562</v>
      </c>
      <c r="J543" t="s">
        <v>2563</v>
      </c>
      <c r="K543" t="s">
        <v>954</v>
      </c>
      <c r="L543" t="s">
        <v>193</v>
      </c>
      <c r="M543" t="s">
        <v>96</v>
      </c>
      <c r="N543" t="s">
        <v>128</v>
      </c>
      <c r="O543" t="s">
        <v>248</v>
      </c>
      <c r="P543" t="s">
        <v>433</v>
      </c>
      <c r="Q543" t="s">
        <v>96</v>
      </c>
      <c r="R543" t="s">
        <v>250</v>
      </c>
      <c r="S543">
        <v>85</v>
      </c>
      <c r="T543" t="s">
        <v>101</v>
      </c>
      <c r="U543" t="s">
        <v>101</v>
      </c>
      <c r="V543" t="s">
        <v>103</v>
      </c>
      <c r="W543">
        <v>56</v>
      </c>
      <c r="X543" t="s">
        <v>103</v>
      </c>
      <c r="Y543">
        <v>54</v>
      </c>
      <c r="Z543" t="s">
        <v>4875</v>
      </c>
      <c r="AA543" t="s">
        <v>101</v>
      </c>
      <c r="AB543" t="s">
        <v>101</v>
      </c>
      <c r="AC543" t="s">
        <v>101</v>
      </c>
      <c r="AD543" t="s">
        <v>103</v>
      </c>
      <c r="AE543">
        <v>52</v>
      </c>
      <c r="AF543" t="s">
        <v>103</v>
      </c>
      <c r="AG543">
        <v>49</v>
      </c>
      <c r="AH543" s="2">
        <v>0.96099999999999997</v>
      </c>
      <c r="AI543">
        <v>0.4</v>
      </c>
      <c r="AJ543" s="2">
        <v>0.95099999999999996</v>
      </c>
      <c r="AK543" s="2">
        <v>1</v>
      </c>
      <c r="AL543">
        <v>70.400000000000006</v>
      </c>
      <c r="AM543">
        <v>31.2</v>
      </c>
      <c r="AN543">
        <v>51.1</v>
      </c>
      <c r="AO543">
        <v>59</v>
      </c>
      <c r="AP543">
        <v>42</v>
      </c>
      <c r="AQ543">
        <v>44.2</v>
      </c>
      <c r="AR543">
        <v>49.6</v>
      </c>
      <c r="AS543">
        <v>54.7</v>
      </c>
      <c r="AT543">
        <v>61.6</v>
      </c>
      <c r="AU543">
        <v>50.8</v>
      </c>
      <c r="AV543">
        <v>22.7</v>
      </c>
      <c r="AW543">
        <v>61.4</v>
      </c>
      <c r="AX543">
        <v>27.2</v>
      </c>
      <c r="AY543">
        <v>28.5</v>
      </c>
      <c r="AZ543">
        <v>0.2</v>
      </c>
      <c r="BA543">
        <v>0.6</v>
      </c>
      <c r="BB543" t="s">
        <v>113</v>
      </c>
      <c r="BC543" t="s">
        <v>113</v>
      </c>
      <c r="BD543" t="s">
        <v>101</v>
      </c>
      <c r="BE543" t="s">
        <v>101</v>
      </c>
      <c r="BF543" t="s">
        <v>101</v>
      </c>
      <c r="BG543" t="s">
        <v>101</v>
      </c>
      <c r="BH543" t="s">
        <v>101</v>
      </c>
      <c r="BI543" t="s">
        <v>101</v>
      </c>
      <c r="BJ543" t="s">
        <v>101</v>
      </c>
      <c r="BK543" t="s">
        <v>101</v>
      </c>
      <c r="BL543" t="s">
        <v>101</v>
      </c>
      <c r="BM543" t="s">
        <v>101</v>
      </c>
      <c r="BN543" t="s">
        <v>101</v>
      </c>
      <c r="BO543" t="s">
        <v>101</v>
      </c>
      <c r="BP543">
        <v>590</v>
      </c>
      <c r="BQ543">
        <v>31</v>
      </c>
      <c r="BR543" t="s">
        <v>101</v>
      </c>
      <c r="BS543">
        <v>1158841.899</v>
      </c>
      <c r="BT543">
        <v>1930252.459</v>
      </c>
      <c r="BU543">
        <v>41.964348350000002</v>
      </c>
      <c r="BV543">
        <v>-87.69136881</v>
      </c>
      <c r="BW543">
        <v>4</v>
      </c>
      <c r="BX543" t="s">
        <v>1691</v>
      </c>
      <c r="BY543">
        <v>47</v>
      </c>
      <c r="BZ543">
        <v>19</v>
      </c>
      <c r="CA543" t="s">
        <v>2564</v>
      </c>
    </row>
    <row r="544" spans="2:79" x14ac:dyDescent="0.2">
      <c r="B544">
        <v>609959</v>
      </c>
      <c r="C544" t="s">
        <v>687</v>
      </c>
      <c r="D544" t="s">
        <v>88</v>
      </c>
      <c r="E544" t="s">
        <v>688</v>
      </c>
      <c r="F544" t="s">
        <v>90</v>
      </c>
      <c r="G544" t="s">
        <v>91</v>
      </c>
      <c r="H544">
        <v>60616</v>
      </c>
      <c r="I544" t="s">
        <v>689</v>
      </c>
      <c r="J544" t="s">
        <v>690</v>
      </c>
      <c r="K544" t="s">
        <v>285</v>
      </c>
      <c r="L544" t="s">
        <v>112</v>
      </c>
      <c r="M544" t="s">
        <v>96</v>
      </c>
      <c r="N544" t="s">
        <v>128</v>
      </c>
      <c r="O544" t="s">
        <v>248</v>
      </c>
      <c r="P544" t="s">
        <v>433</v>
      </c>
      <c r="Q544" t="s">
        <v>96</v>
      </c>
      <c r="R544" t="s">
        <v>102</v>
      </c>
      <c r="S544">
        <v>32</v>
      </c>
      <c r="T544" t="s">
        <v>103</v>
      </c>
      <c r="U544">
        <v>47</v>
      </c>
      <c r="V544" t="s">
        <v>102</v>
      </c>
      <c r="W544">
        <v>37</v>
      </c>
      <c r="X544" t="s">
        <v>102</v>
      </c>
      <c r="Y544">
        <v>37</v>
      </c>
      <c r="Z544" t="s">
        <v>4876</v>
      </c>
      <c r="AA544">
        <v>42</v>
      </c>
      <c r="AB544" t="s">
        <v>103</v>
      </c>
      <c r="AC544">
        <v>48</v>
      </c>
      <c r="AD544" t="s">
        <v>102</v>
      </c>
      <c r="AE544">
        <v>43</v>
      </c>
      <c r="AF544" t="s">
        <v>102</v>
      </c>
      <c r="AG544">
        <v>43</v>
      </c>
      <c r="AH544" s="2">
        <v>0.98399999999999999</v>
      </c>
      <c r="AI544">
        <v>0.3</v>
      </c>
      <c r="AJ544" s="2">
        <v>0.96199999999999997</v>
      </c>
      <c r="AK544" s="2">
        <v>0.96899999999999997</v>
      </c>
      <c r="AL544">
        <v>70.2</v>
      </c>
      <c r="AM544">
        <v>47.6</v>
      </c>
      <c r="AN544">
        <v>69.3</v>
      </c>
      <c r="AO544">
        <v>57.6</v>
      </c>
      <c r="AP544">
        <v>69</v>
      </c>
      <c r="AQ544">
        <v>69.8</v>
      </c>
      <c r="AR544">
        <v>73.2</v>
      </c>
      <c r="AS544">
        <v>53.6</v>
      </c>
      <c r="AT544">
        <v>74.3</v>
      </c>
      <c r="AU544">
        <v>63.6</v>
      </c>
      <c r="AV544">
        <v>35.9</v>
      </c>
      <c r="AW544">
        <v>32</v>
      </c>
      <c r="AX544">
        <v>45</v>
      </c>
      <c r="AY544">
        <v>25.7</v>
      </c>
      <c r="AZ544">
        <v>1</v>
      </c>
      <c r="BA544">
        <v>0.5</v>
      </c>
      <c r="BB544" t="s">
        <v>220</v>
      </c>
      <c r="BC544" t="s">
        <v>113</v>
      </c>
      <c r="BD544">
        <v>25.9</v>
      </c>
      <c r="BE544">
        <v>93.1</v>
      </c>
      <c r="BF544" t="s">
        <v>101</v>
      </c>
      <c r="BG544" t="s">
        <v>101</v>
      </c>
      <c r="BH544" t="s">
        <v>101</v>
      </c>
      <c r="BI544" t="s">
        <v>101</v>
      </c>
      <c r="BJ544" t="s">
        <v>101</v>
      </c>
      <c r="BK544" t="s">
        <v>101</v>
      </c>
      <c r="BL544" t="s">
        <v>101</v>
      </c>
      <c r="BM544" t="s">
        <v>101</v>
      </c>
      <c r="BN544" t="s">
        <v>101</v>
      </c>
      <c r="BO544" t="s">
        <v>101</v>
      </c>
      <c r="BP544">
        <v>664</v>
      </c>
      <c r="BQ544">
        <v>40</v>
      </c>
      <c r="BR544" t="s">
        <v>101</v>
      </c>
      <c r="BS544">
        <v>1174842.5290000001</v>
      </c>
      <c r="BT544">
        <v>1888681.328</v>
      </c>
      <c r="BU544">
        <v>41.849931159999997</v>
      </c>
      <c r="BV544">
        <v>-87.633785959999997</v>
      </c>
      <c r="BW544">
        <v>34</v>
      </c>
      <c r="BX544" t="s">
        <v>691</v>
      </c>
      <c r="BY544">
        <v>25</v>
      </c>
      <c r="BZ544">
        <v>9</v>
      </c>
      <c r="CA544" t="s">
        <v>692</v>
      </c>
    </row>
    <row r="545" spans="2:79" x14ac:dyDescent="0.2">
      <c r="B545">
        <v>609896</v>
      </c>
      <c r="C545" t="s">
        <v>2438</v>
      </c>
      <c r="D545" t="s">
        <v>88</v>
      </c>
      <c r="E545" t="s">
        <v>2439</v>
      </c>
      <c r="F545" t="s">
        <v>90</v>
      </c>
      <c r="G545" t="s">
        <v>91</v>
      </c>
      <c r="H545">
        <v>60622</v>
      </c>
      <c r="I545" t="s">
        <v>2440</v>
      </c>
      <c r="J545" t="s">
        <v>2441</v>
      </c>
      <c r="K545" t="s">
        <v>192</v>
      </c>
      <c r="L545" t="s">
        <v>193</v>
      </c>
      <c r="M545" t="s">
        <v>1285</v>
      </c>
      <c r="N545" t="s">
        <v>97</v>
      </c>
      <c r="O545" t="s">
        <v>248</v>
      </c>
      <c r="P545" t="s">
        <v>433</v>
      </c>
      <c r="Q545" t="s">
        <v>96</v>
      </c>
      <c r="R545" t="s">
        <v>149</v>
      </c>
      <c r="S545">
        <v>72</v>
      </c>
      <c r="T545" t="s">
        <v>101</v>
      </c>
      <c r="U545" t="s">
        <v>101</v>
      </c>
      <c r="V545" t="s">
        <v>103</v>
      </c>
      <c r="W545">
        <v>59</v>
      </c>
      <c r="X545" t="s">
        <v>103</v>
      </c>
      <c r="Y545">
        <v>46</v>
      </c>
      <c r="Z545" t="s">
        <v>4875</v>
      </c>
      <c r="AA545" t="s">
        <v>101</v>
      </c>
      <c r="AB545" t="s">
        <v>101</v>
      </c>
      <c r="AC545" t="s">
        <v>101</v>
      </c>
      <c r="AD545" t="s">
        <v>149</v>
      </c>
      <c r="AE545">
        <v>58</v>
      </c>
      <c r="AF545" t="s">
        <v>103</v>
      </c>
      <c r="AG545">
        <v>48</v>
      </c>
      <c r="AH545" s="2">
        <v>0.95199999999999996</v>
      </c>
      <c r="AI545">
        <v>0.3</v>
      </c>
      <c r="AJ545" s="2">
        <v>0.96699999999999997</v>
      </c>
      <c r="AK545" s="2">
        <v>0.97499999999999998</v>
      </c>
      <c r="AL545">
        <v>71.3</v>
      </c>
      <c r="AM545" t="s">
        <v>101</v>
      </c>
      <c r="AN545">
        <v>68.599999999999994</v>
      </c>
      <c r="AO545">
        <v>69.3</v>
      </c>
      <c r="AP545">
        <v>66.3</v>
      </c>
      <c r="AQ545">
        <v>75.3</v>
      </c>
      <c r="AR545">
        <v>37.700000000000003</v>
      </c>
      <c r="AS545">
        <v>42.9</v>
      </c>
      <c r="AT545">
        <v>43.3</v>
      </c>
      <c r="AU545">
        <v>61.3</v>
      </c>
      <c r="AV545">
        <v>0</v>
      </c>
      <c r="AW545">
        <v>0</v>
      </c>
      <c r="AX545">
        <v>34</v>
      </c>
      <c r="AY545">
        <v>34</v>
      </c>
      <c r="AZ545">
        <v>0</v>
      </c>
      <c r="BA545">
        <v>0.4</v>
      </c>
      <c r="BB545" t="s">
        <v>113</v>
      </c>
      <c r="BC545" t="s">
        <v>113</v>
      </c>
      <c r="BD545" t="s">
        <v>101</v>
      </c>
      <c r="BE545" t="s">
        <v>101</v>
      </c>
      <c r="BF545" t="s">
        <v>101</v>
      </c>
      <c r="BG545" t="s">
        <v>101</v>
      </c>
      <c r="BH545" t="s">
        <v>101</v>
      </c>
      <c r="BI545" t="s">
        <v>101</v>
      </c>
      <c r="BJ545" t="s">
        <v>101</v>
      </c>
      <c r="BK545" t="s">
        <v>101</v>
      </c>
      <c r="BL545" t="s">
        <v>101</v>
      </c>
      <c r="BM545" t="s">
        <v>101</v>
      </c>
      <c r="BN545" t="s">
        <v>101</v>
      </c>
      <c r="BO545" t="s">
        <v>101</v>
      </c>
      <c r="BP545">
        <v>352</v>
      </c>
      <c r="BQ545">
        <v>35</v>
      </c>
      <c r="BR545" t="s">
        <v>101</v>
      </c>
      <c r="BS545">
        <v>1163566.5619999999</v>
      </c>
      <c r="BT545">
        <v>1912627.608</v>
      </c>
      <c r="BU545">
        <v>41.91588634</v>
      </c>
      <c r="BV545">
        <v>-87.674495629999996</v>
      </c>
      <c r="BW545">
        <v>22</v>
      </c>
      <c r="BX545" t="s">
        <v>194</v>
      </c>
      <c r="BY545">
        <v>32</v>
      </c>
      <c r="BZ545">
        <v>14</v>
      </c>
      <c r="CA545" t="s">
        <v>2442</v>
      </c>
    </row>
    <row r="546" spans="2:79" x14ac:dyDescent="0.2">
      <c r="B546">
        <v>610175</v>
      </c>
      <c r="C546" t="s">
        <v>1343</v>
      </c>
      <c r="D546" t="s">
        <v>88</v>
      </c>
      <c r="E546" t="s">
        <v>1344</v>
      </c>
      <c r="F546" t="s">
        <v>90</v>
      </c>
      <c r="G546" t="s">
        <v>91</v>
      </c>
      <c r="H546">
        <v>60615</v>
      </c>
      <c r="I546" t="s">
        <v>1345</v>
      </c>
      <c r="J546" t="s">
        <v>1346</v>
      </c>
      <c r="K546" t="s">
        <v>94</v>
      </c>
      <c r="L546" t="s">
        <v>95</v>
      </c>
      <c r="M546" t="s">
        <v>96</v>
      </c>
      <c r="N546" t="s">
        <v>128</v>
      </c>
      <c r="O546" t="s">
        <v>98</v>
      </c>
      <c r="P546" t="s">
        <v>249</v>
      </c>
      <c r="Q546" t="s">
        <v>96</v>
      </c>
      <c r="R546" t="s">
        <v>103</v>
      </c>
      <c r="S546">
        <v>45</v>
      </c>
      <c r="T546" t="s">
        <v>103</v>
      </c>
      <c r="U546">
        <v>54</v>
      </c>
      <c r="V546" t="s">
        <v>103</v>
      </c>
      <c r="W546">
        <v>40</v>
      </c>
      <c r="X546" t="s">
        <v>102</v>
      </c>
      <c r="Y546">
        <v>39</v>
      </c>
      <c r="Z546" t="s">
        <v>4877</v>
      </c>
      <c r="AA546">
        <v>37</v>
      </c>
      <c r="AB546" t="s">
        <v>103</v>
      </c>
      <c r="AC546">
        <v>41</v>
      </c>
      <c r="AD546" t="s">
        <v>103</v>
      </c>
      <c r="AE546">
        <v>49</v>
      </c>
      <c r="AF546" t="s">
        <v>102</v>
      </c>
      <c r="AG546">
        <v>45</v>
      </c>
      <c r="AH546" s="2">
        <v>0.94699999999999995</v>
      </c>
      <c r="AI546">
        <v>0.3</v>
      </c>
      <c r="AJ546" s="2">
        <v>0.94799999999999995</v>
      </c>
      <c r="AK546" s="2">
        <v>1</v>
      </c>
      <c r="AL546">
        <v>65</v>
      </c>
      <c r="AM546">
        <v>12</v>
      </c>
      <c r="AN546">
        <v>32.5</v>
      </c>
      <c r="AO546">
        <v>28.4</v>
      </c>
      <c r="AP546">
        <v>54.4</v>
      </c>
      <c r="AQ546">
        <v>61.3</v>
      </c>
      <c r="AR546">
        <v>56.4</v>
      </c>
      <c r="AS546">
        <v>43.6</v>
      </c>
      <c r="AT546">
        <v>83.3</v>
      </c>
      <c r="AU546">
        <v>66.7</v>
      </c>
      <c r="AV546" t="s">
        <v>101</v>
      </c>
      <c r="AW546" t="s">
        <v>101</v>
      </c>
      <c r="AX546">
        <v>10.8</v>
      </c>
      <c r="AY546">
        <v>19.600000000000001</v>
      </c>
      <c r="AZ546">
        <v>0</v>
      </c>
      <c r="BA546">
        <v>1.6</v>
      </c>
      <c r="BB546" t="s">
        <v>113</v>
      </c>
      <c r="BC546" t="s">
        <v>220</v>
      </c>
      <c r="BD546" t="s">
        <v>101</v>
      </c>
      <c r="BE546" t="s">
        <v>101</v>
      </c>
      <c r="BF546" t="s">
        <v>101</v>
      </c>
      <c r="BG546" t="s">
        <v>101</v>
      </c>
      <c r="BH546" t="s">
        <v>101</v>
      </c>
      <c r="BI546" t="s">
        <v>101</v>
      </c>
      <c r="BJ546" t="s">
        <v>101</v>
      </c>
      <c r="BK546" t="s">
        <v>101</v>
      </c>
      <c r="BL546" t="s">
        <v>101</v>
      </c>
      <c r="BM546" t="s">
        <v>101</v>
      </c>
      <c r="BN546" t="s">
        <v>101</v>
      </c>
      <c r="BO546" t="s">
        <v>101</v>
      </c>
      <c r="BP546">
        <v>325</v>
      </c>
      <c r="BQ546">
        <v>46</v>
      </c>
      <c r="BR546" t="s">
        <v>101</v>
      </c>
      <c r="BS546">
        <v>1185846.5530000001</v>
      </c>
      <c r="BT546">
        <v>1872152.2390000001</v>
      </c>
      <c r="BU546">
        <v>41.804321219999999</v>
      </c>
      <c r="BV546">
        <v>-87.593922259999999</v>
      </c>
      <c r="BW546">
        <v>39</v>
      </c>
      <c r="BX546" t="s">
        <v>256</v>
      </c>
      <c r="BY546">
        <v>4</v>
      </c>
      <c r="BZ546">
        <v>2</v>
      </c>
      <c r="CA546" t="s">
        <v>1347</v>
      </c>
    </row>
    <row r="547" spans="2:79" x14ac:dyDescent="0.2">
      <c r="B547">
        <v>610290</v>
      </c>
      <c r="C547" t="s">
        <v>392</v>
      </c>
      <c r="D547" t="s">
        <v>88</v>
      </c>
      <c r="E547" t="s">
        <v>393</v>
      </c>
      <c r="F547" t="s">
        <v>90</v>
      </c>
      <c r="G547" t="s">
        <v>91</v>
      </c>
      <c r="H547">
        <v>60621</v>
      </c>
      <c r="I547" t="s">
        <v>394</v>
      </c>
      <c r="J547" t="s">
        <v>395</v>
      </c>
      <c r="K547" t="s">
        <v>111</v>
      </c>
      <c r="L547" t="s">
        <v>112</v>
      </c>
      <c r="M547" t="s">
        <v>96</v>
      </c>
      <c r="N547" t="s">
        <v>97</v>
      </c>
      <c r="O547" t="s">
        <v>248</v>
      </c>
      <c r="P547" t="s">
        <v>249</v>
      </c>
      <c r="Q547" t="s">
        <v>96</v>
      </c>
      <c r="R547" t="s">
        <v>102</v>
      </c>
      <c r="S547">
        <v>27</v>
      </c>
      <c r="T547" t="s">
        <v>102</v>
      </c>
      <c r="U547">
        <v>23</v>
      </c>
      <c r="V547" t="s">
        <v>103</v>
      </c>
      <c r="W547">
        <v>55</v>
      </c>
      <c r="X547" t="s">
        <v>103</v>
      </c>
      <c r="Y547">
        <v>48</v>
      </c>
      <c r="Z547" t="s">
        <v>4876</v>
      </c>
      <c r="AA547">
        <v>41</v>
      </c>
      <c r="AB547" t="s">
        <v>102</v>
      </c>
      <c r="AC547">
        <v>37</v>
      </c>
      <c r="AD547" t="s">
        <v>101</v>
      </c>
      <c r="AE547" t="s">
        <v>101</v>
      </c>
      <c r="AF547" t="s">
        <v>101</v>
      </c>
      <c r="AG547" t="s">
        <v>101</v>
      </c>
      <c r="AH547" s="2">
        <v>0.95499999999999996</v>
      </c>
      <c r="AI547">
        <v>0.3</v>
      </c>
      <c r="AJ547" s="2">
        <v>0.96599999999999997</v>
      </c>
      <c r="AK547" s="2">
        <v>1</v>
      </c>
      <c r="AL547" t="s">
        <v>101</v>
      </c>
      <c r="AM547">
        <v>60.7</v>
      </c>
      <c r="AN547">
        <v>45.9</v>
      </c>
      <c r="AO547">
        <v>26.8</v>
      </c>
      <c r="AP547">
        <v>47.2</v>
      </c>
      <c r="AQ547">
        <v>60.2</v>
      </c>
      <c r="AR547">
        <v>37.200000000000003</v>
      </c>
      <c r="AS547">
        <v>24.7</v>
      </c>
      <c r="AT547">
        <v>60.7</v>
      </c>
      <c r="AU547">
        <v>57.8</v>
      </c>
      <c r="AV547">
        <v>17.100000000000001</v>
      </c>
      <c r="AW547">
        <v>31.4</v>
      </c>
      <c r="AX547">
        <v>17.399999999999999</v>
      </c>
      <c r="AY547">
        <v>9.6</v>
      </c>
      <c r="AZ547">
        <v>0.1</v>
      </c>
      <c r="BA547">
        <v>-0.1</v>
      </c>
      <c r="BB547" t="s">
        <v>113</v>
      </c>
      <c r="BC547" t="s">
        <v>113</v>
      </c>
      <c r="BD547" t="s">
        <v>101</v>
      </c>
      <c r="BE547" t="s">
        <v>101</v>
      </c>
      <c r="BF547" t="s">
        <v>101</v>
      </c>
      <c r="BG547" t="s">
        <v>101</v>
      </c>
      <c r="BH547" t="s">
        <v>101</v>
      </c>
      <c r="BI547" t="s">
        <v>101</v>
      </c>
      <c r="BJ547" t="s">
        <v>101</v>
      </c>
      <c r="BK547" t="s">
        <v>101</v>
      </c>
      <c r="BL547" t="s">
        <v>101</v>
      </c>
      <c r="BM547" t="s">
        <v>101</v>
      </c>
      <c r="BN547" t="s">
        <v>101</v>
      </c>
      <c r="BO547" t="s">
        <v>101</v>
      </c>
      <c r="BP547">
        <v>301</v>
      </c>
      <c r="BQ547">
        <v>45</v>
      </c>
      <c r="BR547" t="s">
        <v>101</v>
      </c>
      <c r="BS547">
        <v>1171705.53</v>
      </c>
      <c r="BT547">
        <v>1860460.828</v>
      </c>
      <c r="BU547">
        <v>41.772560810000002</v>
      </c>
      <c r="BV547">
        <v>-87.646127370000002</v>
      </c>
      <c r="BW547">
        <v>68</v>
      </c>
      <c r="BX547" t="s">
        <v>227</v>
      </c>
      <c r="BY547">
        <v>16</v>
      </c>
      <c r="BZ547">
        <v>7</v>
      </c>
      <c r="CA547" t="s">
        <v>396</v>
      </c>
    </row>
    <row r="548" spans="2:79" x14ac:dyDescent="0.2">
      <c r="B548">
        <v>610207</v>
      </c>
      <c r="C548" t="s">
        <v>2458</v>
      </c>
      <c r="D548" t="s">
        <v>88</v>
      </c>
      <c r="E548" t="s">
        <v>2459</v>
      </c>
      <c r="F548" t="s">
        <v>90</v>
      </c>
      <c r="G548" t="s">
        <v>91</v>
      </c>
      <c r="H548">
        <v>60643</v>
      </c>
      <c r="I548" t="s">
        <v>2460</v>
      </c>
      <c r="J548" t="s">
        <v>2461</v>
      </c>
      <c r="K548" t="s">
        <v>155</v>
      </c>
      <c r="L548" t="s">
        <v>156</v>
      </c>
      <c r="M548" t="s">
        <v>1285</v>
      </c>
      <c r="N548" t="s">
        <v>128</v>
      </c>
      <c r="O548" t="s">
        <v>248</v>
      </c>
      <c r="P548" t="s">
        <v>249</v>
      </c>
      <c r="Q548" t="s">
        <v>96</v>
      </c>
      <c r="R548" t="s">
        <v>149</v>
      </c>
      <c r="S548">
        <v>74</v>
      </c>
      <c r="T548" t="s">
        <v>101</v>
      </c>
      <c r="U548" t="s">
        <v>101</v>
      </c>
      <c r="V548" t="s">
        <v>102</v>
      </c>
      <c r="W548">
        <v>24</v>
      </c>
      <c r="X548" t="s">
        <v>102</v>
      </c>
      <c r="Y548">
        <v>31</v>
      </c>
      <c r="Z548" t="s">
        <v>4875</v>
      </c>
      <c r="AA548" t="s">
        <v>101</v>
      </c>
      <c r="AB548" t="s">
        <v>101</v>
      </c>
      <c r="AC548" t="s">
        <v>101</v>
      </c>
      <c r="AD548" t="s">
        <v>149</v>
      </c>
      <c r="AE548">
        <v>55</v>
      </c>
      <c r="AF548" t="s">
        <v>103</v>
      </c>
      <c r="AG548">
        <v>50</v>
      </c>
      <c r="AH548" s="2">
        <v>0.97199999999999998</v>
      </c>
      <c r="AI548">
        <v>0.3</v>
      </c>
      <c r="AJ548" s="2">
        <v>0.96199999999999997</v>
      </c>
      <c r="AK548" s="2">
        <v>1</v>
      </c>
      <c r="AL548">
        <v>81.599999999999994</v>
      </c>
      <c r="AM548">
        <v>69.8</v>
      </c>
      <c r="AN548">
        <v>51.7</v>
      </c>
      <c r="AO548">
        <v>47.7</v>
      </c>
      <c r="AP548">
        <v>53.5</v>
      </c>
      <c r="AQ548">
        <v>59.8</v>
      </c>
      <c r="AR548">
        <v>42.7</v>
      </c>
      <c r="AS548">
        <v>54.5</v>
      </c>
      <c r="AT548">
        <v>35.700000000000003</v>
      </c>
      <c r="AU548">
        <v>55.9</v>
      </c>
      <c r="AV548">
        <v>11.1</v>
      </c>
      <c r="AW548">
        <v>38.9</v>
      </c>
      <c r="AX548">
        <v>17.7</v>
      </c>
      <c r="AY548">
        <v>24.1</v>
      </c>
      <c r="AZ548">
        <v>-0.3</v>
      </c>
      <c r="BA548">
        <v>1</v>
      </c>
      <c r="BB548" t="s">
        <v>113</v>
      </c>
      <c r="BC548" t="s">
        <v>220</v>
      </c>
      <c r="BD548" t="s">
        <v>101</v>
      </c>
      <c r="BE548" t="s">
        <v>101</v>
      </c>
      <c r="BF548" t="s">
        <v>101</v>
      </c>
      <c r="BG548" t="s">
        <v>101</v>
      </c>
      <c r="BH548" t="s">
        <v>101</v>
      </c>
      <c r="BI548" t="s">
        <v>101</v>
      </c>
      <c r="BJ548" t="s">
        <v>101</v>
      </c>
      <c r="BK548" t="s">
        <v>101</v>
      </c>
      <c r="BL548" t="s">
        <v>101</v>
      </c>
      <c r="BM548" t="s">
        <v>101</v>
      </c>
      <c r="BN548" t="s">
        <v>101</v>
      </c>
      <c r="BO548" t="s">
        <v>101</v>
      </c>
      <c r="BP548">
        <v>317</v>
      </c>
      <c r="BQ548">
        <v>49</v>
      </c>
      <c r="BR548" t="s">
        <v>101</v>
      </c>
      <c r="BS548">
        <v>1166544.213</v>
      </c>
      <c r="BT548">
        <v>1841551.135</v>
      </c>
      <c r="BU548">
        <v>41.720781520000003</v>
      </c>
      <c r="BV548">
        <v>-87.66558526</v>
      </c>
      <c r="BW548">
        <v>72</v>
      </c>
      <c r="BX548" t="s">
        <v>1392</v>
      </c>
      <c r="BY548">
        <v>19</v>
      </c>
      <c r="BZ548">
        <v>22</v>
      </c>
      <c r="CA548" t="s">
        <v>2462</v>
      </c>
    </row>
    <row r="549" spans="2:79" x14ac:dyDescent="0.2">
      <c r="B549">
        <v>610298</v>
      </c>
      <c r="C549" t="s">
        <v>2520</v>
      </c>
      <c r="D549" t="s">
        <v>88</v>
      </c>
      <c r="E549" t="s">
        <v>2521</v>
      </c>
      <c r="F549" t="s">
        <v>90</v>
      </c>
      <c r="G549" t="s">
        <v>91</v>
      </c>
      <c r="H549">
        <v>60620</v>
      </c>
      <c r="I549" t="s">
        <v>2522</v>
      </c>
      <c r="J549" t="s">
        <v>2523</v>
      </c>
      <c r="K549" t="s">
        <v>200</v>
      </c>
      <c r="L549" t="s">
        <v>95</v>
      </c>
      <c r="M549" t="s">
        <v>1285</v>
      </c>
      <c r="N549" t="s">
        <v>128</v>
      </c>
      <c r="O549" t="s">
        <v>248</v>
      </c>
      <c r="P549" t="s">
        <v>433</v>
      </c>
      <c r="Q549" t="s">
        <v>96</v>
      </c>
      <c r="R549" t="s">
        <v>149</v>
      </c>
      <c r="S549">
        <v>79</v>
      </c>
      <c r="T549" t="s">
        <v>103</v>
      </c>
      <c r="U549">
        <v>58</v>
      </c>
      <c r="V549" t="s">
        <v>103</v>
      </c>
      <c r="W549">
        <v>51</v>
      </c>
      <c r="X549" t="s">
        <v>149</v>
      </c>
      <c r="Y549">
        <v>67</v>
      </c>
      <c r="Z549" t="s">
        <v>4876</v>
      </c>
      <c r="AA549">
        <v>50</v>
      </c>
      <c r="AB549" t="s">
        <v>149</v>
      </c>
      <c r="AC549">
        <v>63</v>
      </c>
      <c r="AD549" t="s">
        <v>103</v>
      </c>
      <c r="AE549">
        <v>52</v>
      </c>
      <c r="AF549" t="s">
        <v>103</v>
      </c>
      <c r="AG549">
        <v>52</v>
      </c>
      <c r="AH549" s="2">
        <v>0.97399999999999998</v>
      </c>
      <c r="AI549">
        <v>0.3</v>
      </c>
      <c r="AJ549" s="2">
        <v>0.97799999999999998</v>
      </c>
      <c r="AK549" s="2">
        <v>1</v>
      </c>
      <c r="AL549" t="s">
        <v>101</v>
      </c>
      <c r="AM549" t="s">
        <v>101</v>
      </c>
      <c r="AN549">
        <v>93.9</v>
      </c>
      <c r="AO549">
        <v>96.9</v>
      </c>
      <c r="AP549">
        <v>69.400000000000006</v>
      </c>
      <c r="AQ549">
        <v>46.9</v>
      </c>
      <c r="AR549">
        <v>93.5</v>
      </c>
      <c r="AS549">
        <v>96.8</v>
      </c>
      <c r="AT549">
        <v>57.6</v>
      </c>
      <c r="AU549">
        <v>55.9</v>
      </c>
      <c r="AV549">
        <v>86.7</v>
      </c>
      <c r="AW549">
        <v>93.3</v>
      </c>
      <c r="AX549">
        <v>88</v>
      </c>
      <c r="AY549">
        <v>86.4</v>
      </c>
      <c r="AZ549">
        <v>1</v>
      </c>
      <c r="BA549">
        <v>0.5</v>
      </c>
      <c r="BB549" t="s">
        <v>220</v>
      </c>
      <c r="BC549" t="s">
        <v>113</v>
      </c>
      <c r="BD549">
        <v>100</v>
      </c>
      <c r="BE549">
        <v>70</v>
      </c>
      <c r="BF549" t="s">
        <v>101</v>
      </c>
      <c r="BG549" t="s">
        <v>101</v>
      </c>
      <c r="BH549" t="s">
        <v>101</v>
      </c>
      <c r="BI549" t="s">
        <v>101</v>
      </c>
      <c r="BJ549" t="s">
        <v>101</v>
      </c>
      <c r="BK549" t="s">
        <v>101</v>
      </c>
      <c r="BL549" t="s">
        <v>101</v>
      </c>
      <c r="BM549" t="s">
        <v>101</v>
      </c>
      <c r="BN549" t="s">
        <v>101</v>
      </c>
      <c r="BO549" t="s">
        <v>101</v>
      </c>
      <c r="BP549">
        <v>328</v>
      </c>
      <c r="BQ549">
        <v>45</v>
      </c>
      <c r="BR549" t="s">
        <v>101</v>
      </c>
      <c r="BS549">
        <v>1176725.6170000001</v>
      </c>
      <c r="BT549">
        <v>1851241.4550000001</v>
      </c>
      <c r="BU549">
        <v>41.747150240000003</v>
      </c>
      <c r="BV549">
        <v>-87.628002309999999</v>
      </c>
      <c r="BW549">
        <v>44</v>
      </c>
      <c r="BX549" t="s">
        <v>385</v>
      </c>
      <c r="BY549">
        <v>21</v>
      </c>
      <c r="BZ549">
        <v>6</v>
      </c>
      <c r="CA549" t="s">
        <v>2524</v>
      </c>
    </row>
    <row r="550" spans="2:79" x14ac:dyDescent="0.2">
      <c r="B550">
        <v>610099</v>
      </c>
      <c r="C550" t="s">
        <v>2720</v>
      </c>
      <c r="D550" t="s">
        <v>88</v>
      </c>
      <c r="E550" t="s">
        <v>2721</v>
      </c>
      <c r="F550" t="s">
        <v>90</v>
      </c>
      <c r="G550" t="s">
        <v>91</v>
      </c>
      <c r="H550">
        <v>60631</v>
      </c>
      <c r="I550" t="s">
        <v>2722</v>
      </c>
      <c r="J550" t="s">
        <v>2723</v>
      </c>
      <c r="K550" t="s">
        <v>1066</v>
      </c>
      <c r="L550" t="s">
        <v>193</v>
      </c>
      <c r="M550" t="s">
        <v>1285</v>
      </c>
      <c r="N550" t="s">
        <v>128</v>
      </c>
      <c r="O550" t="s">
        <v>248</v>
      </c>
      <c r="P550" t="s">
        <v>433</v>
      </c>
      <c r="Q550" t="s">
        <v>96</v>
      </c>
      <c r="R550" t="s">
        <v>250</v>
      </c>
      <c r="S550">
        <v>99</v>
      </c>
      <c r="T550" t="s">
        <v>250</v>
      </c>
      <c r="U550">
        <v>86</v>
      </c>
      <c r="V550" t="s">
        <v>149</v>
      </c>
      <c r="W550">
        <v>69</v>
      </c>
      <c r="X550" t="s">
        <v>149</v>
      </c>
      <c r="Y550">
        <v>68</v>
      </c>
      <c r="Z550" t="s">
        <v>4877</v>
      </c>
      <c r="AA550">
        <v>31</v>
      </c>
      <c r="AB550" t="s">
        <v>102</v>
      </c>
      <c r="AC550">
        <v>32</v>
      </c>
      <c r="AD550" t="s">
        <v>149</v>
      </c>
      <c r="AE550">
        <v>57</v>
      </c>
      <c r="AF550" t="s">
        <v>103</v>
      </c>
      <c r="AG550">
        <v>52</v>
      </c>
      <c r="AH550" s="2">
        <v>0.95499999999999996</v>
      </c>
      <c r="AI550">
        <v>0.3</v>
      </c>
      <c r="AJ550" s="2">
        <v>0.95599999999999996</v>
      </c>
      <c r="AK550" s="2">
        <v>1</v>
      </c>
      <c r="AL550">
        <v>75.2</v>
      </c>
      <c r="AM550">
        <v>57.8</v>
      </c>
      <c r="AN550">
        <v>69.3</v>
      </c>
      <c r="AO550">
        <v>65.8</v>
      </c>
      <c r="AP550">
        <v>56.3</v>
      </c>
      <c r="AQ550">
        <v>52.7</v>
      </c>
      <c r="AR550">
        <v>90.3</v>
      </c>
      <c r="AS550">
        <v>77.7</v>
      </c>
      <c r="AT550">
        <v>57.3</v>
      </c>
      <c r="AU550">
        <v>61.2</v>
      </c>
      <c r="AV550">
        <v>64.099999999999994</v>
      </c>
      <c r="AW550">
        <v>69.2</v>
      </c>
      <c r="AX550">
        <v>50.5</v>
      </c>
      <c r="AY550">
        <v>39</v>
      </c>
      <c r="AZ550">
        <v>-1.8</v>
      </c>
      <c r="BA550">
        <v>-0.9</v>
      </c>
      <c r="BB550" t="s">
        <v>104</v>
      </c>
      <c r="BC550" t="s">
        <v>104</v>
      </c>
      <c r="BD550">
        <v>94.7</v>
      </c>
      <c r="BE550">
        <v>69.400000000000006</v>
      </c>
      <c r="BF550" t="s">
        <v>101</v>
      </c>
      <c r="BG550" t="s">
        <v>101</v>
      </c>
      <c r="BH550" t="s">
        <v>101</v>
      </c>
      <c r="BI550" t="s">
        <v>101</v>
      </c>
      <c r="BJ550" t="s">
        <v>101</v>
      </c>
      <c r="BK550" t="s">
        <v>101</v>
      </c>
      <c r="BL550" t="s">
        <v>101</v>
      </c>
      <c r="BM550" t="s">
        <v>101</v>
      </c>
      <c r="BN550" t="s">
        <v>101</v>
      </c>
      <c r="BO550" t="s">
        <v>101</v>
      </c>
      <c r="BP550">
        <v>359</v>
      </c>
      <c r="BQ550">
        <v>30</v>
      </c>
      <c r="BR550" t="s">
        <v>101</v>
      </c>
      <c r="BS550">
        <v>1128430.406</v>
      </c>
      <c r="BT550">
        <v>1938729.6259999999</v>
      </c>
      <c r="BU550">
        <v>41.988181359999999</v>
      </c>
      <c r="BV550">
        <v>-87.802992070000002</v>
      </c>
      <c r="BW550">
        <v>10</v>
      </c>
      <c r="BX550" t="s">
        <v>2064</v>
      </c>
      <c r="BY550">
        <v>41</v>
      </c>
      <c r="BZ550">
        <v>16</v>
      </c>
      <c r="CA550" t="s">
        <v>2724</v>
      </c>
    </row>
    <row r="551" spans="2:79" x14ac:dyDescent="0.2">
      <c r="B551">
        <v>609792</v>
      </c>
      <c r="C551" t="s">
        <v>1831</v>
      </c>
      <c r="D551" t="s">
        <v>88</v>
      </c>
      <c r="E551" t="s">
        <v>1832</v>
      </c>
      <c r="F551" t="s">
        <v>90</v>
      </c>
      <c r="G551" t="s">
        <v>91</v>
      </c>
      <c r="H551">
        <v>60618</v>
      </c>
      <c r="I551" t="s">
        <v>1833</v>
      </c>
      <c r="J551" t="s">
        <v>1834</v>
      </c>
      <c r="K551" t="s">
        <v>1066</v>
      </c>
      <c r="L551" t="s">
        <v>193</v>
      </c>
      <c r="M551" t="s">
        <v>96</v>
      </c>
      <c r="N551" t="s">
        <v>128</v>
      </c>
      <c r="O551" t="s">
        <v>248</v>
      </c>
      <c r="P551" t="s">
        <v>249</v>
      </c>
      <c r="Q551" t="s">
        <v>96</v>
      </c>
      <c r="R551" t="s">
        <v>103</v>
      </c>
      <c r="S551">
        <v>55</v>
      </c>
      <c r="T551" t="s">
        <v>102</v>
      </c>
      <c r="U551">
        <v>36</v>
      </c>
      <c r="V551" t="s">
        <v>103</v>
      </c>
      <c r="W551">
        <v>50</v>
      </c>
      <c r="X551" t="s">
        <v>103</v>
      </c>
      <c r="Y551">
        <v>47</v>
      </c>
      <c r="Z551" t="s">
        <v>4877</v>
      </c>
      <c r="AA551">
        <v>25</v>
      </c>
      <c r="AB551" t="s">
        <v>102</v>
      </c>
      <c r="AC551">
        <v>34</v>
      </c>
      <c r="AD551" t="s">
        <v>103</v>
      </c>
      <c r="AE551">
        <v>52</v>
      </c>
      <c r="AF551" t="s">
        <v>103</v>
      </c>
      <c r="AG551">
        <v>52</v>
      </c>
      <c r="AH551" s="2">
        <v>0.96199999999999997</v>
      </c>
      <c r="AI551">
        <v>0.2</v>
      </c>
      <c r="AJ551" s="2">
        <v>0.96699999999999997</v>
      </c>
      <c r="AK551" s="2">
        <v>0.99099999999999999</v>
      </c>
      <c r="AL551">
        <v>68</v>
      </c>
      <c r="AM551">
        <v>33.4</v>
      </c>
      <c r="AN551">
        <v>35.799999999999997</v>
      </c>
      <c r="AO551">
        <v>36.6</v>
      </c>
      <c r="AP551">
        <v>54.2</v>
      </c>
      <c r="AQ551">
        <v>49.6</v>
      </c>
      <c r="AR551">
        <v>52.6</v>
      </c>
      <c r="AS551">
        <v>47.1</v>
      </c>
      <c r="AT551">
        <v>65.099999999999994</v>
      </c>
      <c r="AU551">
        <v>57.6</v>
      </c>
      <c r="AV551">
        <v>12.5</v>
      </c>
      <c r="AW551">
        <v>34.5</v>
      </c>
      <c r="AX551">
        <v>21.7</v>
      </c>
      <c r="AY551">
        <v>16.100000000000001</v>
      </c>
      <c r="AZ551">
        <v>-0.8</v>
      </c>
      <c r="BA551">
        <v>-0.1</v>
      </c>
      <c r="BB551" t="s">
        <v>104</v>
      </c>
      <c r="BC551" t="s">
        <v>113</v>
      </c>
      <c r="BD551">
        <v>27.4</v>
      </c>
      <c r="BE551">
        <v>67.7</v>
      </c>
      <c r="BF551" t="s">
        <v>101</v>
      </c>
      <c r="BG551" t="s">
        <v>101</v>
      </c>
      <c r="BH551" t="s">
        <v>101</v>
      </c>
      <c r="BI551" t="s">
        <v>101</v>
      </c>
      <c r="BJ551" t="s">
        <v>101</v>
      </c>
      <c r="BK551" t="s">
        <v>101</v>
      </c>
      <c r="BL551" t="s">
        <v>101</v>
      </c>
      <c r="BM551" t="s">
        <v>101</v>
      </c>
      <c r="BN551" t="s">
        <v>101</v>
      </c>
      <c r="BO551" t="s">
        <v>101</v>
      </c>
      <c r="BP551">
        <v>1015</v>
      </c>
      <c r="BQ551">
        <v>31</v>
      </c>
      <c r="BR551" t="s">
        <v>101</v>
      </c>
      <c r="BS551">
        <v>1155915.8489999999</v>
      </c>
      <c r="BT551">
        <v>1928001.2120000001</v>
      </c>
      <c r="BU551">
        <v>41.958230450000002</v>
      </c>
      <c r="BV551">
        <v>-87.702188059999997</v>
      </c>
      <c r="BW551">
        <v>16</v>
      </c>
      <c r="BX551" t="s">
        <v>1067</v>
      </c>
      <c r="BY551">
        <v>33</v>
      </c>
      <c r="BZ551">
        <v>17</v>
      </c>
      <c r="CA551" t="s">
        <v>1835</v>
      </c>
    </row>
    <row r="552" spans="2:79" x14ac:dyDescent="0.2">
      <c r="B552">
        <v>609829</v>
      </c>
      <c r="C552" t="s">
        <v>1609</v>
      </c>
      <c r="D552" t="s">
        <v>88</v>
      </c>
      <c r="E552" t="s">
        <v>1610</v>
      </c>
      <c r="F552" t="s">
        <v>90</v>
      </c>
      <c r="G552" t="s">
        <v>91</v>
      </c>
      <c r="H552">
        <v>60632</v>
      </c>
      <c r="I552" t="s">
        <v>1611</v>
      </c>
      <c r="J552" t="s">
        <v>1612</v>
      </c>
      <c r="K552" t="s">
        <v>285</v>
      </c>
      <c r="L552" t="s">
        <v>112</v>
      </c>
      <c r="M552" t="s">
        <v>96</v>
      </c>
      <c r="N552" t="s">
        <v>97</v>
      </c>
      <c r="O552" t="s">
        <v>248</v>
      </c>
      <c r="P552" t="s">
        <v>249</v>
      </c>
      <c r="Q552" t="s">
        <v>1285</v>
      </c>
      <c r="R552" t="s">
        <v>103</v>
      </c>
      <c r="S552">
        <v>50</v>
      </c>
      <c r="T552" t="s">
        <v>103</v>
      </c>
      <c r="U552">
        <v>55</v>
      </c>
      <c r="V552" t="s">
        <v>102</v>
      </c>
      <c r="W552">
        <v>39</v>
      </c>
      <c r="X552" t="s">
        <v>102</v>
      </c>
      <c r="Y552">
        <v>38</v>
      </c>
      <c r="Z552" t="s">
        <v>4874</v>
      </c>
      <c r="AA552">
        <v>71</v>
      </c>
      <c r="AB552" t="s">
        <v>103</v>
      </c>
      <c r="AC552">
        <v>53</v>
      </c>
      <c r="AD552" t="s">
        <v>103</v>
      </c>
      <c r="AE552">
        <v>50</v>
      </c>
      <c r="AF552" t="s">
        <v>102</v>
      </c>
      <c r="AG552">
        <v>45</v>
      </c>
      <c r="AH552" s="2">
        <v>0.95599999999999996</v>
      </c>
      <c r="AI552">
        <v>0.2</v>
      </c>
      <c r="AJ552" s="2">
        <v>0.96099999999999997</v>
      </c>
      <c r="AK552" s="2">
        <v>1</v>
      </c>
      <c r="AL552">
        <v>67.3</v>
      </c>
      <c r="AM552">
        <v>27.9</v>
      </c>
      <c r="AN552">
        <v>47.7</v>
      </c>
      <c r="AO552">
        <v>43.4</v>
      </c>
      <c r="AP552">
        <v>55.9</v>
      </c>
      <c r="AQ552">
        <v>45.1</v>
      </c>
      <c r="AR552">
        <v>44.2</v>
      </c>
      <c r="AS552">
        <v>57.4</v>
      </c>
      <c r="AT552">
        <v>51.9</v>
      </c>
      <c r="AU552">
        <v>64.3</v>
      </c>
      <c r="AV552">
        <v>25</v>
      </c>
      <c r="AW552">
        <v>15.9</v>
      </c>
      <c r="AX552">
        <v>25.9</v>
      </c>
      <c r="AY552">
        <v>16</v>
      </c>
      <c r="AZ552">
        <v>0.1</v>
      </c>
      <c r="BA552">
        <v>-0.1</v>
      </c>
      <c r="BB552" t="s">
        <v>113</v>
      </c>
      <c r="BC552" t="s">
        <v>113</v>
      </c>
      <c r="BD552">
        <v>42.2</v>
      </c>
      <c r="BE552">
        <v>21.1</v>
      </c>
      <c r="BF552" t="s">
        <v>101</v>
      </c>
      <c r="BG552" t="s">
        <v>101</v>
      </c>
      <c r="BH552" t="s">
        <v>101</v>
      </c>
      <c r="BI552" t="s">
        <v>101</v>
      </c>
      <c r="BJ552" t="s">
        <v>101</v>
      </c>
      <c r="BK552" t="s">
        <v>101</v>
      </c>
      <c r="BL552" t="s">
        <v>101</v>
      </c>
      <c r="BM552" t="s">
        <v>101</v>
      </c>
      <c r="BN552" t="s">
        <v>101</v>
      </c>
      <c r="BO552" t="s">
        <v>101</v>
      </c>
      <c r="BP552">
        <v>510</v>
      </c>
      <c r="BQ552">
        <v>39</v>
      </c>
      <c r="BR552" t="s">
        <v>101</v>
      </c>
      <c r="BS552">
        <v>1158904.8770000001</v>
      </c>
      <c r="BT552">
        <v>1880879.379</v>
      </c>
      <c r="BU552">
        <v>41.8288631</v>
      </c>
      <c r="BV552">
        <v>-87.69249318</v>
      </c>
      <c r="BW552">
        <v>58</v>
      </c>
      <c r="BX552" t="s">
        <v>928</v>
      </c>
      <c r="BY552">
        <v>12</v>
      </c>
      <c r="BZ552">
        <v>9</v>
      </c>
      <c r="CA552" t="s">
        <v>1613</v>
      </c>
    </row>
    <row r="553" spans="2:79" x14ac:dyDescent="0.2">
      <c r="B553">
        <v>609726</v>
      </c>
      <c r="C553" t="s">
        <v>2172</v>
      </c>
      <c r="D553" t="s">
        <v>132</v>
      </c>
      <c r="E553" t="s">
        <v>2173</v>
      </c>
      <c r="F553" t="s">
        <v>90</v>
      </c>
      <c r="G553" t="s">
        <v>91</v>
      </c>
      <c r="H553">
        <v>60628</v>
      </c>
      <c r="I553" t="s">
        <v>2174</v>
      </c>
      <c r="J553" t="s">
        <v>2175</v>
      </c>
      <c r="K553" t="s">
        <v>489</v>
      </c>
      <c r="L553" t="s">
        <v>156</v>
      </c>
      <c r="M553" t="s">
        <v>96</v>
      </c>
      <c r="N553" t="s">
        <v>128</v>
      </c>
      <c r="O553" t="s">
        <v>248</v>
      </c>
      <c r="P553" t="s">
        <v>433</v>
      </c>
      <c r="Q553" t="s">
        <v>96</v>
      </c>
      <c r="R553" t="s">
        <v>149</v>
      </c>
      <c r="S553">
        <v>64</v>
      </c>
      <c r="T553" t="s">
        <v>101</v>
      </c>
      <c r="U553" t="s">
        <v>101</v>
      </c>
      <c r="V553" t="s">
        <v>103</v>
      </c>
      <c r="W553">
        <v>44</v>
      </c>
      <c r="X553" t="s">
        <v>103</v>
      </c>
      <c r="Y553">
        <v>49</v>
      </c>
      <c r="Z553" t="s">
        <v>4875</v>
      </c>
      <c r="AA553" t="s">
        <v>101</v>
      </c>
      <c r="AB553" t="s">
        <v>101</v>
      </c>
      <c r="AC553" t="s">
        <v>101</v>
      </c>
      <c r="AD553" t="s">
        <v>103</v>
      </c>
      <c r="AE553">
        <v>47</v>
      </c>
      <c r="AF553" t="s">
        <v>103</v>
      </c>
      <c r="AG553">
        <v>49</v>
      </c>
      <c r="AH553" s="2">
        <v>0.871</v>
      </c>
      <c r="AI553">
        <v>0.1</v>
      </c>
      <c r="AJ553" s="2">
        <v>0.95199999999999996</v>
      </c>
      <c r="AK553" s="2">
        <v>1</v>
      </c>
      <c r="AL553" t="s">
        <v>101</v>
      </c>
      <c r="AM553" t="s">
        <v>101</v>
      </c>
      <c r="AN553" t="s">
        <v>101</v>
      </c>
      <c r="AO553" t="s">
        <v>101</v>
      </c>
      <c r="AP553" t="s">
        <v>101</v>
      </c>
      <c r="AQ553" t="s">
        <v>101</v>
      </c>
      <c r="AR553" t="s">
        <v>101</v>
      </c>
      <c r="AS553" t="s">
        <v>101</v>
      </c>
      <c r="AT553" t="s">
        <v>101</v>
      </c>
      <c r="AU553" t="s">
        <v>101</v>
      </c>
      <c r="AV553" t="s">
        <v>101</v>
      </c>
      <c r="AW553" t="s">
        <v>101</v>
      </c>
      <c r="BB553" t="s">
        <v>101</v>
      </c>
      <c r="BC553" t="s">
        <v>101</v>
      </c>
      <c r="BD553" t="s">
        <v>101</v>
      </c>
      <c r="BE553" t="s">
        <v>101</v>
      </c>
      <c r="BF553">
        <v>18</v>
      </c>
      <c r="BG553">
        <v>18.2</v>
      </c>
      <c r="BH553">
        <v>18.7</v>
      </c>
      <c r="BI553">
        <v>18.7</v>
      </c>
      <c r="BJ553">
        <v>0.7</v>
      </c>
      <c r="BK553">
        <v>21.5</v>
      </c>
      <c r="BL553">
        <v>2.8</v>
      </c>
      <c r="BM553">
        <v>51.1</v>
      </c>
      <c r="BN553">
        <v>88.1</v>
      </c>
      <c r="BO553">
        <v>87.9</v>
      </c>
      <c r="BP553">
        <v>783</v>
      </c>
      <c r="BQ553">
        <v>48</v>
      </c>
      <c r="BR553">
        <v>90.3</v>
      </c>
      <c r="BS553">
        <v>1180061.781</v>
      </c>
      <c r="BT553">
        <v>1831459.213</v>
      </c>
      <c r="BU553">
        <v>41.692789560000001</v>
      </c>
      <c r="BV553">
        <v>-87.616381439999998</v>
      </c>
      <c r="BW553">
        <v>49</v>
      </c>
      <c r="BX553" t="s">
        <v>157</v>
      </c>
      <c r="BY553">
        <v>9</v>
      </c>
      <c r="BZ553">
        <v>5</v>
      </c>
      <c r="CA553" t="s">
        <v>2176</v>
      </c>
    </row>
    <row r="554" spans="2:79" x14ac:dyDescent="0.2">
      <c r="B554">
        <v>610177</v>
      </c>
      <c r="C554" t="s">
        <v>2600</v>
      </c>
      <c r="D554" t="s">
        <v>88</v>
      </c>
      <c r="E554" t="s">
        <v>2601</v>
      </c>
      <c r="F554" t="s">
        <v>90</v>
      </c>
      <c r="G554" t="s">
        <v>91</v>
      </c>
      <c r="H554">
        <v>60607</v>
      </c>
      <c r="I554" t="s">
        <v>2602</v>
      </c>
      <c r="J554" t="s">
        <v>2603</v>
      </c>
      <c r="K554" t="s">
        <v>481</v>
      </c>
      <c r="L554" t="s">
        <v>121</v>
      </c>
      <c r="M554" t="s">
        <v>1285</v>
      </c>
      <c r="N554" t="s">
        <v>128</v>
      </c>
      <c r="O554" t="s">
        <v>248</v>
      </c>
      <c r="P554" t="s">
        <v>433</v>
      </c>
      <c r="Q554" t="s">
        <v>96</v>
      </c>
      <c r="R554" t="s">
        <v>250</v>
      </c>
      <c r="S554">
        <v>87</v>
      </c>
      <c r="T554" t="s">
        <v>101</v>
      </c>
      <c r="U554" t="s">
        <v>101</v>
      </c>
      <c r="V554" t="s">
        <v>103</v>
      </c>
      <c r="W554">
        <v>48</v>
      </c>
      <c r="X554" t="s">
        <v>103</v>
      </c>
      <c r="Y554">
        <v>53</v>
      </c>
      <c r="Z554" t="s">
        <v>4875</v>
      </c>
      <c r="AA554" t="s">
        <v>101</v>
      </c>
      <c r="AB554" t="s">
        <v>101</v>
      </c>
      <c r="AC554" t="s">
        <v>101</v>
      </c>
      <c r="AD554" t="s">
        <v>101</v>
      </c>
      <c r="AE554" t="s">
        <v>101</v>
      </c>
      <c r="AF554" t="s">
        <v>101</v>
      </c>
      <c r="AG554" t="s">
        <v>101</v>
      </c>
      <c r="AH554" s="2">
        <v>0.97099999999999997</v>
      </c>
      <c r="AI554">
        <v>0</v>
      </c>
      <c r="AJ554" s="2">
        <v>0.94899999999999995</v>
      </c>
      <c r="AK554" s="2">
        <v>0.96699999999999997</v>
      </c>
      <c r="AL554" t="s">
        <v>101</v>
      </c>
      <c r="AM554" t="s">
        <v>101</v>
      </c>
      <c r="AN554">
        <v>92.5</v>
      </c>
      <c r="AO554">
        <v>96.8</v>
      </c>
      <c r="AP554">
        <v>61.5</v>
      </c>
      <c r="AQ554">
        <v>59.1</v>
      </c>
      <c r="AR554">
        <v>89.4</v>
      </c>
      <c r="AS554">
        <v>97.8</v>
      </c>
      <c r="AT554">
        <v>56.5</v>
      </c>
      <c r="AU554">
        <v>56.8</v>
      </c>
      <c r="AV554">
        <v>81.599999999999994</v>
      </c>
      <c r="AW554">
        <v>91.8</v>
      </c>
      <c r="AX554">
        <v>77.2</v>
      </c>
      <c r="AY554">
        <v>73</v>
      </c>
      <c r="AZ554">
        <v>1</v>
      </c>
      <c r="BA554">
        <v>0.6</v>
      </c>
      <c r="BB554" t="s">
        <v>220</v>
      </c>
      <c r="BC554" t="s">
        <v>113</v>
      </c>
      <c r="BD554" t="s">
        <v>101</v>
      </c>
      <c r="BE554" t="s">
        <v>101</v>
      </c>
      <c r="BF554" t="s">
        <v>101</v>
      </c>
      <c r="BG554" t="s">
        <v>101</v>
      </c>
      <c r="BH554" t="s">
        <v>101</v>
      </c>
      <c r="BI554" t="s">
        <v>101</v>
      </c>
      <c r="BJ554" t="s">
        <v>101</v>
      </c>
      <c r="BK554" t="s">
        <v>101</v>
      </c>
      <c r="BL554" t="s">
        <v>101</v>
      </c>
      <c r="BM554" t="s">
        <v>101</v>
      </c>
      <c r="BN554" t="s">
        <v>101</v>
      </c>
      <c r="BO554" t="s">
        <v>101</v>
      </c>
      <c r="BP554">
        <v>784</v>
      </c>
      <c r="BQ554">
        <v>38</v>
      </c>
      <c r="BR554" t="s">
        <v>101</v>
      </c>
      <c r="BS554">
        <v>1167788.281</v>
      </c>
      <c r="BT554">
        <v>1899265.8319999999</v>
      </c>
      <c r="BU554">
        <v>41.879130689999997</v>
      </c>
      <c r="BV554">
        <v>-87.659371019999995</v>
      </c>
      <c r="BW554">
        <v>28</v>
      </c>
      <c r="BX554" t="s">
        <v>483</v>
      </c>
      <c r="BY554">
        <v>27</v>
      </c>
      <c r="BZ554">
        <v>12</v>
      </c>
      <c r="CA554" t="s">
        <v>2604</v>
      </c>
    </row>
    <row r="555" spans="2:79" x14ac:dyDescent="0.2">
      <c r="B555">
        <v>610040</v>
      </c>
      <c r="C555" t="s">
        <v>2830</v>
      </c>
      <c r="D555" t="s">
        <v>88</v>
      </c>
      <c r="E555" t="s">
        <v>2831</v>
      </c>
      <c r="F555" t="s">
        <v>90</v>
      </c>
      <c r="G555" t="s">
        <v>91</v>
      </c>
      <c r="H555">
        <v>60639</v>
      </c>
      <c r="I555" t="s">
        <v>2832</v>
      </c>
      <c r="J555" t="s">
        <v>2833</v>
      </c>
      <c r="K555" t="s">
        <v>192</v>
      </c>
      <c r="L555" t="s">
        <v>193</v>
      </c>
      <c r="M555" t="s">
        <v>96</v>
      </c>
      <c r="N555" t="s">
        <v>97</v>
      </c>
      <c r="O555" t="s">
        <v>98</v>
      </c>
      <c r="P555" t="s">
        <v>99</v>
      </c>
      <c r="Q555" t="s">
        <v>96</v>
      </c>
      <c r="R555" t="s">
        <v>101</v>
      </c>
      <c r="T555" t="s">
        <v>101</v>
      </c>
      <c r="U555" t="s">
        <v>101</v>
      </c>
      <c r="V555" t="s">
        <v>101</v>
      </c>
      <c r="X555" t="s">
        <v>101</v>
      </c>
      <c r="Z555" t="s">
        <v>4875</v>
      </c>
      <c r="AA555" t="s">
        <v>101</v>
      </c>
      <c r="AB555" t="s">
        <v>101</v>
      </c>
      <c r="AC555" t="s">
        <v>101</v>
      </c>
      <c r="AD555" t="s">
        <v>103</v>
      </c>
      <c r="AE555">
        <v>48</v>
      </c>
      <c r="AF555" t="s">
        <v>103</v>
      </c>
      <c r="AG555">
        <v>51</v>
      </c>
      <c r="AH555" s="2">
        <v>0.96199999999999997</v>
      </c>
      <c r="AI555">
        <v>0</v>
      </c>
      <c r="AJ555" s="2">
        <v>0.97199999999999998</v>
      </c>
      <c r="AK555" s="2">
        <v>0.97</v>
      </c>
      <c r="AL555" t="s">
        <v>101</v>
      </c>
      <c r="AM555">
        <v>32.9</v>
      </c>
      <c r="AN555">
        <v>34.1</v>
      </c>
      <c r="AO555">
        <v>18.3</v>
      </c>
      <c r="AP555">
        <v>46.5</v>
      </c>
      <c r="AQ555">
        <v>53.3</v>
      </c>
      <c r="AR555" t="s">
        <v>101</v>
      </c>
      <c r="AS555" t="s">
        <v>101</v>
      </c>
      <c r="AT555" t="s">
        <v>101</v>
      </c>
      <c r="AU555" t="s">
        <v>101</v>
      </c>
      <c r="AV555" t="s">
        <v>101</v>
      </c>
      <c r="AW555" t="s">
        <v>101</v>
      </c>
      <c r="AX555">
        <v>23.5</v>
      </c>
      <c r="AY555">
        <v>10.5</v>
      </c>
      <c r="AZ555">
        <v>-0.8</v>
      </c>
      <c r="BA555">
        <v>-0.3</v>
      </c>
      <c r="BB555" t="s">
        <v>104</v>
      </c>
      <c r="BC555" t="s">
        <v>113</v>
      </c>
      <c r="BD555" t="s">
        <v>101</v>
      </c>
      <c r="BE555" t="s">
        <v>101</v>
      </c>
      <c r="BF555" t="s">
        <v>101</v>
      </c>
      <c r="BG555" t="s">
        <v>101</v>
      </c>
      <c r="BH555" t="s">
        <v>101</v>
      </c>
      <c r="BI555" t="s">
        <v>101</v>
      </c>
      <c r="BJ555" t="s">
        <v>101</v>
      </c>
      <c r="BK555" t="s">
        <v>101</v>
      </c>
      <c r="BL555" t="s">
        <v>101</v>
      </c>
      <c r="BM555" t="s">
        <v>101</v>
      </c>
      <c r="BN555" t="s">
        <v>101</v>
      </c>
      <c r="BO555" t="s">
        <v>101</v>
      </c>
      <c r="BP555">
        <v>1334</v>
      </c>
      <c r="BQ555">
        <v>29</v>
      </c>
      <c r="BR555" t="s">
        <v>101</v>
      </c>
      <c r="BS555">
        <v>1143423.139</v>
      </c>
      <c r="BT555">
        <v>1913554.3589999999</v>
      </c>
      <c r="BU555">
        <v>41.918830219999997</v>
      </c>
      <c r="BV555">
        <v>-87.748478610000006</v>
      </c>
      <c r="BW555">
        <v>19</v>
      </c>
      <c r="BX555" t="s">
        <v>368</v>
      </c>
      <c r="BY555">
        <v>31</v>
      </c>
      <c r="BZ555">
        <v>25</v>
      </c>
      <c r="CA555" t="s">
        <v>2834</v>
      </c>
    </row>
    <row r="556" spans="2:79" x14ac:dyDescent="0.2">
      <c r="B556">
        <v>609871</v>
      </c>
      <c r="C556" t="s">
        <v>2760</v>
      </c>
      <c r="D556" t="s">
        <v>88</v>
      </c>
      <c r="E556" t="s">
        <v>2761</v>
      </c>
      <c r="F556" t="s">
        <v>90</v>
      </c>
      <c r="G556" t="s">
        <v>91</v>
      </c>
      <c r="H556">
        <v>60655</v>
      </c>
      <c r="I556" t="s">
        <v>2762</v>
      </c>
      <c r="J556" t="s">
        <v>2763</v>
      </c>
      <c r="K556" t="s">
        <v>155</v>
      </c>
      <c r="L556" t="s">
        <v>156</v>
      </c>
      <c r="M556" t="s">
        <v>101</v>
      </c>
      <c r="N556" t="s">
        <v>97</v>
      </c>
      <c r="O556" t="s">
        <v>101</v>
      </c>
      <c r="P556" t="s">
        <v>101</v>
      </c>
      <c r="Q556" t="s">
        <v>96</v>
      </c>
      <c r="R556" t="s">
        <v>101</v>
      </c>
      <c r="T556" t="s">
        <v>101</v>
      </c>
      <c r="U556" t="s">
        <v>101</v>
      </c>
      <c r="V556" t="s">
        <v>101</v>
      </c>
      <c r="X556" t="s">
        <v>101</v>
      </c>
      <c r="Z556" t="s">
        <v>4875</v>
      </c>
      <c r="AA556" t="s">
        <v>101</v>
      </c>
      <c r="AB556" t="s">
        <v>101</v>
      </c>
      <c r="AC556" t="s">
        <v>101</v>
      </c>
      <c r="AD556" t="s">
        <v>149</v>
      </c>
      <c r="AE556">
        <v>66</v>
      </c>
      <c r="AF556" t="s">
        <v>149</v>
      </c>
      <c r="AG556">
        <v>60</v>
      </c>
      <c r="AH556" s="2">
        <v>0.60899999999999999</v>
      </c>
      <c r="AI556">
        <v>0</v>
      </c>
      <c r="AJ556" s="2">
        <v>0.95499999999999996</v>
      </c>
      <c r="AK556" s="2">
        <v>1</v>
      </c>
      <c r="AL556" t="s">
        <v>101</v>
      </c>
      <c r="AM556" t="s">
        <v>101</v>
      </c>
      <c r="AN556" t="s">
        <v>101</v>
      </c>
      <c r="AO556" t="s">
        <v>101</v>
      </c>
      <c r="AP556" t="s">
        <v>101</v>
      </c>
      <c r="AQ556" t="s">
        <v>101</v>
      </c>
      <c r="AR556" t="s">
        <v>101</v>
      </c>
      <c r="AS556" t="s">
        <v>101</v>
      </c>
      <c r="AT556" t="s">
        <v>101</v>
      </c>
      <c r="AU556" t="s">
        <v>101</v>
      </c>
      <c r="AV556" t="s">
        <v>101</v>
      </c>
      <c r="AW556" t="s">
        <v>101</v>
      </c>
      <c r="BB556" t="s">
        <v>101</v>
      </c>
      <c r="BC556" t="s">
        <v>101</v>
      </c>
      <c r="BD556" t="s">
        <v>101</v>
      </c>
      <c r="BE556" t="s">
        <v>101</v>
      </c>
      <c r="BF556" t="s">
        <v>101</v>
      </c>
      <c r="BG556" t="s">
        <v>101</v>
      </c>
      <c r="BH556" t="s">
        <v>101</v>
      </c>
      <c r="BI556" t="s">
        <v>101</v>
      </c>
      <c r="BJ556" t="s">
        <v>101</v>
      </c>
      <c r="BK556" t="s">
        <v>101</v>
      </c>
      <c r="BL556" t="s">
        <v>101</v>
      </c>
      <c r="BM556" t="s">
        <v>101</v>
      </c>
      <c r="BN556" t="s">
        <v>101</v>
      </c>
      <c r="BO556" t="s">
        <v>101</v>
      </c>
      <c r="BP556">
        <v>204</v>
      </c>
      <c r="BQ556">
        <v>49</v>
      </c>
      <c r="BR556" t="s">
        <v>101</v>
      </c>
      <c r="BS556">
        <v>1161152.1200000001</v>
      </c>
      <c r="BT556">
        <v>1829643.669</v>
      </c>
      <c r="BU556">
        <v>41.688218429999999</v>
      </c>
      <c r="BV556">
        <v>-87.685663399999996</v>
      </c>
      <c r="BW556">
        <v>75</v>
      </c>
      <c r="BX556" t="s">
        <v>697</v>
      </c>
      <c r="BY556">
        <v>19</v>
      </c>
      <c r="BZ556">
        <v>22</v>
      </c>
      <c r="CA556" t="s">
        <v>2764</v>
      </c>
    </row>
    <row r="557" spans="2:79" x14ac:dyDescent="0.2">
      <c r="B557">
        <v>610005</v>
      </c>
      <c r="C557" t="s">
        <v>1134</v>
      </c>
      <c r="D557" t="s">
        <v>88</v>
      </c>
      <c r="E557" t="s">
        <v>1135</v>
      </c>
      <c r="F557" t="s">
        <v>90</v>
      </c>
      <c r="G557" t="s">
        <v>91</v>
      </c>
      <c r="H557">
        <v>60623</v>
      </c>
      <c r="I557" t="s">
        <v>1136</v>
      </c>
      <c r="J557" t="s">
        <v>1137</v>
      </c>
      <c r="K557" t="s">
        <v>268</v>
      </c>
      <c r="L557" t="s">
        <v>121</v>
      </c>
      <c r="M557" t="s">
        <v>96</v>
      </c>
      <c r="N557" t="s">
        <v>97</v>
      </c>
      <c r="O557" t="s">
        <v>98</v>
      </c>
      <c r="P557" t="s">
        <v>99</v>
      </c>
      <c r="Q557" t="s">
        <v>96</v>
      </c>
      <c r="R557" t="s">
        <v>103</v>
      </c>
      <c r="S557">
        <v>42</v>
      </c>
      <c r="T557" t="s">
        <v>101</v>
      </c>
      <c r="U557" t="s">
        <v>101</v>
      </c>
      <c r="V557" t="s">
        <v>250</v>
      </c>
      <c r="W557">
        <v>82</v>
      </c>
      <c r="X557" t="s">
        <v>149</v>
      </c>
      <c r="Y557">
        <v>72</v>
      </c>
      <c r="Z557" t="s">
        <v>4875</v>
      </c>
      <c r="AA557" t="s">
        <v>101</v>
      </c>
      <c r="AB557" t="s">
        <v>101</v>
      </c>
      <c r="AC557" t="s">
        <v>101</v>
      </c>
      <c r="AD557" t="s">
        <v>101</v>
      </c>
      <c r="AE557" t="s">
        <v>101</v>
      </c>
      <c r="AF557" t="s">
        <v>101</v>
      </c>
      <c r="AG557" t="s">
        <v>101</v>
      </c>
      <c r="AH557" s="2">
        <v>0.94399999999999995</v>
      </c>
      <c r="AI557">
        <v>0</v>
      </c>
      <c r="AJ557" s="2">
        <v>0.94699999999999995</v>
      </c>
      <c r="AK557" s="2">
        <v>1</v>
      </c>
      <c r="AL557">
        <v>69.2</v>
      </c>
      <c r="AM557">
        <v>63.3</v>
      </c>
      <c r="AN557">
        <v>32.6</v>
      </c>
      <c r="AO557">
        <v>16.899999999999999</v>
      </c>
      <c r="AP557">
        <v>40.299999999999997</v>
      </c>
      <c r="AQ557">
        <v>76</v>
      </c>
      <c r="AR557">
        <v>54.8</v>
      </c>
      <c r="AS557">
        <v>20.8</v>
      </c>
      <c r="AT557">
        <v>69.599999999999994</v>
      </c>
      <c r="AU557">
        <v>45.8</v>
      </c>
      <c r="AV557">
        <v>5.9</v>
      </c>
      <c r="AW557">
        <v>23.5</v>
      </c>
      <c r="AX557">
        <v>12.2</v>
      </c>
      <c r="AY557">
        <v>4.7</v>
      </c>
      <c r="AZ557">
        <v>0.5</v>
      </c>
      <c r="BA557">
        <v>-1</v>
      </c>
      <c r="BB557" t="s">
        <v>113</v>
      </c>
      <c r="BC557" t="s">
        <v>113</v>
      </c>
      <c r="BD557" t="s">
        <v>101</v>
      </c>
      <c r="BE557" t="s">
        <v>101</v>
      </c>
      <c r="BF557" t="s">
        <v>101</v>
      </c>
      <c r="BG557" t="s">
        <v>101</v>
      </c>
      <c r="BH557" t="s">
        <v>101</v>
      </c>
      <c r="BI557" t="s">
        <v>101</v>
      </c>
      <c r="BJ557" t="s">
        <v>101</v>
      </c>
      <c r="BK557" t="s">
        <v>101</v>
      </c>
      <c r="BL557" t="s">
        <v>101</v>
      </c>
      <c r="BM557" t="s">
        <v>101</v>
      </c>
      <c r="BN557" t="s">
        <v>101</v>
      </c>
      <c r="BO557" t="s">
        <v>101</v>
      </c>
      <c r="BP557">
        <v>315</v>
      </c>
      <c r="BQ557">
        <v>36</v>
      </c>
      <c r="BR557" t="s">
        <v>101</v>
      </c>
      <c r="BS557">
        <v>1148118.2590000001</v>
      </c>
      <c r="BT557">
        <v>1892326.8049999999</v>
      </c>
      <c r="BU557">
        <v>41.860490329999998</v>
      </c>
      <c r="BV557">
        <v>-87.731774860000002</v>
      </c>
      <c r="BW557">
        <v>29</v>
      </c>
      <c r="BX557" t="s">
        <v>412</v>
      </c>
      <c r="BY557">
        <v>24</v>
      </c>
      <c r="BZ557">
        <v>10</v>
      </c>
      <c r="CA557" t="s">
        <v>1138</v>
      </c>
    </row>
    <row r="558" spans="2:79" x14ac:dyDescent="0.2">
      <c r="B558">
        <v>610083</v>
      </c>
      <c r="C558" t="s">
        <v>2775</v>
      </c>
      <c r="D558" t="s">
        <v>88</v>
      </c>
      <c r="E558" t="s">
        <v>2776</v>
      </c>
      <c r="F558" t="s">
        <v>90</v>
      </c>
      <c r="G558" t="s">
        <v>91</v>
      </c>
      <c r="H558">
        <v>60656</v>
      </c>
      <c r="I558" t="s">
        <v>2777</v>
      </c>
      <c r="J558" t="s">
        <v>2778</v>
      </c>
      <c r="K558" t="s">
        <v>1066</v>
      </c>
      <c r="L558" t="s">
        <v>193</v>
      </c>
      <c r="M558" t="s">
        <v>101</v>
      </c>
      <c r="N558" t="s">
        <v>97</v>
      </c>
      <c r="O558" t="s">
        <v>482</v>
      </c>
      <c r="P558" t="s">
        <v>789</v>
      </c>
      <c r="Q558" t="s">
        <v>96</v>
      </c>
      <c r="R558" t="s">
        <v>101</v>
      </c>
      <c r="T558" t="s">
        <v>101</v>
      </c>
      <c r="U558" t="s">
        <v>101</v>
      </c>
      <c r="V558" t="s">
        <v>101</v>
      </c>
      <c r="X558" t="s">
        <v>101</v>
      </c>
      <c r="Z558" t="s">
        <v>4875</v>
      </c>
      <c r="AA558" t="s">
        <v>101</v>
      </c>
      <c r="AB558" t="s">
        <v>101</v>
      </c>
      <c r="AC558" t="s">
        <v>101</v>
      </c>
      <c r="AD558" t="s">
        <v>149</v>
      </c>
      <c r="AE558">
        <v>57</v>
      </c>
      <c r="AF558" t="s">
        <v>149</v>
      </c>
      <c r="AG558">
        <v>58</v>
      </c>
      <c r="AH558" s="2">
        <v>0.91900000000000004</v>
      </c>
      <c r="AI558">
        <v>0</v>
      </c>
      <c r="AJ558" s="2">
        <v>0.94299999999999995</v>
      </c>
      <c r="AK558" s="2">
        <v>1</v>
      </c>
      <c r="AL558" t="s">
        <v>101</v>
      </c>
      <c r="AM558" t="s">
        <v>101</v>
      </c>
      <c r="AN558" t="s">
        <v>101</v>
      </c>
      <c r="AO558" t="s">
        <v>101</v>
      </c>
      <c r="AP558" t="s">
        <v>101</v>
      </c>
      <c r="AQ558" t="s">
        <v>101</v>
      </c>
      <c r="AR558" t="s">
        <v>101</v>
      </c>
      <c r="AS558" t="s">
        <v>101</v>
      </c>
      <c r="AT558" t="s">
        <v>101</v>
      </c>
      <c r="AU558" t="s">
        <v>101</v>
      </c>
      <c r="AV558" t="s">
        <v>101</v>
      </c>
      <c r="AW558" t="s">
        <v>101</v>
      </c>
      <c r="BB558" t="s">
        <v>101</v>
      </c>
      <c r="BC558" t="s">
        <v>101</v>
      </c>
      <c r="BD558" t="s">
        <v>101</v>
      </c>
      <c r="BE558" t="s">
        <v>101</v>
      </c>
      <c r="BF558" t="s">
        <v>101</v>
      </c>
      <c r="BG558" t="s">
        <v>101</v>
      </c>
      <c r="BH558" t="s">
        <v>101</v>
      </c>
      <c r="BI558" t="s">
        <v>101</v>
      </c>
      <c r="BJ558" t="s">
        <v>101</v>
      </c>
      <c r="BK558" t="s">
        <v>101</v>
      </c>
      <c r="BL558" t="s">
        <v>101</v>
      </c>
      <c r="BM558" t="s">
        <v>101</v>
      </c>
      <c r="BN558" t="s">
        <v>101</v>
      </c>
      <c r="BO558" t="s">
        <v>101</v>
      </c>
      <c r="BP558">
        <v>160</v>
      </c>
      <c r="BQ558">
        <v>30</v>
      </c>
      <c r="BR558" t="s">
        <v>101</v>
      </c>
      <c r="BS558">
        <v>1132103.024</v>
      </c>
      <c r="BT558">
        <v>1932162.514</v>
      </c>
      <c r="BU558">
        <v>41.970097379999999</v>
      </c>
      <c r="BV558">
        <v>-87.789636909999999</v>
      </c>
      <c r="BW558">
        <v>10</v>
      </c>
      <c r="BX558" t="s">
        <v>2064</v>
      </c>
      <c r="BY558">
        <v>41</v>
      </c>
      <c r="BZ558">
        <v>16</v>
      </c>
      <c r="CA558" t="s">
        <v>2779</v>
      </c>
    </row>
    <row r="559" spans="2:79" x14ac:dyDescent="0.2">
      <c r="B559">
        <v>610402</v>
      </c>
      <c r="C559" t="s">
        <v>2780</v>
      </c>
      <c r="D559" t="s">
        <v>132</v>
      </c>
      <c r="E559" t="s">
        <v>2781</v>
      </c>
      <c r="F559" t="s">
        <v>90</v>
      </c>
      <c r="G559" t="s">
        <v>91</v>
      </c>
      <c r="H559">
        <v>60618</v>
      </c>
      <c r="I559" t="s">
        <v>2782</v>
      </c>
      <c r="J559" t="s">
        <v>2783</v>
      </c>
      <c r="K559" t="s">
        <v>367</v>
      </c>
      <c r="L559" t="s">
        <v>193</v>
      </c>
      <c r="M559" t="s">
        <v>96</v>
      </c>
      <c r="N559" t="s">
        <v>128</v>
      </c>
      <c r="O559" t="s">
        <v>248</v>
      </c>
      <c r="P559" t="s">
        <v>433</v>
      </c>
      <c r="Q559" t="s">
        <v>96</v>
      </c>
      <c r="R559" t="s">
        <v>101</v>
      </c>
      <c r="T559" t="s">
        <v>101</v>
      </c>
      <c r="U559" t="s">
        <v>101</v>
      </c>
      <c r="V559" t="s">
        <v>101</v>
      </c>
      <c r="X559" t="s">
        <v>101</v>
      </c>
      <c r="Z559" t="s">
        <v>4875</v>
      </c>
      <c r="AA559" t="s">
        <v>101</v>
      </c>
      <c r="AB559" t="s">
        <v>101</v>
      </c>
      <c r="AC559" t="s">
        <v>101</v>
      </c>
      <c r="AD559" t="s">
        <v>149</v>
      </c>
      <c r="AE559">
        <v>58</v>
      </c>
      <c r="AF559" t="s">
        <v>149</v>
      </c>
      <c r="AG559">
        <v>55</v>
      </c>
      <c r="AH559" s="2">
        <v>0.96699999999999997</v>
      </c>
      <c r="AI559">
        <v>0</v>
      </c>
      <c r="AJ559" s="2">
        <v>0.94499999999999995</v>
      </c>
      <c r="AK559" s="2">
        <v>1</v>
      </c>
      <c r="AL559" t="s">
        <v>101</v>
      </c>
      <c r="AM559" t="s">
        <v>101</v>
      </c>
      <c r="AN559" t="s">
        <v>101</v>
      </c>
      <c r="AO559" t="s">
        <v>101</v>
      </c>
      <c r="AP559" t="s">
        <v>101</v>
      </c>
      <c r="AQ559" t="s">
        <v>101</v>
      </c>
      <c r="AR559" t="s">
        <v>101</v>
      </c>
      <c r="AS559" t="s">
        <v>101</v>
      </c>
      <c r="AT559" t="s">
        <v>101</v>
      </c>
      <c r="AU559" t="s">
        <v>101</v>
      </c>
      <c r="AV559" t="s">
        <v>101</v>
      </c>
      <c r="AW559" t="s">
        <v>101</v>
      </c>
      <c r="BB559" t="s">
        <v>101</v>
      </c>
      <c r="BC559" t="s">
        <v>101</v>
      </c>
      <c r="BD559" t="s">
        <v>101</v>
      </c>
      <c r="BE559" t="s">
        <v>101</v>
      </c>
      <c r="BF559" t="s">
        <v>101</v>
      </c>
      <c r="BG559" t="s">
        <v>101</v>
      </c>
      <c r="BH559" t="s">
        <v>101</v>
      </c>
      <c r="BI559" t="s">
        <v>101</v>
      </c>
      <c r="BJ559" t="s">
        <v>101</v>
      </c>
      <c r="BK559">
        <v>20.7</v>
      </c>
      <c r="BL559" t="s">
        <v>101</v>
      </c>
      <c r="BM559">
        <v>40.6</v>
      </c>
      <c r="BN559" t="s">
        <v>101</v>
      </c>
      <c r="BO559">
        <v>63.3</v>
      </c>
      <c r="BP559">
        <v>200</v>
      </c>
      <c r="BQ559">
        <v>35</v>
      </c>
      <c r="BR559" t="s">
        <v>101</v>
      </c>
      <c r="BS559">
        <v>1159059.4110000001</v>
      </c>
      <c r="BT559">
        <v>1921900.7450000001</v>
      </c>
      <c r="BU559">
        <v>41.941426290000003</v>
      </c>
      <c r="BV559">
        <v>-87.690799299999995</v>
      </c>
      <c r="BW559">
        <v>5</v>
      </c>
      <c r="BX559" t="s">
        <v>2373</v>
      </c>
      <c r="BY559">
        <v>47</v>
      </c>
      <c r="BZ559">
        <v>19</v>
      </c>
      <c r="CA559" t="s">
        <v>2784</v>
      </c>
    </row>
    <row r="560" spans="2:79" x14ac:dyDescent="0.2">
      <c r="B560">
        <v>610515</v>
      </c>
      <c r="C560" t="s">
        <v>2785</v>
      </c>
      <c r="D560" t="s">
        <v>88</v>
      </c>
      <c r="E560" t="s">
        <v>2786</v>
      </c>
      <c r="F560" t="s">
        <v>90</v>
      </c>
      <c r="G560" t="s">
        <v>91</v>
      </c>
      <c r="H560">
        <v>60641</v>
      </c>
      <c r="I560" t="s">
        <v>2787</v>
      </c>
      <c r="J560" t="s">
        <v>2788</v>
      </c>
      <c r="K560" t="s">
        <v>1066</v>
      </c>
      <c r="L560" t="s">
        <v>193</v>
      </c>
      <c r="M560" t="s">
        <v>1285</v>
      </c>
      <c r="N560" t="s">
        <v>128</v>
      </c>
      <c r="O560" t="s">
        <v>248</v>
      </c>
      <c r="P560" t="s">
        <v>433</v>
      </c>
      <c r="Q560" t="s">
        <v>96</v>
      </c>
      <c r="R560" t="s">
        <v>101</v>
      </c>
      <c r="T560" t="s">
        <v>250</v>
      </c>
      <c r="U560">
        <v>99</v>
      </c>
      <c r="V560" t="s">
        <v>101</v>
      </c>
      <c r="X560" t="s">
        <v>101</v>
      </c>
      <c r="Z560" t="s">
        <v>4874</v>
      </c>
      <c r="AA560">
        <v>75</v>
      </c>
      <c r="AB560" t="s">
        <v>103</v>
      </c>
      <c r="AC560">
        <v>53</v>
      </c>
      <c r="AD560" t="s">
        <v>149</v>
      </c>
      <c r="AE560">
        <v>62</v>
      </c>
      <c r="AF560" t="s">
        <v>149</v>
      </c>
      <c r="AG560">
        <v>58</v>
      </c>
      <c r="AH560" s="2">
        <v>0.97299999999999998</v>
      </c>
      <c r="AI560">
        <v>0</v>
      </c>
      <c r="AJ560" s="2">
        <v>0.96499999999999997</v>
      </c>
      <c r="AK560" s="2">
        <v>1</v>
      </c>
      <c r="AL560">
        <v>84.6</v>
      </c>
      <c r="AM560" t="s">
        <v>101</v>
      </c>
      <c r="AN560">
        <v>76.5</v>
      </c>
      <c r="AO560">
        <v>79.400000000000006</v>
      </c>
      <c r="AP560">
        <v>63.4</v>
      </c>
      <c r="AQ560">
        <v>63.7</v>
      </c>
      <c r="AR560" t="s">
        <v>101</v>
      </c>
      <c r="AS560" t="s">
        <v>101</v>
      </c>
      <c r="AT560" t="s">
        <v>101</v>
      </c>
      <c r="AU560" t="s">
        <v>101</v>
      </c>
      <c r="AV560" t="s">
        <v>101</v>
      </c>
      <c r="AW560" t="s">
        <v>101</v>
      </c>
      <c r="AX560">
        <v>57.8</v>
      </c>
      <c r="AY560">
        <v>52</v>
      </c>
      <c r="AZ560">
        <v>0.6</v>
      </c>
      <c r="BA560">
        <v>2.1</v>
      </c>
      <c r="BB560" t="s">
        <v>113</v>
      </c>
      <c r="BC560" t="s">
        <v>220</v>
      </c>
      <c r="BD560" t="s">
        <v>101</v>
      </c>
      <c r="BE560" t="s">
        <v>101</v>
      </c>
      <c r="BF560" t="s">
        <v>101</v>
      </c>
      <c r="BG560" t="s">
        <v>101</v>
      </c>
      <c r="BH560" t="s">
        <v>101</v>
      </c>
      <c r="BI560" t="s">
        <v>101</v>
      </c>
      <c r="BJ560" t="s">
        <v>101</v>
      </c>
      <c r="BK560" t="s">
        <v>101</v>
      </c>
      <c r="BL560" t="s">
        <v>101</v>
      </c>
      <c r="BM560" t="s">
        <v>101</v>
      </c>
      <c r="BN560" t="s">
        <v>101</v>
      </c>
      <c r="BO560" t="s">
        <v>101</v>
      </c>
      <c r="BP560">
        <v>363</v>
      </c>
      <c r="BQ560">
        <v>29</v>
      </c>
      <c r="BR560" t="s">
        <v>101</v>
      </c>
      <c r="BS560">
        <v>1148206.405</v>
      </c>
      <c r="BT560">
        <v>1925121.4790000001</v>
      </c>
      <c r="BU560">
        <v>41.950480550000002</v>
      </c>
      <c r="BV560">
        <v>-87.730605449999999</v>
      </c>
      <c r="BW560">
        <v>16</v>
      </c>
      <c r="BX560" t="s">
        <v>1067</v>
      </c>
      <c r="BY560">
        <v>38</v>
      </c>
      <c r="BZ560">
        <v>17</v>
      </c>
      <c r="CA560" t="s">
        <v>2789</v>
      </c>
    </row>
    <row r="561" spans="2:79" x14ac:dyDescent="0.2">
      <c r="B561">
        <v>610132</v>
      </c>
      <c r="C561" t="s">
        <v>2674</v>
      </c>
      <c r="D561" t="s">
        <v>88</v>
      </c>
      <c r="E561" t="s">
        <v>2675</v>
      </c>
      <c r="F561" t="s">
        <v>90</v>
      </c>
      <c r="G561" t="s">
        <v>91</v>
      </c>
      <c r="H561">
        <v>60628</v>
      </c>
      <c r="I561" t="s">
        <v>2676</v>
      </c>
      <c r="J561" t="s">
        <v>2677</v>
      </c>
      <c r="K561" t="s">
        <v>213</v>
      </c>
      <c r="L561" t="s">
        <v>156</v>
      </c>
      <c r="M561" t="s">
        <v>1285</v>
      </c>
      <c r="N561" t="s">
        <v>128</v>
      </c>
      <c r="O561" t="s">
        <v>248</v>
      </c>
      <c r="P561" t="s">
        <v>433</v>
      </c>
      <c r="Q561" t="s">
        <v>96</v>
      </c>
      <c r="R561" t="s">
        <v>250</v>
      </c>
      <c r="S561">
        <v>99</v>
      </c>
      <c r="T561" t="s">
        <v>102</v>
      </c>
      <c r="U561">
        <v>33</v>
      </c>
      <c r="V561" t="s">
        <v>149</v>
      </c>
      <c r="W561">
        <v>66</v>
      </c>
      <c r="X561" t="s">
        <v>250</v>
      </c>
      <c r="Y561">
        <v>88</v>
      </c>
      <c r="Z561" t="s">
        <v>4877</v>
      </c>
      <c r="AA561">
        <v>27</v>
      </c>
      <c r="AB561" t="s">
        <v>103</v>
      </c>
      <c r="AC561">
        <v>41</v>
      </c>
      <c r="AD561" t="s">
        <v>149</v>
      </c>
      <c r="AE561">
        <v>55</v>
      </c>
      <c r="AF561" t="s">
        <v>103</v>
      </c>
      <c r="AG561">
        <v>47</v>
      </c>
      <c r="AH561" s="2">
        <v>0.97599999999999998</v>
      </c>
      <c r="AI561">
        <v>0</v>
      </c>
      <c r="AJ561" s="2">
        <v>0.97199999999999998</v>
      </c>
      <c r="AK561" s="2">
        <v>1</v>
      </c>
      <c r="AL561">
        <v>100</v>
      </c>
      <c r="AM561">
        <v>78.3</v>
      </c>
      <c r="AN561">
        <v>94</v>
      </c>
      <c r="AO561">
        <v>91.6</v>
      </c>
      <c r="AP561">
        <v>51.8</v>
      </c>
      <c r="AQ561">
        <v>65.5</v>
      </c>
      <c r="AR561">
        <v>78.599999999999994</v>
      </c>
      <c r="AS561">
        <v>92.9</v>
      </c>
      <c r="AT561">
        <v>53.6</v>
      </c>
      <c r="AU561">
        <v>60.7</v>
      </c>
      <c r="AV561" t="s">
        <v>101</v>
      </c>
      <c r="AW561" t="s">
        <v>101</v>
      </c>
      <c r="AX561">
        <v>78.8</v>
      </c>
      <c r="AY561">
        <v>79.599999999999994</v>
      </c>
      <c r="AZ561">
        <v>1.7</v>
      </c>
      <c r="BA561">
        <v>-0.2</v>
      </c>
      <c r="BB561" t="s">
        <v>220</v>
      </c>
      <c r="BC561" t="s">
        <v>113</v>
      </c>
      <c r="BD561" t="s">
        <v>101</v>
      </c>
      <c r="BE561" t="s">
        <v>101</v>
      </c>
      <c r="BF561" t="s">
        <v>101</v>
      </c>
      <c r="BG561" t="s">
        <v>101</v>
      </c>
      <c r="BH561" t="s">
        <v>101</v>
      </c>
      <c r="BI561" t="s">
        <v>101</v>
      </c>
      <c r="BJ561" t="s">
        <v>101</v>
      </c>
      <c r="BK561" t="s">
        <v>101</v>
      </c>
      <c r="BL561" t="s">
        <v>101</v>
      </c>
      <c r="BM561" t="s">
        <v>101</v>
      </c>
      <c r="BN561" t="s">
        <v>101</v>
      </c>
      <c r="BO561" t="s">
        <v>101</v>
      </c>
      <c r="BP561">
        <v>192</v>
      </c>
      <c r="BQ561">
        <v>48</v>
      </c>
      <c r="BR561" t="s">
        <v>101</v>
      </c>
      <c r="BS561">
        <v>1182742.5049999999</v>
      </c>
      <c r="BT561">
        <v>1835063.9</v>
      </c>
      <c r="BU561">
        <v>41.702619650000003</v>
      </c>
      <c r="BV561">
        <v>-87.606455519999997</v>
      </c>
      <c r="BW561">
        <v>50</v>
      </c>
      <c r="BX561" t="s">
        <v>298</v>
      </c>
      <c r="BY561">
        <v>9</v>
      </c>
      <c r="BZ561">
        <v>5</v>
      </c>
      <c r="CA561" t="s">
        <v>2678</v>
      </c>
    </row>
    <row r="562" spans="2:79" x14ac:dyDescent="0.2">
      <c r="B562">
        <v>610308</v>
      </c>
      <c r="C562" t="s">
        <v>2810</v>
      </c>
      <c r="D562" t="s">
        <v>88</v>
      </c>
      <c r="E562" t="s">
        <v>2811</v>
      </c>
      <c r="F562" t="s">
        <v>90</v>
      </c>
      <c r="G562" t="s">
        <v>91</v>
      </c>
      <c r="H562">
        <v>60612</v>
      </c>
      <c r="I562" t="s">
        <v>2812</v>
      </c>
      <c r="J562" t="s">
        <v>2813</v>
      </c>
      <c r="K562" t="s">
        <v>481</v>
      </c>
      <c r="L562" t="s">
        <v>121</v>
      </c>
      <c r="M562" t="s">
        <v>101</v>
      </c>
      <c r="N562" t="s">
        <v>128</v>
      </c>
      <c r="O562" t="s">
        <v>482</v>
      </c>
      <c r="P562" t="s">
        <v>789</v>
      </c>
      <c r="Q562" t="s">
        <v>96</v>
      </c>
      <c r="R562" t="s">
        <v>101</v>
      </c>
      <c r="T562" t="s">
        <v>101</v>
      </c>
      <c r="U562" t="s">
        <v>101</v>
      </c>
      <c r="V562" t="s">
        <v>101</v>
      </c>
      <c r="X562" t="s">
        <v>101</v>
      </c>
      <c r="Z562" t="s">
        <v>4875</v>
      </c>
      <c r="AA562" t="s">
        <v>101</v>
      </c>
      <c r="AB562" t="s">
        <v>101</v>
      </c>
      <c r="AC562" t="s">
        <v>101</v>
      </c>
      <c r="AD562" t="s">
        <v>149</v>
      </c>
      <c r="AE562">
        <v>57</v>
      </c>
      <c r="AF562" t="s">
        <v>149</v>
      </c>
      <c r="AG562">
        <v>60</v>
      </c>
      <c r="AH562" s="2">
        <v>0.8</v>
      </c>
      <c r="AI562">
        <v>0</v>
      </c>
      <c r="AJ562" s="2">
        <v>0.95599999999999996</v>
      </c>
      <c r="AK562" s="2">
        <v>1</v>
      </c>
      <c r="AL562" t="s">
        <v>101</v>
      </c>
      <c r="AM562" t="s">
        <v>101</v>
      </c>
      <c r="AN562" t="s">
        <v>101</v>
      </c>
      <c r="AO562" t="s">
        <v>101</v>
      </c>
      <c r="AP562" t="s">
        <v>101</v>
      </c>
      <c r="AQ562" t="s">
        <v>101</v>
      </c>
      <c r="AR562" t="s">
        <v>101</v>
      </c>
      <c r="AS562" t="s">
        <v>101</v>
      </c>
      <c r="AT562" t="s">
        <v>101</v>
      </c>
      <c r="AU562" t="s">
        <v>101</v>
      </c>
      <c r="AV562" t="s">
        <v>101</v>
      </c>
      <c r="AW562" t="s">
        <v>101</v>
      </c>
      <c r="BB562" t="s">
        <v>101</v>
      </c>
      <c r="BC562" t="s">
        <v>101</v>
      </c>
      <c r="BD562" t="s">
        <v>101</v>
      </c>
      <c r="BE562" t="s">
        <v>101</v>
      </c>
      <c r="BF562" t="s">
        <v>101</v>
      </c>
      <c r="BG562" t="s">
        <v>101</v>
      </c>
      <c r="BH562" t="s">
        <v>101</v>
      </c>
      <c r="BI562" t="s">
        <v>101</v>
      </c>
      <c r="BJ562" t="s">
        <v>101</v>
      </c>
      <c r="BK562" t="s">
        <v>101</v>
      </c>
      <c r="BL562" t="s">
        <v>101</v>
      </c>
      <c r="BM562" t="s">
        <v>101</v>
      </c>
      <c r="BN562" t="s">
        <v>101</v>
      </c>
      <c r="BO562" t="s">
        <v>101</v>
      </c>
      <c r="BP562">
        <v>100</v>
      </c>
      <c r="BQ562">
        <v>38</v>
      </c>
      <c r="BR562" t="s">
        <v>101</v>
      </c>
      <c r="BS562">
        <v>1165013.632</v>
      </c>
      <c r="BT562">
        <v>1900863.727</v>
      </c>
      <c r="BU562">
        <v>41.883574779999996</v>
      </c>
      <c r="BV562">
        <v>-87.669513629999997</v>
      </c>
      <c r="BW562">
        <v>28</v>
      </c>
      <c r="BX562" t="s">
        <v>483</v>
      </c>
      <c r="BY562">
        <v>27</v>
      </c>
      <c r="BZ562">
        <v>13</v>
      </c>
      <c r="CA562" t="s">
        <v>2814</v>
      </c>
    </row>
    <row r="563" spans="2:79" x14ac:dyDescent="0.2">
      <c r="B563">
        <v>610163</v>
      </c>
      <c r="C563" t="s">
        <v>2820</v>
      </c>
      <c r="D563" t="s">
        <v>88</v>
      </c>
      <c r="E563" t="s">
        <v>2821</v>
      </c>
      <c r="F563" t="s">
        <v>90</v>
      </c>
      <c r="G563" t="s">
        <v>91</v>
      </c>
      <c r="H563">
        <v>60631</v>
      </c>
      <c r="I563" t="s">
        <v>2822</v>
      </c>
      <c r="J563" t="s">
        <v>2823</v>
      </c>
      <c r="K563" t="s">
        <v>1066</v>
      </c>
      <c r="L563" t="s">
        <v>193</v>
      </c>
      <c r="M563" t="s">
        <v>101</v>
      </c>
      <c r="N563" t="s">
        <v>128</v>
      </c>
      <c r="O563" t="s">
        <v>101</v>
      </c>
      <c r="P563" t="s">
        <v>101</v>
      </c>
      <c r="Q563" t="s">
        <v>96</v>
      </c>
      <c r="R563" t="s">
        <v>101</v>
      </c>
      <c r="T563" t="s">
        <v>250</v>
      </c>
      <c r="U563">
        <v>99</v>
      </c>
      <c r="V563" t="s">
        <v>101</v>
      </c>
      <c r="X563" t="s">
        <v>101</v>
      </c>
      <c r="Z563" t="s">
        <v>4878</v>
      </c>
      <c r="AA563">
        <v>84</v>
      </c>
      <c r="AB563" t="s">
        <v>250</v>
      </c>
      <c r="AC563">
        <v>81</v>
      </c>
      <c r="AD563" t="s">
        <v>149</v>
      </c>
      <c r="AE563">
        <v>69</v>
      </c>
      <c r="AF563" t="s">
        <v>149</v>
      </c>
      <c r="AG563">
        <v>63</v>
      </c>
      <c r="AH563" s="2">
        <v>0.72399999999999998</v>
      </c>
      <c r="AI563">
        <v>0</v>
      </c>
      <c r="AJ563" s="2">
        <v>0.95699999999999996</v>
      </c>
      <c r="AK563" s="2">
        <v>1</v>
      </c>
      <c r="AL563" t="s">
        <v>101</v>
      </c>
      <c r="AM563" t="s">
        <v>101</v>
      </c>
      <c r="AN563" t="s">
        <v>101</v>
      </c>
      <c r="AO563" t="s">
        <v>101</v>
      </c>
      <c r="AP563" t="s">
        <v>101</v>
      </c>
      <c r="AQ563" t="s">
        <v>101</v>
      </c>
      <c r="AR563" t="s">
        <v>101</v>
      </c>
      <c r="AS563" t="s">
        <v>101</v>
      </c>
      <c r="AT563" t="s">
        <v>101</v>
      </c>
      <c r="AU563" t="s">
        <v>101</v>
      </c>
      <c r="AV563" t="s">
        <v>101</v>
      </c>
      <c r="AW563" t="s">
        <v>101</v>
      </c>
      <c r="BB563" t="s">
        <v>101</v>
      </c>
      <c r="BC563" t="s">
        <v>101</v>
      </c>
      <c r="BD563" t="s">
        <v>101</v>
      </c>
      <c r="BE563" t="s">
        <v>101</v>
      </c>
      <c r="BF563" t="s">
        <v>101</v>
      </c>
      <c r="BG563" t="s">
        <v>101</v>
      </c>
      <c r="BH563" t="s">
        <v>101</v>
      </c>
      <c r="BI563" t="s">
        <v>101</v>
      </c>
      <c r="BJ563" t="s">
        <v>101</v>
      </c>
      <c r="BK563" t="s">
        <v>101</v>
      </c>
      <c r="BL563" t="s">
        <v>101</v>
      </c>
      <c r="BM563" t="s">
        <v>101</v>
      </c>
      <c r="BN563" t="s">
        <v>101</v>
      </c>
      <c r="BO563" t="s">
        <v>101</v>
      </c>
      <c r="BP563">
        <v>260</v>
      </c>
      <c r="BQ563">
        <v>30</v>
      </c>
      <c r="BR563" t="s">
        <v>101</v>
      </c>
      <c r="BS563">
        <v>1125318.193</v>
      </c>
      <c r="BT563">
        <v>1949163.0260000001</v>
      </c>
      <c r="BU563">
        <v>42.016863899999997</v>
      </c>
      <c r="BV563">
        <v>-87.814206639999995</v>
      </c>
      <c r="BW563">
        <v>9</v>
      </c>
      <c r="BX563" t="s">
        <v>2503</v>
      </c>
      <c r="BY563">
        <v>41</v>
      </c>
      <c r="BZ563">
        <v>16</v>
      </c>
      <c r="CA563" t="s">
        <v>2824</v>
      </c>
    </row>
    <row r="564" spans="2:79" x14ac:dyDescent="0.2">
      <c r="B564">
        <v>610066</v>
      </c>
      <c r="C564" t="s">
        <v>2690</v>
      </c>
      <c r="D564" t="s">
        <v>88</v>
      </c>
      <c r="E564" t="s">
        <v>2691</v>
      </c>
      <c r="F564" t="s">
        <v>90</v>
      </c>
      <c r="G564" t="s">
        <v>91</v>
      </c>
      <c r="H564">
        <v>60619</v>
      </c>
      <c r="I564" t="s">
        <v>2692</v>
      </c>
      <c r="J564" t="s">
        <v>2693</v>
      </c>
      <c r="K564" t="s">
        <v>200</v>
      </c>
      <c r="L564" t="s">
        <v>95</v>
      </c>
      <c r="M564" t="s">
        <v>1285</v>
      </c>
      <c r="N564" t="s">
        <v>128</v>
      </c>
      <c r="O564" t="s">
        <v>248</v>
      </c>
      <c r="P564" t="s">
        <v>433</v>
      </c>
      <c r="Q564" t="s">
        <v>96</v>
      </c>
      <c r="R564" t="s">
        <v>250</v>
      </c>
      <c r="S564">
        <v>99</v>
      </c>
      <c r="T564" t="s">
        <v>101</v>
      </c>
      <c r="U564" t="s">
        <v>101</v>
      </c>
      <c r="V564" t="s">
        <v>103</v>
      </c>
      <c r="W564">
        <v>57</v>
      </c>
      <c r="X564" t="s">
        <v>103</v>
      </c>
      <c r="Y564">
        <v>52</v>
      </c>
      <c r="Z564" t="s">
        <v>4875</v>
      </c>
      <c r="AA564" t="s">
        <v>101</v>
      </c>
      <c r="AB564" t="s">
        <v>101</v>
      </c>
      <c r="AC564" t="s">
        <v>101</v>
      </c>
      <c r="AD564" t="s">
        <v>149</v>
      </c>
      <c r="AE564">
        <v>61</v>
      </c>
      <c r="AF564" t="s">
        <v>103</v>
      </c>
      <c r="AG564">
        <v>52</v>
      </c>
      <c r="AH564" s="2">
        <v>0.96199999999999997</v>
      </c>
      <c r="AI564">
        <v>0</v>
      </c>
      <c r="AJ564" s="2">
        <v>0.94299999999999995</v>
      </c>
      <c r="AK564" s="2">
        <v>1</v>
      </c>
      <c r="AL564" t="s">
        <v>101</v>
      </c>
      <c r="AM564" t="s">
        <v>101</v>
      </c>
      <c r="AN564">
        <v>87.7</v>
      </c>
      <c r="AO564">
        <v>82.2</v>
      </c>
      <c r="AP564">
        <v>50.7</v>
      </c>
      <c r="AQ564">
        <v>48.1</v>
      </c>
      <c r="AR564" t="s">
        <v>101</v>
      </c>
      <c r="AS564">
        <v>90</v>
      </c>
      <c r="AT564" t="s">
        <v>101</v>
      </c>
      <c r="AU564">
        <v>45</v>
      </c>
      <c r="AV564" t="s">
        <v>101</v>
      </c>
      <c r="AW564" t="s">
        <v>101</v>
      </c>
      <c r="AX564">
        <v>73.3</v>
      </c>
      <c r="AY564">
        <v>74.099999999999994</v>
      </c>
      <c r="AZ564">
        <v>-1.1000000000000001</v>
      </c>
      <c r="BA564">
        <v>-0.7</v>
      </c>
      <c r="BB564" t="s">
        <v>104</v>
      </c>
      <c r="BC564" t="s">
        <v>113</v>
      </c>
      <c r="BD564" t="s">
        <v>101</v>
      </c>
      <c r="BE564" t="s">
        <v>101</v>
      </c>
      <c r="BF564" t="s">
        <v>101</v>
      </c>
      <c r="BG564" t="s">
        <v>101</v>
      </c>
      <c r="BH564" t="s">
        <v>101</v>
      </c>
      <c r="BI564" t="s">
        <v>101</v>
      </c>
      <c r="BJ564" t="s">
        <v>101</v>
      </c>
      <c r="BK564" t="s">
        <v>101</v>
      </c>
      <c r="BL564" t="s">
        <v>101</v>
      </c>
      <c r="BM564" t="s">
        <v>101</v>
      </c>
      <c r="BN564" t="s">
        <v>101</v>
      </c>
      <c r="BO564" t="s">
        <v>101</v>
      </c>
      <c r="BP564">
        <v>199</v>
      </c>
      <c r="BQ564">
        <v>45</v>
      </c>
      <c r="BR564" t="s">
        <v>101</v>
      </c>
      <c r="BS564">
        <v>1179172.2169999999</v>
      </c>
      <c r="BT564">
        <v>1846656.7450000001</v>
      </c>
      <c r="BU564">
        <v>41.734513870000001</v>
      </c>
      <c r="BV564">
        <v>-87.619176769999996</v>
      </c>
      <c r="BW564">
        <v>44</v>
      </c>
      <c r="BX564" t="s">
        <v>385</v>
      </c>
      <c r="BY564">
        <v>6</v>
      </c>
      <c r="BZ564">
        <v>6</v>
      </c>
      <c r="CA564" t="s">
        <v>2694</v>
      </c>
    </row>
    <row r="565" spans="2:79" x14ac:dyDescent="0.2">
      <c r="B565">
        <v>610534</v>
      </c>
      <c r="C565" t="s">
        <v>2951</v>
      </c>
      <c r="D565" t="s">
        <v>88</v>
      </c>
      <c r="E565" t="s">
        <v>2952</v>
      </c>
      <c r="F565" t="s">
        <v>90</v>
      </c>
      <c r="G565" t="s">
        <v>91</v>
      </c>
      <c r="H565">
        <v>60610</v>
      </c>
      <c r="I565" t="s">
        <v>2953</v>
      </c>
      <c r="J565" t="s">
        <v>2954</v>
      </c>
      <c r="K565" t="s">
        <v>192</v>
      </c>
      <c r="L565" t="s">
        <v>193</v>
      </c>
      <c r="M565" t="s">
        <v>1285</v>
      </c>
      <c r="N565" t="s">
        <v>128</v>
      </c>
      <c r="O565" t="s">
        <v>248</v>
      </c>
      <c r="P565" t="s">
        <v>789</v>
      </c>
      <c r="Q565" t="s">
        <v>96</v>
      </c>
      <c r="R565" t="s">
        <v>101</v>
      </c>
      <c r="T565" t="s">
        <v>101</v>
      </c>
      <c r="U565" t="s">
        <v>101</v>
      </c>
      <c r="V565" t="s">
        <v>101</v>
      </c>
      <c r="X565" t="s">
        <v>101</v>
      </c>
      <c r="Z565" t="s">
        <v>4875</v>
      </c>
      <c r="AA565" t="s">
        <v>101</v>
      </c>
      <c r="AB565" t="s">
        <v>101</v>
      </c>
      <c r="AC565" t="s">
        <v>101</v>
      </c>
      <c r="AD565" t="s">
        <v>149</v>
      </c>
      <c r="AE565">
        <v>64</v>
      </c>
      <c r="AF565" t="s">
        <v>103</v>
      </c>
      <c r="AG565">
        <v>52</v>
      </c>
      <c r="AH565" s="2">
        <v>0.96399999999999997</v>
      </c>
      <c r="AI565">
        <v>0</v>
      </c>
      <c r="AJ565" s="2">
        <v>0.97799999999999998</v>
      </c>
      <c r="AK565" s="2">
        <v>1</v>
      </c>
      <c r="AL565">
        <v>83.3</v>
      </c>
      <c r="AM565">
        <v>83</v>
      </c>
      <c r="AN565">
        <v>100</v>
      </c>
      <c r="AO565">
        <v>100</v>
      </c>
      <c r="AP565">
        <v>74.099999999999994</v>
      </c>
      <c r="AQ565">
        <v>76</v>
      </c>
      <c r="AR565" t="s">
        <v>101</v>
      </c>
      <c r="AS565" t="s">
        <v>101</v>
      </c>
      <c r="AT565" t="s">
        <v>101</v>
      </c>
      <c r="AU565" t="s">
        <v>101</v>
      </c>
      <c r="AV565" t="s">
        <v>101</v>
      </c>
      <c r="AW565" t="s">
        <v>101</v>
      </c>
      <c r="AX565">
        <v>100</v>
      </c>
      <c r="AY565">
        <v>100</v>
      </c>
      <c r="BB565" t="s">
        <v>101</v>
      </c>
      <c r="BC565" t="s">
        <v>101</v>
      </c>
      <c r="BD565" t="s">
        <v>101</v>
      </c>
      <c r="BE565" t="s">
        <v>101</v>
      </c>
      <c r="BF565" t="s">
        <v>101</v>
      </c>
      <c r="BG565" t="s">
        <v>101</v>
      </c>
      <c r="BH565" t="s">
        <v>101</v>
      </c>
      <c r="BI565" t="s">
        <v>101</v>
      </c>
      <c r="BJ565" t="s">
        <v>101</v>
      </c>
      <c r="BK565" t="s">
        <v>101</v>
      </c>
      <c r="BL565" t="s">
        <v>101</v>
      </c>
      <c r="BM565" t="s">
        <v>101</v>
      </c>
      <c r="BN565" t="s">
        <v>101</v>
      </c>
      <c r="BO565" t="s">
        <v>101</v>
      </c>
      <c r="BP565">
        <v>242</v>
      </c>
      <c r="BQ565">
        <v>33</v>
      </c>
      <c r="BR565" t="s">
        <v>101</v>
      </c>
      <c r="BS565">
        <v>1171670.9739999999</v>
      </c>
      <c r="BT565">
        <v>1908773.84</v>
      </c>
      <c r="BU565">
        <v>41.9051367</v>
      </c>
      <c r="BV565">
        <v>-87.644834410000001</v>
      </c>
      <c r="BW565">
        <v>8</v>
      </c>
      <c r="BX565" t="s">
        <v>1223</v>
      </c>
      <c r="BY565">
        <v>27</v>
      </c>
      <c r="BZ565">
        <v>18</v>
      </c>
      <c r="CA565" t="s">
        <v>2955</v>
      </c>
    </row>
    <row r="566" spans="2:79" x14ac:dyDescent="0.2">
      <c r="B566">
        <v>610002</v>
      </c>
      <c r="C566" t="s">
        <v>2324</v>
      </c>
      <c r="D566" t="s">
        <v>88</v>
      </c>
      <c r="E566" t="s">
        <v>2325</v>
      </c>
      <c r="F566" t="s">
        <v>90</v>
      </c>
      <c r="G566" t="s">
        <v>91</v>
      </c>
      <c r="H566">
        <v>60617</v>
      </c>
      <c r="I566" t="s">
        <v>2326</v>
      </c>
      <c r="J566" t="s">
        <v>2327</v>
      </c>
      <c r="K566" t="s">
        <v>200</v>
      </c>
      <c r="L566" t="s">
        <v>95</v>
      </c>
      <c r="M566" t="s">
        <v>96</v>
      </c>
      <c r="N566" t="s">
        <v>97</v>
      </c>
      <c r="O566" t="s">
        <v>248</v>
      </c>
      <c r="P566" t="s">
        <v>433</v>
      </c>
      <c r="Q566" t="s">
        <v>96</v>
      </c>
      <c r="R566" t="s">
        <v>149</v>
      </c>
      <c r="S566">
        <v>67</v>
      </c>
      <c r="T566" t="s">
        <v>149</v>
      </c>
      <c r="U566">
        <v>66</v>
      </c>
      <c r="V566" t="s">
        <v>149</v>
      </c>
      <c r="W566">
        <v>77</v>
      </c>
      <c r="X566" t="s">
        <v>149</v>
      </c>
      <c r="Y566">
        <v>73</v>
      </c>
      <c r="Z566" t="s">
        <v>4874</v>
      </c>
      <c r="AA566">
        <v>67</v>
      </c>
      <c r="AB566" t="s">
        <v>149</v>
      </c>
      <c r="AC566">
        <v>66</v>
      </c>
      <c r="AD566" t="s">
        <v>101</v>
      </c>
      <c r="AE566" t="s">
        <v>101</v>
      </c>
      <c r="AF566" t="s">
        <v>101</v>
      </c>
      <c r="AG566" t="s">
        <v>101</v>
      </c>
      <c r="AH566" s="2">
        <v>0.94799999999999995</v>
      </c>
      <c r="AI566">
        <v>0</v>
      </c>
      <c r="AJ566" s="2">
        <v>0.95399999999999996</v>
      </c>
      <c r="AK566" s="2">
        <v>1</v>
      </c>
      <c r="AL566">
        <v>40.200000000000003</v>
      </c>
      <c r="AM566" t="s">
        <v>101</v>
      </c>
      <c r="AN566">
        <v>36.200000000000003</v>
      </c>
      <c r="AO566">
        <v>42.7</v>
      </c>
      <c r="AP566">
        <v>56.3</v>
      </c>
      <c r="AQ566">
        <v>61.7</v>
      </c>
      <c r="AR566">
        <v>54</v>
      </c>
      <c r="AS566">
        <v>65</v>
      </c>
      <c r="AT566">
        <v>50</v>
      </c>
      <c r="AU566">
        <v>50</v>
      </c>
      <c r="AV566">
        <v>14.6</v>
      </c>
      <c r="AW566">
        <v>41.5</v>
      </c>
      <c r="AX566">
        <v>23.4</v>
      </c>
      <c r="AY566">
        <v>14</v>
      </c>
      <c r="AZ566">
        <v>0.7</v>
      </c>
      <c r="BA566">
        <v>0</v>
      </c>
      <c r="BB566" t="s">
        <v>220</v>
      </c>
      <c r="BC566" t="s">
        <v>113</v>
      </c>
      <c r="BD566" t="s">
        <v>101</v>
      </c>
      <c r="BE566" t="s">
        <v>101</v>
      </c>
      <c r="BF566" t="s">
        <v>101</v>
      </c>
      <c r="BG566" t="s">
        <v>101</v>
      </c>
      <c r="BH566" t="s">
        <v>101</v>
      </c>
      <c r="BI566" t="s">
        <v>101</v>
      </c>
      <c r="BJ566" t="s">
        <v>101</v>
      </c>
      <c r="BK566" t="s">
        <v>101</v>
      </c>
      <c r="BL566" t="s">
        <v>101</v>
      </c>
      <c r="BM566" t="s">
        <v>101</v>
      </c>
      <c r="BN566" t="s">
        <v>101</v>
      </c>
      <c r="BO566" t="s">
        <v>101</v>
      </c>
      <c r="BP566">
        <v>288</v>
      </c>
      <c r="BQ566">
        <v>47</v>
      </c>
      <c r="BR566" t="s">
        <v>101</v>
      </c>
      <c r="BS566">
        <v>1193092.436</v>
      </c>
      <c r="BT566">
        <v>1846336.5460000001</v>
      </c>
      <c r="BU566">
        <v>41.733306929999998</v>
      </c>
      <c r="BV566">
        <v>-87.5681905</v>
      </c>
      <c r="BW566">
        <v>48</v>
      </c>
      <c r="BX566" t="s">
        <v>640</v>
      </c>
      <c r="BY566">
        <v>7</v>
      </c>
      <c r="BZ566">
        <v>4</v>
      </c>
      <c r="CA566" t="s">
        <v>2328</v>
      </c>
    </row>
    <row r="567" spans="2:79" x14ac:dyDescent="0.2">
      <c r="B567">
        <v>610504</v>
      </c>
      <c r="C567" t="s">
        <v>2979</v>
      </c>
      <c r="D567" t="s">
        <v>88</v>
      </c>
      <c r="E567" t="s">
        <v>2980</v>
      </c>
      <c r="F567" t="s">
        <v>90</v>
      </c>
      <c r="G567" t="s">
        <v>91</v>
      </c>
      <c r="H567">
        <v>60609</v>
      </c>
      <c r="I567" t="s">
        <v>2981</v>
      </c>
      <c r="J567" t="s">
        <v>2982</v>
      </c>
      <c r="K567" t="s">
        <v>285</v>
      </c>
      <c r="L567" t="s">
        <v>112</v>
      </c>
      <c r="M567" t="s">
        <v>101</v>
      </c>
      <c r="N567" t="s">
        <v>128</v>
      </c>
      <c r="O567" t="s">
        <v>101</v>
      </c>
      <c r="P567" t="s">
        <v>101</v>
      </c>
      <c r="Q567" t="s">
        <v>96</v>
      </c>
      <c r="R567" t="s">
        <v>101</v>
      </c>
      <c r="T567" t="s">
        <v>101</v>
      </c>
      <c r="U567" t="s">
        <v>101</v>
      </c>
      <c r="V567" t="s">
        <v>101</v>
      </c>
      <c r="X567" t="s">
        <v>101</v>
      </c>
      <c r="Z567" t="s">
        <v>4875</v>
      </c>
      <c r="AA567" t="s">
        <v>101</v>
      </c>
      <c r="AB567" t="s">
        <v>101</v>
      </c>
      <c r="AC567" t="s">
        <v>101</v>
      </c>
      <c r="AD567" t="s">
        <v>149</v>
      </c>
      <c r="AE567">
        <v>55</v>
      </c>
      <c r="AF567" t="s">
        <v>149</v>
      </c>
      <c r="AG567">
        <v>57</v>
      </c>
      <c r="AI567">
        <v>0</v>
      </c>
      <c r="AJ567" s="2">
        <v>0.95599999999999996</v>
      </c>
      <c r="AK567" s="2">
        <v>1</v>
      </c>
      <c r="AL567" t="s">
        <v>101</v>
      </c>
      <c r="AM567" t="s">
        <v>101</v>
      </c>
      <c r="AN567" t="s">
        <v>101</v>
      </c>
      <c r="AO567" t="s">
        <v>101</v>
      </c>
      <c r="AP567" t="s">
        <v>101</v>
      </c>
      <c r="AQ567" t="s">
        <v>101</v>
      </c>
      <c r="AR567" t="s">
        <v>101</v>
      </c>
      <c r="AS567" t="s">
        <v>101</v>
      </c>
      <c r="AT567" t="s">
        <v>101</v>
      </c>
      <c r="AU567" t="s">
        <v>101</v>
      </c>
      <c r="AV567" t="s">
        <v>101</v>
      </c>
      <c r="AW567" t="s">
        <v>101</v>
      </c>
      <c r="BB567" t="s">
        <v>101</v>
      </c>
      <c r="BC567" t="s">
        <v>101</v>
      </c>
      <c r="BD567" t="s">
        <v>101</v>
      </c>
      <c r="BE567" t="s">
        <v>101</v>
      </c>
      <c r="BF567" t="s">
        <v>101</v>
      </c>
      <c r="BG567" t="s">
        <v>101</v>
      </c>
      <c r="BH567" t="s">
        <v>101</v>
      </c>
      <c r="BI567" t="s">
        <v>101</v>
      </c>
      <c r="BJ567" t="s">
        <v>101</v>
      </c>
      <c r="BK567" t="s">
        <v>101</v>
      </c>
      <c r="BL567" t="s">
        <v>101</v>
      </c>
      <c r="BM567" t="s">
        <v>101</v>
      </c>
      <c r="BN567" t="s">
        <v>101</v>
      </c>
      <c r="BO567" t="s">
        <v>101</v>
      </c>
      <c r="BP567">
        <v>211</v>
      </c>
      <c r="BQ567">
        <v>39</v>
      </c>
      <c r="BR567" t="s">
        <v>101</v>
      </c>
      <c r="BS567">
        <v>1162992.8230000001</v>
      </c>
      <c r="BT567">
        <v>1880511.57</v>
      </c>
      <c r="BU567">
        <v>41.827769140000001</v>
      </c>
      <c r="BV567">
        <v>-87.677505010000004</v>
      </c>
      <c r="BW567">
        <v>59</v>
      </c>
      <c r="BX567" t="s">
        <v>2043</v>
      </c>
      <c r="BY567">
        <v>11</v>
      </c>
      <c r="BZ567">
        <v>9</v>
      </c>
      <c r="CA567" t="s">
        <v>2983</v>
      </c>
    </row>
    <row r="568" spans="2:79" x14ac:dyDescent="0.2">
      <c r="B568" t="s">
        <v>4882</v>
      </c>
      <c r="S568">
        <f>SUBTOTAL(101,tbl_schools[SAFETY_SCORE])</f>
        <v>49.504873294346979</v>
      </c>
      <c r="U568">
        <f>SUBTOTAL(101,tbl_schools[Family_Involvement_Score])</f>
        <v>50.602693602693606</v>
      </c>
      <c r="W568">
        <f>SUBTOTAL(101,tbl_schools[Environment_Score])</f>
        <v>47.76608187134503</v>
      </c>
      <c r="Y568">
        <f>SUBTOTAL(101,tbl_schools[Instruction_Score])</f>
        <v>48.288499025341132</v>
      </c>
      <c r="AE568">
        <f>SUBTOTAL(101,tbl_schools[Parent_Engagement_Score])</f>
        <v>50.231481481481481</v>
      </c>
      <c r="AG568">
        <f>SUBTOTAL(101,tbl_schools[Parent_Environment_Score])</f>
        <v>50.194444444444443</v>
      </c>
      <c r="AH568" s="2">
        <f>SUBTOTAL(101,tbl_schools[AVERAGE_STUDENT_ATTENDANCE])</f>
        <v>0.92313805309734631</v>
      </c>
      <c r="AI568">
        <f>SUBTOTAL(101,tbl_schools[Rate_of_Misconducts__per_100_students_])</f>
        <v>21.085865724381616</v>
      </c>
      <c r="AJ568" s="2">
        <f>SUBTOTAL(101,tbl_schools[Average_Teacher_Attendance])</f>
        <v>0.94378445229681984</v>
      </c>
      <c r="AK568">
        <f>SUBTOTAL(103,tbl_schools[Individualized_Education_Program_Compliance_Rate])</f>
        <v>566</v>
      </c>
      <c r="BP568">
        <f>SUBTOTAL(109,tbl_schools[COLLEGE_ENROLLMENT])</f>
        <v>354346</v>
      </c>
      <c r="CA568">
        <f>SUBTOTAL(103,tbl_schools[Location])</f>
        <v>566</v>
      </c>
    </row>
  </sheetData>
  <sheetProtection sheet="1" objects="1" scenarios="1"/>
  <pageMargins left="0.7" right="0.7" top="0.75" bottom="0.75" header="0.3" footer="0.3"/>
  <pageSetup paperSize="9" orientation="portrait" horizontalDpi="0" verticalDpi="0"/>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6DCFD-1B78-D747-A7D6-79C104573990}">
  <dimension ref="B1:Z535"/>
  <sheetViews>
    <sheetView showGridLines="0" showRowColHeaders="0" zoomScale="75" zoomScaleNormal="60" workbookViewId="0">
      <selection activeCell="H22" sqref="H22"/>
    </sheetView>
  </sheetViews>
  <sheetFormatPr baseColWidth="10" defaultRowHeight="16" x14ac:dyDescent="0.2"/>
  <cols>
    <col min="1" max="1" width="10.83203125" style="9"/>
    <col min="2" max="2" width="9.5" style="9" bestFit="1" customWidth="1"/>
    <col min="3" max="3" width="17.83203125" style="9" bestFit="1" customWidth="1"/>
    <col min="4" max="4" width="11.1640625" style="9" bestFit="1" customWidth="1"/>
    <col min="5" max="5" width="35.33203125" style="9" customWidth="1"/>
    <col min="6" max="6" width="8.6640625" style="9" bestFit="1" customWidth="1"/>
    <col min="7" max="7" width="35" style="9" bestFit="1" customWidth="1"/>
    <col min="8" max="8" width="51.83203125" style="9" bestFit="1" customWidth="1"/>
    <col min="9" max="9" width="37.6640625" style="9" bestFit="1" customWidth="1"/>
    <col min="10" max="10" width="11.1640625" style="9" bestFit="1" customWidth="1"/>
    <col min="11" max="11" width="13.5" style="9" bestFit="1" customWidth="1"/>
    <col min="12" max="12" width="8.83203125" style="9" bestFit="1" customWidth="1"/>
    <col min="13" max="13" width="12.1640625" style="9" bestFit="1" customWidth="1"/>
    <col min="14" max="14" width="10" style="9" bestFit="1" customWidth="1"/>
    <col min="15" max="15" width="31.5" style="9" bestFit="1" customWidth="1"/>
    <col min="16" max="16" width="12" style="9" bestFit="1" customWidth="1"/>
    <col min="17" max="17" width="18.33203125" style="9" bestFit="1" customWidth="1"/>
    <col min="18" max="18" width="18" style="9" bestFit="1" customWidth="1"/>
    <col min="19" max="19" width="27" style="9" bestFit="1" customWidth="1"/>
    <col min="20" max="20" width="27" style="9" customWidth="1"/>
    <col min="21" max="21" width="8.83203125" style="9" bestFit="1" customWidth="1"/>
    <col min="22" max="22" width="12.83203125" style="9" bestFit="1" customWidth="1"/>
    <col min="23" max="23" width="14.6640625" style="9" bestFit="1" customWidth="1"/>
    <col min="24" max="24" width="28.1640625" style="9" bestFit="1" customWidth="1"/>
    <col min="25" max="25" width="18.1640625" style="9" bestFit="1" customWidth="1"/>
    <col min="26" max="26" width="24.1640625" style="9" bestFit="1" customWidth="1"/>
    <col min="27" max="16384" width="10.83203125" style="9"/>
  </cols>
  <sheetData>
    <row r="1" spans="2:26" x14ac:dyDescent="0.2">
      <c r="B1" s="9" t="s">
        <v>3086</v>
      </c>
      <c r="C1" s="9" t="s">
        <v>3087</v>
      </c>
      <c r="D1" s="9" t="s">
        <v>3088</v>
      </c>
      <c r="E1" s="9" t="s">
        <v>3089</v>
      </c>
      <c r="F1" s="9" t="s">
        <v>3090</v>
      </c>
      <c r="G1" s="9" t="s">
        <v>3091</v>
      </c>
      <c r="H1" s="9" t="s">
        <v>3092</v>
      </c>
      <c r="I1" s="9" t="s">
        <v>3093</v>
      </c>
      <c r="J1" s="9" t="s">
        <v>3094</v>
      </c>
      <c r="K1" s="9" t="s">
        <v>3095</v>
      </c>
      <c r="L1" s="9" t="s">
        <v>3096</v>
      </c>
      <c r="M1" s="9" t="s">
        <v>3097</v>
      </c>
      <c r="N1" s="9" t="s">
        <v>3098</v>
      </c>
      <c r="O1" s="9" t="s">
        <v>0</v>
      </c>
      <c r="P1" s="9" t="s">
        <v>3099</v>
      </c>
      <c r="Q1" s="9" t="s">
        <v>3079</v>
      </c>
      <c r="R1" s="9" t="s">
        <v>3080</v>
      </c>
      <c r="S1" s="9" t="s">
        <v>4895</v>
      </c>
      <c r="T1" s="9" t="s">
        <v>4896</v>
      </c>
      <c r="U1" s="9" t="s">
        <v>3100</v>
      </c>
      <c r="V1" s="9" t="s">
        <v>3101</v>
      </c>
      <c r="W1" s="9" t="s">
        <v>3102</v>
      </c>
      <c r="X1" s="9" t="s">
        <v>3103</v>
      </c>
      <c r="Y1" s="9" t="s">
        <v>4916</v>
      </c>
      <c r="Z1" s="9" t="s">
        <v>4918</v>
      </c>
    </row>
    <row r="2" spans="2:26" x14ac:dyDescent="0.2">
      <c r="B2" s="9">
        <v>3512276</v>
      </c>
      <c r="C2" s="9" t="s">
        <v>3104</v>
      </c>
      <c r="D2" s="10">
        <v>38227</v>
      </c>
      <c r="E2" s="9" t="s">
        <v>3105</v>
      </c>
      <c r="F2" s="9">
        <v>890</v>
      </c>
      <c r="G2" s="9" t="s">
        <v>3106</v>
      </c>
      <c r="H2" s="9" t="s">
        <v>3107</v>
      </c>
      <c r="I2" s="9" t="s">
        <v>3108</v>
      </c>
      <c r="J2" s="9" t="b">
        <v>0</v>
      </c>
      <c r="K2" s="9" t="b">
        <v>0</v>
      </c>
      <c r="L2" s="9">
        <v>911</v>
      </c>
      <c r="M2" s="9">
        <v>9</v>
      </c>
      <c r="N2" s="9">
        <v>14</v>
      </c>
      <c r="O2" s="9">
        <v>58</v>
      </c>
      <c r="P2" s="9">
        <v>6</v>
      </c>
      <c r="Q2" s="9">
        <v>1155838</v>
      </c>
      <c r="R2" s="9">
        <v>1873050</v>
      </c>
      <c r="S2" s="9" t="str">
        <f>IF(tbl_crime[[#This Row],[COMMUNITY_AREA_NUMBER]]="", "",_xlfn.XLOOKUP(tbl_crime[[#This Row],[COMMUNITY_AREA_NUMBER]],tbl_census[COMMUNITY_AREA_NUMBER],tbl_census[COMMUNITY_AREA_NAME]))</f>
        <v>Brighton Park</v>
      </c>
      <c r="T2" s="9">
        <f>IF(tbl_crime[[#This Row],[COMMUNITY_AREA_NUMBER]]="","",_xlfn.XLOOKUP(tbl_crime[[#This Row],[COMMUNITY_AREA_NUMBER]],tbl_census[COMMUNITY_AREA_NUMBER],tbl_census[HARDSHIP_INDEX]))</f>
        <v>84</v>
      </c>
      <c r="U2" s="9">
        <v>2004</v>
      </c>
      <c r="V2" s="9">
        <v>41.807440499999998</v>
      </c>
      <c r="W2" s="9">
        <v>-87.70395585</v>
      </c>
      <c r="X2" s="9" t="s">
        <v>3109</v>
      </c>
      <c r="Y2" s="9">
        <f>_xlfn.XLOOKUP(tbl_crime[[#This Row],[COMMUNITY_AREA_NUMBER]],Table3[CA_NUMBER],Table3[Rate of misconduct per 100 students])</f>
        <v>123.00000000000001</v>
      </c>
      <c r="Z2" s="9">
        <f>_xlfn.XLOOKUP(tbl_crime[[#This Row],[COMMUNITY_AREA_NUMBER]],Table3[CA_NUMBER],Table3[TOTAL_COLLEGE_ENROLLMENT])</f>
        <v>9647</v>
      </c>
    </row>
    <row r="3" spans="2:26" x14ac:dyDescent="0.2">
      <c r="B3" s="9">
        <v>3406613</v>
      </c>
      <c r="C3" s="9" t="s">
        <v>3110</v>
      </c>
      <c r="D3" s="10">
        <v>38164</v>
      </c>
      <c r="E3" s="9" t="s">
        <v>3111</v>
      </c>
      <c r="F3" s="9">
        <v>820</v>
      </c>
      <c r="G3" s="9" t="s">
        <v>3106</v>
      </c>
      <c r="H3" s="9" t="s">
        <v>3112</v>
      </c>
      <c r="I3" s="9" t="s">
        <v>3113</v>
      </c>
      <c r="J3" s="9" t="b">
        <v>0</v>
      </c>
      <c r="K3" s="9" t="b">
        <v>0</v>
      </c>
      <c r="L3" s="9">
        <v>1112</v>
      </c>
      <c r="M3" s="9">
        <v>11</v>
      </c>
      <c r="N3" s="9">
        <v>27</v>
      </c>
      <c r="O3" s="9">
        <v>23</v>
      </c>
      <c r="P3" s="9">
        <v>6</v>
      </c>
      <c r="Q3" s="9">
        <v>1152206</v>
      </c>
      <c r="R3" s="9">
        <v>1906127</v>
      </c>
      <c r="S3" s="9" t="str">
        <f>IF(tbl_crime[[#This Row],[COMMUNITY_AREA_NUMBER]]="", "",_xlfn.XLOOKUP(tbl_crime[[#This Row],[COMMUNITY_AREA_NUMBER]],tbl_census[COMMUNITY_AREA_NUMBER],tbl_census[COMMUNITY_AREA_NAME]))</f>
        <v>Humboldt park</v>
      </c>
      <c r="T3" s="9">
        <f>IF(tbl_crime[[#This Row],[COMMUNITY_AREA_NUMBER]]="","",_xlfn.XLOOKUP(tbl_crime[[#This Row],[COMMUNITY_AREA_NUMBER]],tbl_census[COMMUNITY_AREA_NUMBER],tbl_census[HARDSHIP_INDEX]))</f>
        <v>85</v>
      </c>
      <c r="U3" s="9">
        <v>2004</v>
      </c>
      <c r="V3" s="9">
        <v>41.898279960000004</v>
      </c>
      <c r="W3" s="9">
        <v>-87.716405510000001</v>
      </c>
      <c r="X3" s="9" t="s">
        <v>3114</v>
      </c>
      <c r="Y3" s="9">
        <f>_xlfn.XLOOKUP(tbl_crime[[#This Row],[COMMUNITY_AREA_NUMBER]],Table3[CA_NUMBER],Table3[Rate of misconduct per 100 students])</f>
        <v>533.20000000000005</v>
      </c>
      <c r="Z3" s="9">
        <f>_xlfn.XLOOKUP(tbl_crime[[#This Row],[COMMUNITY_AREA_NUMBER]],Table3[CA_NUMBER],Table3[TOTAL_COLLEGE_ENROLLMENT])</f>
        <v>8620</v>
      </c>
    </row>
    <row r="4" spans="2:26" x14ac:dyDescent="0.2">
      <c r="B4" s="9">
        <v>8002131</v>
      </c>
      <c r="C4" s="9" t="s">
        <v>3115</v>
      </c>
      <c r="D4" s="10">
        <v>40637</v>
      </c>
      <c r="E4" s="9" t="s">
        <v>3116</v>
      </c>
      <c r="F4" s="9">
        <v>820</v>
      </c>
      <c r="G4" s="9" t="s">
        <v>3106</v>
      </c>
      <c r="H4" s="9" t="s">
        <v>3112</v>
      </c>
      <c r="I4" s="9" t="s">
        <v>3117</v>
      </c>
      <c r="J4" s="9" t="b">
        <v>0</v>
      </c>
      <c r="K4" s="9" t="b">
        <v>0</v>
      </c>
      <c r="L4" s="9">
        <v>221</v>
      </c>
      <c r="M4" s="9">
        <v>2</v>
      </c>
      <c r="N4" s="9">
        <v>3</v>
      </c>
      <c r="O4" s="9">
        <v>38</v>
      </c>
      <c r="P4" s="9">
        <v>6</v>
      </c>
      <c r="Q4" s="9">
        <v>1177436</v>
      </c>
      <c r="R4" s="9">
        <v>1876313</v>
      </c>
      <c r="S4" s="9" t="str">
        <f>IF(tbl_crime[[#This Row],[COMMUNITY_AREA_NUMBER]]="", "",_xlfn.XLOOKUP(tbl_crime[[#This Row],[COMMUNITY_AREA_NUMBER]],tbl_census[COMMUNITY_AREA_NUMBER],tbl_census[COMMUNITY_AREA_NAME]))</f>
        <v>Grand Boulevard</v>
      </c>
      <c r="T4" s="9">
        <f>IF(tbl_crime[[#This Row],[COMMUNITY_AREA_NUMBER]]="","",_xlfn.XLOOKUP(tbl_crime[[#This Row],[COMMUNITY_AREA_NUMBER]],tbl_census[COMMUNITY_AREA_NUMBER],tbl_census[HARDSHIP_INDEX]))</f>
        <v>57</v>
      </c>
      <c r="U4" s="9">
        <v>2011</v>
      </c>
      <c r="V4" s="9">
        <v>41.815933129999998</v>
      </c>
      <c r="W4" s="9">
        <v>-87.624642129999998</v>
      </c>
      <c r="X4" s="9" t="s">
        <v>3118</v>
      </c>
      <c r="Y4" s="9">
        <f>_xlfn.XLOOKUP(tbl_crime[[#This Row],[COMMUNITY_AREA_NUMBER]],Table3[CA_NUMBER],Table3[Rate of misconduct per 100 students])</f>
        <v>217.20000000000002</v>
      </c>
      <c r="Z4" s="9">
        <f>_xlfn.XLOOKUP(tbl_crime[[#This Row],[COMMUNITY_AREA_NUMBER]],Table3[CA_NUMBER],Table3[TOTAL_COLLEGE_ENROLLMENT])</f>
        <v>2809</v>
      </c>
    </row>
    <row r="5" spans="2:26" x14ac:dyDescent="0.2">
      <c r="B5" s="9">
        <v>7903289</v>
      </c>
      <c r="C5" s="9" t="s">
        <v>3119</v>
      </c>
      <c r="D5" s="10">
        <v>40542</v>
      </c>
      <c r="E5" s="9" t="s">
        <v>3120</v>
      </c>
      <c r="F5" s="9">
        <v>840</v>
      </c>
      <c r="G5" s="9" t="s">
        <v>3106</v>
      </c>
      <c r="H5" s="9" t="s">
        <v>3121</v>
      </c>
      <c r="I5" s="9" t="s">
        <v>3122</v>
      </c>
      <c r="J5" s="9" t="b">
        <v>0</v>
      </c>
      <c r="K5" s="9" t="b">
        <v>0</v>
      </c>
      <c r="L5" s="9">
        <v>423</v>
      </c>
      <c r="M5" s="9">
        <v>4</v>
      </c>
      <c r="N5" s="9">
        <v>7</v>
      </c>
      <c r="O5" s="9">
        <v>46</v>
      </c>
      <c r="P5" s="9">
        <v>6</v>
      </c>
      <c r="Q5" s="9">
        <v>1194622</v>
      </c>
      <c r="R5" s="9">
        <v>1850125</v>
      </c>
      <c r="S5" s="9" t="str">
        <f>IF(tbl_crime[[#This Row],[COMMUNITY_AREA_NUMBER]]="", "",_xlfn.XLOOKUP(tbl_crime[[#This Row],[COMMUNITY_AREA_NUMBER]],tbl_census[COMMUNITY_AREA_NUMBER],tbl_census[COMMUNITY_AREA_NAME]))</f>
        <v>South Chicago</v>
      </c>
      <c r="T5" s="9">
        <f>IF(tbl_crime[[#This Row],[COMMUNITY_AREA_NUMBER]]="","",_xlfn.XLOOKUP(tbl_crime[[#This Row],[COMMUNITY_AREA_NUMBER]],tbl_census[COMMUNITY_AREA_NUMBER],tbl_census[HARDSHIP_INDEX]))</f>
        <v>75</v>
      </c>
      <c r="U5" s="9">
        <v>2010</v>
      </c>
      <c r="V5" s="9">
        <v>41.743665319999998</v>
      </c>
      <c r="W5" s="9">
        <v>-87.562462760000003</v>
      </c>
      <c r="X5" s="9" t="s">
        <v>3123</v>
      </c>
      <c r="Y5" s="9">
        <f>_xlfn.XLOOKUP(tbl_crime[[#This Row],[COMMUNITY_AREA_NUMBER]],Table3[CA_NUMBER],Table3[Rate of misconduct per 100 students])</f>
        <v>241.50000000000003</v>
      </c>
      <c r="Z5" s="9">
        <f>_xlfn.XLOOKUP(tbl_crime[[#This Row],[COMMUNITY_AREA_NUMBER]],Table3[CA_NUMBER],Table3[TOTAL_COLLEGE_ENROLLMENT])</f>
        <v>4043</v>
      </c>
    </row>
    <row r="6" spans="2:26" x14ac:dyDescent="0.2">
      <c r="B6" s="9">
        <v>10402076</v>
      </c>
      <c r="C6" s="9" t="s">
        <v>3124</v>
      </c>
      <c r="D6" s="10">
        <v>42402</v>
      </c>
      <c r="E6" s="9" t="s">
        <v>3125</v>
      </c>
      <c r="F6" s="9">
        <v>820</v>
      </c>
      <c r="G6" s="9" t="s">
        <v>3106</v>
      </c>
      <c r="H6" s="9" t="s">
        <v>3112</v>
      </c>
      <c r="I6" s="9" t="s">
        <v>3126</v>
      </c>
      <c r="J6" s="9" t="b">
        <v>0</v>
      </c>
      <c r="K6" s="9" t="b">
        <v>0</v>
      </c>
      <c r="L6" s="9">
        <v>831</v>
      </c>
      <c r="M6" s="9">
        <v>8</v>
      </c>
      <c r="N6" s="9">
        <v>15</v>
      </c>
      <c r="O6" s="9">
        <v>66</v>
      </c>
      <c r="P6" s="9">
        <v>6</v>
      </c>
      <c r="Q6" s="9">
        <v>1155240</v>
      </c>
      <c r="R6" s="9">
        <v>1860661</v>
      </c>
      <c r="S6" s="9" t="str">
        <f>IF(tbl_crime[[#This Row],[COMMUNITY_AREA_NUMBER]]="", "",_xlfn.XLOOKUP(tbl_crime[[#This Row],[COMMUNITY_AREA_NUMBER]],tbl_census[COMMUNITY_AREA_NUMBER],tbl_census[COMMUNITY_AREA_NAME]))</f>
        <v>Chicago Lawn</v>
      </c>
      <c r="T6" s="9">
        <f>IF(tbl_crime[[#This Row],[COMMUNITY_AREA_NUMBER]]="","",_xlfn.XLOOKUP(tbl_crime[[#This Row],[COMMUNITY_AREA_NUMBER]],tbl_census[COMMUNITY_AREA_NUMBER],tbl_census[HARDSHIP_INDEX]))</f>
        <v>80</v>
      </c>
      <c r="U6" s="9">
        <v>2016</v>
      </c>
      <c r="V6" s="9">
        <v>41.773455300000002</v>
      </c>
      <c r="W6" s="9">
        <v>-87.706480470000002</v>
      </c>
      <c r="X6" s="9" t="s">
        <v>3127</v>
      </c>
      <c r="Y6" s="9">
        <f>_xlfn.XLOOKUP(tbl_crime[[#This Row],[COMMUNITY_AREA_NUMBER]],Table3[CA_NUMBER],Table3[Rate of misconduct per 100 students])</f>
        <v>224.5</v>
      </c>
      <c r="Z6" s="9">
        <f>_xlfn.XLOOKUP(tbl_crime[[#This Row],[COMMUNITY_AREA_NUMBER]],Table3[CA_NUMBER],Table3[TOTAL_COLLEGE_ENROLLMENT])</f>
        <v>7086</v>
      </c>
    </row>
    <row r="7" spans="2:26" x14ac:dyDescent="0.2">
      <c r="B7" s="9">
        <v>7732712</v>
      </c>
      <c r="C7" s="9" t="s">
        <v>3128</v>
      </c>
      <c r="D7" s="10">
        <v>40450</v>
      </c>
      <c r="E7" s="9" t="s">
        <v>3129</v>
      </c>
      <c r="F7" s="9">
        <v>810</v>
      </c>
      <c r="G7" s="9" t="s">
        <v>3106</v>
      </c>
      <c r="H7" s="9" t="s">
        <v>3130</v>
      </c>
      <c r="I7" s="9" t="s">
        <v>3131</v>
      </c>
      <c r="J7" s="9" t="b">
        <v>0</v>
      </c>
      <c r="K7" s="9" t="b">
        <v>0</v>
      </c>
      <c r="L7" s="9">
        <v>1323</v>
      </c>
      <c r="M7" s="9">
        <v>12</v>
      </c>
      <c r="N7" s="9">
        <v>27</v>
      </c>
      <c r="O7" s="9">
        <v>24</v>
      </c>
      <c r="P7" s="9">
        <v>6</v>
      </c>
      <c r="Q7" s="9">
        <v>1171668</v>
      </c>
      <c r="R7" s="9">
        <v>1905607</v>
      </c>
      <c r="S7" s="9" t="str">
        <f>IF(tbl_crime[[#This Row],[COMMUNITY_AREA_NUMBER]]="", "",_xlfn.XLOOKUP(tbl_crime[[#This Row],[COMMUNITY_AREA_NUMBER]],tbl_census[COMMUNITY_AREA_NUMBER],tbl_census[COMMUNITY_AREA_NAME]))</f>
        <v>West Town</v>
      </c>
      <c r="T7" s="9">
        <f>IF(tbl_crime[[#This Row],[COMMUNITY_AREA_NUMBER]]="","",_xlfn.XLOOKUP(tbl_crime[[#This Row],[COMMUNITY_AREA_NUMBER]],tbl_census[COMMUNITY_AREA_NUMBER],tbl_census[HARDSHIP_INDEX]))</f>
        <v>10</v>
      </c>
      <c r="U7" s="9">
        <v>2010</v>
      </c>
      <c r="V7" s="9">
        <v>41.896446769999997</v>
      </c>
      <c r="W7" s="9">
        <v>-87.644938679999996</v>
      </c>
      <c r="X7" s="9" t="s">
        <v>3132</v>
      </c>
      <c r="Y7" s="9">
        <f>_xlfn.XLOOKUP(tbl_crime[[#This Row],[COMMUNITY_AREA_NUMBER]],Table3[CA_NUMBER],Table3[Rate of misconduct per 100 students])</f>
        <v>567.00000000000023</v>
      </c>
      <c r="Z7" s="9">
        <f>_xlfn.XLOOKUP(tbl_crime[[#This Row],[COMMUNITY_AREA_NUMBER]],Table3[CA_NUMBER],Table3[TOTAL_COLLEGE_ENROLLMENT])</f>
        <v>9429</v>
      </c>
    </row>
    <row r="8" spans="2:26" x14ac:dyDescent="0.2">
      <c r="B8" s="9">
        <v>10769475</v>
      </c>
      <c r="C8" s="9" t="s">
        <v>3133</v>
      </c>
      <c r="D8" s="10">
        <v>42704</v>
      </c>
      <c r="E8" s="9" t="s">
        <v>3134</v>
      </c>
      <c r="F8" s="9">
        <v>810</v>
      </c>
      <c r="G8" s="9" t="s">
        <v>3106</v>
      </c>
      <c r="H8" s="9" t="s">
        <v>3130</v>
      </c>
      <c r="I8" s="9" t="s">
        <v>3135</v>
      </c>
      <c r="J8" s="9" t="b">
        <v>0</v>
      </c>
      <c r="K8" s="9" t="b">
        <v>0</v>
      </c>
      <c r="L8" s="9">
        <v>1713</v>
      </c>
      <c r="M8" s="9">
        <v>17</v>
      </c>
      <c r="N8" s="9">
        <v>33</v>
      </c>
      <c r="O8" s="9">
        <v>14</v>
      </c>
      <c r="P8" s="9">
        <v>6</v>
      </c>
      <c r="Q8" s="9">
        <v>1154133</v>
      </c>
      <c r="R8" s="9">
        <v>1933314</v>
      </c>
      <c r="S8" s="9" t="str">
        <f>IF(tbl_crime[[#This Row],[COMMUNITY_AREA_NUMBER]]="", "",_xlfn.XLOOKUP(tbl_crime[[#This Row],[COMMUNITY_AREA_NUMBER]],tbl_census[COMMUNITY_AREA_NUMBER],tbl_census[COMMUNITY_AREA_NAME]))</f>
        <v>Albany Park</v>
      </c>
      <c r="T8" s="9">
        <f>IF(tbl_crime[[#This Row],[COMMUNITY_AREA_NUMBER]]="","",_xlfn.XLOOKUP(tbl_crime[[#This Row],[COMMUNITY_AREA_NUMBER]],tbl_census[COMMUNITY_AREA_NUMBER],tbl_census[HARDSHIP_INDEX]))</f>
        <v>53</v>
      </c>
      <c r="U8" s="9">
        <v>2016</v>
      </c>
      <c r="V8" s="9">
        <v>41.972844909999999</v>
      </c>
      <c r="W8" s="9">
        <v>-87.708600079999997</v>
      </c>
      <c r="X8" s="9" t="s">
        <v>3136</v>
      </c>
      <c r="Y8" s="9">
        <f>_xlfn.XLOOKUP(tbl_crime[[#This Row],[COMMUNITY_AREA_NUMBER]],Table3[CA_NUMBER],Table3[Rate of misconduct per 100 students])</f>
        <v>95.7</v>
      </c>
      <c r="Z8" s="9">
        <f>_xlfn.XLOOKUP(tbl_crime[[#This Row],[COMMUNITY_AREA_NUMBER]],Table3[CA_NUMBER],Table3[TOTAL_COLLEGE_ENROLLMENT])</f>
        <v>6864</v>
      </c>
    </row>
    <row r="9" spans="2:26" x14ac:dyDescent="0.2">
      <c r="B9" s="9">
        <v>4494340</v>
      </c>
      <c r="C9" s="9" t="s">
        <v>3137</v>
      </c>
      <c r="D9" s="10">
        <v>38702</v>
      </c>
      <c r="E9" s="9" t="s">
        <v>3138</v>
      </c>
      <c r="F9" s="9">
        <v>860</v>
      </c>
      <c r="G9" s="9" t="s">
        <v>3106</v>
      </c>
      <c r="H9" s="9" t="s">
        <v>3139</v>
      </c>
      <c r="I9" s="9" t="s">
        <v>3140</v>
      </c>
      <c r="J9" s="9" t="b">
        <v>1</v>
      </c>
      <c r="K9" s="9" t="b">
        <v>0</v>
      </c>
      <c r="L9" s="9">
        <v>213</v>
      </c>
      <c r="M9" s="9">
        <v>2</v>
      </c>
      <c r="N9" s="9">
        <v>3</v>
      </c>
      <c r="O9" s="9">
        <v>38</v>
      </c>
      <c r="P9" s="9">
        <v>6</v>
      </c>
      <c r="Q9" s="9">
        <v>1180448</v>
      </c>
      <c r="R9" s="9">
        <v>1879234</v>
      </c>
      <c r="S9" s="9" t="str">
        <f>IF(tbl_crime[[#This Row],[COMMUNITY_AREA_NUMBER]]="", "",_xlfn.XLOOKUP(tbl_crime[[#This Row],[COMMUNITY_AREA_NUMBER]],tbl_census[COMMUNITY_AREA_NUMBER],tbl_census[COMMUNITY_AREA_NAME]))</f>
        <v>Grand Boulevard</v>
      </c>
      <c r="T9" s="9">
        <f>IF(tbl_crime[[#This Row],[COMMUNITY_AREA_NUMBER]]="","",_xlfn.XLOOKUP(tbl_crime[[#This Row],[COMMUNITY_AREA_NUMBER]],tbl_census[COMMUNITY_AREA_NUMBER],tbl_census[HARDSHIP_INDEX]))</f>
        <v>57</v>
      </c>
      <c r="U9" s="9">
        <v>2005</v>
      </c>
      <c r="V9" s="9">
        <v>41.823879890000001</v>
      </c>
      <c r="W9" s="9">
        <v>-87.613503859999994</v>
      </c>
      <c r="X9" s="9" t="s">
        <v>3141</v>
      </c>
      <c r="Y9" s="9">
        <f>_xlfn.XLOOKUP(tbl_crime[[#This Row],[COMMUNITY_AREA_NUMBER]],Table3[CA_NUMBER],Table3[Rate of misconduct per 100 students])</f>
        <v>217.20000000000002</v>
      </c>
      <c r="Z9" s="9">
        <f>_xlfn.XLOOKUP(tbl_crime[[#This Row],[COMMUNITY_AREA_NUMBER]],Table3[CA_NUMBER],Table3[TOTAL_COLLEGE_ENROLLMENT])</f>
        <v>2809</v>
      </c>
    </row>
    <row r="10" spans="2:26" x14ac:dyDescent="0.2">
      <c r="B10" s="9">
        <v>3778925</v>
      </c>
      <c r="C10" s="9" t="s">
        <v>3142</v>
      </c>
      <c r="D10" s="10">
        <v>38380</v>
      </c>
      <c r="E10" s="9" t="s">
        <v>3143</v>
      </c>
      <c r="F10" s="9">
        <v>810</v>
      </c>
      <c r="G10" s="9" t="s">
        <v>3106</v>
      </c>
      <c r="H10" s="9" t="s">
        <v>3130</v>
      </c>
      <c r="I10" s="9" t="s">
        <v>3135</v>
      </c>
      <c r="J10" s="9" t="b">
        <v>0</v>
      </c>
      <c r="K10" s="9" t="b">
        <v>0</v>
      </c>
      <c r="L10" s="9">
        <v>2211</v>
      </c>
      <c r="M10" s="9">
        <v>22</v>
      </c>
      <c r="N10" s="9">
        <v>19</v>
      </c>
      <c r="O10" s="9">
        <v>72</v>
      </c>
      <c r="P10" s="9">
        <v>6</v>
      </c>
      <c r="Q10" s="9">
        <v>1160129</v>
      </c>
      <c r="R10" s="9">
        <v>1838040</v>
      </c>
      <c r="S10" s="9" t="str">
        <f>IF(tbl_crime[[#This Row],[COMMUNITY_AREA_NUMBER]]="", "",_xlfn.XLOOKUP(tbl_crime[[#This Row],[COMMUNITY_AREA_NUMBER]],tbl_census[COMMUNITY_AREA_NUMBER],tbl_census[COMMUNITY_AREA_NAME]))</f>
        <v>Beverly</v>
      </c>
      <c r="T10" s="9">
        <f>IF(tbl_crime[[#This Row],[COMMUNITY_AREA_NUMBER]]="","",_xlfn.XLOOKUP(tbl_crime[[#This Row],[COMMUNITY_AREA_NUMBER]],tbl_census[COMMUNITY_AREA_NUMBER],tbl_census[HARDSHIP_INDEX]))</f>
        <v>12</v>
      </c>
      <c r="U10" s="9">
        <v>2005</v>
      </c>
      <c r="V10" s="9">
        <v>41.711280510000002</v>
      </c>
      <c r="W10" s="9">
        <v>-87.689179100000004</v>
      </c>
      <c r="X10" s="9" t="s">
        <v>3144</v>
      </c>
      <c r="Y10" s="9">
        <f>_xlfn.XLOOKUP(tbl_crime[[#This Row],[COMMUNITY_AREA_NUMBER]],Table3[CA_NUMBER],Table3[Rate of misconduct per 100 students])</f>
        <v>47.599999999999994</v>
      </c>
      <c r="Z10" s="9">
        <f>_xlfn.XLOOKUP(tbl_crime[[#This Row],[COMMUNITY_AREA_NUMBER]],Table3[CA_NUMBER],Table3[TOTAL_COLLEGE_ENROLLMENT])</f>
        <v>1636</v>
      </c>
    </row>
    <row r="11" spans="2:26" x14ac:dyDescent="0.2">
      <c r="B11" s="9">
        <v>3324217</v>
      </c>
      <c r="C11" s="9" t="s">
        <v>3145</v>
      </c>
      <c r="D11" s="10">
        <v>38120</v>
      </c>
      <c r="E11" s="9" t="s">
        <v>3146</v>
      </c>
      <c r="F11" s="9">
        <v>820</v>
      </c>
      <c r="G11" s="9" t="s">
        <v>3106</v>
      </c>
      <c r="H11" s="9" t="s">
        <v>3112</v>
      </c>
      <c r="I11" s="9" t="s">
        <v>3108</v>
      </c>
      <c r="J11" s="9" t="b">
        <v>0</v>
      </c>
      <c r="K11" s="9" t="b">
        <v>0</v>
      </c>
      <c r="L11" s="9">
        <v>1733</v>
      </c>
      <c r="M11" s="9">
        <v>17</v>
      </c>
      <c r="N11" s="9">
        <v>35</v>
      </c>
      <c r="O11" s="9">
        <v>21</v>
      </c>
      <c r="P11" s="9">
        <v>6</v>
      </c>
      <c r="Q11" s="9">
        <v>1153590</v>
      </c>
      <c r="R11" s="9">
        <v>1921084</v>
      </c>
      <c r="S11" s="9" t="str">
        <f>IF(tbl_crime[[#This Row],[COMMUNITY_AREA_NUMBER]]="", "",_xlfn.XLOOKUP(tbl_crime[[#This Row],[COMMUNITY_AREA_NUMBER]],tbl_census[COMMUNITY_AREA_NUMBER],tbl_census[COMMUNITY_AREA_NAME]))</f>
        <v>Avondale</v>
      </c>
      <c r="T11" s="9">
        <f>IF(tbl_crime[[#This Row],[COMMUNITY_AREA_NUMBER]]="","",_xlfn.XLOOKUP(tbl_crime[[#This Row],[COMMUNITY_AREA_NUMBER]],tbl_census[COMMUNITY_AREA_NUMBER],tbl_census[HARDSHIP_INDEX]))</f>
        <v>42</v>
      </c>
      <c r="U11" s="9">
        <v>2004</v>
      </c>
      <c r="V11" s="9">
        <v>41.939295819999998</v>
      </c>
      <c r="W11" s="9">
        <v>-87.710923440000002</v>
      </c>
      <c r="X11" s="9" t="s">
        <v>3147</v>
      </c>
      <c r="Y11" s="9">
        <f>_xlfn.XLOOKUP(tbl_crime[[#This Row],[COMMUNITY_AREA_NUMBER]],Table3[CA_NUMBER],Table3[Rate of misconduct per 100 students])</f>
        <v>59.4</v>
      </c>
      <c r="Z11" s="9">
        <f>_xlfn.XLOOKUP(tbl_crime[[#This Row],[COMMUNITY_AREA_NUMBER]],Table3[CA_NUMBER],Table3[TOTAL_COLLEGE_ENROLLMENT])</f>
        <v>3640</v>
      </c>
    </row>
    <row r="12" spans="2:26" x14ac:dyDescent="0.2">
      <c r="B12" s="9">
        <v>9902691</v>
      </c>
      <c r="C12" s="9" t="s">
        <v>3148</v>
      </c>
      <c r="D12" s="10">
        <v>41996</v>
      </c>
      <c r="E12" s="9" t="s">
        <v>3149</v>
      </c>
      <c r="F12" s="9">
        <v>860</v>
      </c>
      <c r="G12" s="9" t="s">
        <v>3106</v>
      </c>
      <c r="H12" s="9" t="s">
        <v>3139</v>
      </c>
      <c r="I12" s="9" t="s">
        <v>3150</v>
      </c>
      <c r="J12" s="9" t="b">
        <v>1</v>
      </c>
      <c r="K12" s="9" t="b">
        <v>0</v>
      </c>
      <c r="L12" s="9">
        <v>833</v>
      </c>
      <c r="M12" s="9">
        <v>8</v>
      </c>
      <c r="N12" s="9">
        <v>13</v>
      </c>
      <c r="O12" s="9">
        <v>65</v>
      </c>
      <c r="P12" s="9">
        <v>6</v>
      </c>
      <c r="Q12" s="9">
        <v>1145727</v>
      </c>
      <c r="R12" s="9">
        <v>1853720</v>
      </c>
      <c r="S12" s="9" t="str">
        <f>IF(tbl_crime[[#This Row],[COMMUNITY_AREA_NUMBER]]="", "",_xlfn.XLOOKUP(tbl_crime[[#This Row],[COMMUNITY_AREA_NUMBER]],tbl_census[COMMUNITY_AREA_NUMBER],tbl_census[COMMUNITY_AREA_NAME]))</f>
        <v>West Lawn</v>
      </c>
      <c r="T12" s="9">
        <f>IF(tbl_crime[[#This Row],[COMMUNITY_AREA_NUMBER]]="","",_xlfn.XLOOKUP(tbl_crime[[#This Row],[COMMUNITY_AREA_NUMBER]],tbl_census[COMMUNITY_AREA_NUMBER],tbl_census[HARDSHIP_INDEX]))</f>
        <v>56</v>
      </c>
      <c r="U12" s="9">
        <v>2014</v>
      </c>
      <c r="V12" s="9">
        <v>41.754592959999997</v>
      </c>
      <c r="W12" s="9">
        <v>-87.741528540000004</v>
      </c>
      <c r="X12" s="9" t="s">
        <v>3151</v>
      </c>
      <c r="Y12" s="9">
        <f>_xlfn.XLOOKUP(tbl_crime[[#This Row],[COMMUNITY_AREA_NUMBER]],Table3[CA_NUMBER],Table3[Rate of misconduct per 100 students])</f>
        <v>58</v>
      </c>
      <c r="Z12" s="9">
        <f>_xlfn.XLOOKUP(tbl_crime[[#This Row],[COMMUNITY_AREA_NUMBER]],Table3[CA_NUMBER],Table3[TOTAL_COLLEGE_ENROLLMENT])</f>
        <v>4207</v>
      </c>
    </row>
    <row r="13" spans="2:26" x14ac:dyDescent="0.2">
      <c r="B13" s="9">
        <v>7947964</v>
      </c>
      <c r="C13" s="9" t="s">
        <v>3152</v>
      </c>
      <c r="D13" s="10">
        <v>40600</v>
      </c>
      <c r="E13" s="9" t="s">
        <v>3153</v>
      </c>
      <c r="F13" s="9">
        <v>820</v>
      </c>
      <c r="G13" s="9" t="s">
        <v>3106</v>
      </c>
      <c r="H13" s="9" t="s">
        <v>3112</v>
      </c>
      <c r="I13" s="9" t="s">
        <v>3154</v>
      </c>
      <c r="J13" s="9" t="b">
        <v>0</v>
      </c>
      <c r="K13" s="9" t="b">
        <v>0</v>
      </c>
      <c r="L13" s="9">
        <v>1232</v>
      </c>
      <c r="M13" s="9">
        <v>12</v>
      </c>
      <c r="N13" s="9">
        <v>25</v>
      </c>
      <c r="O13" s="9">
        <v>28</v>
      </c>
      <c r="P13" s="9">
        <v>6</v>
      </c>
      <c r="Q13" s="9">
        <v>1171230</v>
      </c>
      <c r="R13" s="9">
        <v>1894421</v>
      </c>
      <c r="S13" s="9" t="str">
        <f>IF(tbl_crime[[#This Row],[COMMUNITY_AREA_NUMBER]]="", "",_xlfn.XLOOKUP(tbl_crime[[#This Row],[COMMUNITY_AREA_NUMBER]],tbl_census[COMMUNITY_AREA_NUMBER],tbl_census[COMMUNITY_AREA_NAME]))</f>
        <v>Near West Side</v>
      </c>
      <c r="T13" s="9">
        <f>IF(tbl_crime[[#This Row],[COMMUNITY_AREA_NUMBER]]="","",_xlfn.XLOOKUP(tbl_crime[[#This Row],[COMMUNITY_AREA_NUMBER]],tbl_census[COMMUNITY_AREA_NUMBER],tbl_census[HARDSHIP_INDEX]))</f>
        <v>15</v>
      </c>
      <c r="U13" s="9">
        <v>2011</v>
      </c>
      <c r="V13" s="9">
        <v>41.865761259999999</v>
      </c>
      <c r="W13" s="9">
        <v>-87.646875980000004</v>
      </c>
      <c r="X13" s="9" t="s">
        <v>3155</v>
      </c>
      <c r="Y13" s="9">
        <f>_xlfn.XLOOKUP(tbl_crime[[#This Row],[COMMUNITY_AREA_NUMBER]],Table3[CA_NUMBER],Table3[Rate of misconduct per 100 students])</f>
        <v>420.90000000000003</v>
      </c>
      <c r="Z13" s="9">
        <f>_xlfn.XLOOKUP(tbl_crime[[#This Row],[COMMUNITY_AREA_NUMBER]],Table3[CA_NUMBER],Table3[TOTAL_COLLEGE_ENROLLMENT])</f>
        <v>7975</v>
      </c>
    </row>
    <row r="14" spans="2:26" x14ac:dyDescent="0.2">
      <c r="B14" s="9">
        <v>8568365</v>
      </c>
      <c r="C14" s="9" t="s">
        <v>3156</v>
      </c>
      <c r="D14" s="10">
        <v>41014</v>
      </c>
      <c r="E14" s="9" t="s">
        <v>3157</v>
      </c>
      <c r="F14" s="9">
        <v>820</v>
      </c>
      <c r="G14" s="9" t="s">
        <v>3106</v>
      </c>
      <c r="H14" s="9" t="s">
        <v>3112</v>
      </c>
      <c r="I14" s="9" t="s">
        <v>3158</v>
      </c>
      <c r="J14" s="9" t="b">
        <v>0</v>
      </c>
      <c r="K14" s="9" t="b">
        <v>0</v>
      </c>
      <c r="L14" s="9">
        <v>2233</v>
      </c>
      <c r="M14" s="9">
        <v>22</v>
      </c>
      <c r="N14" s="9">
        <v>34</v>
      </c>
      <c r="O14" s="9">
        <v>49</v>
      </c>
      <c r="P14" s="9">
        <v>6</v>
      </c>
      <c r="Q14" s="9">
        <v>1173239</v>
      </c>
      <c r="R14" s="9">
        <v>1832994</v>
      </c>
      <c r="S14" s="9" t="str">
        <f>IF(tbl_crime[[#This Row],[COMMUNITY_AREA_NUMBER]]="", "",_xlfn.XLOOKUP(tbl_crime[[#This Row],[COMMUNITY_AREA_NUMBER]],tbl_census[COMMUNITY_AREA_NUMBER],tbl_census[COMMUNITY_AREA_NAME]))</f>
        <v>Roseland</v>
      </c>
      <c r="T14" s="9">
        <f>IF(tbl_crime[[#This Row],[COMMUNITY_AREA_NUMBER]]="","",_xlfn.XLOOKUP(tbl_crime[[#This Row],[COMMUNITY_AREA_NUMBER]],tbl_census[COMMUNITY_AREA_NUMBER],tbl_census[HARDSHIP_INDEX]))</f>
        <v>52</v>
      </c>
      <c r="U14" s="9">
        <v>2012</v>
      </c>
      <c r="V14" s="9">
        <v>41.69715437</v>
      </c>
      <c r="W14" s="9">
        <v>-87.641315669999997</v>
      </c>
      <c r="X14" s="9" t="s">
        <v>3159</v>
      </c>
      <c r="Y14" s="9">
        <f>_xlfn.XLOOKUP(tbl_crime[[#This Row],[COMMUNITY_AREA_NUMBER]],Table3[CA_NUMBER],Table3[Rate of misconduct per 100 students])</f>
        <v>282.70000000000005</v>
      </c>
      <c r="Z14" s="9">
        <f>_xlfn.XLOOKUP(tbl_crime[[#This Row],[COMMUNITY_AREA_NUMBER]],Table3[CA_NUMBER],Table3[TOTAL_COLLEGE_ENROLLMENT])</f>
        <v>7020</v>
      </c>
    </row>
    <row r="15" spans="2:26" x14ac:dyDescent="0.2">
      <c r="B15" s="9">
        <v>5343947</v>
      </c>
      <c r="C15" s="9" t="s">
        <v>3160</v>
      </c>
      <c r="D15" s="10">
        <v>39139</v>
      </c>
      <c r="E15" s="9" t="s">
        <v>3161</v>
      </c>
      <c r="F15" s="9">
        <v>842</v>
      </c>
      <c r="G15" s="9" t="s">
        <v>3106</v>
      </c>
      <c r="H15" s="9" t="s">
        <v>3162</v>
      </c>
      <c r="I15" s="9" t="s">
        <v>3113</v>
      </c>
      <c r="J15" s="9" t="b">
        <v>0</v>
      </c>
      <c r="K15" s="9" t="b">
        <v>0</v>
      </c>
      <c r="L15" s="9">
        <v>131</v>
      </c>
      <c r="M15" s="9">
        <v>1</v>
      </c>
      <c r="N15" s="9">
        <v>2</v>
      </c>
      <c r="O15" s="9">
        <v>28</v>
      </c>
      <c r="P15" s="9">
        <v>6</v>
      </c>
      <c r="Q15" s="9">
        <v>1173307</v>
      </c>
      <c r="R15" s="9">
        <v>1895342</v>
      </c>
      <c r="S15" s="9" t="str">
        <f>IF(tbl_crime[[#This Row],[COMMUNITY_AREA_NUMBER]]="", "",_xlfn.XLOOKUP(tbl_crime[[#This Row],[COMMUNITY_AREA_NUMBER]],tbl_census[COMMUNITY_AREA_NUMBER],tbl_census[COMMUNITY_AREA_NAME]))</f>
        <v>Near West Side</v>
      </c>
      <c r="T15" s="9">
        <f>IF(tbl_crime[[#This Row],[COMMUNITY_AREA_NUMBER]]="","",_xlfn.XLOOKUP(tbl_crime[[#This Row],[COMMUNITY_AREA_NUMBER]],tbl_census[COMMUNITY_AREA_NUMBER],tbl_census[HARDSHIP_INDEX]))</f>
        <v>15</v>
      </c>
      <c r="U15" s="9">
        <v>2007</v>
      </c>
      <c r="V15" s="9">
        <v>41.868242719999998</v>
      </c>
      <c r="W15" s="9">
        <v>-87.639223909999998</v>
      </c>
      <c r="X15" s="9" t="s">
        <v>3163</v>
      </c>
      <c r="Y15" s="9">
        <f>_xlfn.XLOOKUP(tbl_crime[[#This Row],[COMMUNITY_AREA_NUMBER]],Table3[CA_NUMBER],Table3[Rate of misconduct per 100 students])</f>
        <v>420.90000000000003</v>
      </c>
      <c r="Z15" s="9">
        <f>_xlfn.XLOOKUP(tbl_crime[[#This Row],[COMMUNITY_AREA_NUMBER]],Table3[CA_NUMBER],Table3[TOTAL_COLLEGE_ENROLLMENT])</f>
        <v>7975</v>
      </c>
    </row>
    <row r="16" spans="2:26" x14ac:dyDescent="0.2">
      <c r="B16" s="9">
        <v>3121541</v>
      </c>
      <c r="C16" s="9" t="s">
        <v>3164</v>
      </c>
      <c r="D16" s="10">
        <v>37626</v>
      </c>
      <c r="E16" s="9" t="s">
        <v>3165</v>
      </c>
      <c r="F16" s="9">
        <v>890</v>
      </c>
      <c r="G16" s="9" t="s">
        <v>3106</v>
      </c>
      <c r="H16" s="9" t="s">
        <v>3107</v>
      </c>
      <c r="I16" s="9" t="s">
        <v>3166</v>
      </c>
      <c r="J16" s="9" t="b">
        <v>0</v>
      </c>
      <c r="K16" s="9" t="b">
        <v>0</v>
      </c>
      <c r="L16" s="9">
        <v>1133</v>
      </c>
      <c r="M16" s="9">
        <v>11</v>
      </c>
      <c r="N16" s="9">
        <v>24</v>
      </c>
      <c r="O16" s="9">
        <v>26</v>
      </c>
      <c r="P16" s="9">
        <v>6</v>
      </c>
      <c r="Q16" s="9">
        <v>1150808</v>
      </c>
      <c r="R16" s="9">
        <v>1896753</v>
      </c>
      <c r="S16" s="9" t="str">
        <f>IF(tbl_crime[[#This Row],[COMMUNITY_AREA_NUMBER]]="", "",_xlfn.XLOOKUP(tbl_crime[[#This Row],[COMMUNITY_AREA_NUMBER]],tbl_census[COMMUNITY_AREA_NUMBER],tbl_census[COMMUNITY_AREA_NAME]))</f>
        <v>West Garfield Park</v>
      </c>
      <c r="T16" s="9">
        <f>IF(tbl_crime[[#This Row],[COMMUNITY_AREA_NUMBER]]="","",_xlfn.XLOOKUP(tbl_crime[[#This Row],[COMMUNITY_AREA_NUMBER]],tbl_census[COMMUNITY_AREA_NUMBER],tbl_census[HARDSHIP_INDEX]))</f>
        <v>92</v>
      </c>
      <c r="U16" s="9">
        <v>2003</v>
      </c>
      <c r="V16" s="9">
        <v>41.872584179999997</v>
      </c>
      <c r="W16" s="9">
        <v>-87.721785650000001</v>
      </c>
      <c r="X16" s="9" t="s">
        <v>3167</v>
      </c>
      <c r="Y16" s="9">
        <f>_xlfn.XLOOKUP(tbl_crime[[#This Row],[COMMUNITY_AREA_NUMBER]],Table3[CA_NUMBER],Table3[Rate of misconduct per 100 students])</f>
        <v>259.70000000000005</v>
      </c>
      <c r="Z16" s="9">
        <f>_xlfn.XLOOKUP(tbl_crime[[#This Row],[COMMUNITY_AREA_NUMBER]],Table3[CA_NUMBER],Table3[TOTAL_COLLEGE_ENROLLMENT])</f>
        <v>2622</v>
      </c>
    </row>
    <row r="17" spans="2:26" x14ac:dyDescent="0.2">
      <c r="B17" s="9">
        <v>10209850</v>
      </c>
      <c r="C17" s="9" t="s">
        <v>3168</v>
      </c>
      <c r="D17" s="10">
        <v>42240</v>
      </c>
      <c r="E17" s="9" t="s">
        <v>3169</v>
      </c>
      <c r="F17" s="9">
        <v>820</v>
      </c>
      <c r="G17" s="9" t="s">
        <v>3106</v>
      </c>
      <c r="H17" s="9" t="s">
        <v>3112</v>
      </c>
      <c r="I17" s="9" t="s">
        <v>3131</v>
      </c>
      <c r="J17" s="9" t="b">
        <v>0</v>
      </c>
      <c r="K17" s="9" t="b">
        <v>0</v>
      </c>
      <c r="L17" s="9">
        <v>1432</v>
      </c>
      <c r="M17" s="9">
        <v>14</v>
      </c>
      <c r="N17" s="9">
        <v>1</v>
      </c>
      <c r="O17" s="9">
        <v>22</v>
      </c>
      <c r="P17" s="9">
        <v>6</v>
      </c>
      <c r="Q17" s="9">
        <v>1160867</v>
      </c>
      <c r="R17" s="9">
        <v>1917657</v>
      </c>
      <c r="S17" s="9" t="str">
        <f>IF(tbl_crime[[#This Row],[COMMUNITY_AREA_NUMBER]]="", "",_xlfn.XLOOKUP(tbl_crime[[#This Row],[COMMUNITY_AREA_NUMBER]],tbl_census[COMMUNITY_AREA_NUMBER],tbl_census[COMMUNITY_AREA_NAME]))</f>
        <v>Logan Square</v>
      </c>
      <c r="T17" s="9">
        <f>IF(tbl_crime[[#This Row],[COMMUNITY_AREA_NUMBER]]="","",_xlfn.XLOOKUP(tbl_crime[[#This Row],[COMMUNITY_AREA_NUMBER]],tbl_census[COMMUNITY_AREA_NUMBER],tbl_census[HARDSHIP_INDEX]))</f>
        <v>23</v>
      </c>
      <c r="U17" s="9">
        <v>2015</v>
      </c>
      <c r="V17" s="9">
        <v>41.929743819999999</v>
      </c>
      <c r="W17" s="9">
        <v>-87.684273779999998</v>
      </c>
      <c r="X17" s="9" t="s">
        <v>3170</v>
      </c>
      <c r="Y17" s="9">
        <f>_xlfn.XLOOKUP(tbl_crime[[#This Row],[COMMUNITY_AREA_NUMBER]],Table3[CA_NUMBER],Table3[Rate of misconduct per 100 students])</f>
        <v>122.49999999999999</v>
      </c>
      <c r="Z17" s="9">
        <f>_xlfn.XLOOKUP(tbl_crime[[#This Row],[COMMUNITY_AREA_NUMBER]],Table3[CA_NUMBER],Table3[TOTAL_COLLEGE_ENROLLMENT])</f>
        <v>7351</v>
      </c>
    </row>
    <row r="18" spans="2:26" x14ac:dyDescent="0.2">
      <c r="B18" s="9">
        <v>6866556</v>
      </c>
      <c r="C18" s="9" t="s">
        <v>3171</v>
      </c>
      <c r="D18" s="10">
        <v>39919</v>
      </c>
      <c r="E18" s="9" t="s">
        <v>3172</v>
      </c>
      <c r="F18" s="9">
        <v>860</v>
      </c>
      <c r="G18" s="9" t="s">
        <v>3106</v>
      </c>
      <c r="H18" s="9" t="s">
        <v>3139</v>
      </c>
      <c r="I18" s="9" t="s">
        <v>3113</v>
      </c>
      <c r="J18" s="9" t="b">
        <v>1</v>
      </c>
      <c r="K18" s="9" t="b">
        <v>0</v>
      </c>
      <c r="L18" s="9">
        <v>413</v>
      </c>
      <c r="M18" s="9">
        <v>4</v>
      </c>
      <c r="N18" s="9">
        <v>8</v>
      </c>
      <c r="O18" s="9">
        <v>48</v>
      </c>
      <c r="P18" s="9">
        <v>6</v>
      </c>
      <c r="Q18" s="9">
        <v>1188475</v>
      </c>
      <c r="R18" s="9">
        <v>1846086</v>
      </c>
      <c r="S18" s="9" t="str">
        <f>IF(tbl_crime[[#This Row],[COMMUNITY_AREA_NUMBER]]="", "",_xlfn.XLOOKUP(tbl_crime[[#This Row],[COMMUNITY_AREA_NUMBER]],tbl_census[COMMUNITY_AREA_NUMBER],tbl_census[COMMUNITY_AREA_NAME]))</f>
        <v>Calumet Heights</v>
      </c>
      <c r="T18" s="9">
        <f>IF(tbl_crime[[#This Row],[COMMUNITY_AREA_NUMBER]]="","",_xlfn.XLOOKUP(tbl_crime[[#This Row],[COMMUNITY_AREA_NUMBER]],tbl_census[COMMUNITY_AREA_NUMBER],tbl_census[HARDSHIP_INDEX]))</f>
        <v>38</v>
      </c>
      <c r="U18" s="9">
        <v>2009</v>
      </c>
      <c r="V18" s="9">
        <v>41.73273081</v>
      </c>
      <c r="W18" s="9">
        <v>-87.585114129999994</v>
      </c>
      <c r="X18" s="9" t="s">
        <v>3173</v>
      </c>
      <c r="Y18" s="9">
        <f>_xlfn.XLOOKUP(tbl_crime[[#This Row],[COMMUNITY_AREA_NUMBER]],Table3[CA_NUMBER],Table3[Rate of misconduct per 100 students])</f>
        <v>175.4</v>
      </c>
      <c r="Z18" s="9">
        <f>_xlfn.XLOOKUP(tbl_crime[[#This Row],[COMMUNITY_AREA_NUMBER]],Table3[CA_NUMBER],Table3[TOTAL_COLLEGE_ENROLLMENT])</f>
        <v>1568</v>
      </c>
    </row>
    <row r="19" spans="2:26" x14ac:dyDescent="0.2">
      <c r="B19" s="9">
        <v>9681782</v>
      </c>
      <c r="C19" s="9" t="s">
        <v>3174</v>
      </c>
      <c r="D19" s="10">
        <v>41824</v>
      </c>
      <c r="E19" s="9" t="s">
        <v>3175</v>
      </c>
      <c r="F19" s="9">
        <v>820</v>
      </c>
      <c r="G19" s="9" t="s">
        <v>3106</v>
      </c>
      <c r="H19" s="9" t="s">
        <v>3112</v>
      </c>
      <c r="I19" s="9" t="s">
        <v>3176</v>
      </c>
      <c r="J19" s="9" t="b">
        <v>0</v>
      </c>
      <c r="K19" s="9" t="b">
        <v>0</v>
      </c>
      <c r="L19" s="9">
        <v>623</v>
      </c>
      <c r="M19" s="9">
        <v>6</v>
      </c>
      <c r="N19" s="9">
        <v>6</v>
      </c>
      <c r="O19" s="9">
        <v>44</v>
      </c>
      <c r="P19" s="9">
        <v>6</v>
      </c>
      <c r="Q19" s="9">
        <v>1177660</v>
      </c>
      <c r="R19" s="9">
        <v>1852569</v>
      </c>
      <c r="S19" s="9" t="str">
        <f>IF(tbl_crime[[#This Row],[COMMUNITY_AREA_NUMBER]]="", "",_xlfn.XLOOKUP(tbl_crime[[#This Row],[COMMUNITY_AREA_NUMBER]],tbl_census[COMMUNITY_AREA_NUMBER],tbl_census[COMMUNITY_AREA_NAME]))</f>
        <v>Chatham</v>
      </c>
      <c r="T19" s="9">
        <f>IF(tbl_crime[[#This Row],[COMMUNITY_AREA_NUMBER]]="","",_xlfn.XLOOKUP(tbl_crime[[#This Row],[COMMUNITY_AREA_NUMBER]],tbl_census[COMMUNITY_AREA_NUMBER],tbl_census[HARDSHIP_INDEX]))</f>
        <v>60</v>
      </c>
      <c r="U19" s="9">
        <v>2014</v>
      </c>
      <c r="V19" s="9">
        <v>41.75077211</v>
      </c>
      <c r="W19" s="9">
        <v>-87.624538419999993</v>
      </c>
      <c r="X19" s="9" t="s">
        <v>3177</v>
      </c>
      <c r="Y19" s="9">
        <f>_xlfn.XLOOKUP(tbl_crime[[#This Row],[COMMUNITY_AREA_NUMBER]],Table3[CA_NUMBER],Table3[Rate of misconduct per 100 students])</f>
        <v>142.4</v>
      </c>
      <c r="Z19" s="9">
        <f>_xlfn.XLOOKUP(tbl_crime[[#This Row],[COMMUNITY_AREA_NUMBER]],Table3[CA_NUMBER],Table3[TOTAL_COLLEGE_ENROLLMENT])</f>
        <v>5042</v>
      </c>
    </row>
    <row r="20" spans="2:26" x14ac:dyDescent="0.2">
      <c r="B20" s="9">
        <v>9166453</v>
      </c>
      <c r="C20" s="9" t="s">
        <v>3178</v>
      </c>
      <c r="D20" s="10">
        <v>41429</v>
      </c>
      <c r="E20" s="9" t="s">
        <v>3179</v>
      </c>
      <c r="F20" s="9">
        <v>810</v>
      </c>
      <c r="G20" s="9" t="s">
        <v>3106</v>
      </c>
      <c r="H20" s="9" t="s">
        <v>3130</v>
      </c>
      <c r="I20" s="9" t="s">
        <v>3180</v>
      </c>
      <c r="J20" s="9" t="b">
        <v>0</v>
      </c>
      <c r="K20" s="9" t="b">
        <v>0</v>
      </c>
      <c r="L20" s="9">
        <v>1522</v>
      </c>
      <c r="M20" s="9">
        <v>15</v>
      </c>
      <c r="N20" s="9">
        <v>29</v>
      </c>
      <c r="O20" s="9">
        <v>25</v>
      </c>
      <c r="P20" s="9">
        <v>6</v>
      </c>
      <c r="Q20" s="9">
        <v>1139693</v>
      </c>
      <c r="R20" s="9">
        <v>1897797</v>
      </c>
      <c r="S20" s="9" t="str">
        <f>IF(tbl_crime[[#This Row],[COMMUNITY_AREA_NUMBER]]="", "",_xlfn.XLOOKUP(tbl_crime[[#This Row],[COMMUNITY_AREA_NUMBER]],tbl_census[COMMUNITY_AREA_NUMBER],tbl_census[COMMUNITY_AREA_NAME]))</f>
        <v>Austin</v>
      </c>
      <c r="T20" s="9">
        <f>IF(tbl_crime[[#This Row],[COMMUNITY_AREA_NUMBER]]="","",_xlfn.XLOOKUP(tbl_crime[[#This Row],[COMMUNITY_AREA_NUMBER]],tbl_census[COMMUNITY_AREA_NUMBER],tbl_census[HARDSHIP_INDEX]))</f>
        <v>73</v>
      </c>
      <c r="U20" s="9">
        <v>2013</v>
      </c>
      <c r="V20" s="9">
        <v>41.875659110000001</v>
      </c>
      <c r="W20" s="9">
        <v>-87.762568860000002</v>
      </c>
      <c r="X20" s="9" t="s">
        <v>3181</v>
      </c>
      <c r="Y20" s="9">
        <f>_xlfn.XLOOKUP(tbl_crime[[#This Row],[COMMUNITY_AREA_NUMBER]],Table3[CA_NUMBER],Table3[Rate of misconduct per 100 students])</f>
        <v>578.79999999999995</v>
      </c>
      <c r="Z20" s="9">
        <f>_xlfn.XLOOKUP(tbl_crime[[#This Row],[COMMUNITY_AREA_NUMBER]],Table3[CA_NUMBER],Table3[TOTAL_COLLEGE_ENROLLMENT])</f>
        <v>10933</v>
      </c>
    </row>
    <row r="21" spans="2:26" x14ac:dyDescent="0.2">
      <c r="B21" s="9">
        <v>7762423</v>
      </c>
      <c r="C21" s="9" t="s">
        <v>3182</v>
      </c>
      <c r="D21" s="10">
        <v>40468</v>
      </c>
      <c r="E21" s="9" t="s">
        <v>3183</v>
      </c>
      <c r="F21" s="9">
        <v>880</v>
      </c>
      <c r="G21" s="9" t="s">
        <v>3106</v>
      </c>
      <c r="H21" s="9" t="s">
        <v>3184</v>
      </c>
      <c r="I21" s="9" t="s">
        <v>3185</v>
      </c>
      <c r="J21" s="9" t="b">
        <v>0</v>
      </c>
      <c r="K21" s="9" t="b">
        <v>0</v>
      </c>
      <c r="L21" s="9">
        <v>1513</v>
      </c>
      <c r="M21" s="9">
        <v>15</v>
      </c>
      <c r="N21" s="9">
        <v>29</v>
      </c>
      <c r="O21" s="9">
        <v>25</v>
      </c>
      <c r="P21" s="9">
        <v>6</v>
      </c>
      <c r="Q21" s="9">
        <v>1137635</v>
      </c>
      <c r="R21" s="9">
        <v>1895420</v>
      </c>
      <c r="S21" s="9" t="str">
        <f>IF(tbl_crime[[#This Row],[COMMUNITY_AREA_NUMBER]]="", "",_xlfn.XLOOKUP(tbl_crime[[#This Row],[COMMUNITY_AREA_NUMBER]],tbl_census[COMMUNITY_AREA_NUMBER],tbl_census[COMMUNITY_AREA_NAME]))</f>
        <v>Austin</v>
      </c>
      <c r="T21" s="9">
        <f>IF(tbl_crime[[#This Row],[COMMUNITY_AREA_NUMBER]]="","",_xlfn.XLOOKUP(tbl_crime[[#This Row],[COMMUNITY_AREA_NUMBER]],tbl_census[COMMUNITY_AREA_NUMBER],tbl_census[HARDSHIP_INDEX]))</f>
        <v>73</v>
      </c>
      <c r="U21" s="9">
        <v>2010</v>
      </c>
      <c r="V21" s="9">
        <v>41.869173600000003</v>
      </c>
      <c r="W21" s="9">
        <v>-87.770182449999993</v>
      </c>
      <c r="X21" s="9" t="s">
        <v>3186</v>
      </c>
      <c r="Y21" s="9">
        <f>_xlfn.XLOOKUP(tbl_crime[[#This Row],[COMMUNITY_AREA_NUMBER]],Table3[CA_NUMBER],Table3[Rate of misconduct per 100 students])</f>
        <v>578.79999999999995</v>
      </c>
      <c r="Z21" s="9">
        <f>_xlfn.XLOOKUP(tbl_crime[[#This Row],[COMMUNITY_AREA_NUMBER]],Table3[CA_NUMBER],Table3[TOTAL_COLLEGE_ENROLLMENT])</f>
        <v>10933</v>
      </c>
    </row>
    <row r="22" spans="2:26" x14ac:dyDescent="0.2">
      <c r="B22" s="9">
        <v>10046030</v>
      </c>
      <c r="C22" s="9" t="s">
        <v>3187</v>
      </c>
      <c r="D22" s="10">
        <v>42118</v>
      </c>
      <c r="E22" s="9" t="s">
        <v>3188</v>
      </c>
      <c r="F22" s="9">
        <v>860</v>
      </c>
      <c r="G22" s="9" t="s">
        <v>3106</v>
      </c>
      <c r="H22" s="9" t="s">
        <v>3139</v>
      </c>
      <c r="I22" s="9" t="s">
        <v>3150</v>
      </c>
      <c r="J22" s="9" t="b">
        <v>1</v>
      </c>
      <c r="K22" s="9" t="b">
        <v>0</v>
      </c>
      <c r="L22" s="9">
        <v>1833</v>
      </c>
      <c r="M22" s="9">
        <v>18</v>
      </c>
      <c r="N22" s="9">
        <v>42</v>
      </c>
      <c r="O22" s="9">
        <v>8</v>
      </c>
      <c r="P22" s="9">
        <v>6</v>
      </c>
      <c r="Q22" s="9">
        <v>1177338</v>
      </c>
      <c r="R22" s="9">
        <v>1906213</v>
      </c>
      <c r="S22" s="9" t="str">
        <f>IF(tbl_crime[[#This Row],[COMMUNITY_AREA_NUMBER]]="", "",_xlfn.XLOOKUP(tbl_crime[[#This Row],[COMMUNITY_AREA_NUMBER]],tbl_census[COMMUNITY_AREA_NUMBER],tbl_census[COMMUNITY_AREA_NAME]))</f>
        <v>Near North Side</v>
      </c>
      <c r="T22" s="9">
        <f>IF(tbl_crime[[#This Row],[COMMUNITY_AREA_NUMBER]]="","",_xlfn.XLOOKUP(tbl_crime[[#This Row],[COMMUNITY_AREA_NUMBER]],tbl_census[COMMUNITY_AREA_NUMBER],tbl_census[HARDSHIP_INDEX]))</f>
        <v>1</v>
      </c>
      <c r="U22" s="9">
        <v>2015</v>
      </c>
      <c r="V22" s="9">
        <v>41.897982939999999</v>
      </c>
      <c r="W22" s="9">
        <v>-87.624095629999999</v>
      </c>
      <c r="X22" s="9" t="s">
        <v>3189</v>
      </c>
      <c r="Y22" s="9">
        <f>_xlfn.XLOOKUP(tbl_crime[[#This Row],[COMMUNITY_AREA_NUMBER]],Table3[CA_NUMBER],Table3[Rate of misconduct per 100 students])</f>
        <v>115.39999999999999</v>
      </c>
      <c r="Z22" s="9">
        <f>_xlfn.XLOOKUP(tbl_crime[[#This Row],[COMMUNITY_AREA_NUMBER]],Table3[CA_NUMBER],Table3[TOTAL_COLLEGE_ENROLLMENT])</f>
        <v>3362</v>
      </c>
    </row>
    <row r="23" spans="2:26" x14ac:dyDescent="0.2">
      <c r="B23" s="9">
        <v>6233210</v>
      </c>
      <c r="C23" s="9" t="s">
        <v>3190</v>
      </c>
      <c r="D23" s="10">
        <v>39574</v>
      </c>
      <c r="E23" s="9" t="s">
        <v>3191</v>
      </c>
      <c r="F23" s="9">
        <v>860</v>
      </c>
      <c r="G23" s="9" t="s">
        <v>3106</v>
      </c>
      <c r="H23" s="9" t="s">
        <v>3139</v>
      </c>
      <c r="I23" s="9" t="s">
        <v>3150</v>
      </c>
      <c r="J23" s="9" t="b">
        <v>0</v>
      </c>
      <c r="K23" s="9" t="b">
        <v>0</v>
      </c>
      <c r="L23" s="9">
        <v>123</v>
      </c>
      <c r="M23" s="9">
        <v>1</v>
      </c>
      <c r="N23" s="9">
        <v>42</v>
      </c>
      <c r="O23" s="9">
        <v>32</v>
      </c>
      <c r="P23" s="9">
        <v>6</v>
      </c>
      <c r="Q23" s="9">
        <v>1176390</v>
      </c>
      <c r="R23" s="9">
        <v>1900234</v>
      </c>
      <c r="S23" s="9" t="str">
        <f>IF(tbl_crime[[#This Row],[COMMUNITY_AREA_NUMBER]]="", "",_xlfn.XLOOKUP(tbl_crime[[#This Row],[COMMUNITY_AREA_NUMBER]],tbl_census[COMMUNITY_AREA_NUMBER],tbl_census[COMMUNITY_AREA_NAME]))</f>
        <v>Loop</v>
      </c>
      <c r="T23" s="9">
        <f>IF(tbl_crime[[#This Row],[COMMUNITY_AREA_NUMBER]]="","",_xlfn.XLOOKUP(tbl_crime[[#This Row],[COMMUNITY_AREA_NUMBER]],tbl_census[COMMUNITY_AREA_NUMBER],tbl_census[HARDSHIP_INDEX]))</f>
        <v>3</v>
      </c>
      <c r="U23" s="9">
        <v>2008</v>
      </c>
      <c r="V23" s="9">
        <v>41.8815977</v>
      </c>
      <c r="W23" s="9">
        <v>-87.627758080000007</v>
      </c>
      <c r="X23" s="9" t="s">
        <v>3192</v>
      </c>
      <c r="Y23" s="9">
        <f>_xlfn.XLOOKUP(tbl_crime[[#This Row],[COMMUNITY_AREA_NUMBER]],Table3[CA_NUMBER],Table3[Rate of misconduct per 100 students])</f>
        <v>4.5</v>
      </c>
      <c r="Z23" s="9">
        <f>_xlfn.XLOOKUP(tbl_crime[[#This Row],[COMMUNITY_AREA_NUMBER]],Table3[CA_NUMBER],Table3[TOTAL_COLLEGE_ENROLLMENT])</f>
        <v>871</v>
      </c>
    </row>
    <row r="24" spans="2:26" x14ac:dyDescent="0.2">
      <c r="B24" s="9">
        <v>5677874</v>
      </c>
      <c r="C24" s="9" t="s">
        <v>3193</v>
      </c>
      <c r="D24" s="10">
        <v>39285</v>
      </c>
      <c r="E24" s="9" t="s">
        <v>3194</v>
      </c>
      <c r="F24" s="9">
        <v>820</v>
      </c>
      <c r="G24" s="9" t="s">
        <v>3106</v>
      </c>
      <c r="H24" s="9" t="s">
        <v>3112</v>
      </c>
      <c r="I24" s="9" t="s">
        <v>3135</v>
      </c>
      <c r="J24" s="9" t="b">
        <v>0</v>
      </c>
      <c r="K24" s="9" t="b">
        <v>0</v>
      </c>
      <c r="L24" s="9">
        <v>322</v>
      </c>
      <c r="M24" s="9">
        <v>3</v>
      </c>
      <c r="N24" s="9">
        <v>20</v>
      </c>
      <c r="O24" s="9">
        <v>69</v>
      </c>
      <c r="P24" s="9">
        <v>6</v>
      </c>
      <c r="Q24" s="9">
        <v>1178177</v>
      </c>
      <c r="R24" s="9">
        <v>1859290</v>
      </c>
      <c r="S24" s="9" t="str">
        <f>IF(tbl_crime[[#This Row],[COMMUNITY_AREA_NUMBER]]="", "",_xlfn.XLOOKUP(tbl_crime[[#This Row],[COMMUNITY_AREA_NUMBER]],tbl_census[COMMUNITY_AREA_NUMBER],tbl_census[COMMUNITY_AREA_NAME]))</f>
        <v>Greater Grand Crossing</v>
      </c>
      <c r="T24" s="9">
        <f>IF(tbl_crime[[#This Row],[COMMUNITY_AREA_NUMBER]]="","",_xlfn.XLOOKUP(tbl_crime[[#This Row],[COMMUNITY_AREA_NUMBER]],tbl_census[COMMUNITY_AREA_NUMBER],tbl_census[HARDSHIP_INDEX]))</f>
        <v>66</v>
      </c>
      <c r="U24" s="9">
        <v>2007</v>
      </c>
      <c r="V24" s="9">
        <v>41.769203580000003</v>
      </c>
      <c r="W24" s="9">
        <v>-87.622440370000007</v>
      </c>
      <c r="X24" s="9" t="s">
        <v>3195</v>
      </c>
      <c r="Y24" s="9">
        <f>_xlfn.XLOOKUP(tbl_crime[[#This Row],[COMMUNITY_AREA_NUMBER]],Table3[CA_NUMBER],Table3[Rate of misconduct per 100 students])</f>
        <v>328.7</v>
      </c>
      <c r="Z24" s="9">
        <f>_xlfn.XLOOKUP(tbl_crime[[#This Row],[COMMUNITY_AREA_NUMBER]],Table3[CA_NUMBER],Table3[TOTAL_COLLEGE_ENROLLMENT])</f>
        <v>4051</v>
      </c>
    </row>
    <row r="25" spans="2:26" x14ac:dyDescent="0.2">
      <c r="B25" s="9">
        <v>11230490</v>
      </c>
      <c r="C25" s="9" t="s">
        <v>3196</v>
      </c>
      <c r="D25" s="10">
        <v>43145</v>
      </c>
      <c r="E25" s="9" t="s">
        <v>3197</v>
      </c>
      <c r="F25" s="9">
        <v>860</v>
      </c>
      <c r="G25" s="9" t="s">
        <v>3106</v>
      </c>
      <c r="H25" s="9" t="s">
        <v>3139</v>
      </c>
      <c r="I25" s="9" t="s">
        <v>3140</v>
      </c>
      <c r="J25" s="9" t="b">
        <v>1</v>
      </c>
      <c r="K25" s="9" t="b">
        <v>0</v>
      </c>
      <c r="L25" s="9">
        <v>912</v>
      </c>
      <c r="M25" s="9">
        <v>9</v>
      </c>
      <c r="N25" s="9">
        <v>11</v>
      </c>
      <c r="O25" s="9">
        <v>59</v>
      </c>
      <c r="P25" s="9">
        <v>6</v>
      </c>
      <c r="Q25" s="9">
        <v>1161614</v>
      </c>
      <c r="R25" s="9">
        <v>1880357</v>
      </c>
      <c r="S25" s="9" t="str">
        <f>IF(tbl_crime[[#This Row],[COMMUNITY_AREA_NUMBER]]="", "",_xlfn.XLOOKUP(tbl_crime[[#This Row],[COMMUNITY_AREA_NUMBER]],tbl_census[COMMUNITY_AREA_NUMBER],tbl_census[COMMUNITY_AREA_NAME]))</f>
        <v>McKinley Park</v>
      </c>
      <c r="T25" s="9">
        <f>IF(tbl_crime[[#This Row],[COMMUNITY_AREA_NUMBER]]="","",_xlfn.XLOOKUP(tbl_crime[[#This Row],[COMMUNITY_AREA_NUMBER]],tbl_census[COMMUNITY_AREA_NUMBER],tbl_census[HARDSHIP_INDEX]))</f>
        <v>61</v>
      </c>
      <c r="U25" s="9">
        <v>2018</v>
      </c>
      <c r="V25" s="9">
        <v>41.82737375</v>
      </c>
      <c r="W25" s="9">
        <v>-87.682568059999994</v>
      </c>
      <c r="X25" s="9" t="s">
        <v>3198</v>
      </c>
      <c r="Y25" s="9">
        <f>_xlfn.XLOOKUP(tbl_crime[[#This Row],[COMMUNITY_AREA_NUMBER]],Table3[CA_NUMBER],Table3[Rate of misconduct per 100 students])</f>
        <v>11.700000000000001</v>
      </c>
      <c r="Z25" s="9">
        <f>_xlfn.XLOOKUP(tbl_crime[[#This Row],[COMMUNITY_AREA_NUMBER]],Table3[CA_NUMBER],Table3[TOTAL_COLLEGE_ENROLLMENT])</f>
        <v>1552</v>
      </c>
    </row>
    <row r="26" spans="2:26" x14ac:dyDescent="0.2">
      <c r="B26" s="9">
        <v>7172285</v>
      </c>
      <c r="C26" s="9" t="s">
        <v>3199</v>
      </c>
      <c r="D26" s="10">
        <v>40097</v>
      </c>
      <c r="E26" s="9" t="s">
        <v>3200</v>
      </c>
      <c r="F26" s="9">
        <v>810</v>
      </c>
      <c r="G26" s="9" t="s">
        <v>3106</v>
      </c>
      <c r="H26" s="9" t="s">
        <v>3130</v>
      </c>
      <c r="I26" s="9" t="s">
        <v>3135</v>
      </c>
      <c r="J26" s="9" t="b">
        <v>0</v>
      </c>
      <c r="K26" s="9" t="b">
        <v>0</v>
      </c>
      <c r="L26" s="9">
        <v>712</v>
      </c>
      <c r="M26" s="9">
        <v>7</v>
      </c>
      <c r="N26" s="9">
        <v>16</v>
      </c>
      <c r="O26" s="9">
        <v>68</v>
      </c>
      <c r="P26" s="9">
        <v>6</v>
      </c>
      <c r="Q26" s="9">
        <v>1171999</v>
      </c>
      <c r="R26" s="9">
        <v>1865041</v>
      </c>
      <c r="S26" s="9" t="str">
        <f>IF(tbl_crime[[#This Row],[COMMUNITY_AREA_NUMBER]]="", "",_xlfn.XLOOKUP(tbl_crime[[#This Row],[COMMUNITY_AREA_NUMBER]],tbl_census[COMMUNITY_AREA_NUMBER],tbl_census[COMMUNITY_AREA_NAME]))</f>
        <v>Englewood</v>
      </c>
      <c r="T26" s="9">
        <f>IF(tbl_crime[[#This Row],[COMMUNITY_AREA_NUMBER]]="","",_xlfn.XLOOKUP(tbl_crime[[#This Row],[COMMUNITY_AREA_NUMBER]],tbl_census[COMMUNITY_AREA_NUMBER],tbl_census[HARDSHIP_INDEX]))</f>
        <v>94</v>
      </c>
      <c r="U26" s="9">
        <v>2009</v>
      </c>
      <c r="V26" s="9">
        <v>41.785122889999997</v>
      </c>
      <c r="W26" s="9">
        <v>-87.644917179999993</v>
      </c>
      <c r="X26" s="9" t="s">
        <v>3201</v>
      </c>
      <c r="Y26" s="9">
        <f>_xlfn.XLOOKUP(tbl_crime[[#This Row],[COMMUNITY_AREA_NUMBER]],Table3[CA_NUMBER],Table3[Rate of misconduct per 100 students])</f>
        <v>572.4</v>
      </c>
      <c r="Z26" s="9">
        <f>_xlfn.XLOOKUP(tbl_crime[[#This Row],[COMMUNITY_AREA_NUMBER]],Table3[CA_NUMBER],Table3[TOTAL_COLLEGE_ENROLLMENT])</f>
        <v>6832</v>
      </c>
    </row>
    <row r="27" spans="2:26" x14ac:dyDescent="0.2">
      <c r="B27" s="9">
        <v>7125811</v>
      </c>
      <c r="C27" s="9" t="s">
        <v>3202</v>
      </c>
      <c r="D27" s="10">
        <v>40069</v>
      </c>
      <c r="E27" s="9" t="s">
        <v>3203</v>
      </c>
      <c r="F27" s="9">
        <v>820</v>
      </c>
      <c r="G27" s="9" t="s">
        <v>3106</v>
      </c>
      <c r="H27" s="9" t="s">
        <v>3112</v>
      </c>
      <c r="I27" s="9" t="s">
        <v>3204</v>
      </c>
      <c r="J27" s="9" t="b">
        <v>0</v>
      </c>
      <c r="K27" s="9" t="b">
        <v>0</v>
      </c>
      <c r="L27" s="9">
        <v>1722</v>
      </c>
      <c r="M27" s="9">
        <v>17</v>
      </c>
      <c r="N27" s="9">
        <v>39</v>
      </c>
      <c r="O27" s="9">
        <v>14</v>
      </c>
      <c r="P27" s="9">
        <v>6</v>
      </c>
      <c r="Q27" s="9">
        <v>1148062</v>
      </c>
      <c r="R27" s="9">
        <v>1929262</v>
      </c>
      <c r="S27" s="9" t="str">
        <f>IF(tbl_crime[[#This Row],[COMMUNITY_AREA_NUMBER]]="", "",_xlfn.XLOOKUP(tbl_crime[[#This Row],[COMMUNITY_AREA_NUMBER]],tbl_census[COMMUNITY_AREA_NUMBER],tbl_census[COMMUNITY_AREA_NAME]))</f>
        <v>Albany Park</v>
      </c>
      <c r="T27" s="9">
        <f>IF(tbl_crime[[#This Row],[COMMUNITY_AREA_NUMBER]]="","",_xlfn.XLOOKUP(tbl_crime[[#This Row],[COMMUNITY_AREA_NUMBER]],tbl_census[COMMUNITY_AREA_NUMBER],tbl_census[HARDSHIP_INDEX]))</f>
        <v>53</v>
      </c>
      <c r="U27" s="9">
        <v>2009</v>
      </c>
      <c r="V27" s="9">
        <v>41.961845250000003</v>
      </c>
      <c r="W27" s="9">
        <v>-87.731029300000003</v>
      </c>
      <c r="X27" s="9" t="s">
        <v>3205</v>
      </c>
      <c r="Y27" s="9">
        <f>_xlfn.XLOOKUP(tbl_crime[[#This Row],[COMMUNITY_AREA_NUMBER]],Table3[CA_NUMBER],Table3[Rate of misconduct per 100 students])</f>
        <v>95.7</v>
      </c>
      <c r="Z27" s="9">
        <f>_xlfn.XLOOKUP(tbl_crime[[#This Row],[COMMUNITY_AREA_NUMBER]],Table3[CA_NUMBER],Table3[TOTAL_COLLEGE_ENROLLMENT])</f>
        <v>6864</v>
      </c>
    </row>
    <row r="28" spans="2:26" x14ac:dyDescent="0.2">
      <c r="B28" s="9">
        <v>2219750</v>
      </c>
      <c r="C28" s="9" t="s">
        <v>3206</v>
      </c>
      <c r="D28" s="10">
        <v>37440</v>
      </c>
      <c r="E28" s="9" t="s">
        <v>3207</v>
      </c>
      <c r="F28" s="9">
        <v>870</v>
      </c>
      <c r="G28" s="9" t="s">
        <v>3106</v>
      </c>
      <c r="H28" s="9" t="s">
        <v>3208</v>
      </c>
      <c r="I28" s="9" t="s">
        <v>3209</v>
      </c>
      <c r="J28" s="9" t="b">
        <v>0</v>
      </c>
      <c r="K28" s="9" t="b">
        <v>0</v>
      </c>
      <c r="L28" s="9">
        <v>1651</v>
      </c>
      <c r="M28" s="9">
        <v>16</v>
      </c>
      <c r="N28" s="9">
        <v>41</v>
      </c>
      <c r="O28" s="9">
        <v>76</v>
      </c>
      <c r="P28" s="9">
        <v>6</v>
      </c>
      <c r="Q28" s="9">
        <v>1100658</v>
      </c>
      <c r="R28" s="9">
        <v>1934241</v>
      </c>
      <c r="S28" s="9" t="str">
        <f>IF(tbl_crime[[#This Row],[COMMUNITY_AREA_NUMBER]]="", "",_xlfn.XLOOKUP(tbl_crime[[#This Row],[COMMUNITY_AREA_NUMBER]],tbl_census[COMMUNITY_AREA_NUMBER],tbl_census[COMMUNITY_AREA_NAME]))</f>
        <v>O'Hare</v>
      </c>
      <c r="T28" s="9">
        <f>IF(tbl_crime[[#This Row],[COMMUNITY_AREA_NUMBER]]="","",_xlfn.XLOOKUP(tbl_crime[[#This Row],[COMMUNITY_AREA_NUMBER]],tbl_census[COMMUNITY_AREA_NUMBER],tbl_census[HARDSHIP_INDEX]))</f>
        <v>24</v>
      </c>
      <c r="U28" s="9">
        <v>2002</v>
      </c>
      <c r="V28" s="9">
        <v>41.976290409999997</v>
      </c>
      <c r="W28" s="9">
        <v>-87.90522722</v>
      </c>
      <c r="X28" s="9" t="s">
        <v>3210</v>
      </c>
      <c r="Y28" s="9">
        <f>_xlfn.XLOOKUP(tbl_crime[[#This Row],[COMMUNITY_AREA_NUMBER]],Table3[CA_NUMBER],Table3[Rate of misconduct per 100 students])</f>
        <v>2.7</v>
      </c>
      <c r="Z28" s="9">
        <f>_xlfn.XLOOKUP(tbl_crime[[#This Row],[COMMUNITY_AREA_NUMBER]],Table3[CA_NUMBER],Table3[TOTAL_COLLEGE_ENROLLMENT])</f>
        <v>786</v>
      </c>
    </row>
    <row r="29" spans="2:26" x14ac:dyDescent="0.2">
      <c r="B29" s="9">
        <v>9296677</v>
      </c>
      <c r="C29" s="9" t="s">
        <v>3211</v>
      </c>
      <c r="D29" s="10">
        <v>41524</v>
      </c>
      <c r="E29" s="9" t="s">
        <v>3212</v>
      </c>
      <c r="F29" s="9">
        <v>820</v>
      </c>
      <c r="G29" s="9" t="s">
        <v>3106</v>
      </c>
      <c r="H29" s="9" t="s">
        <v>3112</v>
      </c>
      <c r="I29" s="9" t="s">
        <v>3135</v>
      </c>
      <c r="J29" s="9" t="b">
        <v>0</v>
      </c>
      <c r="K29" s="9" t="b">
        <v>0</v>
      </c>
      <c r="L29" s="9">
        <v>832</v>
      </c>
      <c r="M29" s="9">
        <v>8</v>
      </c>
      <c r="N29" s="9">
        <v>15</v>
      </c>
      <c r="O29" s="9">
        <v>66</v>
      </c>
      <c r="P29" s="9">
        <v>6</v>
      </c>
      <c r="Q29" s="9">
        <v>1161515</v>
      </c>
      <c r="R29" s="9">
        <v>1860616</v>
      </c>
      <c r="S29" s="9" t="str">
        <f>IF(tbl_crime[[#This Row],[COMMUNITY_AREA_NUMBER]]="", "",_xlfn.XLOOKUP(tbl_crime[[#This Row],[COMMUNITY_AREA_NUMBER]],tbl_census[COMMUNITY_AREA_NUMBER],tbl_census[COMMUNITY_AREA_NAME]))</f>
        <v>Chicago Lawn</v>
      </c>
      <c r="T29" s="9">
        <f>IF(tbl_crime[[#This Row],[COMMUNITY_AREA_NUMBER]]="","",_xlfn.XLOOKUP(tbl_crime[[#This Row],[COMMUNITY_AREA_NUMBER]],tbl_census[COMMUNITY_AREA_NUMBER],tbl_census[HARDSHIP_INDEX]))</f>
        <v>80</v>
      </c>
      <c r="U29" s="9">
        <v>2013</v>
      </c>
      <c r="V29" s="9">
        <v>41.773204</v>
      </c>
      <c r="W29" s="9">
        <v>-87.683478840000006</v>
      </c>
      <c r="X29" s="9" t="s">
        <v>3213</v>
      </c>
      <c r="Y29" s="9">
        <f>_xlfn.XLOOKUP(tbl_crime[[#This Row],[COMMUNITY_AREA_NUMBER]],Table3[CA_NUMBER],Table3[Rate of misconduct per 100 students])</f>
        <v>224.5</v>
      </c>
      <c r="Z29" s="9">
        <f>_xlfn.XLOOKUP(tbl_crime[[#This Row],[COMMUNITY_AREA_NUMBER]],Table3[CA_NUMBER],Table3[TOTAL_COLLEGE_ENROLLMENT])</f>
        <v>7086</v>
      </c>
    </row>
    <row r="30" spans="2:26" x14ac:dyDescent="0.2">
      <c r="B30" s="9">
        <v>2889910</v>
      </c>
      <c r="C30" s="9" t="s">
        <v>3214</v>
      </c>
      <c r="D30" s="10">
        <v>37846</v>
      </c>
      <c r="E30" s="9" t="s">
        <v>3215</v>
      </c>
      <c r="F30" s="9">
        <v>810</v>
      </c>
      <c r="G30" s="9" t="s">
        <v>3106</v>
      </c>
      <c r="H30" s="9" t="s">
        <v>3130</v>
      </c>
      <c r="I30" s="9" t="s">
        <v>3131</v>
      </c>
      <c r="J30" s="9" t="b">
        <v>0</v>
      </c>
      <c r="K30" s="9" t="b">
        <v>0</v>
      </c>
      <c r="L30" s="9">
        <v>2233</v>
      </c>
      <c r="M30" s="9">
        <v>22</v>
      </c>
      <c r="N30" s="9">
        <v>34</v>
      </c>
      <c r="O30" s="9">
        <v>73</v>
      </c>
      <c r="P30" s="9">
        <v>6</v>
      </c>
      <c r="Q30" s="9">
        <v>1172824</v>
      </c>
      <c r="R30" s="9">
        <v>1835651</v>
      </c>
      <c r="S30" s="9" t="str">
        <f>IF(tbl_crime[[#This Row],[COMMUNITY_AREA_NUMBER]]="", "",_xlfn.XLOOKUP(tbl_crime[[#This Row],[COMMUNITY_AREA_NUMBER]],tbl_census[COMMUNITY_AREA_NUMBER],tbl_census[COMMUNITY_AREA_NAME]))</f>
        <v>Washington Height</v>
      </c>
      <c r="T30" s="9">
        <f>IF(tbl_crime[[#This Row],[COMMUNITY_AREA_NUMBER]]="","",_xlfn.XLOOKUP(tbl_crime[[#This Row],[COMMUNITY_AREA_NUMBER]],tbl_census[COMMUNITY_AREA_NUMBER],tbl_census[HARDSHIP_INDEX]))</f>
        <v>48</v>
      </c>
      <c r="U30" s="9">
        <v>2003</v>
      </c>
      <c r="V30" s="9">
        <v>41.704454720000001</v>
      </c>
      <c r="W30" s="9">
        <v>-87.642757160000002</v>
      </c>
      <c r="X30" s="9" t="s">
        <v>3216</v>
      </c>
      <c r="Y30" s="9">
        <f>_xlfn.XLOOKUP(tbl_crime[[#This Row],[COMMUNITY_AREA_NUMBER]],Table3[CA_NUMBER],Table3[Rate of misconduct per 100 students])</f>
        <v>257.10000000000002</v>
      </c>
      <c r="Z30" s="9">
        <f>_xlfn.XLOOKUP(tbl_crime[[#This Row],[COMMUNITY_AREA_NUMBER]],Table3[CA_NUMBER],Table3[TOTAL_COLLEGE_ENROLLMENT])</f>
        <v>4006</v>
      </c>
    </row>
    <row r="31" spans="2:26" x14ac:dyDescent="0.2">
      <c r="B31" s="9">
        <v>7173960</v>
      </c>
      <c r="C31" s="9" t="s">
        <v>3217</v>
      </c>
      <c r="D31" s="10">
        <v>40097</v>
      </c>
      <c r="E31" s="9" t="s">
        <v>3218</v>
      </c>
      <c r="F31" s="9">
        <v>810</v>
      </c>
      <c r="G31" s="9" t="s">
        <v>3106</v>
      </c>
      <c r="H31" s="9" t="s">
        <v>3130</v>
      </c>
      <c r="I31" s="9" t="s">
        <v>3135</v>
      </c>
      <c r="J31" s="9" t="b">
        <v>0</v>
      </c>
      <c r="K31" s="9" t="b">
        <v>0</v>
      </c>
      <c r="L31" s="9">
        <v>621</v>
      </c>
      <c r="M31" s="9">
        <v>6</v>
      </c>
      <c r="N31" s="9">
        <v>17</v>
      </c>
      <c r="O31" s="9">
        <v>44</v>
      </c>
      <c r="P31" s="9">
        <v>6</v>
      </c>
      <c r="Q31" s="9">
        <v>1174008</v>
      </c>
      <c r="R31" s="9">
        <v>1852295</v>
      </c>
      <c r="S31" s="9" t="str">
        <f>IF(tbl_crime[[#This Row],[COMMUNITY_AREA_NUMBER]]="", "",_xlfn.XLOOKUP(tbl_crime[[#This Row],[COMMUNITY_AREA_NUMBER]],tbl_census[COMMUNITY_AREA_NUMBER],tbl_census[COMMUNITY_AREA_NAME]))</f>
        <v>Chatham</v>
      </c>
      <c r="T31" s="9">
        <f>IF(tbl_crime[[#This Row],[COMMUNITY_AREA_NUMBER]]="","",_xlfn.XLOOKUP(tbl_crime[[#This Row],[COMMUNITY_AREA_NUMBER]],tbl_census[COMMUNITY_AREA_NUMBER],tbl_census[HARDSHIP_INDEX]))</f>
        <v>60</v>
      </c>
      <c r="U31" s="9">
        <v>2009</v>
      </c>
      <c r="V31" s="9">
        <v>41.750101999999998</v>
      </c>
      <c r="W31" s="9">
        <v>-87.637929159999999</v>
      </c>
      <c r="X31" s="9" t="s">
        <v>3219</v>
      </c>
      <c r="Y31" s="9">
        <f>_xlfn.XLOOKUP(tbl_crime[[#This Row],[COMMUNITY_AREA_NUMBER]],Table3[CA_NUMBER],Table3[Rate of misconduct per 100 students])</f>
        <v>142.4</v>
      </c>
      <c r="Z31" s="9">
        <f>_xlfn.XLOOKUP(tbl_crime[[#This Row],[COMMUNITY_AREA_NUMBER]],Table3[CA_NUMBER],Table3[TOTAL_COLLEGE_ENROLLMENT])</f>
        <v>5042</v>
      </c>
    </row>
    <row r="32" spans="2:26" x14ac:dyDescent="0.2">
      <c r="B32" s="9">
        <v>9859793</v>
      </c>
      <c r="C32" s="9" t="s">
        <v>3220</v>
      </c>
      <c r="D32" s="10">
        <v>41959</v>
      </c>
      <c r="E32" s="9" t="s">
        <v>3221</v>
      </c>
      <c r="F32" s="9">
        <v>890</v>
      </c>
      <c r="G32" s="9" t="s">
        <v>3106</v>
      </c>
      <c r="H32" s="9" t="s">
        <v>3107</v>
      </c>
      <c r="I32" s="9" t="s">
        <v>3113</v>
      </c>
      <c r="J32" s="9" t="b">
        <v>0</v>
      </c>
      <c r="K32" s="9" t="b">
        <v>0</v>
      </c>
      <c r="L32" s="9">
        <v>113</v>
      </c>
      <c r="M32" s="9">
        <v>1</v>
      </c>
      <c r="N32" s="9">
        <v>42</v>
      </c>
      <c r="O32" s="9">
        <v>32</v>
      </c>
      <c r="P32" s="9">
        <v>6</v>
      </c>
      <c r="Q32" s="9">
        <v>1177328</v>
      </c>
      <c r="R32" s="9">
        <v>1899333</v>
      </c>
      <c r="S32" s="9" t="str">
        <f>IF(tbl_crime[[#This Row],[COMMUNITY_AREA_NUMBER]]="", "",_xlfn.XLOOKUP(tbl_crime[[#This Row],[COMMUNITY_AREA_NUMBER]],tbl_census[COMMUNITY_AREA_NUMBER],tbl_census[COMMUNITY_AREA_NAME]))</f>
        <v>Loop</v>
      </c>
      <c r="T32" s="9">
        <f>IF(tbl_crime[[#This Row],[COMMUNITY_AREA_NUMBER]]="","",_xlfn.XLOOKUP(tbl_crime[[#This Row],[COMMUNITY_AREA_NUMBER]],tbl_census[COMMUNITY_AREA_NUMBER],tbl_census[HARDSHIP_INDEX]))</f>
        <v>3</v>
      </c>
      <c r="U32" s="9">
        <v>2014</v>
      </c>
      <c r="V32" s="9">
        <v>41.879104089999998</v>
      </c>
      <c r="W32" s="9">
        <v>-87.624341150000006</v>
      </c>
      <c r="X32" s="9" t="s">
        <v>3222</v>
      </c>
      <c r="Y32" s="9">
        <f>_xlfn.XLOOKUP(tbl_crime[[#This Row],[COMMUNITY_AREA_NUMBER]],Table3[CA_NUMBER],Table3[Rate of misconduct per 100 students])</f>
        <v>4.5</v>
      </c>
      <c r="Z32" s="9">
        <f>_xlfn.XLOOKUP(tbl_crime[[#This Row],[COMMUNITY_AREA_NUMBER]],Table3[CA_NUMBER],Table3[TOTAL_COLLEGE_ENROLLMENT])</f>
        <v>871</v>
      </c>
    </row>
    <row r="33" spans="2:26" x14ac:dyDescent="0.2">
      <c r="B33" s="9">
        <v>7868443</v>
      </c>
      <c r="C33" s="9" t="s">
        <v>3223</v>
      </c>
      <c r="D33" s="10">
        <v>40533</v>
      </c>
      <c r="E33" s="9" t="s">
        <v>3224</v>
      </c>
      <c r="F33" s="9">
        <v>810</v>
      </c>
      <c r="G33" s="9" t="s">
        <v>3106</v>
      </c>
      <c r="H33" s="9" t="s">
        <v>3130</v>
      </c>
      <c r="I33" s="9" t="s">
        <v>3225</v>
      </c>
      <c r="J33" s="9" t="b">
        <v>0</v>
      </c>
      <c r="K33" s="9" t="b">
        <v>0</v>
      </c>
      <c r="L33" s="9">
        <v>212</v>
      </c>
      <c r="M33" s="9">
        <v>2</v>
      </c>
      <c r="N33" s="9">
        <v>2</v>
      </c>
      <c r="O33" s="9">
        <v>35</v>
      </c>
      <c r="P33" s="9">
        <v>6</v>
      </c>
      <c r="Q33" s="9">
        <v>1178860</v>
      </c>
      <c r="R33" s="9">
        <v>1880905</v>
      </c>
      <c r="S33" s="9" t="str">
        <f>IF(tbl_crime[[#This Row],[COMMUNITY_AREA_NUMBER]]="", "",_xlfn.XLOOKUP(tbl_crime[[#This Row],[COMMUNITY_AREA_NUMBER]],tbl_census[COMMUNITY_AREA_NUMBER],tbl_census[COMMUNITY_AREA_NAME]))</f>
        <v>Douglas</v>
      </c>
      <c r="T33" s="9">
        <f>IF(tbl_crime[[#This Row],[COMMUNITY_AREA_NUMBER]]="","",_xlfn.XLOOKUP(tbl_crime[[#This Row],[COMMUNITY_AREA_NUMBER]],tbl_census[COMMUNITY_AREA_NUMBER],tbl_census[HARDSHIP_INDEX]))</f>
        <v>47</v>
      </c>
      <c r="U33" s="9">
        <v>2010</v>
      </c>
      <c r="V33" s="9">
        <v>41.828501600000003</v>
      </c>
      <c r="W33" s="9">
        <v>-87.61927867</v>
      </c>
      <c r="X33" s="9" t="s">
        <v>3226</v>
      </c>
      <c r="Y33" s="9">
        <f>_xlfn.XLOOKUP(tbl_crime[[#This Row],[COMMUNITY_AREA_NUMBER]],Table3[CA_NUMBER],Table3[Rate of misconduct per 100 students])</f>
        <v>340</v>
      </c>
      <c r="Z33" s="9">
        <f>_xlfn.XLOOKUP(tbl_crime[[#This Row],[COMMUNITY_AREA_NUMBER]],Table3[CA_NUMBER],Table3[TOTAL_COLLEGE_ENROLLMENT])</f>
        <v>4670</v>
      </c>
    </row>
    <row r="34" spans="2:26" x14ac:dyDescent="0.2">
      <c r="B34" s="9">
        <v>3314082</v>
      </c>
      <c r="C34" s="9" t="s">
        <v>3227</v>
      </c>
      <c r="D34" s="10">
        <v>38114</v>
      </c>
      <c r="E34" s="9" t="s">
        <v>3228</v>
      </c>
      <c r="F34" s="9">
        <v>860</v>
      </c>
      <c r="G34" s="9" t="s">
        <v>3106</v>
      </c>
      <c r="H34" s="9" t="s">
        <v>3139</v>
      </c>
      <c r="I34" s="9" t="s">
        <v>3108</v>
      </c>
      <c r="J34" s="9" t="b">
        <v>0</v>
      </c>
      <c r="K34" s="9" t="b">
        <v>0</v>
      </c>
      <c r="L34" s="9">
        <v>2332</v>
      </c>
      <c r="M34" s="9">
        <v>19</v>
      </c>
      <c r="N34" s="9">
        <v>44</v>
      </c>
      <c r="O34" s="9">
        <v>6</v>
      </c>
      <c r="P34" s="9">
        <v>6</v>
      </c>
      <c r="Q34" s="9">
        <v>1171693</v>
      </c>
      <c r="R34" s="9">
        <v>1921311</v>
      </c>
      <c r="S34" s="9" t="str">
        <f>IF(tbl_crime[[#This Row],[COMMUNITY_AREA_NUMBER]]="", "",_xlfn.XLOOKUP(tbl_crime[[#This Row],[COMMUNITY_AREA_NUMBER]],tbl_census[COMMUNITY_AREA_NUMBER],tbl_census[COMMUNITY_AREA_NAME]))</f>
        <v>Lake View</v>
      </c>
      <c r="T34" s="9">
        <f>IF(tbl_crime[[#This Row],[COMMUNITY_AREA_NUMBER]]="","",_xlfn.XLOOKUP(tbl_crime[[#This Row],[COMMUNITY_AREA_NUMBER]],tbl_census[COMMUNITY_AREA_NUMBER],tbl_census[HARDSHIP_INDEX]))</f>
        <v>5</v>
      </c>
      <c r="U34" s="9">
        <v>2004</v>
      </c>
      <c r="V34" s="9">
        <v>41.939538769999999</v>
      </c>
      <c r="W34" s="9">
        <v>-87.644383509999997</v>
      </c>
      <c r="X34" s="9" t="s">
        <v>3229</v>
      </c>
      <c r="Y34" s="9">
        <f>_xlfn.XLOOKUP(tbl_crime[[#This Row],[COMMUNITY_AREA_NUMBER]],Table3[CA_NUMBER],Table3[Rate of misconduct per 100 students])</f>
        <v>90.8</v>
      </c>
      <c r="Z34" s="9">
        <f>_xlfn.XLOOKUP(tbl_crime[[#This Row],[COMMUNITY_AREA_NUMBER]],Table3[CA_NUMBER],Table3[TOTAL_COLLEGE_ENROLLMENT])</f>
        <v>7055</v>
      </c>
    </row>
    <row r="35" spans="2:26" x14ac:dyDescent="0.2">
      <c r="B35" s="9">
        <v>1516518</v>
      </c>
      <c r="C35" s="9" t="s">
        <v>3230</v>
      </c>
      <c r="D35" s="10">
        <v>37015</v>
      </c>
      <c r="E35" s="9" t="s">
        <v>3231</v>
      </c>
      <c r="F35" s="9">
        <v>820</v>
      </c>
      <c r="G35" s="9" t="s">
        <v>3106</v>
      </c>
      <c r="H35" s="9" t="s">
        <v>3112</v>
      </c>
      <c r="I35" s="9" t="s">
        <v>3108</v>
      </c>
      <c r="J35" s="9" t="b">
        <v>1</v>
      </c>
      <c r="K35" s="9" t="b">
        <v>0</v>
      </c>
      <c r="L35" s="9">
        <v>914</v>
      </c>
      <c r="M35" s="9">
        <v>9</v>
      </c>
      <c r="P35" s="9">
        <v>6</v>
      </c>
      <c r="Q35" s="9">
        <v>1163610</v>
      </c>
      <c r="R35" s="9">
        <v>1874345</v>
      </c>
      <c r="S35" s="9" t="str">
        <f>IF(tbl_crime[[#This Row],[COMMUNITY_AREA_NUMBER]]="", "",_xlfn.XLOOKUP(tbl_crime[[#This Row],[COMMUNITY_AREA_NUMBER]],tbl_census[COMMUNITY_AREA_NUMBER],tbl_census[COMMUNITY_AREA_NAME]))</f>
        <v/>
      </c>
      <c r="T35" s="9" t="str">
        <f>IF(tbl_crime[[#This Row],[COMMUNITY_AREA_NUMBER]]="","",_xlfn.XLOOKUP(tbl_crime[[#This Row],[COMMUNITY_AREA_NUMBER]],tbl_census[COMMUNITY_AREA_NUMBER],tbl_census[HARDSHIP_INDEX]))</f>
        <v/>
      </c>
      <c r="U35" s="9">
        <v>2001</v>
      </c>
      <c r="V35" s="9">
        <v>41.810834419999999</v>
      </c>
      <c r="W35" s="9">
        <v>-87.675413899999995</v>
      </c>
      <c r="X35" s="9" t="s">
        <v>3232</v>
      </c>
      <c r="Y35" s="9">
        <f>_xlfn.XLOOKUP(tbl_crime[[#This Row],[COMMUNITY_AREA_NUMBER]],Table3[CA_NUMBER],Table3[Rate of misconduct per 100 students])</f>
        <v>0</v>
      </c>
      <c r="Z35" s="9">
        <f>_xlfn.XLOOKUP(tbl_crime[[#This Row],[COMMUNITY_AREA_NUMBER]],Table3[CA_NUMBER],Table3[TOTAL_COLLEGE_ENROLLMENT])</f>
        <v>0</v>
      </c>
    </row>
    <row r="36" spans="2:26" x14ac:dyDescent="0.2">
      <c r="B36" s="9">
        <v>10952376</v>
      </c>
      <c r="C36" s="9" t="s">
        <v>3233</v>
      </c>
      <c r="D36" s="10">
        <v>42875</v>
      </c>
      <c r="E36" s="9" t="s">
        <v>3234</v>
      </c>
      <c r="F36" s="9">
        <v>820</v>
      </c>
      <c r="G36" s="9" t="s">
        <v>3106</v>
      </c>
      <c r="H36" s="9" t="s">
        <v>3112</v>
      </c>
      <c r="I36" s="9" t="s">
        <v>3185</v>
      </c>
      <c r="J36" s="9" t="b">
        <v>0</v>
      </c>
      <c r="K36" s="9" t="b">
        <v>0</v>
      </c>
      <c r="L36" s="9">
        <v>1023</v>
      </c>
      <c r="M36" s="9">
        <v>10</v>
      </c>
      <c r="N36" s="9">
        <v>12</v>
      </c>
      <c r="O36" s="9">
        <v>30</v>
      </c>
      <c r="P36" s="9">
        <v>6</v>
      </c>
      <c r="Q36" s="9">
        <v>1157493</v>
      </c>
      <c r="R36" s="9">
        <v>1889929</v>
      </c>
      <c r="S36" s="9" t="str">
        <f>IF(tbl_crime[[#This Row],[COMMUNITY_AREA_NUMBER]]="", "",_xlfn.XLOOKUP(tbl_crime[[#This Row],[COMMUNITY_AREA_NUMBER]],tbl_census[COMMUNITY_AREA_NUMBER],tbl_census[COMMUNITY_AREA_NAME]))</f>
        <v>South Lawndale</v>
      </c>
      <c r="T36" s="9">
        <f>IF(tbl_crime[[#This Row],[COMMUNITY_AREA_NUMBER]]="","",_xlfn.XLOOKUP(tbl_crime[[#This Row],[COMMUNITY_AREA_NUMBER]],tbl_census[COMMUNITY_AREA_NUMBER],tbl_census[HARDSHIP_INDEX]))</f>
        <v>96</v>
      </c>
      <c r="U36" s="9">
        <v>2017</v>
      </c>
      <c r="V36" s="9">
        <v>41.853725089999998</v>
      </c>
      <c r="W36" s="9">
        <v>-87.697427480000002</v>
      </c>
      <c r="X36" s="9" t="s">
        <v>3235</v>
      </c>
      <c r="Y36" s="9">
        <f>_xlfn.XLOOKUP(tbl_crime[[#This Row],[COMMUNITY_AREA_NUMBER]],Table3[CA_NUMBER],Table3[Rate of misconduct per 100 students])</f>
        <v>234.69999999999996</v>
      </c>
      <c r="Z36" s="9">
        <f>_xlfn.XLOOKUP(tbl_crime[[#This Row],[COMMUNITY_AREA_NUMBER]],Table3[CA_NUMBER],Table3[TOTAL_COLLEGE_ENROLLMENT])</f>
        <v>14793</v>
      </c>
    </row>
    <row r="37" spans="2:26" x14ac:dyDescent="0.2">
      <c r="B37" s="9">
        <v>2000970</v>
      </c>
      <c r="C37" s="9" t="s">
        <v>3236</v>
      </c>
      <c r="D37" s="10">
        <v>37309</v>
      </c>
      <c r="E37" s="9" t="s">
        <v>3237</v>
      </c>
      <c r="F37" s="9">
        <v>810</v>
      </c>
      <c r="G37" s="9" t="s">
        <v>3106</v>
      </c>
      <c r="H37" s="9" t="s">
        <v>3130</v>
      </c>
      <c r="I37" s="9" t="s">
        <v>3154</v>
      </c>
      <c r="J37" s="9" t="b">
        <v>0</v>
      </c>
      <c r="K37" s="9" t="b">
        <v>0</v>
      </c>
      <c r="L37" s="9">
        <v>1414</v>
      </c>
      <c r="M37" s="9">
        <v>14</v>
      </c>
      <c r="P37" s="9">
        <v>6</v>
      </c>
      <c r="Q37" s="9">
        <v>1156341</v>
      </c>
      <c r="R37" s="9">
        <v>1915936</v>
      </c>
      <c r="S37" s="9" t="str">
        <f>IF(tbl_crime[[#This Row],[COMMUNITY_AREA_NUMBER]]="", "",_xlfn.XLOOKUP(tbl_crime[[#This Row],[COMMUNITY_AREA_NUMBER]],tbl_census[COMMUNITY_AREA_NUMBER],tbl_census[COMMUNITY_AREA_NAME]))</f>
        <v/>
      </c>
      <c r="T37" s="9" t="str">
        <f>IF(tbl_crime[[#This Row],[COMMUNITY_AREA_NUMBER]]="","",_xlfn.XLOOKUP(tbl_crime[[#This Row],[COMMUNITY_AREA_NUMBER]],tbl_census[COMMUNITY_AREA_NUMBER],tbl_census[HARDSHIP_INDEX]))</f>
        <v/>
      </c>
      <c r="U37" s="9">
        <v>2002</v>
      </c>
      <c r="V37" s="9">
        <v>41.92511408</v>
      </c>
      <c r="W37" s="9">
        <v>-87.700952279999996</v>
      </c>
      <c r="X37" s="9" t="s">
        <v>3238</v>
      </c>
      <c r="Y37" s="9">
        <f>_xlfn.XLOOKUP(tbl_crime[[#This Row],[COMMUNITY_AREA_NUMBER]],Table3[CA_NUMBER],Table3[Rate of misconduct per 100 students])</f>
        <v>0</v>
      </c>
      <c r="Z37" s="9">
        <f>_xlfn.XLOOKUP(tbl_crime[[#This Row],[COMMUNITY_AREA_NUMBER]],Table3[CA_NUMBER],Table3[TOTAL_COLLEGE_ENROLLMENT])</f>
        <v>0</v>
      </c>
    </row>
    <row r="38" spans="2:26" x14ac:dyDescent="0.2">
      <c r="B38" s="9">
        <v>1476982</v>
      </c>
      <c r="C38" s="9" t="s">
        <v>3239</v>
      </c>
      <c r="D38" s="10">
        <v>36995</v>
      </c>
      <c r="E38" s="9" t="s">
        <v>3240</v>
      </c>
      <c r="F38" s="9">
        <v>850</v>
      </c>
      <c r="G38" s="9" t="s">
        <v>3106</v>
      </c>
      <c r="H38" s="9" t="s">
        <v>3241</v>
      </c>
      <c r="I38" s="9" t="s">
        <v>3242</v>
      </c>
      <c r="J38" s="9" t="b">
        <v>0</v>
      </c>
      <c r="K38" s="9" t="b">
        <v>0</v>
      </c>
      <c r="L38" s="9">
        <v>1323</v>
      </c>
      <c r="M38" s="9">
        <v>12</v>
      </c>
      <c r="P38" s="9">
        <v>6</v>
      </c>
      <c r="Q38" s="9">
        <v>1170623</v>
      </c>
      <c r="R38" s="9">
        <v>1905487</v>
      </c>
      <c r="S38" s="9" t="str">
        <f>IF(tbl_crime[[#This Row],[COMMUNITY_AREA_NUMBER]]="", "",_xlfn.XLOOKUP(tbl_crime[[#This Row],[COMMUNITY_AREA_NUMBER]],tbl_census[COMMUNITY_AREA_NUMBER],tbl_census[COMMUNITY_AREA_NAME]))</f>
        <v/>
      </c>
      <c r="T38" s="9" t="str">
        <f>IF(tbl_crime[[#This Row],[COMMUNITY_AREA_NUMBER]]="","",_xlfn.XLOOKUP(tbl_crime[[#This Row],[COMMUNITY_AREA_NUMBER]],tbl_census[COMMUNITY_AREA_NUMBER],tbl_census[HARDSHIP_INDEX]))</f>
        <v/>
      </c>
      <c r="U38" s="9">
        <v>2001</v>
      </c>
      <c r="V38" s="9">
        <v>41.896140430000003</v>
      </c>
      <c r="W38" s="9">
        <v>-87.648780259999995</v>
      </c>
      <c r="X38" s="9" t="s">
        <v>3243</v>
      </c>
      <c r="Y38" s="9">
        <f>_xlfn.XLOOKUP(tbl_crime[[#This Row],[COMMUNITY_AREA_NUMBER]],Table3[CA_NUMBER],Table3[Rate of misconduct per 100 students])</f>
        <v>0</v>
      </c>
      <c r="Z38" s="9">
        <f>_xlfn.XLOOKUP(tbl_crime[[#This Row],[COMMUNITY_AREA_NUMBER]],Table3[CA_NUMBER],Table3[TOTAL_COLLEGE_ENROLLMENT])</f>
        <v>0</v>
      </c>
    </row>
    <row r="39" spans="2:26" x14ac:dyDescent="0.2">
      <c r="B39" s="9">
        <v>4273693</v>
      </c>
      <c r="C39" s="9" t="s">
        <v>3244</v>
      </c>
      <c r="D39" s="10">
        <v>38595</v>
      </c>
      <c r="E39" s="9" t="s">
        <v>3245</v>
      </c>
      <c r="F39" s="9">
        <v>810</v>
      </c>
      <c r="G39" s="9" t="s">
        <v>3106</v>
      </c>
      <c r="H39" s="9" t="s">
        <v>3130</v>
      </c>
      <c r="I39" s="9" t="s">
        <v>3135</v>
      </c>
      <c r="J39" s="9" t="b">
        <v>0</v>
      </c>
      <c r="K39" s="9" t="b">
        <v>0</v>
      </c>
      <c r="L39" s="9">
        <v>1311</v>
      </c>
      <c r="M39" s="9">
        <v>12</v>
      </c>
      <c r="N39" s="9">
        <v>26</v>
      </c>
      <c r="O39" s="9">
        <v>23</v>
      </c>
      <c r="P39" s="9">
        <v>6</v>
      </c>
      <c r="Q39" s="9">
        <v>1156004</v>
      </c>
      <c r="R39" s="9">
        <v>1906299</v>
      </c>
      <c r="S39" s="9" t="str">
        <f>IF(tbl_crime[[#This Row],[COMMUNITY_AREA_NUMBER]]="", "",_xlfn.XLOOKUP(tbl_crime[[#This Row],[COMMUNITY_AREA_NUMBER]],tbl_census[COMMUNITY_AREA_NUMBER],tbl_census[COMMUNITY_AREA_NAME]))</f>
        <v>Humboldt park</v>
      </c>
      <c r="T39" s="9">
        <f>IF(tbl_crime[[#This Row],[COMMUNITY_AREA_NUMBER]]="","",_xlfn.XLOOKUP(tbl_crime[[#This Row],[COMMUNITY_AREA_NUMBER]],tbl_census[COMMUNITY_AREA_NUMBER],tbl_census[HARDSHIP_INDEX]))</f>
        <v>85</v>
      </c>
      <c r="U39" s="9">
        <v>2005</v>
      </c>
      <c r="V39" s="9">
        <v>41.89867615</v>
      </c>
      <c r="W39" s="9">
        <v>-87.70245104</v>
      </c>
      <c r="X39" s="9" t="s">
        <v>3246</v>
      </c>
      <c r="Y39" s="9">
        <f>_xlfn.XLOOKUP(tbl_crime[[#This Row],[COMMUNITY_AREA_NUMBER]],Table3[CA_NUMBER],Table3[Rate of misconduct per 100 students])</f>
        <v>533.20000000000005</v>
      </c>
      <c r="Z39" s="9">
        <f>_xlfn.XLOOKUP(tbl_crime[[#This Row],[COMMUNITY_AREA_NUMBER]],Table3[CA_NUMBER],Table3[TOTAL_COLLEGE_ENROLLMENT])</f>
        <v>8620</v>
      </c>
    </row>
    <row r="40" spans="2:26" x14ac:dyDescent="0.2">
      <c r="B40" s="9">
        <v>4067549</v>
      </c>
      <c r="C40" s="9" t="s">
        <v>3247</v>
      </c>
      <c r="D40" s="10">
        <v>38512</v>
      </c>
      <c r="E40" s="9" t="s">
        <v>3248</v>
      </c>
      <c r="F40" s="9">
        <v>820</v>
      </c>
      <c r="G40" s="9" t="s">
        <v>3106</v>
      </c>
      <c r="H40" s="9" t="s">
        <v>3112</v>
      </c>
      <c r="I40" s="9" t="s">
        <v>3135</v>
      </c>
      <c r="J40" s="9" t="b">
        <v>0</v>
      </c>
      <c r="K40" s="9" t="b">
        <v>0</v>
      </c>
      <c r="L40" s="9">
        <v>733</v>
      </c>
      <c r="M40" s="9">
        <v>7</v>
      </c>
      <c r="N40" s="9">
        <v>17</v>
      </c>
      <c r="O40" s="9">
        <v>68</v>
      </c>
      <c r="P40" s="9">
        <v>6</v>
      </c>
      <c r="Q40" s="9">
        <v>1171170</v>
      </c>
      <c r="R40" s="9">
        <v>1858915</v>
      </c>
      <c r="S40" s="9" t="str">
        <f>IF(tbl_crime[[#This Row],[COMMUNITY_AREA_NUMBER]]="", "",_xlfn.XLOOKUP(tbl_crime[[#This Row],[COMMUNITY_AREA_NUMBER]],tbl_census[COMMUNITY_AREA_NUMBER],tbl_census[COMMUNITY_AREA_NAME]))</f>
        <v>Englewood</v>
      </c>
      <c r="T40" s="9">
        <f>IF(tbl_crime[[#This Row],[COMMUNITY_AREA_NUMBER]]="","",_xlfn.XLOOKUP(tbl_crime[[#This Row],[COMMUNITY_AREA_NUMBER]],tbl_census[COMMUNITY_AREA_NUMBER],tbl_census[HARDSHIP_INDEX]))</f>
        <v>94</v>
      </c>
      <c r="U40" s="9">
        <v>2005</v>
      </c>
      <c r="V40" s="9">
        <v>41.768330589999998</v>
      </c>
      <c r="W40" s="9">
        <v>-87.648135609999997</v>
      </c>
      <c r="X40" s="9" t="s">
        <v>3249</v>
      </c>
      <c r="Y40" s="9">
        <f>_xlfn.XLOOKUP(tbl_crime[[#This Row],[COMMUNITY_AREA_NUMBER]],Table3[CA_NUMBER],Table3[Rate of misconduct per 100 students])</f>
        <v>572.4</v>
      </c>
      <c r="Z40" s="9">
        <f>_xlfn.XLOOKUP(tbl_crime[[#This Row],[COMMUNITY_AREA_NUMBER]],Table3[CA_NUMBER],Table3[TOTAL_COLLEGE_ENROLLMENT])</f>
        <v>6832</v>
      </c>
    </row>
    <row r="41" spans="2:26" x14ac:dyDescent="0.2">
      <c r="B41" s="9">
        <v>4718689</v>
      </c>
      <c r="C41" s="9" t="s">
        <v>3250</v>
      </c>
      <c r="D41" s="10">
        <v>38838</v>
      </c>
      <c r="E41" s="9" t="s">
        <v>3251</v>
      </c>
      <c r="F41" s="9">
        <v>860</v>
      </c>
      <c r="G41" s="9" t="s">
        <v>3106</v>
      </c>
      <c r="H41" s="9" t="s">
        <v>3139</v>
      </c>
      <c r="I41" s="9" t="s">
        <v>3140</v>
      </c>
      <c r="J41" s="9" t="b">
        <v>1</v>
      </c>
      <c r="K41" s="9" t="b">
        <v>0</v>
      </c>
      <c r="L41" s="9">
        <v>1824</v>
      </c>
      <c r="M41" s="9">
        <v>18</v>
      </c>
      <c r="N41" s="9">
        <v>42</v>
      </c>
      <c r="O41" s="9">
        <v>8</v>
      </c>
      <c r="P41" s="9">
        <v>6</v>
      </c>
      <c r="Q41" s="9">
        <v>1175504</v>
      </c>
      <c r="R41" s="9">
        <v>1908078</v>
      </c>
      <c r="S41" s="9" t="str">
        <f>IF(tbl_crime[[#This Row],[COMMUNITY_AREA_NUMBER]]="", "",_xlfn.XLOOKUP(tbl_crime[[#This Row],[COMMUNITY_AREA_NUMBER]],tbl_census[COMMUNITY_AREA_NUMBER],tbl_census[COMMUNITY_AREA_NAME]))</f>
        <v>Near North Side</v>
      </c>
      <c r="T41" s="9">
        <f>IF(tbl_crime[[#This Row],[COMMUNITY_AREA_NUMBER]]="","",_xlfn.XLOOKUP(tbl_crime[[#This Row],[COMMUNITY_AREA_NUMBER]],tbl_census[COMMUNITY_AREA_NUMBER],tbl_census[HARDSHIP_INDEX]))</f>
        <v>1</v>
      </c>
      <c r="U41" s="9">
        <v>2006</v>
      </c>
      <c r="V41" s="9">
        <v>41.903142000000003</v>
      </c>
      <c r="W41" s="9">
        <v>-87.630775569999997</v>
      </c>
      <c r="X41" s="9" t="s">
        <v>3252</v>
      </c>
      <c r="Y41" s="9">
        <f>_xlfn.XLOOKUP(tbl_crime[[#This Row],[COMMUNITY_AREA_NUMBER]],Table3[CA_NUMBER],Table3[Rate of misconduct per 100 students])</f>
        <v>115.39999999999999</v>
      </c>
      <c r="Z41" s="9">
        <f>_xlfn.XLOOKUP(tbl_crime[[#This Row],[COMMUNITY_AREA_NUMBER]],Table3[CA_NUMBER],Table3[TOTAL_COLLEGE_ENROLLMENT])</f>
        <v>3362</v>
      </c>
    </row>
    <row r="42" spans="2:26" x14ac:dyDescent="0.2">
      <c r="B42" s="9">
        <v>1845995</v>
      </c>
      <c r="C42" s="9" t="s">
        <v>3253</v>
      </c>
      <c r="D42" s="10">
        <v>37198</v>
      </c>
      <c r="E42" s="9" t="s">
        <v>3254</v>
      </c>
      <c r="F42" s="9">
        <v>820</v>
      </c>
      <c r="G42" s="9" t="s">
        <v>3106</v>
      </c>
      <c r="H42" s="9" t="s">
        <v>3112</v>
      </c>
      <c r="I42" s="9" t="s">
        <v>3150</v>
      </c>
      <c r="J42" s="9" t="b">
        <v>1</v>
      </c>
      <c r="K42" s="9" t="b">
        <v>0</v>
      </c>
      <c r="L42" s="9">
        <v>122</v>
      </c>
      <c r="M42" s="9">
        <v>1</v>
      </c>
      <c r="P42" s="9">
        <v>6</v>
      </c>
      <c r="Q42" s="9">
        <v>1176398</v>
      </c>
      <c r="R42" s="9">
        <v>1900691</v>
      </c>
      <c r="S42" s="9" t="str">
        <f>IF(tbl_crime[[#This Row],[COMMUNITY_AREA_NUMBER]]="", "",_xlfn.XLOOKUP(tbl_crime[[#This Row],[COMMUNITY_AREA_NUMBER]],tbl_census[COMMUNITY_AREA_NUMBER],tbl_census[COMMUNITY_AREA_NAME]))</f>
        <v/>
      </c>
      <c r="T42" s="9" t="str">
        <f>IF(tbl_crime[[#This Row],[COMMUNITY_AREA_NUMBER]]="","",_xlfn.XLOOKUP(tbl_crime[[#This Row],[COMMUNITY_AREA_NUMBER]],tbl_census[COMMUNITY_AREA_NUMBER],tbl_census[HARDSHIP_INDEX]))</f>
        <v/>
      </c>
      <c r="U42" s="9">
        <v>2001</v>
      </c>
      <c r="V42" s="9">
        <v>41.882851549999998</v>
      </c>
      <c r="W42" s="9">
        <v>-87.627714909999995</v>
      </c>
      <c r="X42" s="9" t="s">
        <v>3255</v>
      </c>
      <c r="Y42" s="9">
        <f>_xlfn.XLOOKUP(tbl_crime[[#This Row],[COMMUNITY_AREA_NUMBER]],Table3[CA_NUMBER],Table3[Rate of misconduct per 100 students])</f>
        <v>0</v>
      </c>
      <c r="Z42" s="9">
        <f>_xlfn.XLOOKUP(tbl_crime[[#This Row],[COMMUNITY_AREA_NUMBER]],Table3[CA_NUMBER],Table3[TOTAL_COLLEGE_ENROLLMENT])</f>
        <v>0</v>
      </c>
    </row>
    <row r="43" spans="2:26" x14ac:dyDescent="0.2">
      <c r="B43" s="9">
        <v>8678872</v>
      </c>
      <c r="C43" s="9" t="s">
        <v>3256</v>
      </c>
      <c r="D43" s="10">
        <v>41014</v>
      </c>
      <c r="E43" s="9" t="s">
        <v>3257</v>
      </c>
      <c r="F43" s="9">
        <v>890</v>
      </c>
      <c r="G43" s="9" t="s">
        <v>3106</v>
      </c>
      <c r="H43" s="9" t="s">
        <v>3107</v>
      </c>
      <c r="I43" s="9" t="s">
        <v>3122</v>
      </c>
      <c r="J43" s="9" t="b">
        <v>0</v>
      </c>
      <c r="K43" s="9" t="b">
        <v>0</v>
      </c>
      <c r="L43" s="9">
        <v>333</v>
      </c>
      <c r="M43" s="9">
        <v>3</v>
      </c>
      <c r="N43" s="9">
        <v>5</v>
      </c>
      <c r="O43" s="9">
        <v>43</v>
      </c>
      <c r="P43" s="9">
        <v>6</v>
      </c>
      <c r="Q43" s="9">
        <v>1192140</v>
      </c>
      <c r="R43" s="9">
        <v>1857319</v>
      </c>
      <c r="S43" s="9" t="str">
        <f>IF(tbl_crime[[#This Row],[COMMUNITY_AREA_NUMBER]]="", "",_xlfn.XLOOKUP(tbl_crime[[#This Row],[COMMUNITY_AREA_NUMBER]],tbl_census[COMMUNITY_AREA_NUMBER],tbl_census[COMMUNITY_AREA_NAME]))</f>
        <v>South Shore</v>
      </c>
      <c r="T43" s="9">
        <f>IF(tbl_crime[[#This Row],[COMMUNITY_AREA_NUMBER]]="","",_xlfn.XLOOKUP(tbl_crime[[#This Row],[COMMUNITY_AREA_NUMBER]],tbl_census[COMMUNITY_AREA_NUMBER],tbl_census[HARDSHIP_INDEX]))</f>
        <v>55</v>
      </c>
      <c r="U43" s="9">
        <v>2012</v>
      </c>
      <c r="V43" s="9">
        <v>41.763466909999998</v>
      </c>
      <c r="W43" s="9">
        <v>-87.571323359999994</v>
      </c>
      <c r="X43" s="9" t="s">
        <v>3258</v>
      </c>
      <c r="Y43" s="9">
        <f>_xlfn.XLOOKUP(tbl_crime[[#This Row],[COMMUNITY_AREA_NUMBER]],Table3[CA_NUMBER],Table3[Rate of misconduct per 100 students])</f>
        <v>414.29999999999995</v>
      </c>
      <c r="Z43" s="9">
        <f>_xlfn.XLOOKUP(tbl_crime[[#This Row],[COMMUNITY_AREA_NUMBER]],Table3[CA_NUMBER],Table3[TOTAL_COLLEGE_ENROLLMENT])</f>
        <v>4543</v>
      </c>
    </row>
    <row r="44" spans="2:26" x14ac:dyDescent="0.2">
      <c r="B44" s="9">
        <v>6855661</v>
      </c>
      <c r="C44" s="9" t="s">
        <v>3259</v>
      </c>
      <c r="D44" s="10">
        <v>39913</v>
      </c>
      <c r="E44" s="9" t="s">
        <v>3260</v>
      </c>
      <c r="F44" s="9">
        <v>860</v>
      </c>
      <c r="G44" s="9" t="s">
        <v>3106</v>
      </c>
      <c r="H44" s="9" t="s">
        <v>3139</v>
      </c>
      <c r="I44" s="9" t="s">
        <v>3140</v>
      </c>
      <c r="J44" s="9" t="b">
        <v>1</v>
      </c>
      <c r="K44" s="9" t="b">
        <v>0</v>
      </c>
      <c r="L44" s="9">
        <v>1034</v>
      </c>
      <c r="M44" s="9">
        <v>10</v>
      </c>
      <c r="N44" s="9">
        <v>25</v>
      </c>
      <c r="O44" s="9">
        <v>31</v>
      </c>
      <c r="P44" s="9">
        <v>6</v>
      </c>
      <c r="Q44" s="9">
        <v>1165218</v>
      </c>
      <c r="R44" s="9">
        <v>1889459</v>
      </c>
      <c r="S44" s="9" t="str">
        <f>IF(tbl_crime[[#This Row],[COMMUNITY_AREA_NUMBER]]="", "",_xlfn.XLOOKUP(tbl_crime[[#This Row],[COMMUNITY_AREA_NUMBER]],tbl_census[COMMUNITY_AREA_NUMBER],tbl_census[COMMUNITY_AREA_NAME]))</f>
        <v>Lower West Side</v>
      </c>
      <c r="T44" s="9">
        <f>IF(tbl_crime[[#This Row],[COMMUNITY_AREA_NUMBER]]="","",_xlfn.XLOOKUP(tbl_crime[[#This Row],[COMMUNITY_AREA_NUMBER]],tbl_census[COMMUNITY_AREA_NUMBER],tbl_census[HARDSHIP_INDEX]))</f>
        <v>76</v>
      </c>
      <c r="U44" s="9">
        <v>2009</v>
      </c>
      <c r="V44" s="9">
        <v>41.852274880000003</v>
      </c>
      <c r="W44" s="9">
        <v>-87.669087230000002</v>
      </c>
      <c r="X44" s="9" t="s">
        <v>3261</v>
      </c>
      <c r="Y44" s="9">
        <f>_xlfn.XLOOKUP(tbl_crime[[#This Row],[COMMUNITY_AREA_NUMBER]],Table3[CA_NUMBER],Table3[Rate of misconduct per 100 students])</f>
        <v>80.7</v>
      </c>
      <c r="Z44" s="9">
        <f>_xlfn.XLOOKUP(tbl_crime[[#This Row],[COMMUNITY_AREA_NUMBER]],Table3[CA_NUMBER],Table3[TOTAL_COLLEGE_ENROLLMENT])</f>
        <v>7257</v>
      </c>
    </row>
    <row r="45" spans="2:26" x14ac:dyDescent="0.2">
      <c r="B45" s="9">
        <v>4385612</v>
      </c>
      <c r="C45" s="9" t="s">
        <v>3262</v>
      </c>
      <c r="D45" s="10">
        <v>38639</v>
      </c>
      <c r="E45" s="9" t="s">
        <v>3263</v>
      </c>
      <c r="F45" s="9">
        <v>820</v>
      </c>
      <c r="G45" s="9" t="s">
        <v>3106</v>
      </c>
      <c r="H45" s="9" t="s">
        <v>3112</v>
      </c>
      <c r="I45" s="9" t="s">
        <v>3264</v>
      </c>
      <c r="J45" s="9" t="b">
        <v>0</v>
      </c>
      <c r="K45" s="9" t="b">
        <v>0</v>
      </c>
      <c r="L45" s="9">
        <v>1433</v>
      </c>
      <c r="M45" s="9">
        <v>14</v>
      </c>
      <c r="N45" s="9">
        <v>32</v>
      </c>
      <c r="O45" s="9">
        <v>24</v>
      </c>
      <c r="P45" s="9">
        <v>6</v>
      </c>
      <c r="Q45" s="9">
        <v>1164410</v>
      </c>
      <c r="R45" s="9">
        <v>1911688</v>
      </c>
      <c r="S45" s="9" t="str">
        <f>IF(tbl_crime[[#This Row],[COMMUNITY_AREA_NUMBER]]="", "",_xlfn.XLOOKUP(tbl_crime[[#This Row],[COMMUNITY_AREA_NUMBER]],tbl_census[COMMUNITY_AREA_NUMBER],tbl_census[COMMUNITY_AREA_NAME]))</f>
        <v>West Town</v>
      </c>
      <c r="T45" s="9">
        <f>IF(tbl_crime[[#This Row],[COMMUNITY_AREA_NUMBER]]="","",_xlfn.XLOOKUP(tbl_crime[[#This Row],[COMMUNITY_AREA_NUMBER]],tbl_census[COMMUNITY_AREA_NUMBER],tbl_census[HARDSHIP_INDEX]))</f>
        <v>10</v>
      </c>
      <c r="U45" s="9">
        <v>2005</v>
      </c>
      <c r="V45" s="9">
        <v>41.913290170000003</v>
      </c>
      <c r="W45" s="9">
        <v>-87.67142355</v>
      </c>
      <c r="X45" s="9" t="s">
        <v>3265</v>
      </c>
      <c r="Y45" s="9">
        <f>_xlfn.XLOOKUP(tbl_crime[[#This Row],[COMMUNITY_AREA_NUMBER]],Table3[CA_NUMBER],Table3[Rate of misconduct per 100 students])</f>
        <v>567.00000000000023</v>
      </c>
      <c r="Z45" s="9">
        <f>_xlfn.XLOOKUP(tbl_crime[[#This Row],[COMMUNITY_AREA_NUMBER]],Table3[CA_NUMBER],Table3[TOTAL_COLLEGE_ENROLLMENT])</f>
        <v>9429</v>
      </c>
    </row>
    <row r="46" spans="2:26" x14ac:dyDescent="0.2">
      <c r="B46" s="9">
        <v>4929211</v>
      </c>
      <c r="C46" s="9" t="s">
        <v>3266</v>
      </c>
      <c r="D46" s="10">
        <v>38897</v>
      </c>
      <c r="E46" s="9" t="s">
        <v>3267</v>
      </c>
      <c r="F46" s="9">
        <v>810</v>
      </c>
      <c r="G46" s="9" t="s">
        <v>3106</v>
      </c>
      <c r="H46" s="9" t="s">
        <v>3130</v>
      </c>
      <c r="I46" s="9" t="s">
        <v>3135</v>
      </c>
      <c r="J46" s="9" t="b">
        <v>0</v>
      </c>
      <c r="K46" s="9" t="b">
        <v>0</v>
      </c>
      <c r="L46" s="9">
        <v>1913</v>
      </c>
      <c r="M46" s="9">
        <v>19</v>
      </c>
      <c r="N46" s="9">
        <v>32</v>
      </c>
      <c r="O46" s="9">
        <v>5</v>
      </c>
      <c r="P46" s="9">
        <v>6</v>
      </c>
      <c r="Q46" s="9">
        <v>1161308</v>
      </c>
      <c r="R46" s="9">
        <v>1922552</v>
      </c>
      <c r="S46" s="9" t="str">
        <f>IF(tbl_crime[[#This Row],[COMMUNITY_AREA_NUMBER]]="", "",_xlfn.XLOOKUP(tbl_crime[[#This Row],[COMMUNITY_AREA_NUMBER]],tbl_census[COMMUNITY_AREA_NUMBER],tbl_census[COMMUNITY_AREA_NAME]))</f>
        <v>North Center</v>
      </c>
      <c r="T46" s="9">
        <f>IF(tbl_crime[[#This Row],[COMMUNITY_AREA_NUMBER]]="","",_xlfn.XLOOKUP(tbl_crime[[#This Row],[COMMUNITY_AREA_NUMBER]],tbl_census[COMMUNITY_AREA_NUMBER],tbl_census[HARDSHIP_INDEX]))</f>
        <v>6</v>
      </c>
      <c r="U46" s="9">
        <v>2006</v>
      </c>
      <c r="V46" s="9">
        <v>41.943166830000003</v>
      </c>
      <c r="W46" s="9">
        <v>-87.682516669999998</v>
      </c>
      <c r="X46" s="9" t="s">
        <v>3268</v>
      </c>
      <c r="Y46" s="9">
        <f>_xlfn.XLOOKUP(tbl_crime[[#This Row],[COMMUNITY_AREA_NUMBER]],Table3[CA_NUMBER],Table3[Rate of misconduct per 100 students])</f>
        <v>41.3</v>
      </c>
      <c r="Z46" s="9">
        <f>_xlfn.XLOOKUP(tbl_crime[[#This Row],[COMMUNITY_AREA_NUMBER]],Table3[CA_NUMBER],Table3[TOTAL_COLLEGE_ENROLLMENT])</f>
        <v>7541</v>
      </c>
    </row>
    <row r="47" spans="2:26" x14ac:dyDescent="0.2">
      <c r="B47" s="9">
        <v>9978032</v>
      </c>
      <c r="C47" s="9" t="s">
        <v>3269</v>
      </c>
      <c r="D47" s="10">
        <v>42062</v>
      </c>
      <c r="E47" s="9" t="s">
        <v>3270</v>
      </c>
      <c r="F47" s="9">
        <v>820</v>
      </c>
      <c r="G47" s="9" t="s">
        <v>3106</v>
      </c>
      <c r="H47" s="9" t="s">
        <v>3112</v>
      </c>
      <c r="I47" s="9" t="s">
        <v>3185</v>
      </c>
      <c r="J47" s="9" t="b">
        <v>0</v>
      </c>
      <c r="K47" s="9" t="b">
        <v>0</v>
      </c>
      <c r="L47" s="9">
        <v>722</v>
      </c>
      <c r="M47" s="9">
        <v>7</v>
      </c>
      <c r="N47" s="9">
        <v>20</v>
      </c>
      <c r="O47" s="9">
        <v>68</v>
      </c>
      <c r="P47" s="9">
        <v>6</v>
      </c>
      <c r="Q47" s="9">
        <v>1175585</v>
      </c>
      <c r="R47" s="9">
        <v>1863128</v>
      </c>
      <c r="S47" s="9" t="str">
        <f>IF(tbl_crime[[#This Row],[COMMUNITY_AREA_NUMBER]]="", "",_xlfn.XLOOKUP(tbl_crime[[#This Row],[COMMUNITY_AREA_NUMBER]],tbl_census[COMMUNITY_AREA_NUMBER],tbl_census[COMMUNITY_AREA_NAME]))</f>
        <v>Englewood</v>
      </c>
      <c r="T47" s="9">
        <f>IF(tbl_crime[[#This Row],[COMMUNITY_AREA_NUMBER]]="","",_xlfn.XLOOKUP(tbl_crime[[#This Row],[COMMUNITY_AREA_NUMBER]],tbl_census[COMMUNITY_AREA_NUMBER],tbl_census[HARDSHIP_INDEX]))</f>
        <v>94</v>
      </c>
      <c r="U47" s="9">
        <v>2015</v>
      </c>
      <c r="V47" s="9">
        <v>41.77979388</v>
      </c>
      <c r="W47" s="9">
        <v>-87.631826610000005</v>
      </c>
      <c r="X47" s="9" t="s">
        <v>3271</v>
      </c>
      <c r="Y47" s="9">
        <f>_xlfn.XLOOKUP(tbl_crime[[#This Row],[COMMUNITY_AREA_NUMBER]],Table3[CA_NUMBER],Table3[Rate of misconduct per 100 students])</f>
        <v>572.4</v>
      </c>
      <c r="Z47" s="9">
        <f>_xlfn.XLOOKUP(tbl_crime[[#This Row],[COMMUNITY_AREA_NUMBER]],Table3[CA_NUMBER],Table3[TOTAL_COLLEGE_ENROLLMENT])</f>
        <v>6832</v>
      </c>
    </row>
    <row r="48" spans="2:26" x14ac:dyDescent="0.2">
      <c r="B48" s="9">
        <v>10190267</v>
      </c>
      <c r="C48" s="9" t="s">
        <v>3272</v>
      </c>
      <c r="D48" s="10">
        <v>42226</v>
      </c>
      <c r="E48" s="9" t="s">
        <v>3273</v>
      </c>
      <c r="F48" s="9">
        <v>810</v>
      </c>
      <c r="G48" s="9" t="s">
        <v>3106</v>
      </c>
      <c r="H48" s="9" t="s">
        <v>3130</v>
      </c>
      <c r="I48" s="9" t="s">
        <v>3185</v>
      </c>
      <c r="J48" s="9" t="b">
        <v>0</v>
      </c>
      <c r="K48" s="9" t="b">
        <v>0</v>
      </c>
      <c r="L48" s="9">
        <v>1412</v>
      </c>
      <c r="M48" s="9">
        <v>14</v>
      </c>
      <c r="N48" s="9">
        <v>35</v>
      </c>
      <c r="O48" s="9">
        <v>22</v>
      </c>
      <c r="P48" s="9">
        <v>6</v>
      </c>
      <c r="Q48" s="9">
        <v>1154504</v>
      </c>
      <c r="R48" s="9">
        <v>1917426</v>
      </c>
      <c r="S48" s="9" t="str">
        <f>IF(tbl_crime[[#This Row],[COMMUNITY_AREA_NUMBER]]="", "",_xlfn.XLOOKUP(tbl_crime[[#This Row],[COMMUNITY_AREA_NUMBER]],tbl_census[COMMUNITY_AREA_NUMBER],tbl_census[COMMUNITY_AREA_NAME]))</f>
        <v>Logan Square</v>
      </c>
      <c r="T48" s="9">
        <f>IF(tbl_crime[[#This Row],[COMMUNITY_AREA_NUMBER]]="","",_xlfn.XLOOKUP(tbl_crime[[#This Row],[COMMUNITY_AREA_NUMBER]],tbl_census[COMMUNITY_AREA_NUMBER],tbl_census[HARDSHIP_INDEX]))</f>
        <v>23</v>
      </c>
      <c r="U48" s="9">
        <v>2015</v>
      </c>
      <c r="V48" s="9">
        <v>41.929239729999999</v>
      </c>
      <c r="W48" s="9">
        <v>-87.707662339999999</v>
      </c>
      <c r="X48" s="9" t="s">
        <v>3274</v>
      </c>
      <c r="Y48" s="9">
        <f>_xlfn.XLOOKUP(tbl_crime[[#This Row],[COMMUNITY_AREA_NUMBER]],Table3[CA_NUMBER],Table3[Rate of misconduct per 100 students])</f>
        <v>122.49999999999999</v>
      </c>
      <c r="Z48" s="9">
        <f>_xlfn.XLOOKUP(tbl_crime[[#This Row],[COMMUNITY_AREA_NUMBER]],Table3[CA_NUMBER],Table3[TOTAL_COLLEGE_ENROLLMENT])</f>
        <v>7351</v>
      </c>
    </row>
    <row r="49" spans="2:26" x14ac:dyDescent="0.2">
      <c r="B49" s="9">
        <v>9575333</v>
      </c>
      <c r="C49" s="9" t="s">
        <v>3275</v>
      </c>
      <c r="D49" s="10">
        <v>41745</v>
      </c>
      <c r="E49" s="9" t="s">
        <v>3276</v>
      </c>
      <c r="F49" s="9">
        <v>890</v>
      </c>
      <c r="G49" s="9" t="s">
        <v>3106</v>
      </c>
      <c r="H49" s="9" t="s">
        <v>3107</v>
      </c>
      <c r="I49" s="9" t="s">
        <v>3277</v>
      </c>
      <c r="J49" s="9" t="b">
        <v>0</v>
      </c>
      <c r="K49" s="9" t="b">
        <v>0</v>
      </c>
      <c r="L49" s="9">
        <v>122</v>
      </c>
      <c r="M49" s="9">
        <v>1</v>
      </c>
      <c r="N49" s="9">
        <v>2</v>
      </c>
      <c r="O49" s="9">
        <v>32</v>
      </c>
      <c r="P49" s="9">
        <v>6</v>
      </c>
      <c r="Q49" s="9">
        <v>1174585</v>
      </c>
      <c r="R49" s="9">
        <v>1899875</v>
      </c>
      <c r="S49" s="9" t="str">
        <f>IF(tbl_crime[[#This Row],[COMMUNITY_AREA_NUMBER]]="", "",_xlfn.XLOOKUP(tbl_crime[[#This Row],[COMMUNITY_AREA_NUMBER]],tbl_census[COMMUNITY_AREA_NUMBER],tbl_census[COMMUNITY_AREA_NAME]))</f>
        <v>Loop</v>
      </c>
      <c r="T49" s="9">
        <f>IF(tbl_crime[[#This Row],[COMMUNITY_AREA_NUMBER]]="","",_xlfn.XLOOKUP(tbl_crime[[#This Row],[COMMUNITY_AREA_NUMBER]],tbl_census[COMMUNITY_AREA_NUMBER],tbl_census[HARDSHIP_INDEX]))</f>
        <v>3</v>
      </c>
      <c r="U49" s="9">
        <v>2014</v>
      </c>
      <c r="V49" s="9">
        <v>41.880653109999997</v>
      </c>
      <c r="W49" s="9">
        <v>-87.634396649999999</v>
      </c>
      <c r="X49" s="9" t="s">
        <v>3278</v>
      </c>
      <c r="Y49" s="9">
        <f>_xlfn.XLOOKUP(tbl_crime[[#This Row],[COMMUNITY_AREA_NUMBER]],Table3[CA_NUMBER],Table3[Rate of misconduct per 100 students])</f>
        <v>4.5</v>
      </c>
      <c r="Z49" s="9">
        <f>_xlfn.XLOOKUP(tbl_crime[[#This Row],[COMMUNITY_AREA_NUMBER]],Table3[CA_NUMBER],Table3[TOTAL_COLLEGE_ENROLLMENT])</f>
        <v>871</v>
      </c>
    </row>
    <row r="50" spans="2:26" x14ac:dyDescent="0.2">
      <c r="B50" s="9">
        <v>2688426</v>
      </c>
      <c r="C50" s="9" t="s">
        <v>3279</v>
      </c>
      <c r="D50" s="10">
        <v>37728</v>
      </c>
      <c r="E50" s="9" t="s">
        <v>3280</v>
      </c>
      <c r="F50" s="9">
        <v>810</v>
      </c>
      <c r="G50" s="9" t="s">
        <v>3106</v>
      </c>
      <c r="H50" s="9" t="s">
        <v>3130</v>
      </c>
      <c r="I50" s="9" t="s">
        <v>3281</v>
      </c>
      <c r="J50" s="9" t="b">
        <v>0</v>
      </c>
      <c r="K50" s="9" t="b">
        <v>0</v>
      </c>
      <c r="L50" s="9">
        <v>2531</v>
      </c>
      <c r="M50" s="9">
        <v>25</v>
      </c>
      <c r="N50" s="9">
        <v>29</v>
      </c>
      <c r="O50" s="9">
        <v>25</v>
      </c>
      <c r="P50" s="9">
        <v>6</v>
      </c>
      <c r="Q50" s="9">
        <v>1136138</v>
      </c>
      <c r="R50" s="9">
        <v>1910943</v>
      </c>
      <c r="S50" s="9" t="str">
        <f>IF(tbl_crime[[#This Row],[COMMUNITY_AREA_NUMBER]]="", "",_xlfn.XLOOKUP(tbl_crime[[#This Row],[COMMUNITY_AREA_NUMBER]],tbl_census[COMMUNITY_AREA_NUMBER],tbl_census[COMMUNITY_AREA_NAME]))</f>
        <v>Austin</v>
      </c>
      <c r="T50" s="9">
        <f>IF(tbl_crime[[#This Row],[COMMUNITY_AREA_NUMBER]]="","",_xlfn.XLOOKUP(tbl_crime[[#This Row],[COMMUNITY_AREA_NUMBER]],tbl_census[COMMUNITY_AREA_NUMBER],tbl_census[HARDSHIP_INDEX]))</f>
        <v>73</v>
      </c>
      <c r="U50" s="9">
        <v>2003</v>
      </c>
      <c r="V50" s="9">
        <v>41.911797559999997</v>
      </c>
      <c r="W50" s="9">
        <v>-87.775307789999999</v>
      </c>
      <c r="X50" s="9" t="s">
        <v>3282</v>
      </c>
      <c r="Y50" s="9">
        <f>_xlfn.XLOOKUP(tbl_crime[[#This Row],[COMMUNITY_AREA_NUMBER]],Table3[CA_NUMBER],Table3[Rate of misconduct per 100 students])</f>
        <v>578.79999999999995</v>
      </c>
      <c r="Z50" s="9">
        <f>_xlfn.XLOOKUP(tbl_crime[[#This Row],[COMMUNITY_AREA_NUMBER]],Table3[CA_NUMBER],Table3[TOTAL_COLLEGE_ENROLLMENT])</f>
        <v>10933</v>
      </c>
    </row>
    <row r="51" spans="2:26" x14ac:dyDescent="0.2">
      <c r="B51" s="9">
        <v>8854340</v>
      </c>
      <c r="C51" s="9" t="s">
        <v>3283</v>
      </c>
      <c r="D51" s="10">
        <v>41202</v>
      </c>
      <c r="E51" s="9" t="s">
        <v>3284</v>
      </c>
      <c r="F51" s="9">
        <v>890</v>
      </c>
      <c r="G51" s="9" t="s">
        <v>3106</v>
      </c>
      <c r="H51" s="9" t="s">
        <v>3107</v>
      </c>
      <c r="I51" s="9" t="s">
        <v>3117</v>
      </c>
      <c r="J51" s="9" t="b">
        <v>0</v>
      </c>
      <c r="K51" s="9" t="b">
        <v>0</v>
      </c>
      <c r="L51" s="9">
        <v>1934</v>
      </c>
      <c r="M51" s="9">
        <v>19</v>
      </c>
      <c r="N51" s="9">
        <v>44</v>
      </c>
      <c r="O51" s="9">
        <v>6</v>
      </c>
      <c r="P51" s="9">
        <v>6</v>
      </c>
      <c r="Q51" s="9">
        <v>1173772</v>
      </c>
      <c r="R51" s="9">
        <v>1920055</v>
      </c>
      <c r="S51" s="9" t="str">
        <f>IF(tbl_crime[[#This Row],[COMMUNITY_AREA_NUMBER]]="", "",_xlfn.XLOOKUP(tbl_crime[[#This Row],[COMMUNITY_AREA_NUMBER]],tbl_census[COMMUNITY_AREA_NUMBER],tbl_census[COMMUNITY_AREA_NAME]))</f>
        <v>Lake View</v>
      </c>
      <c r="T51" s="9">
        <f>IF(tbl_crime[[#This Row],[COMMUNITY_AREA_NUMBER]]="","",_xlfn.XLOOKUP(tbl_crime[[#This Row],[COMMUNITY_AREA_NUMBER]],tbl_census[COMMUNITY_AREA_NUMBER],tbl_census[HARDSHIP_INDEX]))</f>
        <v>5</v>
      </c>
      <c r="U51" s="9">
        <v>2012</v>
      </c>
      <c r="V51" s="9">
        <v>41.936046159999997</v>
      </c>
      <c r="W51" s="9">
        <v>-87.636780160000001</v>
      </c>
      <c r="X51" s="9" t="s">
        <v>3285</v>
      </c>
      <c r="Y51" s="9">
        <f>_xlfn.XLOOKUP(tbl_crime[[#This Row],[COMMUNITY_AREA_NUMBER]],Table3[CA_NUMBER],Table3[Rate of misconduct per 100 students])</f>
        <v>90.8</v>
      </c>
      <c r="Z51" s="9">
        <f>_xlfn.XLOOKUP(tbl_crime[[#This Row],[COMMUNITY_AREA_NUMBER]],Table3[CA_NUMBER],Table3[TOTAL_COLLEGE_ENROLLMENT])</f>
        <v>7055</v>
      </c>
    </row>
    <row r="52" spans="2:26" x14ac:dyDescent="0.2">
      <c r="B52" s="9">
        <v>3704662</v>
      </c>
      <c r="C52" s="9" t="s">
        <v>3286</v>
      </c>
      <c r="D52" s="10">
        <v>38331</v>
      </c>
      <c r="E52" s="9" t="s">
        <v>3287</v>
      </c>
      <c r="F52" s="9">
        <v>810</v>
      </c>
      <c r="G52" s="9" t="s">
        <v>3106</v>
      </c>
      <c r="H52" s="9" t="s">
        <v>3130</v>
      </c>
      <c r="I52" s="9" t="s">
        <v>3135</v>
      </c>
      <c r="J52" s="9" t="b">
        <v>0</v>
      </c>
      <c r="K52" s="9" t="b">
        <v>0</v>
      </c>
      <c r="L52" s="9">
        <v>711</v>
      </c>
      <c r="M52" s="9">
        <v>7</v>
      </c>
      <c r="N52" s="9">
        <v>3</v>
      </c>
      <c r="O52" s="9">
        <v>68</v>
      </c>
      <c r="P52" s="9">
        <v>6</v>
      </c>
      <c r="Q52" s="9">
        <v>1175549</v>
      </c>
      <c r="R52" s="9">
        <v>1868101</v>
      </c>
      <c r="S52" s="9" t="str">
        <f>IF(tbl_crime[[#This Row],[COMMUNITY_AREA_NUMBER]]="", "",_xlfn.XLOOKUP(tbl_crime[[#This Row],[COMMUNITY_AREA_NUMBER]],tbl_census[COMMUNITY_AREA_NUMBER],tbl_census[COMMUNITY_AREA_NAME]))</f>
        <v>Englewood</v>
      </c>
      <c r="T52" s="9">
        <f>IF(tbl_crime[[#This Row],[COMMUNITY_AREA_NUMBER]]="","",_xlfn.XLOOKUP(tbl_crime[[#This Row],[COMMUNITY_AREA_NUMBER]],tbl_census[COMMUNITY_AREA_NUMBER],tbl_census[HARDSHIP_INDEX]))</f>
        <v>94</v>
      </c>
      <c r="U52" s="9">
        <v>2004</v>
      </c>
      <c r="V52" s="9">
        <v>41.793441110000003</v>
      </c>
      <c r="W52" s="9">
        <v>-87.631809840000003</v>
      </c>
      <c r="X52" s="9" t="s">
        <v>3288</v>
      </c>
      <c r="Y52" s="9">
        <f>_xlfn.XLOOKUP(tbl_crime[[#This Row],[COMMUNITY_AREA_NUMBER]],Table3[CA_NUMBER],Table3[Rate of misconduct per 100 students])</f>
        <v>572.4</v>
      </c>
      <c r="Z52" s="9">
        <f>_xlfn.XLOOKUP(tbl_crime[[#This Row],[COMMUNITY_AREA_NUMBER]],Table3[CA_NUMBER],Table3[TOTAL_COLLEGE_ENROLLMENT])</f>
        <v>6832</v>
      </c>
    </row>
    <row r="53" spans="2:26" x14ac:dyDescent="0.2">
      <c r="B53" s="9">
        <v>7724785</v>
      </c>
      <c r="C53" s="9" t="s">
        <v>3289</v>
      </c>
      <c r="D53" s="10">
        <v>40432</v>
      </c>
      <c r="E53" s="9" t="s">
        <v>3290</v>
      </c>
      <c r="F53" s="9">
        <v>890</v>
      </c>
      <c r="G53" s="9" t="s">
        <v>3106</v>
      </c>
      <c r="H53" s="9" t="s">
        <v>3107</v>
      </c>
      <c r="I53" s="9" t="s">
        <v>3225</v>
      </c>
      <c r="J53" s="9" t="b">
        <v>0</v>
      </c>
      <c r="K53" s="9" t="b">
        <v>0</v>
      </c>
      <c r="L53" s="9">
        <v>321</v>
      </c>
      <c r="M53" s="9">
        <v>3</v>
      </c>
      <c r="N53" s="9">
        <v>20</v>
      </c>
      <c r="O53" s="9">
        <v>42</v>
      </c>
      <c r="P53" s="9">
        <v>6</v>
      </c>
      <c r="Q53" s="9">
        <v>1181360</v>
      </c>
      <c r="R53" s="9">
        <v>1861718</v>
      </c>
      <c r="S53" s="9" t="str">
        <f>IF(tbl_crime[[#This Row],[COMMUNITY_AREA_NUMBER]]="", "",_xlfn.XLOOKUP(tbl_crime[[#This Row],[COMMUNITY_AREA_NUMBER]],tbl_census[COMMUNITY_AREA_NUMBER],tbl_census[COMMUNITY_AREA_NAME]))</f>
        <v>Woodlawn</v>
      </c>
      <c r="T53" s="9">
        <f>IF(tbl_crime[[#This Row],[COMMUNITY_AREA_NUMBER]]="","",_xlfn.XLOOKUP(tbl_crime[[#This Row],[COMMUNITY_AREA_NUMBER]],tbl_census[COMMUNITY_AREA_NUMBER],tbl_census[HARDSHIP_INDEX]))</f>
        <v>58</v>
      </c>
      <c r="U53" s="9">
        <v>2010</v>
      </c>
      <c r="V53" s="9">
        <v>41.775793470000004</v>
      </c>
      <c r="W53" s="9">
        <v>-87.610698310000004</v>
      </c>
      <c r="X53" s="9" t="s">
        <v>3291</v>
      </c>
      <c r="Y53" s="9">
        <f>_xlfn.XLOOKUP(tbl_crime[[#This Row],[COMMUNITY_AREA_NUMBER]],Table3[CA_NUMBER],Table3[Rate of misconduct per 100 students])</f>
        <v>224.89999999999998</v>
      </c>
      <c r="Z53" s="9">
        <f>_xlfn.XLOOKUP(tbl_crime[[#This Row],[COMMUNITY_AREA_NUMBER]],Table3[CA_NUMBER],Table3[TOTAL_COLLEGE_ENROLLMENT])</f>
        <v>4206</v>
      </c>
    </row>
    <row r="54" spans="2:26" x14ac:dyDescent="0.2">
      <c r="B54" s="9">
        <v>10943516</v>
      </c>
      <c r="C54" s="9" t="s">
        <v>3292</v>
      </c>
      <c r="D54" s="10">
        <v>42868</v>
      </c>
      <c r="E54" s="9" t="s">
        <v>3293</v>
      </c>
      <c r="F54" s="9">
        <v>820</v>
      </c>
      <c r="G54" s="9" t="s">
        <v>3106</v>
      </c>
      <c r="H54" s="9" t="s">
        <v>3112</v>
      </c>
      <c r="I54" s="9" t="s">
        <v>3135</v>
      </c>
      <c r="J54" s="9" t="b">
        <v>0</v>
      </c>
      <c r="K54" s="9" t="b">
        <v>0</v>
      </c>
      <c r="L54" s="9">
        <v>1522</v>
      </c>
      <c r="M54" s="9">
        <v>15</v>
      </c>
      <c r="N54" s="9">
        <v>28</v>
      </c>
      <c r="O54" s="9">
        <v>25</v>
      </c>
      <c r="P54" s="9">
        <v>6</v>
      </c>
      <c r="Q54" s="9">
        <v>1141381</v>
      </c>
      <c r="R54" s="9">
        <v>1899903</v>
      </c>
      <c r="S54" s="9" t="str">
        <f>IF(tbl_crime[[#This Row],[COMMUNITY_AREA_NUMBER]]="", "",_xlfn.XLOOKUP(tbl_crime[[#This Row],[COMMUNITY_AREA_NUMBER]],tbl_census[COMMUNITY_AREA_NUMBER],tbl_census[COMMUNITY_AREA_NAME]))</f>
        <v>Austin</v>
      </c>
      <c r="T54" s="9">
        <f>IF(tbl_crime[[#This Row],[COMMUNITY_AREA_NUMBER]]="","",_xlfn.XLOOKUP(tbl_crime[[#This Row],[COMMUNITY_AREA_NUMBER]],tbl_census[COMMUNITY_AREA_NUMBER],tbl_census[HARDSHIP_INDEX]))</f>
        <v>73</v>
      </c>
      <c r="U54" s="9">
        <v>2017</v>
      </c>
      <c r="V54" s="9">
        <v>41.881407269999997</v>
      </c>
      <c r="W54" s="9">
        <v>-87.756319079999997</v>
      </c>
      <c r="X54" s="9" t="s">
        <v>3294</v>
      </c>
      <c r="Y54" s="9">
        <f>_xlfn.XLOOKUP(tbl_crime[[#This Row],[COMMUNITY_AREA_NUMBER]],Table3[CA_NUMBER],Table3[Rate of misconduct per 100 students])</f>
        <v>578.79999999999995</v>
      </c>
      <c r="Z54" s="9">
        <f>_xlfn.XLOOKUP(tbl_crime[[#This Row],[COMMUNITY_AREA_NUMBER]],Table3[CA_NUMBER],Table3[TOTAL_COLLEGE_ENROLLMENT])</f>
        <v>10933</v>
      </c>
    </row>
    <row r="55" spans="2:26" x14ac:dyDescent="0.2">
      <c r="B55" s="9">
        <v>11185089</v>
      </c>
      <c r="C55" s="9" t="s">
        <v>3295</v>
      </c>
      <c r="D55" s="10">
        <v>43089</v>
      </c>
      <c r="E55" s="9" t="s">
        <v>3296</v>
      </c>
      <c r="F55" s="9">
        <v>810</v>
      </c>
      <c r="G55" s="9" t="s">
        <v>3106</v>
      </c>
      <c r="H55" s="9" t="s">
        <v>3130</v>
      </c>
      <c r="I55" s="9" t="s">
        <v>3122</v>
      </c>
      <c r="J55" s="9" t="b">
        <v>0</v>
      </c>
      <c r="K55" s="9" t="b">
        <v>0</v>
      </c>
      <c r="L55" s="9">
        <v>1014</v>
      </c>
      <c r="M55" s="9">
        <v>10</v>
      </c>
      <c r="N55" s="9">
        <v>24</v>
      </c>
      <c r="O55" s="9">
        <v>29</v>
      </c>
      <c r="P55" s="9">
        <v>6</v>
      </c>
      <c r="Q55" s="9">
        <v>1152346</v>
      </c>
      <c r="R55" s="9">
        <v>1890287</v>
      </c>
      <c r="S55" s="9" t="str">
        <f>IF(tbl_crime[[#This Row],[COMMUNITY_AREA_NUMBER]]="", "",_xlfn.XLOOKUP(tbl_crime[[#This Row],[COMMUNITY_AREA_NUMBER]],tbl_census[COMMUNITY_AREA_NUMBER],tbl_census[COMMUNITY_AREA_NAME]))</f>
        <v>North Lawndale</v>
      </c>
      <c r="T55" s="9">
        <f>IF(tbl_crime[[#This Row],[COMMUNITY_AREA_NUMBER]]="","",_xlfn.XLOOKUP(tbl_crime[[#This Row],[COMMUNITY_AREA_NUMBER]],tbl_census[COMMUNITY_AREA_NUMBER],tbl_census[HARDSHIP_INDEX]))</f>
        <v>87</v>
      </c>
      <c r="U55" s="9">
        <v>2017</v>
      </c>
      <c r="V55" s="9">
        <v>41.854810530000002</v>
      </c>
      <c r="W55" s="9">
        <v>-87.716309539999997</v>
      </c>
      <c r="X55" s="9" t="s">
        <v>3297</v>
      </c>
      <c r="Y55" s="9">
        <f>_xlfn.XLOOKUP(tbl_crime[[#This Row],[COMMUNITY_AREA_NUMBER]],Table3[CA_NUMBER],Table3[Rate of misconduct per 100 students])</f>
        <v>424.99999999999989</v>
      </c>
      <c r="Z55" s="9">
        <f>_xlfn.XLOOKUP(tbl_crime[[#This Row],[COMMUNITY_AREA_NUMBER]],Table3[CA_NUMBER],Table3[TOTAL_COLLEGE_ENROLLMENT])</f>
        <v>5146</v>
      </c>
    </row>
    <row r="56" spans="2:26" x14ac:dyDescent="0.2">
      <c r="B56" s="9">
        <v>11072808</v>
      </c>
      <c r="C56" s="9" t="s">
        <v>3298</v>
      </c>
      <c r="D56" s="10">
        <v>42978</v>
      </c>
      <c r="E56" s="9" t="s">
        <v>3299</v>
      </c>
      <c r="F56" s="9">
        <v>810</v>
      </c>
      <c r="G56" s="9" t="s">
        <v>3106</v>
      </c>
      <c r="H56" s="9" t="s">
        <v>3130</v>
      </c>
      <c r="I56" s="9" t="s">
        <v>3158</v>
      </c>
      <c r="J56" s="9" t="b">
        <v>0</v>
      </c>
      <c r="K56" s="9" t="b">
        <v>0</v>
      </c>
      <c r="L56" s="9">
        <v>1111</v>
      </c>
      <c r="M56" s="9">
        <v>11</v>
      </c>
      <c r="N56" s="9">
        <v>37</v>
      </c>
      <c r="O56" s="9">
        <v>23</v>
      </c>
      <c r="P56" s="9">
        <v>6</v>
      </c>
      <c r="Q56" s="9">
        <v>1148843</v>
      </c>
      <c r="R56" s="9">
        <v>1907272</v>
      </c>
      <c r="S56" s="9" t="str">
        <f>IF(tbl_crime[[#This Row],[COMMUNITY_AREA_NUMBER]]="", "",_xlfn.XLOOKUP(tbl_crime[[#This Row],[COMMUNITY_AREA_NUMBER]],tbl_census[COMMUNITY_AREA_NUMBER],tbl_census[COMMUNITY_AREA_NAME]))</f>
        <v>Humboldt park</v>
      </c>
      <c r="T56" s="9">
        <f>IF(tbl_crime[[#This Row],[COMMUNITY_AREA_NUMBER]]="","",_xlfn.XLOOKUP(tbl_crime[[#This Row],[COMMUNITY_AREA_NUMBER]],tbl_census[COMMUNITY_AREA_NUMBER],tbl_census[HARDSHIP_INDEX]))</f>
        <v>85</v>
      </c>
      <c r="U56" s="9">
        <v>2017</v>
      </c>
      <c r="V56" s="9">
        <v>41.901487660000001</v>
      </c>
      <c r="W56" s="9">
        <v>-87.728728000000004</v>
      </c>
      <c r="X56" s="9" t="s">
        <v>3300</v>
      </c>
      <c r="Y56" s="9">
        <f>_xlfn.XLOOKUP(tbl_crime[[#This Row],[COMMUNITY_AREA_NUMBER]],Table3[CA_NUMBER],Table3[Rate of misconduct per 100 students])</f>
        <v>533.20000000000005</v>
      </c>
      <c r="Z56" s="9">
        <f>_xlfn.XLOOKUP(tbl_crime[[#This Row],[COMMUNITY_AREA_NUMBER]],Table3[CA_NUMBER],Table3[TOTAL_COLLEGE_ENROLLMENT])</f>
        <v>8620</v>
      </c>
    </row>
    <row r="57" spans="2:26" x14ac:dyDescent="0.2">
      <c r="B57" s="9">
        <v>10084732</v>
      </c>
      <c r="C57" s="9" t="s">
        <v>3301</v>
      </c>
      <c r="D57" s="10">
        <v>42148</v>
      </c>
      <c r="E57" s="9" t="s">
        <v>3302</v>
      </c>
      <c r="F57" s="9">
        <v>820</v>
      </c>
      <c r="G57" s="9" t="s">
        <v>3106</v>
      </c>
      <c r="H57" s="9" t="s">
        <v>3112</v>
      </c>
      <c r="I57" s="9" t="s">
        <v>3154</v>
      </c>
      <c r="J57" s="9" t="b">
        <v>0</v>
      </c>
      <c r="K57" s="9" t="b">
        <v>0</v>
      </c>
      <c r="L57" s="9">
        <v>1831</v>
      </c>
      <c r="M57" s="9">
        <v>18</v>
      </c>
      <c r="N57" s="9">
        <v>42</v>
      </c>
      <c r="O57" s="9">
        <v>8</v>
      </c>
      <c r="P57" s="9">
        <v>6</v>
      </c>
      <c r="Q57" s="9">
        <v>1176302</v>
      </c>
      <c r="R57" s="9">
        <v>1903096</v>
      </c>
      <c r="S57" s="9" t="str">
        <f>IF(tbl_crime[[#This Row],[COMMUNITY_AREA_NUMBER]]="", "",_xlfn.XLOOKUP(tbl_crime[[#This Row],[COMMUNITY_AREA_NUMBER]],tbl_census[COMMUNITY_AREA_NUMBER],tbl_census[COMMUNITY_AREA_NAME]))</f>
        <v>Near North Side</v>
      </c>
      <c r="T57" s="9">
        <f>IF(tbl_crime[[#This Row],[COMMUNITY_AREA_NUMBER]]="","",_xlfn.XLOOKUP(tbl_crime[[#This Row],[COMMUNITY_AREA_NUMBER]],tbl_census[COMMUNITY_AREA_NUMBER],tbl_census[HARDSHIP_INDEX]))</f>
        <v>1</v>
      </c>
      <c r="U57" s="9">
        <v>2015</v>
      </c>
      <c r="V57" s="9">
        <v>41.889453170000003</v>
      </c>
      <c r="W57" s="9">
        <v>-87.627994830000006</v>
      </c>
      <c r="X57" s="9" t="s">
        <v>3303</v>
      </c>
      <c r="Y57" s="9">
        <f>_xlfn.XLOOKUP(tbl_crime[[#This Row],[COMMUNITY_AREA_NUMBER]],Table3[CA_NUMBER],Table3[Rate of misconduct per 100 students])</f>
        <v>115.39999999999999</v>
      </c>
      <c r="Z57" s="9">
        <f>_xlfn.XLOOKUP(tbl_crime[[#This Row],[COMMUNITY_AREA_NUMBER]],Table3[CA_NUMBER],Table3[TOTAL_COLLEGE_ENROLLMENT])</f>
        <v>3362</v>
      </c>
    </row>
    <row r="58" spans="2:26" x14ac:dyDescent="0.2">
      <c r="B58" s="9">
        <v>10485657</v>
      </c>
      <c r="C58" s="9" t="s">
        <v>3304</v>
      </c>
      <c r="D58" s="10">
        <v>42472</v>
      </c>
      <c r="E58" s="9" t="s">
        <v>3305</v>
      </c>
      <c r="F58" s="9">
        <v>820</v>
      </c>
      <c r="G58" s="9" t="s">
        <v>3106</v>
      </c>
      <c r="H58" s="9" t="s">
        <v>3112</v>
      </c>
      <c r="I58" s="9" t="s">
        <v>3135</v>
      </c>
      <c r="J58" s="9" t="b">
        <v>0</v>
      </c>
      <c r="K58" s="9" t="b">
        <v>0</v>
      </c>
      <c r="L58" s="9">
        <v>2532</v>
      </c>
      <c r="M58" s="9">
        <v>25</v>
      </c>
      <c r="N58" s="9">
        <v>37</v>
      </c>
      <c r="O58" s="9">
        <v>25</v>
      </c>
      <c r="P58" s="9">
        <v>6</v>
      </c>
      <c r="Q58" s="9">
        <v>1139131</v>
      </c>
      <c r="R58" s="9">
        <v>1911034</v>
      </c>
      <c r="S58" s="9" t="str">
        <f>IF(tbl_crime[[#This Row],[COMMUNITY_AREA_NUMBER]]="", "",_xlfn.XLOOKUP(tbl_crime[[#This Row],[COMMUNITY_AREA_NUMBER]],tbl_census[COMMUNITY_AREA_NUMBER],tbl_census[COMMUNITY_AREA_NAME]))</f>
        <v>Austin</v>
      </c>
      <c r="T58" s="9">
        <f>IF(tbl_crime[[#This Row],[COMMUNITY_AREA_NUMBER]]="","",_xlfn.XLOOKUP(tbl_crime[[#This Row],[COMMUNITY_AREA_NUMBER]],tbl_census[COMMUNITY_AREA_NUMBER],tbl_census[HARDSHIP_INDEX]))</f>
        <v>73</v>
      </c>
      <c r="U58" s="9">
        <v>2016</v>
      </c>
      <c r="V58" s="9">
        <v>41.91199331</v>
      </c>
      <c r="W58" s="9">
        <v>-87.764310019999996</v>
      </c>
      <c r="X58" s="9" t="s">
        <v>3306</v>
      </c>
      <c r="Y58" s="9">
        <f>_xlfn.XLOOKUP(tbl_crime[[#This Row],[COMMUNITY_AREA_NUMBER]],Table3[CA_NUMBER],Table3[Rate of misconduct per 100 students])</f>
        <v>578.79999999999995</v>
      </c>
      <c r="Z58" s="9">
        <f>_xlfn.XLOOKUP(tbl_crime[[#This Row],[COMMUNITY_AREA_NUMBER]],Table3[CA_NUMBER],Table3[TOTAL_COLLEGE_ENROLLMENT])</f>
        <v>10933</v>
      </c>
    </row>
    <row r="59" spans="2:26" x14ac:dyDescent="0.2">
      <c r="B59" s="9">
        <v>2963994</v>
      </c>
      <c r="C59" s="9" t="s">
        <v>3307</v>
      </c>
      <c r="D59" s="10">
        <v>37890</v>
      </c>
      <c r="E59" s="9" t="s">
        <v>3308</v>
      </c>
      <c r="F59" s="9">
        <v>820</v>
      </c>
      <c r="G59" s="9" t="s">
        <v>3106</v>
      </c>
      <c r="H59" s="9" t="s">
        <v>3112</v>
      </c>
      <c r="I59" s="9" t="s">
        <v>3135</v>
      </c>
      <c r="J59" s="9" t="b">
        <v>0</v>
      </c>
      <c r="K59" s="9" t="b">
        <v>0</v>
      </c>
      <c r="L59" s="9">
        <v>1211</v>
      </c>
      <c r="M59" s="9">
        <v>12</v>
      </c>
      <c r="N59" s="9">
        <v>2</v>
      </c>
      <c r="O59" s="9">
        <v>28</v>
      </c>
      <c r="P59" s="9">
        <v>6</v>
      </c>
      <c r="Q59" s="9">
        <v>1161653</v>
      </c>
      <c r="R59" s="9">
        <v>1897333</v>
      </c>
      <c r="S59" s="9" t="str">
        <f>IF(tbl_crime[[#This Row],[COMMUNITY_AREA_NUMBER]]="", "",_xlfn.XLOOKUP(tbl_crime[[#This Row],[COMMUNITY_AREA_NUMBER]],tbl_census[COMMUNITY_AREA_NUMBER],tbl_census[COMMUNITY_AREA_NAME]))</f>
        <v>Near West Side</v>
      </c>
      <c r="T59" s="9">
        <f>IF(tbl_crime[[#This Row],[COMMUNITY_AREA_NUMBER]]="","",_xlfn.XLOOKUP(tbl_crime[[#This Row],[COMMUNITY_AREA_NUMBER]],tbl_census[COMMUNITY_AREA_NUMBER],tbl_census[HARDSHIP_INDEX]))</f>
        <v>15</v>
      </c>
      <c r="U59" s="9">
        <v>2003</v>
      </c>
      <c r="V59" s="9">
        <v>41.873956819999997</v>
      </c>
      <c r="W59" s="9">
        <v>-87.681952530000004</v>
      </c>
      <c r="X59" s="9" t="s">
        <v>3309</v>
      </c>
      <c r="Y59" s="9">
        <f>_xlfn.XLOOKUP(tbl_crime[[#This Row],[COMMUNITY_AREA_NUMBER]],Table3[CA_NUMBER],Table3[Rate of misconduct per 100 students])</f>
        <v>420.90000000000003</v>
      </c>
      <c r="Z59" s="9">
        <f>_xlfn.XLOOKUP(tbl_crime[[#This Row],[COMMUNITY_AREA_NUMBER]],Table3[CA_NUMBER],Table3[TOTAL_COLLEGE_ENROLLMENT])</f>
        <v>7975</v>
      </c>
    </row>
    <row r="60" spans="2:26" x14ac:dyDescent="0.2">
      <c r="B60" s="9">
        <v>1340847</v>
      </c>
      <c r="C60" s="9" t="s">
        <v>3310</v>
      </c>
      <c r="D60" s="10">
        <v>36910</v>
      </c>
      <c r="E60" s="9" t="s">
        <v>3311</v>
      </c>
      <c r="F60" s="9">
        <v>820</v>
      </c>
      <c r="G60" s="9" t="s">
        <v>3106</v>
      </c>
      <c r="H60" s="9" t="s">
        <v>3112</v>
      </c>
      <c r="I60" s="9" t="s">
        <v>3140</v>
      </c>
      <c r="J60" s="9" t="b">
        <v>1</v>
      </c>
      <c r="K60" s="9" t="b">
        <v>0</v>
      </c>
      <c r="L60" s="9">
        <v>1611</v>
      </c>
      <c r="M60" s="9">
        <v>16</v>
      </c>
      <c r="P60" s="9">
        <v>6</v>
      </c>
      <c r="Q60" s="9">
        <v>1132586</v>
      </c>
      <c r="R60" s="9">
        <v>1941599</v>
      </c>
      <c r="S60" s="9" t="str">
        <f>IF(tbl_crime[[#This Row],[COMMUNITY_AREA_NUMBER]]="", "",_xlfn.XLOOKUP(tbl_crime[[#This Row],[COMMUNITY_AREA_NUMBER]],tbl_census[COMMUNITY_AREA_NUMBER],tbl_census[COMMUNITY_AREA_NAME]))</f>
        <v/>
      </c>
      <c r="T60" s="9" t="str">
        <f>IF(tbl_crime[[#This Row],[COMMUNITY_AREA_NUMBER]]="","",_xlfn.XLOOKUP(tbl_crime[[#This Row],[COMMUNITY_AREA_NUMBER]],tbl_census[COMMUNITY_AREA_NUMBER],tbl_census[HARDSHIP_INDEX]))</f>
        <v/>
      </c>
      <c r="U60" s="9">
        <v>2001</v>
      </c>
      <c r="V60" s="9">
        <v>41.995983539999997</v>
      </c>
      <c r="W60" s="9">
        <v>-87.787639889999994</v>
      </c>
      <c r="X60" s="9" t="s">
        <v>3312</v>
      </c>
      <c r="Y60" s="9">
        <f>_xlfn.XLOOKUP(tbl_crime[[#This Row],[COMMUNITY_AREA_NUMBER]],Table3[CA_NUMBER],Table3[Rate of misconduct per 100 students])</f>
        <v>0</v>
      </c>
      <c r="Z60" s="9">
        <f>_xlfn.XLOOKUP(tbl_crime[[#This Row],[COMMUNITY_AREA_NUMBER]],Table3[CA_NUMBER],Table3[TOTAL_COLLEGE_ENROLLMENT])</f>
        <v>0</v>
      </c>
    </row>
    <row r="61" spans="2:26" x14ac:dyDescent="0.2">
      <c r="B61" s="9">
        <v>2771112</v>
      </c>
      <c r="C61" s="9" t="s">
        <v>3313</v>
      </c>
      <c r="D61" s="10">
        <v>37780</v>
      </c>
      <c r="E61" s="9" t="s">
        <v>3314</v>
      </c>
      <c r="F61" s="9">
        <v>810</v>
      </c>
      <c r="G61" s="9" t="s">
        <v>3106</v>
      </c>
      <c r="H61" s="9" t="s">
        <v>3130</v>
      </c>
      <c r="I61" s="9" t="s">
        <v>3264</v>
      </c>
      <c r="J61" s="9" t="b">
        <v>0</v>
      </c>
      <c r="K61" s="9" t="b">
        <v>0</v>
      </c>
      <c r="L61" s="9">
        <v>922</v>
      </c>
      <c r="M61" s="9">
        <v>9</v>
      </c>
      <c r="N61" s="9">
        <v>11</v>
      </c>
      <c r="O61" s="9">
        <v>59</v>
      </c>
      <c r="P61" s="9">
        <v>6</v>
      </c>
      <c r="Q61" s="9">
        <v>1164300</v>
      </c>
      <c r="R61" s="9">
        <v>1879991</v>
      </c>
      <c r="S61" s="9" t="str">
        <f>IF(tbl_crime[[#This Row],[COMMUNITY_AREA_NUMBER]]="", "",_xlfn.XLOOKUP(tbl_crime[[#This Row],[COMMUNITY_AREA_NUMBER]],tbl_census[COMMUNITY_AREA_NUMBER],tbl_census[COMMUNITY_AREA_NAME]))</f>
        <v>McKinley Park</v>
      </c>
      <c r="T61" s="9">
        <f>IF(tbl_crime[[#This Row],[COMMUNITY_AREA_NUMBER]]="","",_xlfn.XLOOKUP(tbl_crime[[#This Row],[COMMUNITY_AREA_NUMBER]],tbl_census[COMMUNITY_AREA_NUMBER],tbl_census[HARDSHIP_INDEX]))</f>
        <v>61</v>
      </c>
      <c r="U61" s="9">
        <v>2003</v>
      </c>
      <c r="V61" s="9">
        <v>41.826313149999997</v>
      </c>
      <c r="W61" s="9">
        <v>-87.672723820000002</v>
      </c>
      <c r="X61" s="9" t="s">
        <v>3315</v>
      </c>
      <c r="Y61" s="9">
        <f>_xlfn.XLOOKUP(tbl_crime[[#This Row],[COMMUNITY_AREA_NUMBER]],Table3[CA_NUMBER],Table3[Rate of misconduct per 100 students])</f>
        <v>11.700000000000001</v>
      </c>
      <c r="Z61" s="9">
        <f>_xlfn.XLOOKUP(tbl_crime[[#This Row],[COMMUNITY_AREA_NUMBER]],Table3[CA_NUMBER],Table3[TOTAL_COLLEGE_ENROLLMENT])</f>
        <v>1552</v>
      </c>
    </row>
    <row r="62" spans="2:26" x14ac:dyDescent="0.2">
      <c r="B62" s="9">
        <v>8861185</v>
      </c>
      <c r="C62" s="9" t="s">
        <v>3316</v>
      </c>
      <c r="D62" s="10">
        <v>41207</v>
      </c>
      <c r="E62" s="9" t="s">
        <v>3317</v>
      </c>
      <c r="F62" s="9">
        <v>820</v>
      </c>
      <c r="G62" s="9" t="s">
        <v>3106</v>
      </c>
      <c r="H62" s="9" t="s">
        <v>3112</v>
      </c>
      <c r="I62" s="9" t="s">
        <v>3150</v>
      </c>
      <c r="J62" s="9" t="b">
        <v>0</v>
      </c>
      <c r="K62" s="9" t="b">
        <v>0</v>
      </c>
      <c r="L62" s="9">
        <v>1811</v>
      </c>
      <c r="M62" s="9">
        <v>18</v>
      </c>
      <c r="N62" s="9">
        <v>32</v>
      </c>
      <c r="O62" s="9">
        <v>7</v>
      </c>
      <c r="P62" s="9">
        <v>6</v>
      </c>
      <c r="Q62" s="9">
        <v>1164140</v>
      </c>
      <c r="R62" s="9">
        <v>1915989</v>
      </c>
      <c r="S62" s="9" t="str">
        <f>IF(tbl_crime[[#This Row],[COMMUNITY_AREA_NUMBER]]="", "",_xlfn.XLOOKUP(tbl_crime[[#This Row],[COMMUNITY_AREA_NUMBER]],tbl_census[COMMUNITY_AREA_NUMBER],tbl_census[COMMUNITY_AREA_NAME]))</f>
        <v>Lincoln Park</v>
      </c>
      <c r="T62" s="9">
        <f>IF(tbl_crime[[#This Row],[COMMUNITY_AREA_NUMBER]]="","",_xlfn.XLOOKUP(tbl_crime[[#This Row],[COMMUNITY_AREA_NUMBER]],tbl_census[COMMUNITY_AREA_NUMBER],tbl_census[HARDSHIP_INDEX]))</f>
        <v>2</v>
      </c>
      <c r="U62" s="9">
        <v>2012</v>
      </c>
      <c r="V62" s="9">
        <v>41.92509811</v>
      </c>
      <c r="W62" s="9">
        <v>-87.672293670000002</v>
      </c>
      <c r="X62" s="9" t="s">
        <v>3318</v>
      </c>
      <c r="Y62" s="9">
        <f>_xlfn.XLOOKUP(tbl_crime[[#This Row],[COMMUNITY_AREA_NUMBER]],Table3[CA_NUMBER],Table3[Rate of misconduct per 100 students])</f>
        <v>109.30000000000001</v>
      </c>
      <c r="Z62" s="9">
        <f>_xlfn.XLOOKUP(tbl_crime[[#This Row],[COMMUNITY_AREA_NUMBER]],Table3[CA_NUMBER],Table3[TOTAL_COLLEGE_ENROLLMENT])</f>
        <v>5615</v>
      </c>
    </row>
    <row r="63" spans="2:26" x14ac:dyDescent="0.2">
      <c r="B63" s="9">
        <v>11143628</v>
      </c>
      <c r="C63" s="9" t="s">
        <v>3319</v>
      </c>
      <c r="D63" s="10">
        <v>43047</v>
      </c>
      <c r="E63" s="9" t="s">
        <v>3320</v>
      </c>
      <c r="F63" s="9">
        <v>820</v>
      </c>
      <c r="G63" s="9" t="s">
        <v>3106</v>
      </c>
      <c r="H63" s="9" t="s">
        <v>3112</v>
      </c>
      <c r="I63" s="9" t="s">
        <v>3135</v>
      </c>
      <c r="J63" s="9" t="b">
        <v>1</v>
      </c>
      <c r="K63" s="9" t="b">
        <v>0</v>
      </c>
      <c r="L63" s="9">
        <v>713</v>
      </c>
      <c r="M63" s="9">
        <v>7</v>
      </c>
      <c r="N63" s="9">
        <v>15</v>
      </c>
      <c r="O63" s="9">
        <v>67</v>
      </c>
      <c r="P63" s="9">
        <v>6</v>
      </c>
      <c r="Q63" s="9">
        <v>1166676</v>
      </c>
      <c r="R63" s="9">
        <v>1865801</v>
      </c>
      <c r="S63" s="9" t="str">
        <f>IF(tbl_crime[[#This Row],[COMMUNITY_AREA_NUMBER]]="", "",_xlfn.XLOOKUP(tbl_crime[[#This Row],[COMMUNITY_AREA_NUMBER]],tbl_census[COMMUNITY_AREA_NUMBER],tbl_census[COMMUNITY_AREA_NAME]))</f>
        <v>West Englewood</v>
      </c>
      <c r="T63" s="9">
        <f>IF(tbl_crime[[#This Row],[COMMUNITY_AREA_NUMBER]]="","",_xlfn.XLOOKUP(tbl_crime[[#This Row],[COMMUNITY_AREA_NUMBER]],tbl_census[COMMUNITY_AREA_NUMBER],tbl_census[HARDSHIP_INDEX]))</f>
        <v>89</v>
      </c>
      <c r="U63" s="9">
        <v>2017</v>
      </c>
      <c r="V63" s="9">
        <v>41.787323720000003</v>
      </c>
      <c r="W63" s="9">
        <v>-87.664411950000002</v>
      </c>
      <c r="X63" s="9" t="s">
        <v>3321</v>
      </c>
      <c r="Y63" s="9">
        <f>_xlfn.XLOOKUP(tbl_crime[[#This Row],[COMMUNITY_AREA_NUMBER]],Table3[CA_NUMBER],Table3[Rate of misconduct per 100 students])</f>
        <v>486.4</v>
      </c>
      <c r="Z63" s="9">
        <f>_xlfn.XLOOKUP(tbl_crime[[#This Row],[COMMUNITY_AREA_NUMBER]],Table3[CA_NUMBER],Table3[TOTAL_COLLEGE_ENROLLMENT])</f>
        <v>5946</v>
      </c>
    </row>
    <row r="64" spans="2:26" x14ac:dyDescent="0.2">
      <c r="B64" s="9">
        <v>5214424</v>
      </c>
      <c r="C64" s="9" t="s">
        <v>3322</v>
      </c>
      <c r="D64" s="10">
        <v>39082</v>
      </c>
      <c r="E64" s="9" t="s">
        <v>3323</v>
      </c>
      <c r="F64" s="9">
        <v>860</v>
      </c>
      <c r="G64" s="9" t="s">
        <v>3106</v>
      </c>
      <c r="H64" s="9" t="s">
        <v>3139</v>
      </c>
      <c r="I64" s="9" t="s">
        <v>3140</v>
      </c>
      <c r="J64" s="9" t="b">
        <v>1</v>
      </c>
      <c r="K64" s="9" t="b">
        <v>0</v>
      </c>
      <c r="L64" s="9">
        <v>1931</v>
      </c>
      <c r="M64" s="9">
        <v>19</v>
      </c>
      <c r="N64" s="9">
        <v>32</v>
      </c>
      <c r="O64" s="9">
        <v>6</v>
      </c>
      <c r="P64" s="9">
        <v>6</v>
      </c>
      <c r="Q64" s="9">
        <v>1165142</v>
      </c>
      <c r="R64" s="9">
        <v>1919763</v>
      </c>
      <c r="S64" s="9" t="str">
        <f>IF(tbl_crime[[#This Row],[COMMUNITY_AREA_NUMBER]]="", "",_xlfn.XLOOKUP(tbl_crime[[#This Row],[COMMUNITY_AREA_NUMBER]],tbl_census[COMMUNITY_AREA_NUMBER],tbl_census[COMMUNITY_AREA_NAME]))</f>
        <v>Lake View</v>
      </c>
      <c r="T64" s="9">
        <f>IF(tbl_crime[[#This Row],[COMMUNITY_AREA_NUMBER]]="","",_xlfn.XLOOKUP(tbl_crime[[#This Row],[COMMUNITY_AREA_NUMBER]],tbl_census[COMMUNITY_AREA_NUMBER],tbl_census[HARDSHIP_INDEX]))</f>
        <v>5</v>
      </c>
      <c r="U64" s="9">
        <v>2006</v>
      </c>
      <c r="V64" s="9">
        <v>41.935432919999997</v>
      </c>
      <c r="W64" s="9">
        <v>-87.668504339999998</v>
      </c>
      <c r="X64" s="9" t="s">
        <v>3324</v>
      </c>
      <c r="Y64" s="9">
        <f>_xlfn.XLOOKUP(tbl_crime[[#This Row],[COMMUNITY_AREA_NUMBER]],Table3[CA_NUMBER],Table3[Rate of misconduct per 100 students])</f>
        <v>90.8</v>
      </c>
      <c r="Z64" s="9">
        <f>_xlfn.XLOOKUP(tbl_crime[[#This Row],[COMMUNITY_AREA_NUMBER]],Table3[CA_NUMBER],Table3[TOTAL_COLLEGE_ENROLLMENT])</f>
        <v>7055</v>
      </c>
    </row>
    <row r="65" spans="2:26" x14ac:dyDescent="0.2">
      <c r="B65" s="9">
        <v>5931425</v>
      </c>
      <c r="C65" s="9" t="s">
        <v>3325</v>
      </c>
      <c r="D65" s="10">
        <v>39407</v>
      </c>
      <c r="E65" s="9" t="s">
        <v>3326</v>
      </c>
      <c r="F65" s="9">
        <v>890</v>
      </c>
      <c r="G65" s="9" t="s">
        <v>3106</v>
      </c>
      <c r="H65" s="9" t="s">
        <v>3107</v>
      </c>
      <c r="I65" s="9" t="s">
        <v>3327</v>
      </c>
      <c r="J65" s="9" t="b">
        <v>0</v>
      </c>
      <c r="K65" s="9" t="b">
        <v>0</v>
      </c>
      <c r="L65" s="9">
        <v>111</v>
      </c>
      <c r="M65" s="9">
        <v>1</v>
      </c>
      <c r="N65" s="9">
        <v>2</v>
      </c>
      <c r="O65" s="9">
        <v>32</v>
      </c>
      <c r="P65" s="9">
        <v>6</v>
      </c>
      <c r="Q65" s="9">
        <v>1173916</v>
      </c>
      <c r="R65" s="9">
        <v>1898816</v>
      </c>
      <c r="S65" s="9" t="str">
        <f>IF(tbl_crime[[#This Row],[COMMUNITY_AREA_NUMBER]]="", "",_xlfn.XLOOKUP(tbl_crime[[#This Row],[COMMUNITY_AREA_NUMBER]],tbl_census[COMMUNITY_AREA_NUMBER],tbl_census[COMMUNITY_AREA_NAME]))</f>
        <v>Loop</v>
      </c>
      <c r="T65" s="9">
        <f>IF(tbl_crime[[#This Row],[COMMUNITY_AREA_NUMBER]]="","",_xlfn.XLOOKUP(tbl_crime[[#This Row],[COMMUNITY_AREA_NUMBER]],tbl_census[COMMUNITY_AREA_NUMBER],tbl_census[HARDSHIP_INDEX]))</f>
        <v>3</v>
      </c>
      <c r="U65" s="9">
        <v>2007</v>
      </c>
      <c r="V65" s="9">
        <v>41.877762070000003</v>
      </c>
      <c r="W65" s="9">
        <v>-87.636884690000002</v>
      </c>
      <c r="X65" s="9" t="s">
        <v>3328</v>
      </c>
      <c r="Y65" s="9">
        <f>_xlfn.XLOOKUP(tbl_crime[[#This Row],[COMMUNITY_AREA_NUMBER]],Table3[CA_NUMBER],Table3[Rate of misconduct per 100 students])</f>
        <v>4.5</v>
      </c>
      <c r="Z65" s="9">
        <f>_xlfn.XLOOKUP(tbl_crime[[#This Row],[COMMUNITY_AREA_NUMBER]],Table3[CA_NUMBER],Table3[TOTAL_COLLEGE_ENROLLMENT])</f>
        <v>871</v>
      </c>
    </row>
    <row r="66" spans="2:26" x14ac:dyDescent="0.2">
      <c r="B66" s="9">
        <v>6622100</v>
      </c>
      <c r="C66" s="9" t="s">
        <v>3329</v>
      </c>
      <c r="D66" s="10">
        <v>39769</v>
      </c>
      <c r="E66" s="9" t="s">
        <v>3330</v>
      </c>
      <c r="F66" s="9">
        <v>820</v>
      </c>
      <c r="G66" s="9" t="s">
        <v>3106</v>
      </c>
      <c r="H66" s="9" t="s">
        <v>3112</v>
      </c>
      <c r="I66" s="9" t="s">
        <v>3225</v>
      </c>
      <c r="J66" s="9" t="b">
        <v>0</v>
      </c>
      <c r="K66" s="9" t="b">
        <v>0</v>
      </c>
      <c r="L66" s="9">
        <v>2123</v>
      </c>
      <c r="M66" s="9">
        <v>2</v>
      </c>
      <c r="N66" s="9">
        <v>4</v>
      </c>
      <c r="O66" s="9">
        <v>39</v>
      </c>
      <c r="P66" s="9">
        <v>6</v>
      </c>
      <c r="Q66" s="9">
        <v>1183100</v>
      </c>
      <c r="R66" s="9">
        <v>1874490</v>
      </c>
      <c r="S66" s="9" t="str">
        <f>IF(tbl_crime[[#This Row],[COMMUNITY_AREA_NUMBER]]="", "",_xlfn.XLOOKUP(tbl_crime[[#This Row],[COMMUNITY_AREA_NUMBER]],tbl_census[COMMUNITY_AREA_NUMBER],tbl_census[COMMUNITY_AREA_NAME]))</f>
        <v>Kenwood</v>
      </c>
      <c r="T66" s="9">
        <f>IF(tbl_crime[[#This Row],[COMMUNITY_AREA_NUMBER]]="","",_xlfn.XLOOKUP(tbl_crime[[#This Row],[COMMUNITY_AREA_NUMBER]],tbl_census[COMMUNITY_AREA_NUMBER],tbl_census[HARDSHIP_INDEX]))</f>
        <v>26</v>
      </c>
      <c r="U66" s="9">
        <v>2008</v>
      </c>
      <c r="V66" s="9">
        <v>41.810800620000002</v>
      </c>
      <c r="W66" s="9">
        <v>-87.603922449999999</v>
      </c>
      <c r="X66" s="9" t="s">
        <v>3331</v>
      </c>
      <c r="Y66" s="9">
        <f>_xlfn.XLOOKUP(tbl_crime[[#This Row],[COMMUNITY_AREA_NUMBER]],Table3[CA_NUMBER],Table3[Rate of misconduct per 100 students])</f>
        <v>213.20000000000005</v>
      </c>
      <c r="Z66" s="9">
        <f>_xlfn.XLOOKUP(tbl_crime[[#This Row],[COMMUNITY_AREA_NUMBER]],Table3[CA_NUMBER],Table3[TOTAL_COLLEGE_ENROLLMENT])</f>
        <v>4287</v>
      </c>
    </row>
    <row r="67" spans="2:26" x14ac:dyDescent="0.2">
      <c r="B67" s="9">
        <v>8863261</v>
      </c>
      <c r="C67" s="9" t="s">
        <v>3332</v>
      </c>
      <c r="D67" s="10">
        <v>41207</v>
      </c>
      <c r="E67" s="9" t="s">
        <v>3333</v>
      </c>
      <c r="F67" s="9">
        <v>810</v>
      </c>
      <c r="G67" s="9" t="s">
        <v>3106</v>
      </c>
      <c r="H67" s="9" t="s">
        <v>3130</v>
      </c>
      <c r="I67" s="9" t="s">
        <v>3113</v>
      </c>
      <c r="J67" s="9" t="b">
        <v>0</v>
      </c>
      <c r="K67" s="9" t="b">
        <v>1</v>
      </c>
      <c r="L67" s="9">
        <v>2012</v>
      </c>
      <c r="M67" s="9">
        <v>20</v>
      </c>
      <c r="N67" s="9">
        <v>40</v>
      </c>
      <c r="O67" s="9">
        <v>77</v>
      </c>
      <c r="P67" s="9">
        <v>6</v>
      </c>
      <c r="Q67" s="9">
        <v>1164674</v>
      </c>
      <c r="R67" s="9">
        <v>1936421</v>
      </c>
      <c r="S67" s="9" t="str">
        <f>IF(tbl_crime[[#This Row],[COMMUNITY_AREA_NUMBER]]="", "",_xlfn.XLOOKUP(tbl_crime[[#This Row],[COMMUNITY_AREA_NUMBER]],tbl_census[COMMUNITY_AREA_NUMBER],tbl_census[COMMUNITY_AREA_NAME]))</f>
        <v>Edgewater</v>
      </c>
      <c r="T67" s="9">
        <f>IF(tbl_crime[[#This Row],[COMMUNITY_AREA_NUMBER]]="","",_xlfn.XLOOKUP(tbl_crime[[#This Row],[COMMUNITY_AREA_NUMBER]],tbl_census[COMMUNITY_AREA_NUMBER],tbl_census[HARDSHIP_INDEX]))</f>
        <v>19</v>
      </c>
      <c r="U67" s="9">
        <v>2012</v>
      </c>
      <c r="V67" s="9">
        <v>41.981153149999997</v>
      </c>
      <c r="W67" s="9">
        <v>-87.669750199999996</v>
      </c>
      <c r="X67" s="9" t="s">
        <v>3334</v>
      </c>
      <c r="Y67" s="9">
        <f>_xlfn.XLOOKUP(tbl_crime[[#This Row],[COMMUNITY_AREA_NUMBER]],Table3[CA_NUMBER],Table3[Rate of misconduct per 100 students])</f>
        <v>141.9</v>
      </c>
      <c r="Z67" s="9">
        <f>_xlfn.XLOOKUP(tbl_crime[[#This Row],[COMMUNITY_AREA_NUMBER]],Table3[CA_NUMBER],Table3[TOTAL_COLLEGE_ENROLLMENT])</f>
        <v>4600</v>
      </c>
    </row>
    <row r="68" spans="2:26" x14ac:dyDescent="0.2">
      <c r="B68" s="9">
        <v>6731976</v>
      </c>
      <c r="C68" s="9" t="s">
        <v>3335</v>
      </c>
      <c r="D68" s="10">
        <v>39846</v>
      </c>
      <c r="E68" s="9" t="s">
        <v>3336</v>
      </c>
      <c r="F68" s="9">
        <v>890</v>
      </c>
      <c r="G68" s="9" t="s">
        <v>3106</v>
      </c>
      <c r="H68" s="9" t="s">
        <v>3107</v>
      </c>
      <c r="I68" s="9" t="s">
        <v>3337</v>
      </c>
      <c r="J68" s="9" t="b">
        <v>0</v>
      </c>
      <c r="K68" s="9" t="b">
        <v>0</v>
      </c>
      <c r="L68" s="9">
        <v>1924</v>
      </c>
      <c r="M68" s="9">
        <v>19</v>
      </c>
      <c r="N68" s="9">
        <v>44</v>
      </c>
      <c r="O68" s="9">
        <v>6</v>
      </c>
      <c r="P68" s="9">
        <v>6</v>
      </c>
      <c r="Q68" s="9">
        <v>1168964</v>
      </c>
      <c r="R68" s="9">
        <v>1921423</v>
      </c>
      <c r="S68" s="9" t="str">
        <f>IF(tbl_crime[[#This Row],[COMMUNITY_AREA_NUMBER]]="", "",_xlfn.XLOOKUP(tbl_crime[[#This Row],[COMMUNITY_AREA_NUMBER]],tbl_census[COMMUNITY_AREA_NUMBER],tbl_census[COMMUNITY_AREA_NAME]))</f>
        <v>Lake View</v>
      </c>
      <c r="T68" s="9">
        <f>IF(tbl_crime[[#This Row],[COMMUNITY_AREA_NUMBER]]="","",_xlfn.XLOOKUP(tbl_crime[[#This Row],[COMMUNITY_AREA_NUMBER]],tbl_census[COMMUNITY_AREA_NUMBER],tbl_census[HARDSHIP_INDEX]))</f>
        <v>5</v>
      </c>
      <c r="U68" s="9">
        <v>2009</v>
      </c>
      <c r="V68" s="9">
        <v>41.939905850000002</v>
      </c>
      <c r="W68" s="9">
        <v>-87.654410049999996</v>
      </c>
      <c r="X68" s="9" t="s">
        <v>3338</v>
      </c>
      <c r="Y68" s="9">
        <f>_xlfn.XLOOKUP(tbl_crime[[#This Row],[COMMUNITY_AREA_NUMBER]],Table3[CA_NUMBER],Table3[Rate of misconduct per 100 students])</f>
        <v>90.8</v>
      </c>
      <c r="Z68" s="9">
        <f>_xlfn.XLOOKUP(tbl_crime[[#This Row],[COMMUNITY_AREA_NUMBER]],Table3[CA_NUMBER],Table3[TOTAL_COLLEGE_ENROLLMENT])</f>
        <v>7055</v>
      </c>
    </row>
    <row r="69" spans="2:26" x14ac:dyDescent="0.2">
      <c r="B69" s="9">
        <v>9664739</v>
      </c>
      <c r="C69" s="9" t="s">
        <v>3339</v>
      </c>
      <c r="D69" s="10">
        <v>41811</v>
      </c>
      <c r="E69" s="9" t="s">
        <v>3340</v>
      </c>
      <c r="F69" s="9">
        <v>820</v>
      </c>
      <c r="G69" s="9" t="s">
        <v>3106</v>
      </c>
      <c r="H69" s="9" t="s">
        <v>3112</v>
      </c>
      <c r="I69" s="9" t="s">
        <v>3135</v>
      </c>
      <c r="J69" s="9" t="b">
        <v>0</v>
      </c>
      <c r="K69" s="9" t="b">
        <v>0</v>
      </c>
      <c r="L69" s="9">
        <v>1034</v>
      </c>
      <c r="M69" s="9">
        <v>10</v>
      </c>
      <c r="N69" s="9">
        <v>25</v>
      </c>
      <c r="O69" s="9">
        <v>31</v>
      </c>
      <c r="P69" s="9">
        <v>6</v>
      </c>
      <c r="Q69" s="9">
        <v>1164340</v>
      </c>
      <c r="R69" s="9">
        <v>1889153</v>
      </c>
      <c r="S69" s="9" t="str">
        <f>IF(tbl_crime[[#This Row],[COMMUNITY_AREA_NUMBER]]="", "",_xlfn.XLOOKUP(tbl_crime[[#This Row],[COMMUNITY_AREA_NUMBER]],tbl_census[COMMUNITY_AREA_NUMBER],tbl_census[COMMUNITY_AREA_NAME]))</f>
        <v>Lower West Side</v>
      </c>
      <c r="T69" s="9">
        <f>IF(tbl_crime[[#This Row],[COMMUNITY_AREA_NUMBER]]="","",_xlfn.XLOOKUP(tbl_crime[[#This Row],[COMMUNITY_AREA_NUMBER]],tbl_census[COMMUNITY_AREA_NUMBER],tbl_census[HARDSHIP_INDEX]))</f>
        <v>76</v>
      </c>
      <c r="U69" s="9">
        <v>2014</v>
      </c>
      <c r="V69" s="9">
        <v>41.85145378</v>
      </c>
      <c r="W69" s="9">
        <v>-87.672318379999993</v>
      </c>
      <c r="X69" s="9" t="s">
        <v>3341</v>
      </c>
      <c r="Y69" s="9">
        <f>_xlfn.XLOOKUP(tbl_crime[[#This Row],[COMMUNITY_AREA_NUMBER]],Table3[CA_NUMBER],Table3[Rate of misconduct per 100 students])</f>
        <v>80.7</v>
      </c>
      <c r="Z69" s="9">
        <f>_xlfn.XLOOKUP(tbl_crime[[#This Row],[COMMUNITY_AREA_NUMBER]],Table3[CA_NUMBER],Table3[TOTAL_COLLEGE_ENROLLMENT])</f>
        <v>7257</v>
      </c>
    </row>
    <row r="70" spans="2:26" x14ac:dyDescent="0.2">
      <c r="B70" s="9">
        <v>8670090</v>
      </c>
      <c r="C70" s="9" t="s">
        <v>3342</v>
      </c>
      <c r="D70" s="10">
        <v>41080</v>
      </c>
      <c r="E70" s="9" t="s">
        <v>3343</v>
      </c>
      <c r="F70" s="9">
        <v>890</v>
      </c>
      <c r="G70" s="9" t="s">
        <v>3106</v>
      </c>
      <c r="H70" s="9" t="s">
        <v>3107</v>
      </c>
      <c r="I70" s="9" t="s">
        <v>3344</v>
      </c>
      <c r="J70" s="9" t="b">
        <v>0</v>
      </c>
      <c r="K70" s="9" t="b">
        <v>0</v>
      </c>
      <c r="L70" s="9">
        <v>933</v>
      </c>
      <c r="M70" s="9">
        <v>9</v>
      </c>
      <c r="N70" s="9">
        <v>16</v>
      </c>
      <c r="O70" s="9">
        <v>61</v>
      </c>
      <c r="P70" s="9">
        <v>6</v>
      </c>
      <c r="Q70" s="9">
        <v>1168063</v>
      </c>
      <c r="R70" s="9">
        <v>1870939</v>
      </c>
      <c r="S70" s="9" t="str">
        <f>IF(tbl_crime[[#This Row],[COMMUNITY_AREA_NUMBER]]="", "",_xlfn.XLOOKUP(tbl_crime[[#This Row],[COMMUNITY_AREA_NUMBER]],tbl_census[COMMUNITY_AREA_NUMBER],tbl_census[COMMUNITY_AREA_NAME]))</f>
        <v>New City</v>
      </c>
      <c r="T70" s="9">
        <f>IF(tbl_crime[[#This Row],[COMMUNITY_AREA_NUMBER]]="","",_xlfn.XLOOKUP(tbl_crime[[#This Row],[COMMUNITY_AREA_NUMBER]],tbl_census[COMMUNITY_AREA_NUMBER],tbl_census[HARDSHIP_INDEX]))</f>
        <v>91</v>
      </c>
      <c r="U70" s="9">
        <v>2012</v>
      </c>
      <c r="V70" s="9">
        <v>41.801393269999998</v>
      </c>
      <c r="W70" s="9">
        <v>-87.659178690000005</v>
      </c>
      <c r="X70" s="9" t="s">
        <v>3345</v>
      </c>
      <c r="Y70" s="9">
        <f>_xlfn.XLOOKUP(tbl_crime[[#This Row],[COMMUNITY_AREA_NUMBER]],Table3[CA_NUMBER],Table3[Rate of misconduct per 100 students])</f>
        <v>482.7</v>
      </c>
      <c r="Z70" s="9">
        <f>_xlfn.XLOOKUP(tbl_crime[[#This Row],[COMMUNITY_AREA_NUMBER]],Table3[CA_NUMBER],Table3[TOTAL_COLLEGE_ENROLLMENT])</f>
        <v>7922</v>
      </c>
    </row>
    <row r="71" spans="2:26" x14ac:dyDescent="0.2">
      <c r="B71" s="9">
        <v>7505841</v>
      </c>
      <c r="C71" s="9" t="s">
        <v>3346</v>
      </c>
      <c r="D71" s="10">
        <v>40313</v>
      </c>
      <c r="E71" s="9" t="s">
        <v>3347</v>
      </c>
      <c r="F71" s="9">
        <v>890</v>
      </c>
      <c r="G71" s="9" t="s">
        <v>3106</v>
      </c>
      <c r="H71" s="9" t="s">
        <v>3107</v>
      </c>
      <c r="I71" s="9" t="s">
        <v>3348</v>
      </c>
      <c r="J71" s="9" t="b">
        <v>0</v>
      </c>
      <c r="K71" s="9" t="b">
        <v>0</v>
      </c>
      <c r="L71" s="9">
        <v>633</v>
      </c>
      <c r="M71" s="9">
        <v>6</v>
      </c>
      <c r="N71" s="9">
        <v>9</v>
      </c>
      <c r="O71" s="9">
        <v>49</v>
      </c>
      <c r="P71" s="9">
        <v>6</v>
      </c>
      <c r="Q71" s="9">
        <v>1180667</v>
      </c>
      <c r="R71" s="9">
        <v>1842071</v>
      </c>
      <c r="S71" s="9" t="str">
        <f>IF(tbl_crime[[#This Row],[COMMUNITY_AREA_NUMBER]]="", "",_xlfn.XLOOKUP(tbl_crime[[#This Row],[COMMUNITY_AREA_NUMBER]],tbl_census[COMMUNITY_AREA_NUMBER],tbl_census[COMMUNITY_AREA_NAME]))</f>
        <v>Roseland</v>
      </c>
      <c r="T71" s="9">
        <f>IF(tbl_crime[[#This Row],[COMMUNITY_AREA_NUMBER]]="","",_xlfn.XLOOKUP(tbl_crime[[#This Row],[COMMUNITY_AREA_NUMBER]],tbl_census[COMMUNITY_AREA_NUMBER],tbl_census[HARDSHIP_INDEX]))</f>
        <v>52</v>
      </c>
      <c r="U71" s="9">
        <v>2010</v>
      </c>
      <c r="V71" s="9">
        <v>41.721895859999997</v>
      </c>
      <c r="W71" s="9">
        <v>-87.613841019999995</v>
      </c>
      <c r="X71" s="9" t="s">
        <v>3349</v>
      </c>
      <c r="Y71" s="9">
        <f>_xlfn.XLOOKUP(tbl_crime[[#This Row],[COMMUNITY_AREA_NUMBER]],Table3[CA_NUMBER],Table3[Rate of misconduct per 100 students])</f>
        <v>282.70000000000005</v>
      </c>
      <c r="Z71" s="9">
        <f>_xlfn.XLOOKUP(tbl_crime[[#This Row],[COMMUNITY_AREA_NUMBER]],Table3[CA_NUMBER],Table3[TOTAL_COLLEGE_ENROLLMENT])</f>
        <v>7020</v>
      </c>
    </row>
    <row r="72" spans="2:26" x14ac:dyDescent="0.2">
      <c r="B72" s="9">
        <v>3637126</v>
      </c>
      <c r="C72" s="9" t="s">
        <v>3350</v>
      </c>
      <c r="D72" s="10">
        <v>38294</v>
      </c>
      <c r="E72" s="9" t="s">
        <v>3351</v>
      </c>
      <c r="F72" s="9">
        <v>820</v>
      </c>
      <c r="G72" s="9" t="s">
        <v>3106</v>
      </c>
      <c r="H72" s="9" t="s">
        <v>3112</v>
      </c>
      <c r="I72" s="9" t="s">
        <v>3135</v>
      </c>
      <c r="J72" s="9" t="b">
        <v>0</v>
      </c>
      <c r="K72" s="9" t="b">
        <v>0</v>
      </c>
      <c r="L72" s="9">
        <v>1121</v>
      </c>
      <c r="M72" s="9">
        <v>11</v>
      </c>
      <c r="N72" s="9">
        <v>27</v>
      </c>
      <c r="O72" s="9">
        <v>23</v>
      </c>
      <c r="P72" s="9">
        <v>6</v>
      </c>
      <c r="Q72" s="9">
        <v>1154891</v>
      </c>
      <c r="R72" s="9">
        <v>1905271</v>
      </c>
      <c r="S72" s="9" t="str">
        <f>IF(tbl_crime[[#This Row],[COMMUNITY_AREA_NUMBER]]="", "",_xlfn.XLOOKUP(tbl_crime[[#This Row],[COMMUNITY_AREA_NUMBER]],tbl_census[COMMUNITY_AREA_NUMBER],tbl_census[COMMUNITY_AREA_NAME]))</f>
        <v>Humboldt park</v>
      </c>
      <c r="T72" s="9">
        <f>IF(tbl_crime[[#This Row],[COMMUNITY_AREA_NUMBER]]="","",_xlfn.XLOOKUP(tbl_crime[[#This Row],[COMMUNITY_AREA_NUMBER]],tbl_census[COMMUNITY_AREA_NUMBER],tbl_census[HARDSHIP_INDEX]))</f>
        <v>85</v>
      </c>
      <c r="U72" s="9">
        <v>2004</v>
      </c>
      <c r="V72" s="9">
        <v>41.895877609999999</v>
      </c>
      <c r="W72" s="9">
        <v>-87.706566629999998</v>
      </c>
      <c r="X72" s="9" t="s">
        <v>3352</v>
      </c>
      <c r="Y72" s="9">
        <f>_xlfn.XLOOKUP(tbl_crime[[#This Row],[COMMUNITY_AREA_NUMBER]],Table3[CA_NUMBER],Table3[Rate of misconduct per 100 students])</f>
        <v>533.20000000000005</v>
      </c>
      <c r="Z72" s="9">
        <f>_xlfn.XLOOKUP(tbl_crime[[#This Row],[COMMUNITY_AREA_NUMBER]],Table3[CA_NUMBER],Table3[TOTAL_COLLEGE_ENROLLMENT])</f>
        <v>8620</v>
      </c>
    </row>
    <row r="73" spans="2:26" x14ac:dyDescent="0.2">
      <c r="B73" s="9">
        <v>4153041</v>
      </c>
      <c r="C73" s="9" t="s">
        <v>3353</v>
      </c>
      <c r="D73" s="10">
        <v>38545</v>
      </c>
      <c r="E73" s="9" t="s">
        <v>3354</v>
      </c>
      <c r="F73" s="9">
        <v>820</v>
      </c>
      <c r="G73" s="9" t="s">
        <v>3106</v>
      </c>
      <c r="H73" s="9" t="s">
        <v>3112</v>
      </c>
      <c r="I73" s="9" t="s">
        <v>3348</v>
      </c>
      <c r="J73" s="9" t="b">
        <v>0</v>
      </c>
      <c r="K73" s="9" t="b">
        <v>0</v>
      </c>
      <c r="L73" s="9">
        <v>1111</v>
      </c>
      <c r="M73" s="9">
        <v>11</v>
      </c>
      <c r="N73" s="9">
        <v>37</v>
      </c>
      <c r="O73" s="9">
        <v>25</v>
      </c>
      <c r="P73" s="9">
        <v>6</v>
      </c>
      <c r="Q73" s="9">
        <v>1144207</v>
      </c>
      <c r="R73" s="9">
        <v>1904963</v>
      </c>
      <c r="S73" s="9" t="str">
        <f>IF(tbl_crime[[#This Row],[COMMUNITY_AREA_NUMBER]]="", "",_xlfn.XLOOKUP(tbl_crime[[#This Row],[COMMUNITY_AREA_NUMBER]],tbl_census[COMMUNITY_AREA_NUMBER],tbl_census[COMMUNITY_AREA_NAME]))</f>
        <v>Austin</v>
      </c>
      <c r="T73" s="9">
        <f>IF(tbl_crime[[#This Row],[COMMUNITY_AREA_NUMBER]]="","",_xlfn.XLOOKUP(tbl_crime[[#This Row],[COMMUNITY_AREA_NUMBER]],tbl_census[COMMUNITY_AREA_NUMBER],tbl_census[HARDSHIP_INDEX]))</f>
        <v>73</v>
      </c>
      <c r="U73" s="9">
        <v>2005</v>
      </c>
      <c r="V73" s="9">
        <v>41.8952399</v>
      </c>
      <c r="W73" s="9">
        <v>-87.745814789999997</v>
      </c>
      <c r="X73" s="9" t="s">
        <v>3355</v>
      </c>
      <c r="Y73" s="9">
        <f>_xlfn.XLOOKUP(tbl_crime[[#This Row],[COMMUNITY_AREA_NUMBER]],Table3[CA_NUMBER],Table3[Rate of misconduct per 100 students])</f>
        <v>578.79999999999995</v>
      </c>
      <c r="Z73" s="9">
        <f>_xlfn.XLOOKUP(tbl_crime[[#This Row],[COMMUNITY_AREA_NUMBER]],Table3[CA_NUMBER],Table3[TOTAL_COLLEGE_ENROLLMENT])</f>
        <v>10933</v>
      </c>
    </row>
    <row r="74" spans="2:26" x14ac:dyDescent="0.2">
      <c r="B74" s="9">
        <v>10102551</v>
      </c>
      <c r="C74" s="9" t="s">
        <v>3356</v>
      </c>
      <c r="D74" s="10">
        <v>42161</v>
      </c>
      <c r="E74" s="9" t="s">
        <v>3357</v>
      </c>
      <c r="F74" s="9">
        <v>860</v>
      </c>
      <c r="G74" s="9" t="s">
        <v>3106</v>
      </c>
      <c r="H74" s="9" t="s">
        <v>3139</v>
      </c>
      <c r="I74" s="9" t="s">
        <v>3358</v>
      </c>
      <c r="J74" s="9" t="b">
        <v>0</v>
      </c>
      <c r="K74" s="9" t="b">
        <v>0</v>
      </c>
      <c r="L74" s="9">
        <v>2413</v>
      </c>
      <c r="M74" s="9">
        <v>24</v>
      </c>
      <c r="N74" s="9">
        <v>50</v>
      </c>
      <c r="O74" s="9">
        <v>2</v>
      </c>
      <c r="P74" s="9">
        <v>6</v>
      </c>
      <c r="Q74" s="9">
        <v>1156278</v>
      </c>
      <c r="R74" s="9">
        <v>1942331</v>
      </c>
      <c r="S74" s="9" t="str">
        <f>IF(tbl_crime[[#This Row],[COMMUNITY_AREA_NUMBER]]="", "",_xlfn.XLOOKUP(tbl_crime[[#This Row],[COMMUNITY_AREA_NUMBER]],tbl_census[COMMUNITY_AREA_NUMBER],tbl_census[COMMUNITY_AREA_NAME]))</f>
        <v>West Ridge</v>
      </c>
      <c r="T74" s="9">
        <f>IF(tbl_crime[[#This Row],[COMMUNITY_AREA_NUMBER]]="","",_xlfn.XLOOKUP(tbl_crime[[#This Row],[COMMUNITY_AREA_NUMBER]],tbl_census[COMMUNITY_AREA_NUMBER],tbl_census[HARDSHIP_INDEX]))</f>
        <v>46</v>
      </c>
      <c r="U74" s="9">
        <v>2015</v>
      </c>
      <c r="V74" s="9">
        <v>41.9975448</v>
      </c>
      <c r="W74" s="9">
        <v>-87.700467439999997</v>
      </c>
      <c r="X74" s="9" t="s">
        <v>3359</v>
      </c>
      <c r="Y74" s="9">
        <f>_xlfn.XLOOKUP(tbl_crime[[#This Row],[COMMUNITY_AREA_NUMBER]],Table3[CA_NUMBER],Table3[Rate of misconduct per 100 students])</f>
        <v>63.599999999999994</v>
      </c>
      <c r="Z74" s="9">
        <f>_xlfn.XLOOKUP(tbl_crime[[#This Row],[COMMUNITY_AREA_NUMBER]],Table3[CA_NUMBER],Table3[TOTAL_COLLEGE_ENROLLMENT])</f>
        <v>8197</v>
      </c>
    </row>
    <row r="75" spans="2:26" x14ac:dyDescent="0.2">
      <c r="B75" s="9">
        <v>2988938</v>
      </c>
      <c r="C75" s="9" t="s">
        <v>3360</v>
      </c>
      <c r="D75" s="10">
        <v>37901</v>
      </c>
      <c r="E75" s="9" t="s">
        <v>3361</v>
      </c>
      <c r="F75" s="9">
        <v>810</v>
      </c>
      <c r="G75" s="9" t="s">
        <v>3106</v>
      </c>
      <c r="H75" s="9" t="s">
        <v>3130</v>
      </c>
      <c r="I75" s="9" t="s">
        <v>3131</v>
      </c>
      <c r="J75" s="9" t="b">
        <v>0</v>
      </c>
      <c r="K75" s="9" t="b">
        <v>0</v>
      </c>
      <c r="L75" s="9">
        <v>821</v>
      </c>
      <c r="M75" s="9">
        <v>8</v>
      </c>
      <c r="N75" s="9">
        <v>14</v>
      </c>
      <c r="O75" s="9">
        <v>63</v>
      </c>
      <c r="P75" s="9">
        <v>6</v>
      </c>
      <c r="Q75" s="9">
        <v>1155893</v>
      </c>
      <c r="R75" s="9">
        <v>1871118</v>
      </c>
      <c r="S75" s="9" t="str">
        <f>IF(tbl_crime[[#This Row],[COMMUNITY_AREA_NUMBER]]="", "",_xlfn.XLOOKUP(tbl_crime[[#This Row],[COMMUNITY_AREA_NUMBER]],tbl_census[COMMUNITY_AREA_NUMBER],tbl_census[COMMUNITY_AREA_NAME]))</f>
        <v>Gage Park</v>
      </c>
      <c r="T75" s="9">
        <f>IF(tbl_crime[[#This Row],[COMMUNITY_AREA_NUMBER]]="","",_xlfn.XLOOKUP(tbl_crime[[#This Row],[COMMUNITY_AREA_NUMBER]],tbl_census[COMMUNITY_AREA_NUMBER],tbl_census[HARDSHIP_INDEX]))</f>
        <v>93</v>
      </c>
      <c r="U75" s="9">
        <v>2003</v>
      </c>
      <c r="V75" s="9">
        <v>41.802137719999998</v>
      </c>
      <c r="W75" s="9">
        <v>-87.703806020000002</v>
      </c>
      <c r="X75" s="9" t="s">
        <v>3362</v>
      </c>
      <c r="Y75" s="9">
        <f>_xlfn.XLOOKUP(tbl_crime[[#This Row],[COMMUNITY_AREA_NUMBER]],Table3[CA_NUMBER],Table3[Rate of misconduct per 100 students])</f>
        <v>76.999999999999986</v>
      </c>
      <c r="Z75" s="9">
        <f>_xlfn.XLOOKUP(tbl_crime[[#This Row],[COMMUNITY_AREA_NUMBER]],Table3[CA_NUMBER],Table3[TOTAL_COLLEGE_ENROLLMENT])</f>
        <v>9915</v>
      </c>
    </row>
    <row r="76" spans="2:26" x14ac:dyDescent="0.2">
      <c r="B76" s="9">
        <v>10225755</v>
      </c>
      <c r="C76" s="9" t="s">
        <v>3363</v>
      </c>
      <c r="D76" s="10">
        <v>42252</v>
      </c>
      <c r="E76" s="9" t="s">
        <v>3364</v>
      </c>
      <c r="F76" s="9">
        <v>820</v>
      </c>
      <c r="G76" s="9" t="s">
        <v>3106</v>
      </c>
      <c r="H76" s="9" t="s">
        <v>3112</v>
      </c>
      <c r="I76" s="9" t="s">
        <v>3122</v>
      </c>
      <c r="J76" s="9" t="b">
        <v>0</v>
      </c>
      <c r="K76" s="9" t="b">
        <v>0</v>
      </c>
      <c r="L76" s="9">
        <v>726</v>
      </c>
      <c r="M76" s="9">
        <v>7</v>
      </c>
      <c r="N76" s="9">
        <v>15</v>
      </c>
      <c r="O76" s="9">
        <v>67</v>
      </c>
      <c r="P76" s="9">
        <v>6</v>
      </c>
      <c r="Q76" s="9">
        <v>1163490</v>
      </c>
      <c r="R76" s="9">
        <v>1861218</v>
      </c>
      <c r="S76" s="9" t="str">
        <f>IF(tbl_crime[[#This Row],[COMMUNITY_AREA_NUMBER]]="", "",_xlfn.XLOOKUP(tbl_crime[[#This Row],[COMMUNITY_AREA_NUMBER]],tbl_census[COMMUNITY_AREA_NUMBER],tbl_census[COMMUNITY_AREA_NAME]))</f>
        <v>West Englewood</v>
      </c>
      <c r="T76" s="9">
        <f>IF(tbl_crime[[#This Row],[COMMUNITY_AREA_NUMBER]]="","",_xlfn.XLOOKUP(tbl_crime[[#This Row],[COMMUNITY_AREA_NUMBER]],tbl_census[COMMUNITY_AREA_NUMBER],tbl_census[HARDSHIP_INDEX]))</f>
        <v>89</v>
      </c>
      <c r="U76" s="9">
        <v>2015</v>
      </c>
      <c r="V76" s="9">
        <v>41.774814790000001</v>
      </c>
      <c r="W76" s="9">
        <v>-87.676222069999994</v>
      </c>
      <c r="X76" s="9" t="s">
        <v>3365</v>
      </c>
      <c r="Y76" s="9">
        <f>_xlfn.XLOOKUP(tbl_crime[[#This Row],[COMMUNITY_AREA_NUMBER]],Table3[CA_NUMBER],Table3[Rate of misconduct per 100 students])</f>
        <v>486.4</v>
      </c>
      <c r="Z76" s="9">
        <f>_xlfn.XLOOKUP(tbl_crime[[#This Row],[COMMUNITY_AREA_NUMBER]],Table3[CA_NUMBER],Table3[TOTAL_COLLEGE_ENROLLMENT])</f>
        <v>5946</v>
      </c>
    </row>
    <row r="77" spans="2:26" x14ac:dyDescent="0.2">
      <c r="B77" s="9">
        <v>9499852</v>
      </c>
      <c r="C77" s="9" t="s">
        <v>3366</v>
      </c>
      <c r="D77" s="10">
        <v>41687</v>
      </c>
      <c r="E77" s="9" t="s">
        <v>3367</v>
      </c>
      <c r="F77" s="9">
        <v>810</v>
      </c>
      <c r="G77" s="9" t="s">
        <v>3106</v>
      </c>
      <c r="H77" s="9" t="s">
        <v>3130</v>
      </c>
      <c r="I77" s="9" t="s">
        <v>3131</v>
      </c>
      <c r="J77" s="9" t="b">
        <v>0</v>
      </c>
      <c r="K77" s="9" t="b">
        <v>0</v>
      </c>
      <c r="L77" s="9">
        <v>322</v>
      </c>
      <c r="M77" s="9">
        <v>3</v>
      </c>
      <c r="N77" s="9">
        <v>20</v>
      </c>
      <c r="O77" s="9">
        <v>69</v>
      </c>
      <c r="P77" s="9">
        <v>6</v>
      </c>
      <c r="Q77" s="9">
        <v>1178939</v>
      </c>
      <c r="R77" s="9">
        <v>1860641</v>
      </c>
      <c r="S77" s="9" t="str">
        <f>IF(tbl_crime[[#This Row],[COMMUNITY_AREA_NUMBER]]="", "",_xlfn.XLOOKUP(tbl_crime[[#This Row],[COMMUNITY_AREA_NUMBER]],tbl_census[COMMUNITY_AREA_NUMBER],tbl_census[COMMUNITY_AREA_NAME]))</f>
        <v>Greater Grand Crossing</v>
      </c>
      <c r="T77" s="9">
        <f>IF(tbl_crime[[#This Row],[COMMUNITY_AREA_NUMBER]]="","",_xlfn.XLOOKUP(tbl_crime[[#This Row],[COMMUNITY_AREA_NUMBER]],tbl_census[COMMUNITY_AREA_NUMBER],tbl_census[HARDSHIP_INDEX]))</f>
        <v>66</v>
      </c>
      <c r="U77" s="9">
        <v>2014</v>
      </c>
      <c r="V77" s="9">
        <v>41.772893549999999</v>
      </c>
      <c r="W77" s="9">
        <v>-87.619606160000004</v>
      </c>
      <c r="X77" s="9" t="s">
        <v>3368</v>
      </c>
      <c r="Y77" s="9">
        <f>_xlfn.XLOOKUP(tbl_crime[[#This Row],[COMMUNITY_AREA_NUMBER]],Table3[CA_NUMBER],Table3[Rate of misconduct per 100 students])</f>
        <v>328.7</v>
      </c>
      <c r="Z77" s="9">
        <f>_xlfn.XLOOKUP(tbl_crime[[#This Row],[COMMUNITY_AREA_NUMBER]],Table3[CA_NUMBER],Table3[TOTAL_COLLEGE_ENROLLMENT])</f>
        <v>4051</v>
      </c>
    </row>
    <row r="78" spans="2:26" x14ac:dyDescent="0.2">
      <c r="B78" s="9">
        <v>8727329</v>
      </c>
      <c r="C78" s="9" t="s">
        <v>3369</v>
      </c>
      <c r="D78" s="10">
        <v>41117</v>
      </c>
      <c r="E78" s="9" t="s">
        <v>3370</v>
      </c>
      <c r="F78" s="9">
        <v>810</v>
      </c>
      <c r="G78" s="9" t="s">
        <v>3106</v>
      </c>
      <c r="H78" s="9" t="s">
        <v>3130</v>
      </c>
      <c r="I78" s="9" t="s">
        <v>3135</v>
      </c>
      <c r="J78" s="9" t="b">
        <v>0</v>
      </c>
      <c r="K78" s="9" t="b">
        <v>0</v>
      </c>
      <c r="L78" s="9">
        <v>812</v>
      </c>
      <c r="M78" s="9">
        <v>8</v>
      </c>
      <c r="N78" s="9">
        <v>23</v>
      </c>
      <c r="O78" s="9">
        <v>64</v>
      </c>
      <c r="P78" s="9">
        <v>6</v>
      </c>
      <c r="Q78" s="9">
        <v>1137145</v>
      </c>
      <c r="R78" s="9">
        <v>1862622</v>
      </c>
      <c r="S78" s="9" t="str">
        <f>IF(tbl_crime[[#This Row],[COMMUNITY_AREA_NUMBER]]="", "",_xlfn.XLOOKUP(tbl_crime[[#This Row],[COMMUNITY_AREA_NUMBER]],tbl_census[COMMUNITY_AREA_NUMBER],tbl_census[COMMUNITY_AREA_NAME]))</f>
        <v>Clearing</v>
      </c>
      <c r="T78" s="9">
        <f>IF(tbl_crime[[#This Row],[COMMUNITY_AREA_NUMBER]]="","",_xlfn.XLOOKUP(tbl_crime[[#This Row],[COMMUNITY_AREA_NUMBER]],tbl_census[COMMUNITY_AREA_NUMBER],tbl_census[HARDSHIP_INDEX]))</f>
        <v>29</v>
      </c>
      <c r="U78" s="9">
        <v>2012</v>
      </c>
      <c r="V78" s="9">
        <v>41.779179419999998</v>
      </c>
      <c r="W78" s="9">
        <v>-87.772767009999995</v>
      </c>
      <c r="X78" s="9" t="s">
        <v>3371</v>
      </c>
      <c r="Y78" s="9">
        <f>_xlfn.XLOOKUP(tbl_crime[[#This Row],[COMMUNITY_AREA_NUMBER]],Table3[CA_NUMBER],Table3[Rate of misconduct per 100 students])</f>
        <v>26.400000000000002</v>
      </c>
      <c r="Z78" s="9">
        <f>_xlfn.XLOOKUP(tbl_crime[[#This Row],[COMMUNITY_AREA_NUMBER]],Table3[CA_NUMBER],Table3[TOTAL_COLLEGE_ENROLLMENT])</f>
        <v>2085</v>
      </c>
    </row>
    <row r="79" spans="2:26" x14ac:dyDescent="0.2">
      <c r="B79" s="9">
        <v>9682442</v>
      </c>
      <c r="C79" s="9" t="s">
        <v>3372</v>
      </c>
      <c r="D79" s="10">
        <v>41825</v>
      </c>
      <c r="E79" s="9" t="s">
        <v>3373</v>
      </c>
      <c r="F79" s="9">
        <v>820</v>
      </c>
      <c r="G79" s="9" t="s">
        <v>3106</v>
      </c>
      <c r="H79" s="9" t="s">
        <v>3112</v>
      </c>
      <c r="I79" s="9" t="s">
        <v>3225</v>
      </c>
      <c r="J79" s="9" t="b">
        <v>0</v>
      </c>
      <c r="K79" s="9" t="b">
        <v>1</v>
      </c>
      <c r="L79" s="9">
        <v>813</v>
      </c>
      <c r="M79" s="9">
        <v>8</v>
      </c>
      <c r="N79" s="9">
        <v>13</v>
      </c>
      <c r="O79" s="9">
        <v>62</v>
      </c>
      <c r="P79" s="9">
        <v>6</v>
      </c>
      <c r="Q79" s="9">
        <v>1148818</v>
      </c>
      <c r="R79" s="9">
        <v>1867790</v>
      </c>
      <c r="S79" s="9" t="str">
        <f>IF(tbl_crime[[#This Row],[COMMUNITY_AREA_NUMBER]]="", "",_xlfn.XLOOKUP(tbl_crime[[#This Row],[COMMUNITY_AREA_NUMBER]],tbl_census[COMMUNITY_AREA_NUMBER],tbl_census[COMMUNITY_AREA_NAME]))</f>
        <v>West Elsdon</v>
      </c>
      <c r="T79" s="9">
        <f>IF(tbl_crime[[#This Row],[COMMUNITY_AREA_NUMBER]]="","",_xlfn.XLOOKUP(tbl_crime[[#This Row],[COMMUNITY_AREA_NUMBER]],tbl_census[COMMUNITY_AREA_NUMBER],tbl_census[HARDSHIP_INDEX]))</f>
        <v>69</v>
      </c>
      <c r="U79" s="9">
        <v>2014</v>
      </c>
      <c r="V79" s="9">
        <v>41.79314445</v>
      </c>
      <c r="W79" s="9">
        <v>-87.729838950000001</v>
      </c>
      <c r="X79" s="9" t="s">
        <v>3374</v>
      </c>
      <c r="Y79" s="9">
        <f>_xlfn.XLOOKUP(tbl_crime[[#This Row],[COMMUNITY_AREA_NUMBER]],Table3[CA_NUMBER],Table3[Rate of misconduct per 100 students])</f>
        <v>13.7</v>
      </c>
      <c r="Z79" s="9">
        <f>_xlfn.XLOOKUP(tbl_crime[[#This Row],[COMMUNITY_AREA_NUMBER]],Table3[CA_NUMBER],Table3[TOTAL_COLLEGE_ENROLLMENT])</f>
        <v>3700</v>
      </c>
    </row>
    <row r="80" spans="2:26" x14ac:dyDescent="0.2">
      <c r="B80" s="9">
        <v>3013050</v>
      </c>
      <c r="C80" s="9" t="s">
        <v>3375</v>
      </c>
      <c r="D80" s="10">
        <v>37916</v>
      </c>
      <c r="E80" s="9" t="s">
        <v>3376</v>
      </c>
      <c r="F80" s="9">
        <v>810</v>
      </c>
      <c r="G80" s="9" t="s">
        <v>3106</v>
      </c>
      <c r="H80" s="9" t="s">
        <v>3130</v>
      </c>
      <c r="I80" s="9" t="s">
        <v>3135</v>
      </c>
      <c r="J80" s="9" t="b">
        <v>0</v>
      </c>
      <c r="K80" s="9" t="b">
        <v>0</v>
      </c>
      <c r="L80" s="9">
        <v>832</v>
      </c>
      <c r="M80" s="9">
        <v>8</v>
      </c>
      <c r="N80" s="9">
        <v>17</v>
      </c>
      <c r="O80" s="9">
        <v>66</v>
      </c>
      <c r="P80" s="9">
        <v>6</v>
      </c>
      <c r="Q80" s="9">
        <v>1161593</v>
      </c>
      <c r="R80" s="9">
        <v>1857866</v>
      </c>
      <c r="S80" s="9" t="str">
        <f>IF(tbl_crime[[#This Row],[COMMUNITY_AREA_NUMBER]]="", "",_xlfn.XLOOKUP(tbl_crime[[#This Row],[COMMUNITY_AREA_NUMBER]],tbl_census[COMMUNITY_AREA_NUMBER],tbl_census[COMMUNITY_AREA_NAME]))</f>
        <v>Chicago Lawn</v>
      </c>
      <c r="T80" s="9">
        <f>IF(tbl_crime[[#This Row],[COMMUNITY_AREA_NUMBER]]="","",_xlfn.XLOOKUP(tbl_crime[[#This Row],[COMMUNITY_AREA_NUMBER]],tbl_census[COMMUNITY_AREA_NUMBER],tbl_census[HARDSHIP_INDEX]))</f>
        <v>80</v>
      </c>
      <c r="U80" s="9">
        <v>2003</v>
      </c>
      <c r="V80" s="9">
        <v>41.765655989999999</v>
      </c>
      <c r="W80" s="9">
        <v>-87.683269100000004</v>
      </c>
      <c r="X80" s="9" t="s">
        <v>3377</v>
      </c>
      <c r="Y80" s="9">
        <f>_xlfn.XLOOKUP(tbl_crime[[#This Row],[COMMUNITY_AREA_NUMBER]],Table3[CA_NUMBER],Table3[Rate of misconduct per 100 students])</f>
        <v>224.5</v>
      </c>
      <c r="Z80" s="9">
        <f>_xlfn.XLOOKUP(tbl_crime[[#This Row],[COMMUNITY_AREA_NUMBER]],Table3[CA_NUMBER],Table3[TOTAL_COLLEGE_ENROLLMENT])</f>
        <v>7086</v>
      </c>
    </row>
    <row r="81" spans="2:26" x14ac:dyDescent="0.2">
      <c r="B81" s="9">
        <v>9509922</v>
      </c>
      <c r="C81" s="9" t="s">
        <v>3378</v>
      </c>
      <c r="D81" s="10">
        <v>41695</v>
      </c>
      <c r="E81" s="9" t="s">
        <v>3379</v>
      </c>
      <c r="F81" s="9">
        <v>820</v>
      </c>
      <c r="G81" s="9" t="s">
        <v>3106</v>
      </c>
      <c r="H81" s="9" t="s">
        <v>3112</v>
      </c>
      <c r="I81" s="9" t="s">
        <v>3122</v>
      </c>
      <c r="J81" s="9" t="b">
        <v>0</v>
      </c>
      <c r="K81" s="9" t="b">
        <v>0</v>
      </c>
      <c r="L81" s="9">
        <v>2212</v>
      </c>
      <c r="M81" s="9">
        <v>22</v>
      </c>
      <c r="N81" s="9">
        <v>19</v>
      </c>
      <c r="O81" s="9">
        <v>75</v>
      </c>
      <c r="P81" s="9">
        <v>6</v>
      </c>
      <c r="Q81" s="9">
        <v>1167242</v>
      </c>
      <c r="R81" s="9">
        <v>1831951</v>
      </c>
      <c r="S81" s="9" t="str">
        <f>IF(tbl_crime[[#This Row],[COMMUNITY_AREA_NUMBER]]="", "",_xlfn.XLOOKUP(tbl_crime[[#This Row],[COMMUNITY_AREA_NUMBER]],tbl_census[COMMUNITY_AREA_NUMBER],tbl_census[COMMUNITY_AREA_NAME]))</f>
        <v>Morgan Park</v>
      </c>
      <c r="T81" s="9">
        <f>IF(tbl_crime[[#This Row],[COMMUNITY_AREA_NUMBER]]="","",_xlfn.XLOOKUP(tbl_crime[[#This Row],[COMMUNITY_AREA_NUMBER]],tbl_census[COMMUNITY_AREA_NUMBER],tbl_census[HARDSHIP_INDEX]))</f>
        <v>30</v>
      </c>
      <c r="U81" s="9">
        <v>2014</v>
      </c>
      <c r="V81" s="9">
        <v>41.694422330000002</v>
      </c>
      <c r="W81" s="9">
        <v>-87.663303020000001</v>
      </c>
      <c r="X81" s="9" t="s">
        <v>3380</v>
      </c>
      <c r="Y81" s="9">
        <f>_xlfn.XLOOKUP(tbl_crime[[#This Row],[COMMUNITY_AREA_NUMBER]],Table3[CA_NUMBER],Table3[Rate of misconduct per 100 students])</f>
        <v>94.3</v>
      </c>
      <c r="Z81" s="9">
        <f>_xlfn.XLOOKUP(tbl_crime[[#This Row],[COMMUNITY_AREA_NUMBER]],Table3[CA_NUMBER],Table3[TOTAL_COLLEGE_ENROLLMENT])</f>
        <v>3271</v>
      </c>
    </row>
    <row r="82" spans="2:26" x14ac:dyDescent="0.2">
      <c r="B82" s="9">
        <v>6980726</v>
      </c>
      <c r="C82" s="9" t="s">
        <v>3381</v>
      </c>
      <c r="D82" s="10">
        <v>39984</v>
      </c>
      <c r="E82" s="9" t="s">
        <v>3149</v>
      </c>
      <c r="F82" s="9">
        <v>860</v>
      </c>
      <c r="G82" s="9" t="s">
        <v>3106</v>
      </c>
      <c r="H82" s="9" t="s">
        <v>3139</v>
      </c>
      <c r="I82" s="9" t="s">
        <v>3108</v>
      </c>
      <c r="J82" s="9" t="b">
        <v>1</v>
      </c>
      <c r="K82" s="9" t="b">
        <v>0</v>
      </c>
      <c r="L82" s="9">
        <v>833</v>
      </c>
      <c r="M82" s="9">
        <v>8</v>
      </c>
      <c r="N82" s="9">
        <v>13</v>
      </c>
      <c r="O82" s="9">
        <v>65</v>
      </c>
      <c r="P82" s="9">
        <v>6</v>
      </c>
      <c r="Q82" s="9">
        <v>1145727</v>
      </c>
      <c r="R82" s="9">
        <v>1853720</v>
      </c>
      <c r="S82" s="9" t="str">
        <f>IF(tbl_crime[[#This Row],[COMMUNITY_AREA_NUMBER]]="", "",_xlfn.XLOOKUP(tbl_crime[[#This Row],[COMMUNITY_AREA_NUMBER]],tbl_census[COMMUNITY_AREA_NUMBER],tbl_census[COMMUNITY_AREA_NAME]))</f>
        <v>West Lawn</v>
      </c>
      <c r="T82" s="9">
        <f>IF(tbl_crime[[#This Row],[COMMUNITY_AREA_NUMBER]]="","",_xlfn.XLOOKUP(tbl_crime[[#This Row],[COMMUNITY_AREA_NUMBER]],tbl_census[COMMUNITY_AREA_NUMBER],tbl_census[HARDSHIP_INDEX]))</f>
        <v>56</v>
      </c>
      <c r="U82" s="9">
        <v>2009</v>
      </c>
      <c r="V82" s="9">
        <v>41.754592959999997</v>
      </c>
      <c r="W82" s="9">
        <v>-87.741528540000004</v>
      </c>
      <c r="X82" s="9" t="s">
        <v>3151</v>
      </c>
      <c r="Y82" s="9">
        <f>_xlfn.XLOOKUP(tbl_crime[[#This Row],[COMMUNITY_AREA_NUMBER]],Table3[CA_NUMBER],Table3[Rate of misconduct per 100 students])</f>
        <v>58</v>
      </c>
      <c r="Z82" s="9">
        <f>_xlfn.XLOOKUP(tbl_crime[[#This Row],[COMMUNITY_AREA_NUMBER]],Table3[CA_NUMBER],Table3[TOTAL_COLLEGE_ENROLLMENT])</f>
        <v>4207</v>
      </c>
    </row>
    <row r="83" spans="2:26" x14ac:dyDescent="0.2">
      <c r="B83" s="9">
        <v>7428379</v>
      </c>
      <c r="C83" s="9" t="s">
        <v>3382</v>
      </c>
      <c r="D83" s="10">
        <v>40266</v>
      </c>
      <c r="E83" s="9" t="s">
        <v>3383</v>
      </c>
      <c r="F83" s="9">
        <v>890</v>
      </c>
      <c r="G83" s="9" t="s">
        <v>3106</v>
      </c>
      <c r="H83" s="9" t="s">
        <v>3107</v>
      </c>
      <c r="I83" s="9" t="s">
        <v>3166</v>
      </c>
      <c r="J83" s="9" t="b">
        <v>0</v>
      </c>
      <c r="K83" s="9" t="b">
        <v>0</v>
      </c>
      <c r="L83" s="9">
        <v>2233</v>
      </c>
      <c r="M83" s="9">
        <v>22</v>
      </c>
      <c r="N83" s="9">
        <v>34</v>
      </c>
      <c r="O83" s="9">
        <v>49</v>
      </c>
      <c r="P83" s="9">
        <v>6</v>
      </c>
      <c r="Q83" s="9">
        <v>1174990</v>
      </c>
      <c r="R83" s="9">
        <v>1829768</v>
      </c>
      <c r="S83" s="9" t="str">
        <f>IF(tbl_crime[[#This Row],[COMMUNITY_AREA_NUMBER]]="", "",_xlfn.XLOOKUP(tbl_crime[[#This Row],[COMMUNITY_AREA_NUMBER]],tbl_census[COMMUNITY_AREA_NUMBER],tbl_census[COMMUNITY_AREA_NAME]))</f>
        <v>Roseland</v>
      </c>
      <c r="T83" s="9">
        <f>IF(tbl_crime[[#This Row],[COMMUNITY_AREA_NUMBER]]="","",_xlfn.XLOOKUP(tbl_crime[[#This Row],[COMMUNITY_AREA_NUMBER]],tbl_census[COMMUNITY_AREA_NUMBER],tbl_census[HARDSHIP_INDEX]))</f>
        <v>52</v>
      </c>
      <c r="U83" s="9">
        <v>2010</v>
      </c>
      <c r="V83" s="9">
        <v>41.688262950000002</v>
      </c>
      <c r="W83" s="9">
        <v>-87.63500028</v>
      </c>
      <c r="X83" s="9" t="s">
        <v>3384</v>
      </c>
      <c r="Y83" s="9">
        <f>_xlfn.XLOOKUP(tbl_crime[[#This Row],[COMMUNITY_AREA_NUMBER]],Table3[CA_NUMBER],Table3[Rate of misconduct per 100 students])</f>
        <v>282.70000000000005</v>
      </c>
      <c r="Z83" s="9">
        <f>_xlfn.XLOOKUP(tbl_crime[[#This Row],[COMMUNITY_AREA_NUMBER]],Table3[CA_NUMBER],Table3[TOTAL_COLLEGE_ENROLLMENT])</f>
        <v>7020</v>
      </c>
    </row>
    <row r="84" spans="2:26" x14ac:dyDescent="0.2">
      <c r="B84" s="9">
        <v>3808095</v>
      </c>
      <c r="C84" s="9" t="s">
        <v>3385</v>
      </c>
      <c r="D84" s="10">
        <v>38395</v>
      </c>
      <c r="E84" s="9" t="s">
        <v>3169</v>
      </c>
      <c r="F84" s="9">
        <v>860</v>
      </c>
      <c r="G84" s="9" t="s">
        <v>3106</v>
      </c>
      <c r="H84" s="9" t="s">
        <v>3139</v>
      </c>
      <c r="I84" s="9" t="s">
        <v>3150</v>
      </c>
      <c r="J84" s="9" t="b">
        <v>0</v>
      </c>
      <c r="K84" s="9" t="b">
        <v>0</v>
      </c>
      <c r="L84" s="9">
        <v>1432</v>
      </c>
      <c r="M84" s="9">
        <v>14</v>
      </c>
      <c r="N84" s="9">
        <v>1</v>
      </c>
      <c r="O84" s="9">
        <v>22</v>
      </c>
      <c r="P84" s="9">
        <v>6</v>
      </c>
      <c r="Q84" s="9">
        <v>1160867</v>
      </c>
      <c r="R84" s="9">
        <v>1917657</v>
      </c>
      <c r="S84" s="9" t="str">
        <f>IF(tbl_crime[[#This Row],[COMMUNITY_AREA_NUMBER]]="", "",_xlfn.XLOOKUP(tbl_crime[[#This Row],[COMMUNITY_AREA_NUMBER]],tbl_census[COMMUNITY_AREA_NUMBER],tbl_census[COMMUNITY_AREA_NAME]))</f>
        <v>Logan Square</v>
      </c>
      <c r="T84" s="9">
        <f>IF(tbl_crime[[#This Row],[COMMUNITY_AREA_NUMBER]]="","",_xlfn.XLOOKUP(tbl_crime[[#This Row],[COMMUNITY_AREA_NUMBER]],tbl_census[COMMUNITY_AREA_NUMBER],tbl_census[HARDSHIP_INDEX]))</f>
        <v>23</v>
      </c>
      <c r="U84" s="9">
        <v>2005</v>
      </c>
      <c r="V84" s="9">
        <v>41.929743819999999</v>
      </c>
      <c r="W84" s="9">
        <v>-87.684273779999998</v>
      </c>
      <c r="X84" s="9" t="s">
        <v>3170</v>
      </c>
      <c r="Y84" s="9">
        <f>_xlfn.XLOOKUP(tbl_crime[[#This Row],[COMMUNITY_AREA_NUMBER]],Table3[CA_NUMBER],Table3[Rate of misconduct per 100 students])</f>
        <v>122.49999999999999</v>
      </c>
      <c r="Z84" s="9">
        <f>_xlfn.XLOOKUP(tbl_crime[[#This Row],[COMMUNITY_AREA_NUMBER]],Table3[CA_NUMBER],Table3[TOTAL_COLLEGE_ENROLLMENT])</f>
        <v>7351</v>
      </c>
    </row>
    <row r="85" spans="2:26" x14ac:dyDescent="0.2">
      <c r="B85" s="9">
        <v>2405698</v>
      </c>
      <c r="C85" s="9" t="s">
        <v>3386</v>
      </c>
      <c r="D85" s="10">
        <v>37538</v>
      </c>
      <c r="E85" s="9" t="s">
        <v>3387</v>
      </c>
      <c r="F85" s="9">
        <v>820</v>
      </c>
      <c r="G85" s="9" t="s">
        <v>3106</v>
      </c>
      <c r="H85" s="9" t="s">
        <v>3112</v>
      </c>
      <c r="I85" s="9" t="s">
        <v>3135</v>
      </c>
      <c r="J85" s="9" t="b">
        <v>0</v>
      </c>
      <c r="K85" s="9" t="b">
        <v>0</v>
      </c>
      <c r="L85" s="9">
        <v>1135</v>
      </c>
      <c r="M85" s="9">
        <v>11</v>
      </c>
      <c r="N85" s="9">
        <v>2</v>
      </c>
      <c r="O85" s="9">
        <v>28</v>
      </c>
      <c r="P85" s="9">
        <v>6</v>
      </c>
      <c r="Q85" s="9">
        <v>1159336</v>
      </c>
      <c r="R85" s="9">
        <v>1896944</v>
      </c>
      <c r="S85" s="9" t="str">
        <f>IF(tbl_crime[[#This Row],[COMMUNITY_AREA_NUMBER]]="", "",_xlfn.XLOOKUP(tbl_crime[[#This Row],[COMMUNITY_AREA_NUMBER]],tbl_census[COMMUNITY_AREA_NUMBER],tbl_census[COMMUNITY_AREA_NAME]))</f>
        <v>Near West Side</v>
      </c>
      <c r="T85" s="9">
        <f>IF(tbl_crime[[#This Row],[COMMUNITY_AREA_NUMBER]]="","",_xlfn.XLOOKUP(tbl_crime[[#This Row],[COMMUNITY_AREA_NUMBER]],tbl_census[COMMUNITY_AREA_NUMBER],tbl_census[HARDSHIP_INDEX]))</f>
        <v>15</v>
      </c>
      <c r="U85" s="9">
        <v>2002</v>
      </c>
      <c r="V85" s="9">
        <v>41.872937299999997</v>
      </c>
      <c r="W85" s="9">
        <v>-87.690470169999998</v>
      </c>
      <c r="X85" s="9" t="s">
        <v>3388</v>
      </c>
      <c r="Y85" s="9">
        <f>_xlfn.XLOOKUP(tbl_crime[[#This Row],[COMMUNITY_AREA_NUMBER]],Table3[CA_NUMBER],Table3[Rate of misconduct per 100 students])</f>
        <v>420.90000000000003</v>
      </c>
      <c r="Z85" s="9">
        <f>_xlfn.XLOOKUP(tbl_crime[[#This Row],[COMMUNITY_AREA_NUMBER]],Table3[CA_NUMBER],Table3[TOTAL_COLLEGE_ENROLLMENT])</f>
        <v>7975</v>
      </c>
    </row>
    <row r="86" spans="2:26" x14ac:dyDescent="0.2">
      <c r="B86" s="9">
        <v>11048967</v>
      </c>
      <c r="C86" s="9" t="s">
        <v>3389</v>
      </c>
      <c r="D86" s="10">
        <v>42949</v>
      </c>
      <c r="E86" s="9" t="s">
        <v>3390</v>
      </c>
      <c r="F86" s="9">
        <v>820</v>
      </c>
      <c r="G86" s="9" t="s">
        <v>3106</v>
      </c>
      <c r="H86" s="9" t="s">
        <v>3112</v>
      </c>
      <c r="I86" s="9" t="s">
        <v>3122</v>
      </c>
      <c r="J86" s="9" t="b">
        <v>0</v>
      </c>
      <c r="K86" s="9" t="b">
        <v>0</v>
      </c>
      <c r="L86" s="9">
        <v>1411</v>
      </c>
      <c r="M86" s="9">
        <v>14</v>
      </c>
      <c r="N86" s="9">
        <v>1</v>
      </c>
      <c r="O86" s="9">
        <v>21</v>
      </c>
      <c r="P86" s="9">
        <v>6</v>
      </c>
      <c r="Q86" s="9">
        <v>1158865</v>
      </c>
      <c r="R86" s="9">
        <v>1918857</v>
      </c>
      <c r="S86" s="9" t="str">
        <f>IF(tbl_crime[[#This Row],[COMMUNITY_AREA_NUMBER]]="", "",_xlfn.XLOOKUP(tbl_crime[[#This Row],[COMMUNITY_AREA_NUMBER]],tbl_census[COMMUNITY_AREA_NUMBER],tbl_census[COMMUNITY_AREA_NAME]))</f>
        <v>Avondale</v>
      </c>
      <c r="T86" s="9">
        <f>IF(tbl_crime[[#This Row],[COMMUNITY_AREA_NUMBER]]="","",_xlfn.XLOOKUP(tbl_crime[[#This Row],[COMMUNITY_AREA_NUMBER]],tbl_census[COMMUNITY_AREA_NUMBER],tbl_census[HARDSHIP_INDEX]))</f>
        <v>42</v>
      </c>
      <c r="U86" s="9">
        <v>2017</v>
      </c>
      <c r="V86" s="9">
        <v>41.933078049999999</v>
      </c>
      <c r="W86" s="9">
        <v>-87.691597580000007</v>
      </c>
      <c r="X86" s="9" t="s">
        <v>3391</v>
      </c>
      <c r="Y86" s="9">
        <f>_xlfn.XLOOKUP(tbl_crime[[#This Row],[COMMUNITY_AREA_NUMBER]],Table3[CA_NUMBER],Table3[Rate of misconduct per 100 students])</f>
        <v>59.4</v>
      </c>
      <c r="Z86" s="9">
        <f>_xlfn.XLOOKUP(tbl_crime[[#This Row],[COMMUNITY_AREA_NUMBER]],Table3[CA_NUMBER],Table3[TOTAL_COLLEGE_ENROLLMENT])</f>
        <v>3640</v>
      </c>
    </row>
    <row r="87" spans="2:26" x14ac:dyDescent="0.2">
      <c r="B87" s="9">
        <v>2975480</v>
      </c>
      <c r="C87" s="9" t="s">
        <v>3392</v>
      </c>
      <c r="D87" s="10">
        <v>37895</v>
      </c>
      <c r="E87" s="9" t="s">
        <v>3393</v>
      </c>
      <c r="F87" s="9">
        <v>820</v>
      </c>
      <c r="G87" s="9" t="s">
        <v>3106</v>
      </c>
      <c r="H87" s="9" t="s">
        <v>3112</v>
      </c>
      <c r="I87" s="9" t="s">
        <v>3135</v>
      </c>
      <c r="J87" s="9" t="b">
        <v>0</v>
      </c>
      <c r="K87" s="9" t="b">
        <v>0</v>
      </c>
      <c r="L87" s="9">
        <v>1434</v>
      </c>
      <c r="M87" s="9">
        <v>14</v>
      </c>
      <c r="N87" s="9">
        <v>1</v>
      </c>
      <c r="O87" s="9">
        <v>24</v>
      </c>
      <c r="P87" s="9">
        <v>6</v>
      </c>
      <c r="Q87" s="9">
        <v>1160770</v>
      </c>
      <c r="R87" s="9">
        <v>1911006</v>
      </c>
      <c r="S87" s="9" t="str">
        <f>IF(tbl_crime[[#This Row],[COMMUNITY_AREA_NUMBER]]="", "",_xlfn.XLOOKUP(tbl_crime[[#This Row],[COMMUNITY_AREA_NUMBER]],tbl_census[COMMUNITY_AREA_NUMBER],tbl_census[COMMUNITY_AREA_NAME]))</f>
        <v>West Town</v>
      </c>
      <c r="T87" s="9">
        <f>IF(tbl_crime[[#This Row],[COMMUNITY_AREA_NUMBER]]="","",_xlfn.XLOOKUP(tbl_crime[[#This Row],[COMMUNITY_AREA_NUMBER]],tbl_census[COMMUNITY_AREA_NUMBER],tbl_census[HARDSHIP_INDEX]))</f>
        <v>10</v>
      </c>
      <c r="U87" s="9">
        <v>2003</v>
      </c>
      <c r="V87" s="9">
        <v>41.911495019999997</v>
      </c>
      <c r="W87" s="9">
        <v>-87.684815060000005</v>
      </c>
      <c r="X87" s="9" t="s">
        <v>3394</v>
      </c>
      <c r="Y87" s="9">
        <f>_xlfn.XLOOKUP(tbl_crime[[#This Row],[COMMUNITY_AREA_NUMBER]],Table3[CA_NUMBER],Table3[Rate of misconduct per 100 students])</f>
        <v>567.00000000000023</v>
      </c>
      <c r="Z87" s="9">
        <f>_xlfn.XLOOKUP(tbl_crime[[#This Row],[COMMUNITY_AREA_NUMBER]],Table3[CA_NUMBER],Table3[TOTAL_COLLEGE_ENROLLMENT])</f>
        <v>9429</v>
      </c>
    </row>
    <row r="88" spans="2:26" x14ac:dyDescent="0.2">
      <c r="B88" s="9">
        <v>8134254</v>
      </c>
      <c r="C88" s="9" t="s">
        <v>3395</v>
      </c>
      <c r="D88" s="10">
        <v>40720</v>
      </c>
      <c r="E88" s="9" t="s">
        <v>3396</v>
      </c>
      <c r="F88" s="9">
        <v>890</v>
      </c>
      <c r="G88" s="9" t="s">
        <v>3106</v>
      </c>
      <c r="H88" s="9" t="s">
        <v>3107</v>
      </c>
      <c r="I88" s="9" t="s">
        <v>3166</v>
      </c>
      <c r="J88" s="9" t="b">
        <v>0</v>
      </c>
      <c r="K88" s="9" t="b">
        <v>0</v>
      </c>
      <c r="L88" s="9">
        <v>2424</v>
      </c>
      <c r="M88" s="9">
        <v>24</v>
      </c>
      <c r="N88" s="9">
        <v>49</v>
      </c>
      <c r="O88" s="9">
        <v>1</v>
      </c>
      <c r="P88" s="9">
        <v>6</v>
      </c>
      <c r="Q88" s="9">
        <v>1162360</v>
      </c>
      <c r="R88" s="9">
        <v>1945827</v>
      </c>
      <c r="S88" s="9" t="str">
        <f>IF(tbl_crime[[#This Row],[COMMUNITY_AREA_NUMBER]]="", "",_xlfn.XLOOKUP(tbl_crime[[#This Row],[COMMUNITY_AREA_NUMBER]],tbl_census[COMMUNITY_AREA_NUMBER],tbl_census[COMMUNITY_AREA_NAME]))</f>
        <v>Rogers Park</v>
      </c>
      <c r="T88" s="9">
        <f>IF(tbl_crime[[#This Row],[COMMUNITY_AREA_NUMBER]]="","",_xlfn.XLOOKUP(tbl_crime[[#This Row],[COMMUNITY_AREA_NUMBER]],tbl_census[COMMUNITY_AREA_NUMBER],tbl_census[HARDSHIP_INDEX]))</f>
        <v>39</v>
      </c>
      <c r="U88" s="9">
        <v>2011</v>
      </c>
      <c r="V88" s="9">
        <v>42.00701239</v>
      </c>
      <c r="W88" s="9">
        <v>-87.677995609999996</v>
      </c>
      <c r="X88" s="9" t="s">
        <v>3397</v>
      </c>
      <c r="Y88" s="9">
        <f>_xlfn.XLOOKUP(tbl_crime[[#This Row],[COMMUNITY_AREA_NUMBER]],Table3[CA_NUMBER],Table3[Rate of misconduct per 100 students])</f>
        <v>94.6</v>
      </c>
      <c r="Z88" s="9">
        <f>_xlfn.XLOOKUP(tbl_crime[[#This Row],[COMMUNITY_AREA_NUMBER]],Table3[CA_NUMBER],Table3[TOTAL_COLLEGE_ENROLLMENT])</f>
        <v>4068</v>
      </c>
    </row>
    <row r="89" spans="2:26" x14ac:dyDescent="0.2">
      <c r="B89" s="9">
        <v>10012707</v>
      </c>
      <c r="C89" s="9" t="s">
        <v>3398</v>
      </c>
      <c r="D89" s="10">
        <v>42091</v>
      </c>
      <c r="E89" s="9" t="s">
        <v>3399</v>
      </c>
      <c r="F89" s="9">
        <v>810</v>
      </c>
      <c r="G89" s="9" t="s">
        <v>3106</v>
      </c>
      <c r="H89" s="9" t="s">
        <v>3130</v>
      </c>
      <c r="I89" s="9" t="s">
        <v>3135</v>
      </c>
      <c r="J89" s="9" t="b">
        <v>0</v>
      </c>
      <c r="K89" s="9" t="b">
        <v>0</v>
      </c>
      <c r="L89" s="9">
        <v>1633</v>
      </c>
      <c r="M89" s="9">
        <v>16</v>
      </c>
      <c r="N89" s="9">
        <v>38</v>
      </c>
      <c r="O89" s="9">
        <v>15</v>
      </c>
      <c r="P89" s="9">
        <v>6</v>
      </c>
      <c r="Q89" s="9">
        <v>1138080</v>
      </c>
      <c r="R89" s="9">
        <v>1925360</v>
      </c>
      <c r="S89" s="9" t="str">
        <f>IF(tbl_crime[[#This Row],[COMMUNITY_AREA_NUMBER]]="", "",_xlfn.XLOOKUP(tbl_crime[[#This Row],[COMMUNITY_AREA_NUMBER]],tbl_census[COMMUNITY_AREA_NUMBER],tbl_census[COMMUNITY_AREA_NAME]))</f>
        <v>Portage Park</v>
      </c>
      <c r="T89" s="9">
        <f>IF(tbl_crime[[#This Row],[COMMUNITY_AREA_NUMBER]]="","",_xlfn.XLOOKUP(tbl_crime[[#This Row],[COMMUNITY_AREA_NUMBER]],tbl_census[COMMUNITY_AREA_NUMBER],tbl_census[HARDSHIP_INDEX]))</f>
        <v>35</v>
      </c>
      <c r="U89" s="9">
        <v>2015</v>
      </c>
      <c r="V89" s="9">
        <v>41.951324460000002</v>
      </c>
      <c r="W89" s="9">
        <v>-87.767824009999998</v>
      </c>
      <c r="X89" s="9" t="s">
        <v>3400</v>
      </c>
      <c r="Y89" s="9">
        <f>_xlfn.XLOOKUP(tbl_crime[[#This Row],[COMMUNITY_AREA_NUMBER]],Table3[CA_NUMBER],Table3[Rate of misconduct per 100 students])</f>
        <v>60.100000000000009</v>
      </c>
      <c r="Z89" s="9">
        <f>_xlfn.XLOOKUP(tbl_crime[[#This Row],[COMMUNITY_AREA_NUMBER]],Table3[CA_NUMBER],Table3[TOTAL_COLLEGE_ENROLLMENT])</f>
        <v>6954</v>
      </c>
    </row>
    <row r="90" spans="2:26" x14ac:dyDescent="0.2">
      <c r="B90" s="9">
        <v>9704121</v>
      </c>
      <c r="C90" s="9" t="s">
        <v>3401</v>
      </c>
      <c r="D90" s="10">
        <v>41841</v>
      </c>
      <c r="E90" s="9" t="s">
        <v>3402</v>
      </c>
      <c r="F90" s="9">
        <v>820</v>
      </c>
      <c r="G90" s="9" t="s">
        <v>3106</v>
      </c>
      <c r="H90" s="9" t="s">
        <v>3112</v>
      </c>
      <c r="I90" s="9" t="s">
        <v>3403</v>
      </c>
      <c r="J90" s="9" t="b">
        <v>0</v>
      </c>
      <c r="K90" s="9" t="b">
        <v>0</v>
      </c>
      <c r="L90" s="9">
        <v>1033</v>
      </c>
      <c r="M90" s="9">
        <v>10</v>
      </c>
      <c r="N90" s="9">
        <v>12</v>
      </c>
      <c r="O90" s="9">
        <v>30</v>
      </c>
      <c r="P90" s="9">
        <v>6</v>
      </c>
      <c r="Q90" s="9">
        <v>1155548</v>
      </c>
      <c r="R90" s="9">
        <v>1883013</v>
      </c>
      <c r="S90" s="9" t="str">
        <f>IF(tbl_crime[[#This Row],[COMMUNITY_AREA_NUMBER]]="", "",_xlfn.XLOOKUP(tbl_crime[[#This Row],[COMMUNITY_AREA_NUMBER]],tbl_census[COMMUNITY_AREA_NUMBER],tbl_census[COMMUNITY_AREA_NAME]))</f>
        <v>South Lawndale</v>
      </c>
      <c r="T90" s="9">
        <f>IF(tbl_crime[[#This Row],[COMMUNITY_AREA_NUMBER]]="","",_xlfn.XLOOKUP(tbl_crime[[#This Row],[COMMUNITY_AREA_NUMBER]],tbl_census[COMMUNITY_AREA_NUMBER],tbl_census[HARDSHIP_INDEX]))</f>
        <v>96</v>
      </c>
      <c r="U90" s="9">
        <v>2014</v>
      </c>
      <c r="V90" s="9">
        <v>41.834786080000001</v>
      </c>
      <c r="W90" s="9">
        <v>-87.704752170000006</v>
      </c>
      <c r="X90" s="9" t="s">
        <v>3404</v>
      </c>
      <c r="Y90" s="9">
        <f>_xlfn.XLOOKUP(tbl_crime[[#This Row],[COMMUNITY_AREA_NUMBER]],Table3[CA_NUMBER],Table3[Rate of misconduct per 100 students])</f>
        <v>234.69999999999996</v>
      </c>
      <c r="Z90" s="9">
        <f>_xlfn.XLOOKUP(tbl_crime[[#This Row],[COMMUNITY_AREA_NUMBER]],Table3[CA_NUMBER],Table3[TOTAL_COLLEGE_ENROLLMENT])</f>
        <v>14793</v>
      </c>
    </row>
    <row r="91" spans="2:26" x14ac:dyDescent="0.2">
      <c r="B91" s="9">
        <v>10409937</v>
      </c>
      <c r="C91" s="9" t="s">
        <v>3405</v>
      </c>
      <c r="D91" s="10">
        <v>42409</v>
      </c>
      <c r="E91" s="9" t="s">
        <v>3406</v>
      </c>
      <c r="F91" s="9">
        <v>820</v>
      </c>
      <c r="G91" s="9" t="s">
        <v>3106</v>
      </c>
      <c r="H91" s="9" t="s">
        <v>3112</v>
      </c>
      <c r="I91" s="9" t="s">
        <v>3135</v>
      </c>
      <c r="J91" s="9" t="b">
        <v>0</v>
      </c>
      <c r="K91" s="9" t="b">
        <v>0</v>
      </c>
      <c r="L91" s="9">
        <v>622</v>
      </c>
      <c r="M91" s="9">
        <v>6</v>
      </c>
      <c r="N91" s="9">
        <v>21</v>
      </c>
      <c r="O91" s="9">
        <v>71</v>
      </c>
      <c r="P91" s="9">
        <v>6</v>
      </c>
      <c r="Q91" s="9">
        <v>1173383</v>
      </c>
      <c r="R91" s="9">
        <v>1847259</v>
      </c>
      <c r="S91" s="9" t="str">
        <f>IF(tbl_crime[[#This Row],[COMMUNITY_AREA_NUMBER]]="", "",_xlfn.XLOOKUP(tbl_crime[[#This Row],[COMMUNITY_AREA_NUMBER]],tbl_census[COMMUNITY_AREA_NUMBER],tbl_census[COMMUNITY_AREA_NAME]))</f>
        <v>Auburn Gresham</v>
      </c>
      <c r="T91" s="9">
        <f>IF(tbl_crime[[#This Row],[COMMUNITY_AREA_NUMBER]]="","",_xlfn.XLOOKUP(tbl_crime[[#This Row],[COMMUNITY_AREA_NUMBER]],tbl_census[COMMUNITY_AREA_NUMBER],tbl_census[HARDSHIP_INDEX]))</f>
        <v>74</v>
      </c>
      <c r="U91" s="9">
        <v>2016</v>
      </c>
      <c r="V91" s="9">
        <v>41.736296400000001</v>
      </c>
      <c r="W91" s="9">
        <v>-87.640368039999998</v>
      </c>
      <c r="X91" s="9" t="s">
        <v>3407</v>
      </c>
      <c r="Y91" s="9">
        <f>_xlfn.XLOOKUP(tbl_crime[[#This Row],[COMMUNITY_AREA_NUMBER]],Table3[CA_NUMBER],Table3[Rate of misconduct per 100 students])</f>
        <v>305.3</v>
      </c>
      <c r="Z91" s="9">
        <f>_xlfn.XLOOKUP(tbl_crime[[#This Row],[COMMUNITY_AREA_NUMBER]],Table3[CA_NUMBER],Table3[TOTAL_COLLEGE_ENROLLMENT])</f>
        <v>4175</v>
      </c>
    </row>
    <row r="92" spans="2:26" x14ac:dyDescent="0.2">
      <c r="B92" s="9">
        <v>1612358</v>
      </c>
      <c r="C92" s="9" t="s">
        <v>3408</v>
      </c>
      <c r="D92" s="10">
        <v>37070</v>
      </c>
      <c r="E92" s="9" t="s">
        <v>3191</v>
      </c>
      <c r="F92" s="9">
        <v>820</v>
      </c>
      <c r="G92" s="9" t="s">
        <v>3106</v>
      </c>
      <c r="H92" s="9" t="s">
        <v>3112</v>
      </c>
      <c r="I92" s="9" t="s">
        <v>3150</v>
      </c>
      <c r="J92" s="9" t="b">
        <v>1</v>
      </c>
      <c r="K92" s="9" t="b">
        <v>0</v>
      </c>
      <c r="L92" s="9">
        <v>123</v>
      </c>
      <c r="M92" s="9">
        <v>1</v>
      </c>
      <c r="P92" s="9">
        <v>6</v>
      </c>
      <c r="Q92" s="9">
        <v>1176418</v>
      </c>
      <c r="R92" s="9">
        <v>1900379</v>
      </c>
      <c r="S92" s="9" t="str">
        <f>IF(tbl_crime[[#This Row],[COMMUNITY_AREA_NUMBER]]="", "",_xlfn.XLOOKUP(tbl_crime[[#This Row],[COMMUNITY_AREA_NUMBER]],tbl_census[COMMUNITY_AREA_NUMBER],tbl_census[COMMUNITY_AREA_NAME]))</f>
        <v/>
      </c>
      <c r="T92" s="9" t="str">
        <f>IF(tbl_crime[[#This Row],[COMMUNITY_AREA_NUMBER]]="","",_xlfn.XLOOKUP(tbl_crime[[#This Row],[COMMUNITY_AREA_NUMBER]],tbl_census[COMMUNITY_AREA_NUMBER],tbl_census[HARDSHIP_INDEX]))</f>
        <v/>
      </c>
      <c r="U92" s="9">
        <v>2001</v>
      </c>
      <c r="V92" s="9">
        <v>41.88199496</v>
      </c>
      <c r="W92" s="9">
        <v>-87.627650889999998</v>
      </c>
      <c r="X92" s="9" t="s">
        <v>3409</v>
      </c>
      <c r="Y92" s="9">
        <f>_xlfn.XLOOKUP(tbl_crime[[#This Row],[COMMUNITY_AREA_NUMBER]],Table3[CA_NUMBER],Table3[Rate of misconduct per 100 students])</f>
        <v>0</v>
      </c>
      <c r="Z92" s="9">
        <f>_xlfn.XLOOKUP(tbl_crime[[#This Row],[COMMUNITY_AREA_NUMBER]],Table3[CA_NUMBER],Table3[TOTAL_COLLEGE_ENROLLMENT])</f>
        <v>0</v>
      </c>
    </row>
    <row r="93" spans="2:26" x14ac:dyDescent="0.2">
      <c r="B93" s="9">
        <v>9612532</v>
      </c>
      <c r="C93" s="9" t="s">
        <v>3410</v>
      </c>
      <c r="D93" s="10">
        <v>41773</v>
      </c>
      <c r="E93" s="9" t="s">
        <v>3411</v>
      </c>
      <c r="F93" s="9">
        <v>820</v>
      </c>
      <c r="G93" s="9" t="s">
        <v>3106</v>
      </c>
      <c r="H93" s="9" t="s">
        <v>3112</v>
      </c>
      <c r="I93" s="9" t="s">
        <v>3135</v>
      </c>
      <c r="J93" s="9" t="b">
        <v>0</v>
      </c>
      <c r="K93" s="9" t="b">
        <v>0</v>
      </c>
      <c r="L93" s="9">
        <v>1614</v>
      </c>
      <c r="M93" s="9">
        <v>16</v>
      </c>
      <c r="N93" s="9">
        <v>41</v>
      </c>
      <c r="O93" s="9">
        <v>76</v>
      </c>
      <c r="P93" s="9">
        <v>6</v>
      </c>
      <c r="Q93" s="9">
        <v>1118919</v>
      </c>
      <c r="R93" s="9">
        <v>1936092</v>
      </c>
      <c r="S93" s="9" t="str">
        <f>IF(tbl_crime[[#This Row],[COMMUNITY_AREA_NUMBER]]="", "",_xlfn.XLOOKUP(tbl_crime[[#This Row],[COMMUNITY_AREA_NUMBER]],tbl_census[COMMUNITY_AREA_NUMBER],tbl_census[COMMUNITY_AREA_NAME]))</f>
        <v>O'Hare</v>
      </c>
      <c r="T93" s="9">
        <f>IF(tbl_crime[[#This Row],[COMMUNITY_AREA_NUMBER]]="","",_xlfn.XLOOKUP(tbl_crime[[#This Row],[COMMUNITY_AREA_NUMBER]],tbl_census[COMMUNITY_AREA_NUMBER],tbl_census[HARDSHIP_INDEX]))</f>
        <v>24</v>
      </c>
      <c r="U93" s="9">
        <v>2014</v>
      </c>
      <c r="V93" s="9">
        <v>41.981099710000002</v>
      </c>
      <c r="W93" s="9">
        <v>-87.838032830000003</v>
      </c>
      <c r="X93" s="9" t="s">
        <v>3412</v>
      </c>
      <c r="Y93" s="9">
        <f>_xlfn.XLOOKUP(tbl_crime[[#This Row],[COMMUNITY_AREA_NUMBER]],Table3[CA_NUMBER],Table3[Rate of misconduct per 100 students])</f>
        <v>2.7</v>
      </c>
      <c r="Z93" s="9">
        <f>_xlfn.XLOOKUP(tbl_crime[[#This Row],[COMMUNITY_AREA_NUMBER]],Table3[CA_NUMBER],Table3[TOTAL_COLLEGE_ENROLLMENT])</f>
        <v>786</v>
      </c>
    </row>
    <row r="94" spans="2:26" x14ac:dyDescent="0.2">
      <c r="B94" s="9">
        <v>6231712</v>
      </c>
      <c r="C94" s="9" t="s">
        <v>3413</v>
      </c>
      <c r="D94" s="10">
        <v>39573</v>
      </c>
      <c r="E94" s="9" t="s">
        <v>3414</v>
      </c>
      <c r="F94" s="9">
        <v>820</v>
      </c>
      <c r="G94" s="9" t="s">
        <v>3106</v>
      </c>
      <c r="H94" s="9" t="s">
        <v>3112</v>
      </c>
      <c r="I94" s="9" t="s">
        <v>3135</v>
      </c>
      <c r="J94" s="9" t="b">
        <v>0</v>
      </c>
      <c r="K94" s="9" t="b">
        <v>0</v>
      </c>
      <c r="L94" s="9">
        <v>812</v>
      </c>
      <c r="M94" s="9">
        <v>8</v>
      </c>
      <c r="N94" s="9">
        <v>23</v>
      </c>
      <c r="O94" s="9">
        <v>64</v>
      </c>
      <c r="P94" s="9">
        <v>6</v>
      </c>
      <c r="Q94" s="9">
        <v>1134794</v>
      </c>
      <c r="R94" s="9">
        <v>1863173</v>
      </c>
      <c r="S94" s="9" t="str">
        <f>IF(tbl_crime[[#This Row],[COMMUNITY_AREA_NUMBER]]="", "",_xlfn.XLOOKUP(tbl_crime[[#This Row],[COMMUNITY_AREA_NUMBER]],tbl_census[COMMUNITY_AREA_NUMBER],tbl_census[COMMUNITY_AREA_NAME]))</f>
        <v>Clearing</v>
      </c>
      <c r="T94" s="9">
        <f>IF(tbl_crime[[#This Row],[COMMUNITY_AREA_NUMBER]]="","",_xlfn.XLOOKUP(tbl_crime[[#This Row],[COMMUNITY_AREA_NUMBER]],tbl_census[COMMUNITY_AREA_NUMBER],tbl_census[HARDSHIP_INDEX]))</f>
        <v>29</v>
      </c>
      <c r="U94" s="9">
        <v>2008</v>
      </c>
      <c r="V94" s="9">
        <v>41.7807332</v>
      </c>
      <c r="W94" s="9">
        <v>-87.781373239999994</v>
      </c>
      <c r="X94" s="9" t="s">
        <v>3415</v>
      </c>
      <c r="Y94" s="9">
        <f>_xlfn.XLOOKUP(tbl_crime[[#This Row],[COMMUNITY_AREA_NUMBER]],Table3[CA_NUMBER],Table3[Rate of misconduct per 100 students])</f>
        <v>26.400000000000002</v>
      </c>
      <c r="Z94" s="9">
        <f>_xlfn.XLOOKUP(tbl_crime[[#This Row],[COMMUNITY_AREA_NUMBER]],Table3[CA_NUMBER],Table3[TOTAL_COLLEGE_ENROLLMENT])</f>
        <v>2085</v>
      </c>
    </row>
    <row r="95" spans="2:26" x14ac:dyDescent="0.2">
      <c r="B95" s="9">
        <v>10585295</v>
      </c>
      <c r="C95" s="9" t="s">
        <v>3416</v>
      </c>
      <c r="D95" s="10">
        <v>42554</v>
      </c>
      <c r="E95" s="9" t="s">
        <v>3417</v>
      </c>
      <c r="F95" s="9">
        <v>820</v>
      </c>
      <c r="G95" s="9" t="s">
        <v>3106</v>
      </c>
      <c r="H95" s="9" t="s">
        <v>3112</v>
      </c>
      <c r="I95" s="9" t="s">
        <v>3135</v>
      </c>
      <c r="J95" s="9" t="b">
        <v>0</v>
      </c>
      <c r="K95" s="9" t="b">
        <v>0</v>
      </c>
      <c r="L95" s="9">
        <v>1722</v>
      </c>
      <c r="M95" s="9">
        <v>17</v>
      </c>
      <c r="N95" s="9">
        <v>39</v>
      </c>
      <c r="O95" s="9">
        <v>16</v>
      </c>
      <c r="P95" s="9">
        <v>6</v>
      </c>
      <c r="Q95" s="9">
        <v>1148122</v>
      </c>
      <c r="R95" s="9">
        <v>1926708</v>
      </c>
      <c r="S95" s="9" t="str">
        <f>IF(tbl_crime[[#This Row],[COMMUNITY_AREA_NUMBER]]="", "",_xlfn.XLOOKUP(tbl_crime[[#This Row],[COMMUNITY_AREA_NUMBER]],tbl_census[COMMUNITY_AREA_NUMBER],tbl_census[COMMUNITY_AREA_NAME]))</f>
        <v>Irving Park</v>
      </c>
      <c r="T95" s="9">
        <f>IF(tbl_crime[[#This Row],[COMMUNITY_AREA_NUMBER]]="","",_xlfn.XLOOKUP(tbl_crime[[#This Row],[COMMUNITY_AREA_NUMBER]],tbl_census[COMMUNITY_AREA_NUMBER],tbl_census[HARDSHIP_INDEX]))</f>
        <v>34</v>
      </c>
      <c r="U95" s="9">
        <v>2016</v>
      </c>
      <c r="V95" s="9">
        <v>41.954835719999998</v>
      </c>
      <c r="W95" s="9">
        <v>-87.730874720000003</v>
      </c>
      <c r="X95" s="9" t="s">
        <v>3418</v>
      </c>
      <c r="Y95" s="9">
        <f>_xlfn.XLOOKUP(tbl_crime[[#This Row],[COMMUNITY_AREA_NUMBER]],Table3[CA_NUMBER],Table3[Rate of misconduct per 100 students])</f>
        <v>73.7</v>
      </c>
      <c r="Z95" s="9">
        <f>_xlfn.XLOOKUP(tbl_crime[[#This Row],[COMMUNITY_AREA_NUMBER]],Table3[CA_NUMBER],Table3[TOTAL_COLLEGE_ENROLLMENT])</f>
        <v>7764</v>
      </c>
    </row>
    <row r="96" spans="2:26" x14ac:dyDescent="0.2">
      <c r="B96" s="9">
        <v>7865597</v>
      </c>
      <c r="C96" s="9" t="s">
        <v>3419</v>
      </c>
      <c r="D96" s="10">
        <v>40539</v>
      </c>
      <c r="E96" s="9" t="s">
        <v>3420</v>
      </c>
      <c r="F96" s="9">
        <v>820</v>
      </c>
      <c r="G96" s="9" t="s">
        <v>3106</v>
      </c>
      <c r="H96" s="9" t="s">
        <v>3112</v>
      </c>
      <c r="I96" s="9" t="s">
        <v>3135</v>
      </c>
      <c r="J96" s="9" t="b">
        <v>0</v>
      </c>
      <c r="K96" s="9" t="b">
        <v>0</v>
      </c>
      <c r="L96" s="9">
        <v>723</v>
      </c>
      <c r="M96" s="9">
        <v>7</v>
      </c>
      <c r="N96" s="9">
        <v>20</v>
      </c>
      <c r="O96" s="9">
        <v>68</v>
      </c>
      <c r="P96" s="9">
        <v>6</v>
      </c>
      <c r="Q96" s="9">
        <v>1172055</v>
      </c>
      <c r="R96" s="9">
        <v>1862918</v>
      </c>
      <c r="S96" s="9" t="str">
        <f>IF(tbl_crime[[#This Row],[COMMUNITY_AREA_NUMBER]]="", "",_xlfn.XLOOKUP(tbl_crime[[#This Row],[COMMUNITY_AREA_NUMBER]],tbl_census[COMMUNITY_AREA_NUMBER],tbl_census[COMMUNITY_AREA_NAME]))</f>
        <v>Englewood</v>
      </c>
      <c r="T96" s="9">
        <f>IF(tbl_crime[[#This Row],[COMMUNITY_AREA_NUMBER]]="","",_xlfn.XLOOKUP(tbl_crime[[#This Row],[COMMUNITY_AREA_NUMBER]],tbl_census[COMMUNITY_AREA_NUMBER],tbl_census[HARDSHIP_INDEX]))</f>
        <v>94</v>
      </c>
      <c r="U96" s="9">
        <v>2010</v>
      </c>
      <c r="V96" s="9">
        <v>41.779295910000002</v>
      </c>
      <c r="W96" s="9">
        <v>-87.644774190000007</v>
      </c>
      <c r="X96" s="9" t="s">
        <v>3421</v>
      </c>
      <c r="Y96" s="9">
        <f>_xlfn.XLOOKUP(tbl_crime[[#This Row],[COMMUNITY_AREA_NUMBER]],Table3[CA_NUMBER],Table3[Rate of misconduct per 100 students])</f>
        <v>572.4</v>
      </c>
      <c r="Z96" s="9">
        <f>_xlfn.XLOOKUP(tbl_crime[[#This Row],[COMMUNITY_AREA_NUMBER]],Table3[CA_NUMBER],Table3[TOTAL_COLLEGE_ENROLLMENT])</f>
        <v>6832</v>
      </c>
    </row>
    <row r="97" spans="2:26" x14ac:dyDescent="0.2">
      <c r="B97" s="9">
        <v>4029579</v>
      </c>
      <c r="C97" s="9" t="s">
        <v>3422</v>
      </c>
      <c r="D97" s="10">
        <v>38499</v>
      </c>
      <c r="E97" s="9" t="s">
        <v>3423</v>
      </c>
      <c r="F97" s="9">
        <v>810</v>
      </c>
      <c r="G97" s="9" t="s">
        <v>3106</v>
      </c>
      <c r="H97" s="9" t="s">
        <v>3130</v>
      </c>
      <c r="I97" s="9" t="s">
        <v>3135</v>
      </c>
      <c r="J97" s="9" t="b">
        <v>0</v>
      </c>
      <c r="K97" s="9" t="b">
        <v>0</v>
      </c>
      <c r="L97" s="9">
        <v>1834</v>
      </c>
      <c r="M97" s="9">
        <v>18</v>
      </c>
      <c r="N97" s="9">
        <v>42</v>
      </c>
      <c r="O97" s="9">
        <v>8</v>
      </c>
      <c r="P97" s="9">
        <v>6</v>
      </c>
      <c r="Q97" s="9">
        <v>1177533</v>
      </c>
      <c r="R97" s="9">
        <v>1903942</v>
      </c>
      <c r="S97" s="9" t="str">
        <f>IF(tbl_crime[[#This Row],[COMMUNITY_AREA_NUMBER]]="", "",_xlfn.XLOOKUP(tbl_crime[[#This Row],[COMMUNITY_AREA_NUMBER]],tbl_census[COMMUNITY_AREA_NUMBER],tbl_census[COMMUNITY_AREA_NAME]))</f>
        <v>Near North Side</v>
      </c>
      <c r="T97" s="9">
        <f>IF(tbl_crime[[#This Row],[COMMUNITY_AREA_NUMBER]]="","",_xlfn.XLOOKUP(tbl_crime[[#This Row],[COMMUNITY_AREA_NUMBER]],tbl_census[COMMUNITY_AREA_NUMBER],tbl_census[HARDSHIP_INDEX]))</f>
        <v>1</v>
      </c>
      <c r="U97" s="9">
        <v>2005</v>
      </c>
      <c r="V97" s="9">
        <v>41.891746779999998</v>
      </c>
      <c r="W97" s="9">
        <v>-87.623448440000004</v>
      </c>
      <c r="X97" s="9" t="s">
        <v>3424</v>
      </c>
      <c r="Y97" s="9">
        <f>_xlfn.XLOOKUP(tbl_crime[[#This Row],[COMMUNITY_AREA_NUMBER]],Table3[CA_NUMBER],Table3[Rate of misconduct per 100 students])</f>
        <v>115.39999999999999</v>
      </c>
      <c r="Z97" s="9">
        <f>_xlfn.XLOOKUP(tbl_crime[[#This Row],[COMMUNITY_AREA_NUMBER]],Table3[CA_NUMBER],Table3[TOTAL_COLLEGE_ENROLLMENT])</f>
        <v>3362</v>
      </c>
    </row>
    <row r="98" spans="2:26" x14ac:dyDescent="0.2">
      <c r="B98" s="9">
        <v>4778195</v>
      </c>
      <c r="C98" s="9" t="s">
        <v>3425</v>
      </c>
      <c r="D98" s="10">
        <v>38871</v>
      </c>
      <c r="E98" s="9" t="s">
        <v>3426</v>
      </c>
      <c r="F98" s="9">
        <v>820</v>
      </c>
      <c r="G98" s="9" t="s">
        <v>3106</v>
      </c>
      <c r="H98" s="9" t="s">
        <v>3112</v>
      </c>
      <c r="I98" s="9" t="s">
        <v>3135</v>
      </c>
      <c r="J98" s="9" t="b">
        <v>0</v>
      </c>
      <c r="K98" s="9" t="b">
        <v>0</v>
      </c>
      <c r="L98" s="9">
        <v>2013</v>
      </c>
      <c r="M98" s="9">
        <v>20</v>
      </c>
      <c r="N98" s="9">
        <v>48</v>
      </c>
      <c r="O98" s="9">
        <v>77</v>
      </c>
      <c r="P98" s="9">
        <v>6</v>
      </c>
      <c r="Q98" s="9">
        <v>1166924</v>
      </c>
      <c r="R98" s="9">
        <v>1938218</v>
      </c>
      <c r="S98" s="9" t="str">
        <f>IF(tbl_crime[[#This Row],[COMMUNITY_AREA_NUMBER]]="", "",_xlfn.XLOOKUP(tbl_crime[[#This Row],[COMMUNITY_AREA_NUMBER]],tbl_census[COMMUNITY_AREA_NUMBER],tbl_census[COMMUNITY_AREA_NAME]))</f>
        <v>Edgewater</v>
      </c>
      <c r="T98" s="9">
        <f>IF(tbl_crime[[#This Row],[COMMUNITY_AREA_NUMBER]]="","",_xlfn.XLOOKUP(tbl_crime[[#This Row],[COMMUNITY_AREA_NUMBER]],tbl_census[COMMUNITY_AREA_NUMBER],tbl_census[HARDSHIP_INDEX]))</f>
        <v>19</v>
      </c>
      <c r="U98" s="9">
        <v>2006</v>
      </c>
      <c r="V98" s="9">
        <v>41.986036040000002</v>
      </c>
      <c r="W98" s="9">
        <v>-87.661423600000006</v>
      </c>
      <c r="X98" s="9" t="s">
        <v>3427</v>
      </c>
      <c r="Y98" s="9">
        <f>_xlfn.XLOOKUP(tbl_crime[[#This Row],[COMMUNITY_AREA_NUMBER]],Table3[CA_NUMBER],Table3[Rate of misconduct per 100 students])</f>
        <v>141.9</v>
      </c>
      <c r="Z98" s="9">
        <f>_xlfn.XLOOKUP(tbl_crime[[#This Row],[COMMUNITY_AREA_NUMBER]],Table3[CA_NUMBER],Table3[TOTAL_COLLEGE_ENROLLMENT])</f>
        <v>4600</v>
      </c>
    </row>
    <row r="99" spans="2:26" x14ac:dyDescent="0.2">
      <c r="B99" s="9">
        <v>2522757</v>
      </c>
      <c r="C99" s="9" t="s">
        <v>3428</v>
      </c>
      <c r="D99" s="10">
        <v>37621</v>
      </c>
      <c r="E99" s="9" t="s">
        <v>3429</v>
      </c>
      <c r="F99" s="9">
        <v>820</v>
      </c>
      <c r="G99" s="9" t="s">
        <v>3106</v>
      </c>
      <c r="H99" s="9" t="s">
        <v>3112</v>
      </c>
      <c r="I99" s="9" t="s">
        <v>3140</v>
      </c>
      <c r="J99" s="9" t="b">
        <v>1</v>
      </c>
      <c r="K99" s="9" t="b">
        <v>0</v>
      </c>
      <c r="L99" s="9">
        <v>2533</v>
      </c>
      <c r="M99" s="9">
        <v>25</v>
      </c>
      <c r="N99" s="9">
        <v>37</v>
      </c>
      <c r="O99" s="9">
        <v>25</v>
      </c>
      <c r="P99" s="9">
        <v>6</v>
      </c>
      <c r="Q99" s="9">
        <v>1143844</v>
      </c>
      <c r="R99" s="9">
        <v>1910199</v>
      </c>
      <c r="S99" s="9" t="str">
        <f>IF(tbl_crime[[#This Row],[COMMUNITY_AREA_NUMBER]]="", "",_xlfn.XLOOKUP(tbl_crime[[#This Row],[COMMUNITY_AREA_NUMBER]],tbl_census[COMMUNITY_AREA_NUMBER],tbl_census[COMMUNITY_AREA_NAME]))</f>
        <v>Austin</v>
      </c>
      <c r="T99" s="9">
        <f>IF(tbl_crime[[#This Row],[COMMUNITY_AREA_NUMBER]]="","",_xlfn.XLOOKUP(tbl_crime[[#This Row],[COMMUNITY_AREA_NUMBER]],tbl_census[COMMUNITY_AREA_NUMBER],tbl_census[HARDSHIP_INDEX]))</f>
        <v>73</v>
      </c>
      <c r="U99" s="9">
        <v>2002</v>
      </c>
      <c r="V99" s="9">
        <v>41.909614879999999</v>
      </c>
      <c r="W99" s="9">
        <v>-87.747016579999993</v>
      </c>
      <c r="X99" s="9" t="s">
        <v>3430</v>
      </c>
      <c r="Y99" s="9">
        <f>_xlfn.XLOOKUP(tbl_crime[[#This Row],[COMMUNITY_AREA_NUMBER]],Table3[CA_NUMBER],Table3[Rate of misconduct per 100 students])</f>
        <v>578.79999999999995</v>
      </c>
      <c r="Z99" s="9">
        <f>_xlfn.XLOOKUP(tbl_crime[[#This Row],[COMMUNITY_AREA_NUMBER]],Table3[CA_NUMBER],Table3[TOTAL_COLLEGE_ENROLLMENT])</f>
        <v>10933</v>
      </c>
    </row>
    <row r="100" spans="2:26" x14ac:dyDescent="0.2">
      <c r="B100" s="9">
        <v>7054414</v>
      </c>
      <c r="C100" s="9" t="s">
        <v>3431</v>
      </c>
      <c r="D100" s="10">
        <v>40026</v>
      </c>
      <c r="E100" s="9" t="s">
        <v>3432</v>
      </c>
      <c r="F100" s="9">
        <v>820</v>
      </c>
      <c r="G100" s="9" t="s">
        <v>3106</v>
      </c>
      <c r="H100" s="9" t="s">
        <v>3112</v>
      </c>
      <c r="I100" s="9" t="s">
        <v>3135</v>
      </c>
      <c r="J100" s="9" t="b">
        <v>0</v>
      </c>
      <c r="K100" s="9" t="b">
        <v>0</v>
      </c>
      <c r="L100" s="9">
        <v>714</v>
      </c>
      <c r="M100" s="9">
        <v>7</v>
      </c>
      <c r="N100" s="9">
        <v>15</v>
      </c>
      <c r="O100" s="9">
        <v>67</v>
      </c>
      <c r="P100" s="9">
        <v>6</v>
      </c>
      <c r="Q100" s="9">
        <v>1166078</v>
      </c>
      <c r="R100" s="9">
        <v>1863385</v>
      </c>
      <c r="S100" s="9" t="str">
        <f>IF(tbl_crime[[#This Row],[COMMUNITY_AREA_NUMBER]]="", "",_xlfn.XLOOKUP(tbl_crime[[#This Row],[COMMUNITY_AREA_NUMBER]],tbl_census[COMMUNITY_AREA_NUMBER],tbl_census[COMMUNITY_AREA_NAME]))</f>
        <v>West Englewood</v>
      </c>
      <c r="T100" s="9">
        <f>IF(tbl_crime[[#This Row],[COMMUNITY_AREA_NUMBER]]="","",_xlfn.XLOOKUP(tbl_crime[[#This Row],[COMMUNITY_AREA_NUMBER]],tbl_census[COMMUNITY_AREA_NUMBER],tbl_census[HARDSHIP_INDEX]))</f>
        <v>89</v>
      </c>
      <c r="U100" s="9">
        <v>2009</v>
      </c>
      <c r="V100" s="9">
        <v>41.78070666</v>
      </c>
      <c r="W100" s="9">
        <v>-87.666673239999994</v>
      </c>
      <c r="X100" s="9" t="s">
        <v>3433</v>
      </c>
      <c r="Y100" s="9">
        <f>_xlfn.XLOOKUP(tbl_crime[[#This Row],[COMMUNITY_AREA_NUMBER]],Table3[CA_NUMBER],Table3[Rate of misconduct per 100 students])</f>
        <v>486.4</v>
      </c>
      <c r="Z100" s="9">
        <f>_xlfn.XLOOKUP(tbl_crime[[#This Row],[COMMUNITY_AREA_NUMBER]],Table3[CA_NUMBER],Table3[TOTAL_COLLEGE_ENROLLMENT])</f>
        <v>5946</v>
      </c>
    </row>
    <row r="101" spans="2:26" x14ac:dyDescent="0.2">
      <c r="B101" s="9">
        <v>4533063</v>
      </c>
      <c r="C101" s="9" t="s">
        <v>3434</v>
      </c>
      <c r="D101" s="10">
        <v>38728</v>
      </c>
      <c r="E101" s="9" t="s">
        <v>3435</v>
      </c>
      <c r="F101" s="9">
        <v>810</v>
      </c>
      <c r="G101" s="9" t="s">
        <v>3106</v>
      </c>
      <c r="H101" s="9" t="s">
        <v>3130</v>
      </c>
      <c r="I101" s="9" t="s">
        <v>3113</v>
      </c>
      <c r="J101" s="9" t="b">
        <v>0</v>
      </c>
      <c r="K101" s="9" t="b">
        <v>0</v>
      </c>
      <c r="L101" s="9">
        <v>513</v>
      </c>
      <c r="M101" s="9">
        <v>5</v>
      </c>
      <c r="N101" s="9">
        <v>9</v>
      </c>
      <c r="O101" s="9">
        <v>50</v>
      </c>
      <c r="P101" s="9">
        <v>6</v>
      </c>
      <c r="Q101" s="9">
        <v>1184891</v>
      </c>
      <c r="R101" s="9">
        <v>1831392</v>
      </c>
      <c r="S101" s="9" t="str">
        <f>IF(tbl_crime[[#This Row],[COMMUNITY_AREA_NUMBER]]="", "",_xlfn.XLOOKUP(tbl_crime[[#This Row],[COMMUNITY_AREA_NUMBER]],tbl_census[COMMUNITY_AREA_NUMBER],tbl_census[COMMUNITY_AREA_NAME]))</f>
        <v>Pullman</v>
      </c>
      <c r="T101" s="9">
        <f>IF(tbl_crime[[#This Row],[COMMUNITY_AREA_NUMBER]]="","",_xlfn.XLOOKUP(tbl_crime[[#This Row],[COMMUNITY_AREA_NUMBER]],tbl_census[COMMUNITY_AREA_NUMBER],tbl_census[HARDSHIP_INDEX]))</f>
        <v>51</v>
      </c>
      <c r="U101" s="9">
        <v>2006</v>
      </c>
      <c r="V101" s="9">
        <v>41.692493460000001</v>
      </c>
      <c r="W101" s="9">
        <v>-87.598703060000005</v>
      </c>
      <c r="X101" s="9" t="s">
        <v>3436</v>
      </c>
      <c r="Y101" s="9">
        <f>_xlfn.XLOOKUP(tbl_crime[[#This Row],[COMMUNITY_AREA_NUMBER]],Table3[CA_NUMBER],Table3[Rate of misconduct per 100 students])</f>
        <v>195.1</v>
      </c>
      <c r="Z101" s="9">
        <f>_xlfn.XLOOKUP(tbl_crime[[#This Row],[COMMUNITY_AREA_NUMBER]],Table3[CA_NUMBER],Table3[TOTAL_COLLEGE_ENROLLMENT])</f>
        <v>1620</v>
      </c>
    </row>
    <row r="102" spans="2:26" x14ac:dyDescent="0.2">
      <c r="B102" s="9">
        <v>7166946</v>
      </c>
      <c r="C102" s="9" t="s">
        <v>3437</v>
      </c>
      <c r="D102" s="10">
        <v>40093</v>
      </c>
      <c r="E102" s="9" t="s">
        <v>3438</v>
      </c>
      <c r="F102" s="9">
        <v>810</v>
      </c>
      <c r="G102" s="9" t="s">
        <v>3106</v>
      </c>
      <c r="H102" s="9" t="s">
        <v>3130</v>
      </c>
      <c r="I102" s="9" t="s">
        <v>3131</v>
      </c>
      <c r="J102" s="9" t="b">
        <v>0</v>
      </c>
      <c r="K102" s="9" t="b">
        <v>0</v>
      </c>
      <c r="L102" s="9">
        <v>1724</v>
      </c>
      <c r="M102" s="9">
        <v>17</v>
      </c>
      <c r="N102" s="9">
        <v>33</v>
      </c>
      <c r="O102" s="9">
        <v>14</v>
      </c>
      <c r="P102" s="9">
        <v>6</v>
      </c>
      <c r="Q102" s="9">
        <v>1154233</v>
      </c>
      <c r="R102" s="9">
        <v>1929942</v>
      </c>
      <c r="S102" s="9" t="str">
        <f>IF(tbl_crime[[#This Row],[COMMUNITY_AREA_NUMBER]]="", "",_xlfn.XLOOKUP(tbl_crime[[#This Row],[COMMUNITY_AREA_NUMBER]],tbl_census[COMMUNITY_AREA_NUMBER],tbl_census[COMMUNITY_AREA_NAME]))</f>
        <v>Albany Park</v>
      </c>
      <c r="T102" s="9">
        <f>IF(tbl_crime[[#This Row],[COMMUNITY_AREA_NUMBER]]="","",_xlfn.XLOOKUP(tbl_crime[[#This Row],[COMMUNITY_AREA_NUMBER]],tbl_census[COMMUNITY_AREA_NUMBER],tbl_census[HARDSHIP_INDEX]))</f>
        <v>53</v>
      </c>
      <c r="U102" s="9">
        <v>2009</v>
      </c>
      <c r="V102" s="9">
        <v>41.963589939999999</v>
      </c>
      <c r="W102" s="9">
        <v>-87.708322809999999</v>
      </c>
      <c r="X102" s="9" t="s">
        <v>3439</v>
      </c>
      <c r="Y102" s="9">
        <f>_xlfn.XLOOKUP(tbl_crime[[#This Row],[COMMUNITY_AREA_NUMBER]],Table3[CA_NUMBER],Table3[Rate of misconduct per 100 students])</f>
        <v>95.7</v>
      </c>
      <c r="Z102" s="9">
        <f>_xlfn.XLOOKUP(tbl_crime[[#This Row],[COMMUNITY_AREA_NUMBER]],Table3[CA_NUMBER],Table3[TOTAL_COLLEGE_ENROLLMENT])</f>
        <v>6864</v>
      </c>
    </row>
    <row r="103" spans="2:26" x14ac:dyDescent="0.2">
      <c r="B103" s="9">
        <v>10619033</v>
      </c>
      <c r="C103" s="9" t="s">
        <v>3440</v>
      </c>
      <c r="D103" s="10">
        <v>42576</v>
      </c>
      <c r="E103" s="9" t="s">
        <v>3441</v>
      </c>
      <c r="F103" s="9">
        <v>820</v>
      </c>
      <c r="G103" s="9" t="s">
        <v>3106</v>
      </c>
      <c r="H103" s="9" t="s">
        <v>3112</v>
      </c>
      <c r="I103" s="9" t="s">
        <v>3264</v>
      </c>
      <c r="J103" s="9" t="b">
        <v>0</v>
      </c>
      <c r="K103" s="9" t="b">
        <v>0</v>
      </c>
      <c r="L103" s="9">
        <v>1225</v>
      </c>
      <c r="M103" s="9">
        <v>12</v>
      </c>
      <c r="N103" s="9">
        <v>2</v>
      </c>
      <c r="O103" s="9">
        <v>28</v>
      </c>
      <c r="P103" s="9">
        <v>6</v>
      </c>
      <c r="Q103" s="9">
        <v>1160918</v>
      </c>
      <c r="R103" s="9">
        <v>1898643</v>
      </c>
      <c r="S103" s="9" t="str">
        <f>IF(tbl_crime[[#This Row],[COMMUNITY_AREA_NUMBER]]="", "",_xlfn.XLOOKUP(tbl_crime[[#This Row],[COMMUNITY_AREA_NUMBER]],tbl_census[COMMUNITY_AREA_NUMBER],tbl_census[COMMUNITY_AREA_NAME]))</f>
        <v>Near West Side</v>
      </c>
      <c r="T103" s="9">
        <f>IF(tbl_crime[[#This Row],[COMMUNITY_AREA_NUMBER]]="","",_xlfn.XLOOKUP(tbl_crime[[#This Row],[COMMUNITY_AREA_NUMBER]],tbl_census[COMMUNITY_AREA_NUMBER],tbl_census[HARDSHIP_INDEX]))</f>
        <v>15</v>
      </c>
      <c r="U103" s="9">
        <v>2016</v>
      </c>
      <c r="V103" s="9">
        <v>41.877566860000002</v>
      </c>
      <c r="W103" s="9">
        <v>-87.684614749999994</v>
      </c>
      <c r="X103" s="9" t="s">
        <v>3442</v>
      </c>
      <c r="Y103" s="9">
        <f>_xlfn.XLOOKUP(tbl_crime[[#This Row],[COMMUNITY_AREA_NUMBER]],Table3[CA_NUMBER],Table3[Rate of misconduct per 100 students])</f>
        <v>420.90000000000003</v>
      </c>
      <c r="Z103" s="9">
        <f>_xlfn.XLOOKUP(tbl_crime[[#This Row],[COMMUNITY_AREA_NUMBER]],Table3[CA_NUMBER],Table3[TOTAL_COLLEGE_ENROLLMENT])</f>
        <v>7975</v>
      </c>
    </row>
    <row r="104" spans="2:26" x14ac:dyDescent="0.2">
      <c r="B104" s="9">
        <v>10787573</v>
      </c>
      <c r="C104" s="9" t="s">
        <v>3443</v>
      </c>
      <c r="D104" s="10">
        <v>42723</v>
      </c>
      <c r="E104" s="9" t="s">
        <v>3444</v>
      </c>
      <c r="F104" s="9">
        <v>820</v>
      </c>
      <c r="G104" s="9" t="s">
        <v>3106</v>
      </c>
      <c r="H104" s="9" t="s">
        <v>3112</v>
      </c>
      <c r="I104" s="9" t="s">
        <v>3135</v>
      </c>
      <c r="J104" s="9" t="b">
        <v>0</v>
      </c>
      <c r="K104" s="9" t="b">
        <v>0</v>
      </c>
      <c r="L104" s="9">
        <v>2223</v>
      </c>
      <c r="M104" s="9">
        <v>22</v>
      </c>
      <c r="N104" s="9">
        <v>21</v>
      </c>
      <c r="O104" s="9">
        <v>73</v>
      </c>
      <c r="P104" s="9">
        <v>6</v>
      </c>
      <c r="Q104" s="9">
        <v>1174212</v>
      </c>
      <c r="R104" s="9">
        <v>1841887</v>
      </c>
      <c r="S104" s="9" t="str">
        <f>IF(tbl_crime[[#This Row],[COMMUNITY_AREA_NUMBER]]="", "",_xlfn.XLOOKUP(tbl_crime[[#This Row],[COMMUNITY_AREA_NUMBER]],tbl_census[COMMUNITY_AREA_NUMBER],tbl_census[COMMUNITY_AREA_NAME]))</f>
        <v>Washington Height</v>
      </c>
      <c r="T104" s="9">
        <f>IF(tbl_crime[[#This Row],[COMMUNITY_AREA_NUMBER]]="","",_xlfn.XLOOKUP(tbl_crime[[#This Row],[COMMUNITY_AREA_NUMBER]],tbl_census[COMMUNITY_AREA_NUMBER],tbl_census[HARDSHIP_INDEX]))</f>
        <v>48</v>
      </c>
      <c r="U104" s="9">
        <v>2016</v>
      </c>
      <c r="V104" s="9">
        <v>41.721536550000003</v>
      </c>
      <c r="W104" s="9">
        <v>-87.637489979999998</v>
      </c>
      <c r="X104" s="9" t="s">
        <v>3445</v>
      </c>
      <c r="Y104" s="9">
        <f>_xlfn.XLOOKUP(tbl_crime[[#This Row],[COMMUNITY_AREA_NUMBER]],Table3[CA_NUMBER],Table3[Rate of misconduct per 100 students])</f>
        <v>257.10000000000002</v>
      </c>
      <c r="Z104" s="9">
        <f>_xlfn.XLOOKUP(tbl_crime[[#This Row],[COMMUNITY_AREA_NUMBER]],Table3[CA_NUMBER],Table3[TOTAL_COLLEGE_ENROLLMENT])</f>
        <v>4006</v>
      </c>
    </row>
    <row r="105" spans="2:26" x14ac:dyDescent="0.2">
      <c r="B105" s="9">
        <v>5613705</v>
      </c>
      <c r="C105" s="9" t="s">
        <v>3446</v>
      </c>
      <c r="D105" s="10">
        <v>39246</v>
      </c>
      <c r="E105" s="9" t="s">
        <v>3447</v>
      </c>
      <c r="F105" s="9">
        <v>890</v>
      </c>
      <c r="G105" s="9" t="s">
        <v>3106</v>
      </c>
      <c r="H105" s="9" t="s">
        <v>3107</v>
      </c>
      <c r="I105" s="9" t="s">
        <v>3113</v>
      </c>
      <c r="J105" s="9" t="b">
        <v>0</v>
      </c>
      <c r="K105" s="9" t="b">
        <v>0</v>
      </c>
      <c r="L105" s="9">
        <v>814</v>
      </c>
      <c r="M105" s="9">
        <v>8</v>
      </c>
      <c r="N105" s="9">
        <v>23</v>
      </c>
      <c r="O105" s="9">
        <v>56</v>
      </c>
      <c r="P105" s="9">
        <v>6</v>
      </c>
      <c r="Q105" s="9">
        <v>1140413</v>
      </c>
      <c r="R105" s="9">
        <v>1868766</v>
      </c>
      <c r="S105" s="9" t="str">
        <f>IF(tbl_crime[[#This Row],[COMMUNITY_AREA_NUMBER]]="", "",_xlfn.XLOOKUP(tbl_crime[[#This Row],[COMMUNITY_AREA_NUMBER]],tbl_census[COMMUNITY_AREA_NUMBER],tbl_census[COMMUNITY_AREA_NAME]))</f>
        <v>Garfield Ridge</v>
      </c>
      <c r="T105" s="9">
        <f>IF(tbl_crime[[#This Row],[COMMUNITY_AREA_NUMBER]]="","",_xlfn.XLOOKUP(tbl_crime[[#This Row],[COMMUNITY_AREA_NUMBER]],tbl_census[COMMUNITY_AREA_NUMBER],tbl_census[HARDSHIP_INDEX]))</f>
        <v>32</v>
      </c>
      <c r="U105" s="9">
        <v>2007</v>
      </c>
      <c r="V105" s="9">
        <v>41.795980530000001</v>
      </c>
      <c r="W105" s="9">
        <v>-87.760635919999999</v>
      </c>
      <c r="X105" s="9" t="s">
        <v>3448</v>
      </c>
      <c r="Y105" s="9">
        <f>_xlfn.XLOOKUP(tbl_crime[[#This Row],[COMMUNITY_AREA_NUMBER]],Table3[CA_NUMBER],Table3[Rate of misconduct per 100 students])</f>
        <v>119.5</v>
      </c>
      <c r="Z105" s="9">
        <f>_xlfn.XLOOKUP(tbl_crime[[#This Row],[COMMUNITY_AREA_NUMBER]],Table3[CA_NUMBER],Table3[TOTAL_COLLEGE_ENROLLMENT])</f>
        <v>4552</v>
      </c>
    </row>
    <row r="106" spans="2:26" x14ac:dyDescent="0.2">
      <c r="B106" s="9">
        <v>3398799</v>
      </c>
      <c r="C106" s="9" t="s">
        <v>3449</v>
      </c>
      <c r="D106" s="10">
        <v>38163</v>
      </c>
      <c r="E106" s="9" t="s">
        <v>3450</v>
      </c>
      <c r="F106" s="9">
        <v>820</v>
      </c>
      <c r="G106" s="9" t="s">
        <v>3106</v>
      </c>
      <c r="H106" s="9" t="s">
        <v>3112</v>
      </c>
      <c r="I106" s="9" t="s">
        <v>3264</v>
      </c>
      <c r="J106" s="9" t="b">
        <v>0</v>
      </c>
      <c r="K106" s="9" t="b">
        <v>0</v>
      </c>
      <c r="L106" s="9">
        <v>2513</v>
      </c>
      <c r="M106" s="9">
        <v>25</v>
      </c>
      <c r="N106" s="9">
        <v>36</v>
      </c>
      <c r="O106" s="9">
        <v>25</v>
      </c>
      <c r="P106" s="9">
        <v>6</v>
      </c>
      <c r="Q106" s="9">
        <v>1132589</v>
      </c>
      <c r="R106" s="9">
        <v>1910893</v>
      </c>
      <c r="S106" s="9" t="str">
        <f>IF(tbl_crime[[#This Row],[COMMUNITY_AREA_NUMBER]]="", "",_xlfn.XLOOKUP(tbl_crime[[#This Row],[COMMUNITY_AREA_NUMBER]],tbl_census[COMMUNITY_AREA_NUMBER],tbl_census[COMMUNITY_AREA_NAME]))</f>
        <v>Austin</v>
      </c>
      <c r="T106" s="9">
        <f>IF(tbl_crime[[#This Row],[COMMUNITY_AREA_NUMBER]]="","",_xlfn.XLOOKUP(tbl_crime[[#This Row],[COMMUNITY_AREA_NUMBER]],tbl_census[COMMUNITY_AREA_NUMBER],tbl_census[HARDSHIP_INDEX]))</f>
        <v>73</v>
      </c>
      <c r="U106" s="9">
        <v>2004</v>
      </c>
      <c r="V106" s="9">
        <v>41.91172297</v>
      </c>
      <c r="W106" s="9">
        <v>-87.788347150000007</v>
      </c>
      <c r="X106" s="9" t="s">
        <v>3451</v>
      </c>
      <c r="Y106" s="9">
        <f>_xlfn.XLOOKUP(tbl_crime[[#This Row],[COMMUNITY_AREA_NUMBER]],Table3[CA_NUMBER],Table3[Rate of misconduct per 100 students])</f>
        <v>578.79999999999995</v>
      </c>
      <c r="Z106" s="9">
        <f>_xlfn.XLOOKUP(tbl_crime[[#This Row],[COMMUNITY_AREA_NUMBER]],Table3[CA_NUMBER],Table3[TOTAL_COLLEGE_ENROLLMENT])</f>
        <v>10933</v>
      </c>
    </row>
    <row r="107" spans="2:26" x14ac:dyDescent="0.2">
      <c r="B107" s="9">
        <v>2355174</v>
      </c>
      <c r="C107" s="9" t="s">
        <v>3452</v>
      </c>
      <c r="D107" s="10">
        <v>37517</v>
      </c>
      <c r="E107" s="9" t="s">
        <v>3453</v>
      </c>
      <c r="F107" s="9">
        <v>820</v>
      </c>
      <c r="G107" s="9" t="s">
        <v>3106</v>
      </c>
      <c r="H107" s="9" t="s">
        <v>3112</v>
      </c>
      <c r="I107" s="9" t="s">
        <v>3135</v>
      </c>
      <c r="J107" s="9" t="b">
        <v>0</v>
      </c>
      <c r="K107" s="9" t="b">
        <v>0</v>
      </c>
      <c r="L107" s="9">
        <v>431</v>
      </c>
      <c r="M107" s="9">
        <v>4</v>
      </c>
      <c r="N107" s="9">
        <v>10</v>
      </c>
      <c r="O107" s="9">
        <v>51</v>
      </c>
      <c r="P107" s="9">
        <v>6</v>
      </c>
      <c r="Q107" s="9">
        <v>1195158</v>
      </c>
      <c r="R107" s="9">
        <v>1837678</v>
      </c>
      <c r="S107" s="9" t="str">
        <f>IF(tbl_crime[[#This Row],[COMMUNITY_AREA_NUMBER]]="", "",_xlfn.XLOOKUP(tbl_crime[[#This Row],[COMMUNITY_AREA_NUMBER]],tbl_census[COMMUNITY_AREA_NUMBER],tbl_census[COMMUNITY_AREA_NAME]))</f>
        <v>South Deering</v>
      </c>
      <c r="T107" s="9">
        <f>IF(tbl_crime[[#This Row],[COMMUNITY_AREA_NUMBER]]="","",_xlfn.XLOOKUP(tbl_crime[[#This Row],[COMMUNITY_AREA_NUMBER]],tbl_census[COMMUNITY_AREA_NUMBER],tbl_census[HARDSHIP_INDEX]))</f>
        <v>65</v>
      </c>
      <c r="U107" s="9">
        <v>2002</v>
      </c>
      <c r="V107" s="9">
        <v>41.709496450000003</v>
      </c>
      <c r="W107" s="9">
        <v>-87.560908089999998</v>
      </c>
      <c r="X107" s="9" t="s">
        <v>3454</v>
      </c>
      <c r="Y107" s="9">
        <f>_xlfn.XLOOKUP(tbl_crime[[#This Row],[COMMUNITY_AREA_NUMBER]],Table3[CA_NUMBER],Table3[Rate of misconduct per 100 students])</f>
        <v>104.5</v>
      </c>
      <c r="Z107" s="9">
        <f>_xlfn.XLOOKUP(tbl_crime[[#This Row],[COMMUNITY_AREA_NUMBER]],Table3[CA_NUMBER],Table3[TOTAL_COLLEGE_ENROLLMENT])</f>
        <v>1859</v>
      </c>
    </row>
    <row r="108" spans="2:26" x14ac:dyDescent="0.2">
      <c r="B108" s="9">
        <v>7646435</v>
      </c>
      <c r="C108" s="9" t="s">
        <v>3455</v>
      </c>
      <c r="D108" s="10">
        <v>40397</v>
      </c>
      <c r="E108" s="9" t="s">
        <v>3456</v>
      </c>
      <c r="F108" s="9">
        <v>460</v>
      </c>
      <c r="G108" s="9" t="s">
        <v>3457</v>
      </c>
      <c r="H108" s="9" t="s">
        <v>3458</v>
      </c>
      <c r="I108" s="9" t="s">
        <v>3185</v>
      </c>
      <c r="J108" s="9" t="b">
        <v>1</v>
      </c>
      <c r="K108" s="9" t="b">
        <v>0</v>
      </c>
      <c r="L108" s="9">
        <v>1913</v>
      </c>
      <c r="M108" s="9">
        <v>19</v>
      </c>
      <c r="N108" s="9">
        <v>32</v>
      </c>
      <c r="O108" s="9">
        <v>5</v>
      </c>
      <c r="P108" s="9" t="s">
        <v>3459</v>
      </c>
      <c r="Q108" s="9">
        <v>1160352</v>
      </c>
      <c r="R108" s="9">
        <v>1922529</v>
      </c>
      <c r="S108" s="9" t="str">
        <f>IF(tbl_crime[[#This Row],[COMMUNITY_AREA_NUMBER]]="", "",_xlfn.XLOOKUP(tbl_crime[[#This Row],[COMMUNITY_AREA_NUMBER]],tbl_census[COMMUNITY_AREA_NUMBER],tbl_census[COMMUNITY_AREA_NAME]))</f>
        <v>North Center</v>
      </c>
      <c r="T108" s="9">
        <f>IF(tbl_crime[[#This Row],[COMMUNITY_AREA_NUMBER]]="","",_xlfn.XLOOKUP(tbl_crime[[#This Row],[COMMUNITY_AREA_NUMBER]],tbl_census[COMMUNITY_AREA_NUMBER],tbl_census[HARDSHIP_INDEX]))</f>
        <v>6</v>
      </c>
      <c r="U108" s="9">
        <v>2010</v>
      </c>
      <c r="V108" s="9">
        <v>41.943123579999998</v>
      </c>
      <c r="W108" s="9">
        <v>-87.686031080000006</v>
      </c>
      <c r="X108" s="9" t="s">
        <v>3460</v>
      </c>
      <c r="Y108" s="9">
        <f>_xlfn.XLOOKUP(tbl_crime[[#This Row],[COMMUNITY_AREA_NUMBER]],Table3[CA_NUMBER],Table3[Rate of misconduct per 100 students])</f>
        <v>41.3</v>
      </c>
      <c r="Z108" s="9">
        <f>_xlfn.XLOOKUP(tbl_crime[[#This Row],[COMMUNITY_AREA_NUMBER]],Table3[CA_NUMBER],Table3[TOTAL_COLLEGE_ENROLLMENT])</f>
        <v>7541</v>
      </c>
    </row>
    <row r="109" spans="2:26" x14ac:dyDescent="0.2">
      <c r="B109" s="9">
        <v>2088541</v>
      </c>
      <c r="C109" s="9" t="s">
        <v>3461</v>
      </c>
      <c r="D109" s="10">
        <v>37365</v>
      </c>
      <c r="E109" s="9" t="s">
        <v>3462</v>
      </c>
      <c r="F109" s="9">
        <v>460</v>
      </c>
      <c r="G109" s="9" t="s">
        <v>3457</v>
      </c>
      <c r="H109" s="9" t="s">
        <v>3458</v>
      </c>
      <c r="I109" s="9" t="s">
        <v>3140</v>
      </c>
      <c r="J109" s="9" t="b">
        <v>0</v>
      </c>
      <c r="K109" s="9" t="b">
        <v>0</v>
      </c>
      <c r="L109" s="9">
        <v>922</v>
      </c>
      <c r="M109" s="9">
        <v>9</v>
      </c>
      <c r="P109" s="9" t="s">
        <v>3459</v>
      </c>
      <c r="Q109" s="9">
        <v>1166183</v>
      </c>
      <c r="R109" s="9">
        <v>1883676</v>
      </c>
      <c r="S109" s="9" t="str">
        <f>IF(tbl_crime[[#This Row],[COMMUNITY_AREA_NUMBER]]="", "",_xlfn.XLOOKUP(tbl_crime[[#This Row],[COMMUNITY_AREA_NUMBER]],tbl_census[COMMUNITY_AREA_NUMBER],tbl_census[COMMUNITY_AREA_NAME]))</f>
        <v/>
      </c>
      <c r="T109" s="9" t="str">
        <f>IF(tbl_crime[[#This Row],[COMMUNITY_AREA_NUMBER]]="","",_xlfn.XLOOKUP(tbl_crime[[#This Row],[COMMUNITY_AREA_NUMBER]],tbl_census[COMMUNITY_AREA_NUMBER],tbl_census[HARDSHIP_INDEX]))</f>
        <v/>
      </c>
      <c r="U109" s="9">
        <v>2002</v>
      </c>
      <c r="V109" s="9">
        <v>41.836385229999998</v>
      </c>
      <c r="W109" s="9">
        <v>-87.665710410000003</v>
      </c>
      <c r="X109" s="9" t="s">
        <v>3463</v>
      </c>
      <c r="Y109" s="9">
        <f>_xlfn.XLOOKUP(tbl_crime[[#This Row],[COMMUNITY_AREA_NUMBER]],Table3[CA_NUMBER],Table3[Rate of misconduct per 100 students])</f>
        <v>0</v>
      </c>
      <c r="Z109" s="9">
        <f>_xlfn.XLOOKUP(tbl_crime[[#This Row],[COMMUNITY_AREA_NUMBER]],Table3[CA_NUMBER],Table3[TOTAL_COLLEGE_ENROLLMENT])</f>
        <v>0</v>
      </c>
    </row>
    <row r="110" spans="2:26" x14ac:dyDescent="0.2">
      <c r="B110" s="9">
        <v>1778867</v>
      </c>
      <c r="C110" s="9" t="s">
        <v>3464</v>
      </c>
      <c r="D110" s="10">
        <v>37169</v>
      </c>
      <c r="E110" s="9" t="s">
        <v>3465</v>
      </c>
      <c r="F110" s="9">
        <v>460</v>
      </c>
      <c r="G110" s="9" t="s">
        <v>3457</v>
      </c>
      <c r="H110" s="9" t="s">
        <v>3458</v>
      </c>
      <c r="I110" s="9" t="s">
        <v>3135</v>
      </c>
      <c r="J110" s="9" t="b">
        <v>0</v>
      </c>
      <c r="K110" s="9" t="b">
        <v>1</v>
      </c>
      <c r="L110" s="9">
        <v>1312</v>
      </c>
      <c r="M110" s="9">
        <v>12</v>
      </c>
      <c r="P110" s="9" t="s">
        <v>3459</v>
      </c>
      <c r="Q110" s="9">
        <v>1159562</v>
      </c>
      <c r="R110" s="9">
        <v>1907600</v>
      </c>
      <c r="S110" s="9" t="str">
        <f>IF(tbl_crime[[#This Row],[COMMUNITY_AREA_NUMBER]]="", "",_xlfn.XLOOKUP(tbl_crime[[#This Row],[COMMUNITY_AREA_NUMBER]],tbl_census[COMMUNITY_AREA_NUMBER],tbl_census[COMMUNITY_AREA_NAME]))</f>
        <v/>
      </c>
      <c r="T110" s="9" t="str">
        <f>IF(tbl_crime[[#This Row],[COMMUNITY_AREA_NUMBER]]="","",_xlfn.XLOOKUP(tbl_crime[[#This Row],[COMMUNITY_AREA_NUMBER]],tbl_census[COMMUNITY_AREA_NUMBER],tbl_census[HARDSHIP_INDEX]))</f>
        <v/>
      </c>
      <c r="U110" s="9">
        <v>2001</v>
      </c>
      <c r="V110" s="9">
        <v>41.902173670000003</v>
      </c>
      <c r="W110" s="9">
        <v>-87.689346799999996</v>
      </c>
      <c r="X110" s="9" t="s">
        <v>3466</v>
      </c>
      <c r="Y110" s="9">
        <f>_xlfn.XLOOKUP(tbl_crime[[#This Row],[COMMUNITY_AREA_NUMBER]],Table3[CA_NUMBER],Table3[Rate of misconduct per 100 students])</f>
        <v>0</v>
      </c>
      <c r="Z110" s="9">
        <f>_xlfn.XLOOKUP(tbl_crime[[#This Row],[COMMUNITY_AREA_NUMBER]],Table3[CA_NUMBER],Table3[TOTAL_COLLEGE_ENROLLMENT])</f>
        <v>0</v>
      </c>
    </row>
    <row r="111" spans="2:26" x14ac:dyDescent="0.2">
      <c r="B111" s="9">
        <v>1887291</v>
      </c>
      <c r="C111" s="9" t="s">
        <v>3467</v>
      </c>
      <c r="D111" s="10">
        <v>37234</v>
      </c>
      <c r="E111" s="9" t="s">
        <v>3468</v>
      </c>
      <c r="F111" s="9">
        <v>460</v>
      </c>
      <c r="G111" s="9" t="s">
        <v>3457</v>
      </c>
      <c r="H111" s="9" t="s">
        <v>3458</v>
      </c>
      <c r="I111" s="9" t="s">
        <v>3122</v>
      </c>
      <c r="J111" s="9" t="b">
        <v>0</v>
      </c>
      <c r="K111" s="9" t="b">
        <v>1</v>
      </c>
      <c r="L111" s="9">
        <v>1413</v>
      </c>
      <c r="M111" s="9">
        <v>14</v>
      </c>
      <c r="P111" s="9" t="s">
        <v>3459</v>
      </c>
      <c r="Q111" s="9">
        <v>1152633</v>
      </c>
      <c r="R111" s="9">
        <v>1913771</v>
      </c>
      <c r="S111" s="9" t="str">
        <f>IF(tbl_crime[[#This Row],[COMMUNITY_AREA_NUMBER]]="", "",_xlfn.XLOOKUP(tbl_crime[[#This Row],[COMMUNITY_AREA_NUMBER]],tbl_census[COMMUNITY_AREA_NUMBER],tbl_census[COMMUNITY_AREA_NAME]))</f>
        <v/>
      </c>
      <c r="T111" s="9" t="str">
        <f>IF(tbl_crime[[#This Row],[COMMUNITY_AREA_NUMBER]]="","",_xlfn.XLOOKUP(tbl_crime[[#This Row],[COMMUNITY_AREA_NUMBER]],tbl_census[COMMUNITY_AREA_NUMBER],tbl_census[HARDSHIP_INDEX]))</f>
        <v/>
      </c>
      <c r="U111" s="9">
        <v>2001</v>
      </c>
      <c r="V111" s="9">
        <v>41.91924736</v>
      </c>
      <c r="W111" s="9">
        <v>-87.714634649999994</v>
      </c>
      <c r="X111" s="9" t="s">
        <v>3469</v>
      </c>
      <c r="Y111" s="9">
        <f>_xlfn.XLOOKUP(tbl_crime[[#This Row],[COMMUNITY_AREA_NUMBER]],Table3[CA_NUMBER],Table3[Rate of misconduct per 100 students])</f>
        <v>0</v>
      </c>
      <c r="Z111" s="9">
        <f>_xlfn.XLOOKUP(tbl_crime[[#This Row],[COMMUNITY_AREA_NUMBER]],Table3[CA_NUMBER],Table3[TOTAL_COLLEGE_ENROLLMENT])</f>
        <v>0</v>
      </c>
    </row>
    <row r="112" spans="2:26" x14ac:dyDescent="0.2">
      <c r="B112" s="9">
        <v>8418606</v>
      </c>
      <c r="C112" s="9" t="s">
        <v>3470</v>
      </c>
      <c r="D112" s="10">
        <v>40906</v>
      </c>
      <c r="E112" s="9" t="s">
        <v>3471</v>
      </c>
      <c r="F112" s="9">
        <v>486</v>
      </c>
      <c r="G112" s="9" t="s">
        <v>3457</v>
      </c>
      <c r="H112" s="9" t="s">
        <v>3472</v>
      </c>
      <c r="I112" s="9" t="s">
        <v>3131</v>
      </c>
      <c r="J112" s="9" t="b">
        <v>0</v>
      </c>
      <c r="K112" s="9" t="b">
        <v>1</v>
      </c>
      <c r="L112" s="9">
        <v>1513</v>
      </c>
      <c r="M112" s="9">
        <v>15</v>
      </c>
      <c r="N112" s="9">
        <v>29</v>
      </c>
      <c r="O112" s="9">
        <v>25</v>
      </c>
      <c r="P112" s="9" t="s">
        <v>3459</v>
      </c>
      <c r="Q112" s="9">
        <v>1139135</v>
      </c>
      <c r="R112" s="9">
        <v>1894124</v>
      </c>
      <c r="S112" s="9" t="str">
        <f>IF(tbl_crime[[#This Row],[COMMUNITY_AREA_NUMBER]]="", "",_xlfn.XLOOKUP(tbl_crime[[#This Row],[COMMUNITY_AREA_NUMBER]],tbl_census[COMMUNITY_AREA_NUMBER],tbl_census[COMMUNITY_AREA_NAME]))</f>
        <v>Austin</v>
      </c>
      <c r="T112" s="9">
        <f>IF(tbl_crime[[#This Row],[COMMUNITY_AREA_NUMBER]]="","",_xlfn.XLOOKUP(tbl_crime[[#This Row],[COMMUNITY_AREA_NUMBER]],tbl_census[COMMUNITY_AREA_NUMBER],tbl_census[HARDSHIP_INDEX]))</f>
        <v>73</v>
      </c>
      <c r="U112" s="9">
        <v>2011</v>
      </c>
      <c r="V112" s="9">
        <v>41.865590070000003</v>
      </c>
      <c r="W112" s="9">
        <v>-87.764707000000001</v>
      </c>
      <c r="X112" s="9" t="s">
        <v>3473</v>
      </c>
      <c r="Y112" s="9">
        <f>_xlfn.XLOOKUP(tbl_crime[[#This Row],[COMMUNITY_AREA_NUMBER]],Table3[CA_NUMBER],Table3[Rate of misconduct per 100 students])</f>
        <v>578.79999999999995</v>
      </c>
      <c r="Z112" s="9">
        <f>_xlfn.XLOOKUP(tbl_crime[[#This Row],[COMMUNITY_AREA_NUMBER]],Table3[CA_NUMBER],Table3[TOTAL_COLLEGE_ENROLLMENT])</f>
        <v>10933</v>
      </c>
    </row>
    <row r="113" spans="2:26" x14ac:dyDescent="0.2">
      <c r="B113" s="9">
        <v>10679671</v>
      </c>
      <c r="C113" s="9" t="s">
        <v>3474</v>
      </c>
      <c r="D113" s="10">
        <v>42626</v>
      </c>
      <c r="E113" s="9" t="s">
        <v>3475</v>
      </c>
      <c r="F113" s="9">
        <v>460</v>
      </c>
      <c r="G113" s="9" t="s">
        <v>3457</v>
      </c>
      <c r="H113" s="9" t="s">
        <v>3458</v>
      </c>
      <c r="I113" s="9" t="s">
        <v>3358</v>
      </c>
      <c r="J113" s="9" t="b">
        <v>0</v>
      </c>
      <c r="K113" s="9" t="b">
        <v>0</v>
      </c>
      <c r="L113" s="9">
        <v>1733</v>
      </c>
      <c r="M113" s="9">
        <v>17</v>
      </c>
      <c r="N113" s="9">
        <v>35</v>
      </c>
      <c r="O113" s="9">
        <v>21</v>
      </c>
      <c r="P113" s="9" t="s">
        <v>3459</v>
      </c>
      <c r="Q113" s="9">
        <v>1154298</v>
      </c>
      <c r="R113" s="9">
        <v>1923613</v>
      </c>
      <c r="S113" s="9" t="str">
        <f>IF(tbl_crime[[#This Row],[COMMUNITY_AREA_NUMBER]]="", "",_xlfn.XLOOKUP(tbl_crime[[#This Row],[COMMUNITY_AREA_NUMBER]],tbl_census[COMMUNITY_AREA_NUMBER],tbl_census[COMMUNITY_AREA_NAME]))</f>
        <v>Avondale</v>
      </c>
      <c r="T113" s="9">
        <f>IF(tbl_crime[[#This Row],[COMMUNITY_AREA_NUMBER]]="","",_xlfn.XLOOKUP(tbl_crime[[#This Row],[COMMUNITY_AREA_NUMBER]],tbl_census[COMMUNITY_AREA_NUMBER],tbl_census[HARDSHIP_INDEX]))</f>
        <v>42</v>
      </c>
      <c r="U113" s="9">
        <v>2016</v>
      </c>
      <c r="V113" s="9">
        <v>41.946221440000002</v>
      </c>
      <c r="W113" s="9">
        <v>-87.708253560000003</v>
      </c>
      <c r="X113" s="9" t="s">
        <v>3476</v>
      </c>
      <c r="Y113" s="9">
        <f>_xlfn.XLOOKUP(tbl_crime[[#This Row],[COMMUNITY_AREA_NUMBER]],Table3[CA_NUMBER],Table3[Rate of misconduct per 100 students])</f>
        <v>59.4</v>
      </c>
      <c r="Z113" s="9">
        <f>_xlfn.XLOOKUP(tbl_crime[[#This Row],[COMMUNITY_AREA_NUMBER]],Table3[CA_NUMBER],Table3[TOTAL_COLLEGE_ENROLLMENT])</f>
        <v>3640</v>
      </c>
    </row>
    <row r="114" spans="2:26" x14ac:dyDescent="0.2">
      <c r="B114" s="9">
        <v>1719296</v>
      </c>
      <c r="C114" s="9" t="s">
        <v>3477</v>
      </c>
      <c r="D114" s="10">
        <v>37132</v>
      </c>
      <c r="E114" s="9" t="s">
        <v>3478</v>
      </c>
      <c r="F114" s="9">
        <v>460</v>
      </c>
      <c r="G114" s="9" t="s">
        <v>3457</v>
      </c>
      <c r="H114" s="9" t="s">
        <v>3458</v>
      </c>
      <c r="I114" s="9" t="s">
        <v>3122</v>
      </c>
      <c r="J114" s="9" t="b">
        <v>0</v>
      </c>
      <c r="K114" s="9" t="b">
        <v>1</v>
      </c>
      <c r="L114" s="9">
        <v>714</v>
      </c>
      <c r="M114" s="9">
        <v>7</v>
      </c>
      <c r="P114" s="9" t="s">
        <v>3459</v>
      </c>
      <c r="Q114" s="9">
        <v>1165757</v>
      </c>
      <c r="R114" s="9">
        <v>1865528</v>
      </c>
      <c r="S114" s="9" t="str">
        <f>IF(tbl_crime[[#This Row],[COMMUNITY_AREA_NUMBER]]="", "",_xlfn.XLOOKUP(tbl_crime[[#This Row],[COMMUNITY_AREA_NUMBER]],tbl_census[COMMUNITY_AREA_NUMBER],tbl_census[COMMUNITY_AREA_NAME]))</f>
        <v/>
      </c>
      <c r="T114" s="9" t="str">
        <f>IF(tbl_crime[[#This Row],[COMMUNITY_AREA_NUMBER]]="","",_xlfn.XLOOKUP(tbl_crime[[#This Row],[COMMUNITY_AREA_NUMBER]],tbl_census[COMMUNITY_AREA_NUMBER],tbl_census[HARDSHIP_INDEX]))</f>
        <v/>
      </c>
      <c r="U114" s="9">
        <v>2001</v>
      </c>
      <c r="V114" s="9">
        <v>41.786594139999998</v>
      </c>
      <c r="W114" s="9">
        <v>-87.667789279999994</v>
      </c>
      <c r="X114" s="9" t="s">
        <v>3479</v>
      </c>
      <c r="Y114" s="9">
        <f>_xlfn.XLOOKUP(tbl_crime[[#This Row],[COMMUNITY_AREA_NUMBER]],Table3[CA_NUMBER],Table3[Rate of misconduct per 100 students])</f>
        <v>0</v>
      </c>
      <c r="Z114" s="9">
        <f>_xlfn.XLOOKUP(tbl_crime[[#This Row],[COMMUNITY_AREA_NUMBER]],Table3[CA_NUMBER],Table3[TOTAL_COLLEGE_ENROLLMENT])</f>
        <v>0</v>
      </c>
    </row>
    <row r="115" spans="2:26" x14ac:dyDescent="0.2">
      <c r="B115" s="9">
        <v>6673746</v>
      </c>
      <c r="C115" s="9" t="s">
        <v>3480</v>
      </c>
      <c r="D115" s="10">
        <v>39804</v>
      </c>
      <c r="E115" s="9" t="s">
        <v>3481</v>
      </c>
      <c r="F115" s="9">
        <v>486</v>
      </c>
      <c r="G115" s="9" t="s">
        <v>3457</v>
      </c>
      <c r="H115" s="9" t="s">
        <v>3472</v>
      </c>
      <c r="I115" s="9" t="s">
        <v>3264</v>
      </c>
      <c r="J115" s="9" t="b">
        <v>0</v>
      </c>
      <c r="K115" s="9" t="b">
        <v>0</v>
      </c>
      <c r="L115" s="9">
        <v>2411</v>
      </c>
      <c r="M115" s="9">
        <v>24</v>
      </c>
      <c r="N115" s="9">
        <v>50</v>
      </c>
      <c r="O115" s="9">
        <v>2</v>
      </c>
      <c r="P115" s="9" t="s">
        <v>3459</v>
      </c>
      <c r="Q115" s="9">
        <v>1156438</v>
      </c>
      <c r="R115" s="9">
        <v>1946416</v>
      </c>
      <c r="S115" s="9" t="str">
        <f>IF(tbl_crime[[#This Row],[COMMUNITY_AREA_NUMBER]]="", "",_xlfn.XLOOKUP(tbl_crime[[#This Row],[COMMUNITY_AREA_NUMBER]],tbl_census[COMMUNITY_AREA_NUMBER],tbl_census[COMMUNITY_AREA_NAME]))</f>
        <v>West Ridge</v>
      </c>
      <c r="T115" s="9">
        <f>IF(tbl_crime[[#This Row],[COMMUNITY_AREA_NUMBER]]="","",_xlfn.XLOOKUP(tbl_crime[[#This Row],[COMMUNITY_AREA_NUMBER]],tbl_census[COMMUNITY_AREA_NUMBER],tbl_census[HARDSHIP_INDEX]))</f>
        <v>46</v>
      </c>
      <c r="U115" s="9">
        <v>2008</v>
      </c>
      <c r="V115" s="9">
        <v>42.00875095</v>
      </c>
      <c r="W115" s="9">
        <v>-87.699767660000006</v>
      </c>
      <c r="X115" s="9" t="s">
        <v>3482</v>
      </c>
      <c r="Y115" s="9">
        <f>_xlfn.XLOOKUP(tbl_crime[[#This Row],[COMMUNITY_AREA_NUMBER]],Table3[CA_NUMBER],Table3[Rate of misconduct per 100 students])</f>
        <v>63.599999999999994</v>
      </c>
      <c r="Z115" s="9">
        <f>_xlfn.XLOOKUP(tbl_crime[[#This Row],[COMMUNITY_AREA_NUMBER]],Table3[CA_NUMBER],Table3[TOTAL_COLLEGE_ENROLLMENT])</f>
        <v>8197</v>
      </c>
    </row>
    <row r="116" spans="2:26" x14ac:dyDescent="0.2">
      <c r="B116" s="9">
        <v>1353618</v>
      </c>
      <c r="C116" s="9" t="s">
        <v>3483</v>
      </c>
      <c r="D116" s="10">
        <v>36918</v>
      </c>
      <c r="E116" s="9" t="s">
        <v>3484</v>
      </c>
      <c r="F116" s="9">
        <v>460</v>
      </c>
      <c r="G116" s="9" t="s">
        <v>3457</v>
      </c>
      <c r="H116" s="9" t="s">
        <v>3458</v>
      </c>
      <c r="I116" s="9" t="s">
        <v>3166</v>
      </c>
      <c r="J116" s="9" t="b">
        <v>1</v>
      </c>
      <c r="K116" s="9" t="b">
        <v>1</v>
      </c>
      <c r="L116" s="9">
        <v>835</v>
      </c>
      <c r="M116" s="9">
        <v>8</v>
      </c>
      <c r="P116" s="9" t="s">
        <v>3459</v>
      </c>
      <c r="Q116" s="9">
        <v>1156032</v>
      </c>
      <c r="R116" s="9">
        <v>1852572</v>
      </c>
      <c r="S116" s="9" t="str">
        <f>IF(tbl_crime[[#This Row],[COMMUNITY_AREA_NUMBER]]="", "",_xlfn.XLOOKUP(tbl_crime[[#This Row],[COMMUNITY_AREA_NUMBER]],tbl_census[COMMUNITY_AREA_NUMBER],tbl_census[COMMUNITY_AREA_NAME]))</f>
        <v/>
      </c>
      <c r="T116" s="9" t="str">
        <f>IF(tbl_crime[[#This Row],[COMMUNITY_AREA_NUMBER]]="","",_xlfn.XLOOKUP(tbl_crime[[#This Row],[COMMUNITY_AREA_NUMBER]],tbl_census[COMMUNITY_AREA_NUMBER],tbl_census[HARDSHIP_INDEX]))</f>
        <v/>
      </c>
      <c r="U116" s="9">
        <v>2001</v>
      </c>
      <c r="V116" s="9">
        <v>41.75124194</v>
      </c>
      <c r="W116" s="9">
        <v>-87.703794160000001</v>
      </c>
      <c r="X116" s="9" t="s">
        <v>3485</v>
      </c>
      <c r="Y116" s="9">
        <f>_xlfn.XLOOKUP(tbl_crime[[#This Row],[COMMUNITY_AREA_NUMBER]],Table3[CA_NUMBER],Table3[Rate of misconduct per 100 students])</f>
        <v>0</v>
      </c>
      <c r="Z116" s="9">
        <f>_xlfn.XLOOKUP(tbl_crime[[#This Row],[COMMUNITY_AREA_NUMBER]],Table3[CA_NUMBER],Table3[TOTAL_COLLEGE_ENROLLMENT])</f>
        <v>0</v>
      </c>
    </row>
    <row r="117" spans="2:26" x14ac:dyDescent="0.2">
      <c r="B117" s="9">
        <v>5979106</v>
      </c>
      <c r="C117" s="9" t="s">
        <v>3486</v>
      </c>
      <c r="D117" s="10">
        <v>39438</v>
      </c>
      <c r="E117" s="9" t="s">
        <v>3487</v>
      </c>
      <c r="F117" s="9">
        <v>486</v>
      </c>
      <c r="G117" s="9" t="s">
        <v>3457</v>
      </c>
      <c r="H117" s="9" t="s">
        <v>3472</v>
      </c>
      <c r="I117" s="9" t="s">
        <v>3185</v>
      </c>
      <c r="J117" s="9" t="b">
        <v>0</v>
      </c>
      <c r="K117" s="9" t="b">
        <v>1</v>
      </c>
      <c r="L117" s="9">
        <v>613</v>
      </c>
      <c r="M117" s="9">
        <v>6</v>
      </c>
      <c r="N117" s="9">
        <v>21</v>
      </c>
      <c r="O117" s="9">
        <v>71</v>
      </c>
      <c r="P117" s="9" t="s">
        <v>3459</v>
      </c>
      <c r="Q117" s="9">
        <v>1172054</v>
      </c>
      <c r="R117" s="9">
        <v>1850881</v>
      </c>
      <c r="S117" s="9" t="str">
        <f>IF(tbl_crime[[#This Row],[COMMUNITY_AREA_NUMBER]]="", "",_xlfn.XLOOKUP(tbl_crime[[#This Row],[COMMUNITY_AREA_NUMBER]],tbl_census[COMMUNITY_AREA_NUMBER],tbl_census[COMMUNITY_AREA_NAME]))</f>
        <v>Auburn Gresham</v>
      </c>
      <c r="T117" s="9">
        <f>IF(tbl_crime[[#This Row],[COMMUNITY_AREA_NUMBER]]="","",_xlfn.XLOOKUP(tbl_crime[[#This Row],[COMMUNITY_AREA_NUMBER]],tbl_census[COMMUNITY_AREA_NUMBER],tbl_census[HARDSHIP_INDEX]))</f>
        <v>74</v>
      </c>
      <c r="U117" s="9">
        <v>2007</v>
      </c>
      <c r="V117" s="9">
        <v>41.746264910000001</v>
      </c>
      <c r="W117" s="9">
        <v>-87.645130910000006</v>
      </c>
      <c r="X117" s="9" t="s">
        <v>3488</v>
      </c>
      <c r="Y117" s="9">
        <f>_xlfn.XLOOKUP(tbl_crime[[#This Row],[COMMUNITY_AREA_NUMBER]],Table3[CA_NUMBER],Table3[Rate of misconduct per 100 students])</f>
        <v>305.3</v>
      </c>
      <c r="Z117" s="9">
        <f>_xlfn.XLOOKUP(tbl_crime[[#This Row],[COMMUNITY_AREA_NUMBER]],Table3[CA_NUMBER],Table3[TOTAL_COLLEGE_ENROLLMENT])</f>
        <v>4175</v>
      </c>
    </row>
    <row r="118" spans="2:26" x14ac:dyDescent="0.2">
      <c r="B118" s="9">
        <v>10562980</v>
      </c>
      <c r="C118" s="9" t="s">
        <v>3489</v>
      </c>
      <c r="D118" s="10">
        <v>42537</v>
      </c>
      <c r="E118" s="9" t="s">
        <v>3490</v>
      </c>
      <c r="F118" s="9">
        <v>486</v>
      </c>
      <c r="G118" s="9" t="s">
        <v>3457</v>
      </c>
      <c r="H118" s="9" t="s">
        <v>3472</v>
      </c>
      <c r="I118" s="9" t="s">
        <v>3225</v>
      </c>
      <c r="J118" s="9" t="b">
        <v>0</v>
      </c>
      <c r="K118" s="9" t="b">
        <v>0</v>
      </c>
      <c r="L118" s="9">
        <v>222</v>
      </c>
      <c r="M118" s="9">
        <v>2</v>
      </c>
      <c r="N118" s="9">
        <v>4</v>
      </c>
      <c r="O118" s="9">
        <v>39</v>
      </c>
      <c r="P118" s="9" t="s">
        <v>3459</v>
      </c>
      <c r="Q118" s="9">
        <v>1183133</v>
      </c>
      <c r="R118" s="9">
        <v>1873130</v>
      </c>
      <c r="S118" s="9" t="str">
        <f>IF(tbl_crime[[#This Row],[COMMUNITY_AREA_NUMBER]]="", "",_xlfn.XLOOKUP(tbl_crime[[#This Row],[COMMUNITY_AREA_NUMBER]],tbl_census[COMMUNITY_AREA_NUMBER],tbl_census[COMMUNITY_AREA_NAME]))</f>
        <v>Kenwood</v>
      </c>
      <c r="T118" s="9">
        <f>IF(tbl_crime[[#This Row],[COMMUNITY_AREA_NUMBER]]="","",_xlfn.XLOOKUP(tbl_crime[[#This Row],[COMMUNITY_AREA_NUMBER]],tbl_census[COMMUNITY_AREA_NUMBER],tbl_census[HARDSHIP_INDEX]))</f>
        <v>26</v>
      </c>
      <c r="U118" s="9">
        <v>2016</v>
      </c>
      <c r="V118" s="9">
        <v>41.807067910000001</v>
      </c>
      <c r="W118" s="9">
        <v>-87.603843749999996</v>
      </c>
      <c r="X118" s="9" t="s">
        <v>3491</v>
      </c>
      <c r="Y118" s="9">
        <f>_xlfn.XLOOKUP(tbl_crime[[#This Row],[COMMUNITY_AREA_NUMBER]],Table3[CA_NUMBER],Table3[Rate of misconduct per 100 students])</f>
        <v>213.20000000000005</v>
      </c>
      <c r="Z118" s="9">
        <f>_xlfn.XLOOKUP(tbl_crime[[#This Row],[COMMUNITY_AREA_NUMBER]],Table3[CA_NUMBER],Table3[TOTAL_COLLEGE_ENROLLMENT])</f>
        <v>4287</v>
      </c>
    </row>
    <row r="119" spans="2:26" x14ac:dyDescent="0.2">
      <c r="B119" s="9">
        <v>10179921</v>
      </c>
      <c r="C119" s="9" t="s">
        <v>3492</v>
      </c>
      <c r="D119" s="10">
        <v>42220</v>
      </c>
      <c r="E119" s="9" t="s">
        <v>3493</v>
      </c>
      <c r="F119" s="9">
        <v>486</v>
      </c>
      <c r="G119" s="9" t="s">
        <v>3457</v>
      </c>
      <c r="H119" s="9" t="s">
        <v>3472</v>
      </c>
      <c r="I119" s="9" t="s">
        <v>3225</v>
      </c>
      <c r="J119" s="9" t="b">
        <v>1</v>
      </c>
      <c r="K119" s="9" t="b">
        <v>1</v>
      </c>
      <c r="L119" s="9">
        <v>1033</v>
      </c>
      <c r="M119" s="9">
        <v>10</v>
      </c>
      <c r="N119" s="9">
        <v>12</v>
      </c>
      <c r="O119" s="9">
        <v>30</v>
      </c>
      <c r="P119" s="9" t="s">
        <v>3459</v>
      </c>
      <c r="Q119" s="9">
        <v>1155747</v>
      </c>
      <c r="R119" s="9">
        <v>1887668</v>
      </c>
      <c r="S119" s="9" t="str">
        <f>IF(tbl_crime[[#This Row],[COMMUNITY_AREA_NUMBER]]="", "",_xlfn.XLOOKUP(tbl_crime[[#This Row],[COMMUNITY_AREA_NUMBER]],tbl_census[COMMUNITY_AREA_NUMBER],tbl_census[COMMUNITY_AREA_NAME]))</f>
        <v>South Lawndale</v>
      </c>
      <c r="T119" s="9">
        <f>IF(tbl_crime[[#This Row],[COMMUNITY_AREA_NUMBER]]="","",_xlfn.XLOOKUP(tbl_crime[[#This Row],[COMMUNITY_AREA_NUMBER]],tbl_census[COMMUNITY_AREA_NUMBER],tbl_census[HARDSHIP_INDEX]))</f>
        <v>96</v>
      </c>
      <c r="U119" s="9">
        <v>2015</v>
      </c>
      <c r="V119" s="9">
        <v>41.84755595</v>
      </c>
      <c r="W119" s="9">
        <v>-87.703896799999995</v>
      </c>
      <c r="X119" s="9" t="s">
        <v>3494</v>
      </c>
      <c r="Y119" s="9">
        <f>_xlfn.XLOOKUP(tbl_crime[[#This Row],[COMMUNITY_AREA_NUMBER]],Table3[CA_NUMBER],Table3[Rate of misconduct per 100 students])</f>
        <v>234.69999999999996</v>
      </c>
      <c r="Z119" s="9">
        <f>_xlfn.XLOOKUP(tbl_crime[[#This Row],[COMMUNITY_AREA_NUMBER]],Table3[CA_NUMBER],Table3[TOTAL_COLLEGE_ENROLLMENT])</f>
        <v>14793</v>
      </c>
    </row>
    <row r="120" spans="2:26" x14ac:dyDescent="0.2">
      <c r="B120" s="9">
        <v>4006321</v>
      </c>
      <c r="C120" s="9" t="s">
        <v>3495</v>
      </c>
      <c r="D120" s="10">
        <v>38476</v>
      </c>
      <c r="E120" s="9" t="s">
        <v>3496</v>
      </c>
      <c r="F120" s="9">
        <v>460</v>
      </c>
      <c r="G120" s="9" t="s">
        <v>3457</v>
      </c>
      <c r="H120" s="9" t="s">
        <v>3458</v>
      </c>
      <c r="I120" s="9" t="s">
        <v>3497</v>
      </c>
      <c r="J120" s="9" t="b">
        <v>0</v>
      </c>
      <c r="K120" s="9" t="b">
        <v>0</v>
      </c>
      <c r="L120" s="9">
        <v>421</v>
      </c>
      <c r="M120" s="9">
        <v>4</v>
      </c>
      <c r="N120" s="9">
        <v>7</v>
      </c>
      <c r="O120" s="9">
        <v>43</v>
      </c>
      <c r="P120" s="9" t="s">
        <v>3459</v>
      </c>
      <c r="Q120" s="9">
        <v>1196066</v>
      </c>
      <c r="R120" s="9">
        <v>1854156</v>
      </c>
      <c r="S120" s="9" t="str">
        <f>IF(tbl_crime[[#This Row],[COMMUNITY_AREA_NUMBER]]="", "",_xlfn.XLOOKUP(tbl_crime[[#This Row],[COMMUNITY_AREA_NUMBER]],tbl_census[COMMUNITY_AREA_NUMBER],tbl_census[COMMUNITY_AREA_NAME]))</f>
        <v>South Shore</v>
      </c>
      <c r="T120" s="9">
        <f>IF(tbl_crime[[#This Row],[COMMUNITY_AREA_NUMBER]]="","",_xlfn.XLOOKUP(tbl_crime[[#This Row],[COMMUNITY_AREA_NUMBER]],tbl_census[COMMUNITY_AREA_NUMBER],tbl_census[HARDSHIP_INDEX]))</f>
        <v>55</v>
      </c>
      <c r="U120" s="9">
        <v>2005</v>
      </c>
      <c r="V120" s="9">
        <v>41.75469107</v>
      </c>
      <c r="W120" s="9">
        <v>-87.557038689999999</v>
      </c>
      <c r="X120" s="9" t="s">
        <v>3498</v>
      </c>
      <c r="Y120" s="9">
        <f>_xlfn.XLOOKUP(tbl_crime[[#This Row],[COMMUNITY_AREA_NUMBER]],Table3[CA_NUMBER],Table3[Rate of misconduct per 100 students])</f>
        <v>414.29999999999995</v>
      </c>
      <c r="Z120" s="9">
        <f>_xlfn.XLOOKUP(tbl_crime[[#This Row],[COMMUNITY_AREA_NUMBER]],Table3[CA_NUMBER],Table3[TOTAL_COLLEGE_ENROLLMENT])</f>
        <v>4543</v>
      </c>
    </row>
    <row r="121" spans="2:26" x14ac:dyDescent="0.2">
      <c r="B121" s="9">
        <v>8142216</v>
      </c>
      <c r="C121" s="9" t="s">
        <v>3499</v>
      </c>
      <c r="D121" s="10">
        <v>40725</v>
      </c>
      <c r="E121" s="9" t="s">
        <v>3500</v>
      </c>
      <c r="F121" s="9">
        <v>486</v>
      </c>
      <c r="G121" s="9" t="s">
        <v>3457</v>
      </c>
      <c r="H121" s="9" t="s">
        <v>3472</v>
      </c>
      <c r="I121" s="9" t="s">
        <v>3185</v>
      </c>
      <c r="J121" s="9" t="b">
        <v>0</v>
      </c>
      <c r="K121" s="9" t="b">
        <v>1</v>
      </c>
      <c r="L121" s="9">
        <v>712</v>
      </c>
      <c r="M121" s="9">
        <v>7</v>
      </c>
      <c r="N121" s="9">
        <v>16</v>
      </c>
      <c r="O121" s="9">
        <v>68</v>
      </c>
      <c r="P121" s="9" t="s">
        <v>3459</v>
      </c>
      <c r="Q121" s="9">
        <v>1170970</v>
      </c>
      <c r="R121" s="9">
        <v>1866261</v>
      </c>
      <c r="S121" s="9" t="str">
        <f>IF(tbl_crime[[#This Row],[COMMUNITY_AREA_NUMBER]]="", "",_xlfn.XLOOKUP(tbl_crime[[#This Row],[COMMUNITY_AREA_NUMBER]],tbl_census[COMMUNITY_AREA_NUMBER],tbl_census[COMMUNITY_AREA_NAME]))</f>
        <v>Englewood</v>
      </c>
      <c r="T121" s="9">
        <f>IF(tbl_crime[[#This Row],[COMMUNITY_AREA_NUMBER]]="","",_xlfn.XLOOKUP(tbl_crime[[#This Row],[COMMUNITY_AREA_NUMBER]],tbl_census[COMMUNITY_AREA_NUMBER],tbl_census[HARDSHIP_INDEX]))</f>
        <v>94</v>
      </c>
      <c r="U121" s="9">
        <v>2011</v>
      </c>
      <c r="V121" s="9">
        <v>41.788493260000003</v>
      </c>
      <c r="W121" s="9">
        <v>-87.648654309999998</v>
      </c>
      <c r="X121" s="9" t="s">
        <v>3501</v>
      </c>
      <c r="Y121" s="9">
        <f>_xlfn.XLOOKUP(tbl_crime[[#This Row],[COMMUNITY_AREA_NUMBER]],Table3[CA_NUMBER],Table3[Rate of misconduct per 100 students])</f>
        <v>572.4</v>
      </c>
      <c r="Z121" s="9">
        <f>_xlfn.XLOOKUP(tbl_crime[[#This Row],[COMMUNITY_AREA_NUMBER]],Table3[CA_NUMBER],Table3[TOTAL_COLLEGE_ENROLLMENT])</f>
        <v>6832</v>
      </c>
    </row>
    <row r="122" spans="2:26" x14ac:dyDescent="0.2">
      <c r="B122" s="9">
        <v>10879266</v>
      </c>
      <c r="C122" s="9" t="s">
        <v>3502</v>
      </c>
      <c r="D122" s="10">
        <v>42809</v>
      </c>
      <c r="E122" s="9" t="s">
        <v>3503</v>
      </c>
      <c r="F122" s="9">
        <v>454</v>
      </c>
      <c r="G122" s="9" t="s">
        <v>3457</v>
      </c>
      <c r="H122" s="9" t="s">
        <v>3504</v>
      </c>
      <c r="I122" s="9" t="s">
        <v>3225</v>
      </c>
      <c r="J122" s="9" t="b">
        <v>1</v>
      </c>
      <c r="K122" s="9" t="b">
        <v>0</v>
      </c>
      <c r="L122" s="9">
        <v>933</v>
      </c>
      <c r="M122" s="9">
        <v>9</v>
      </c>
      <c r="N122" s="9">
        <v>16</v>
      </c>
      <c r="O122" s="9">
        <v>61</v>
      </c>
      <c r="P122" s="9" t="s">
        <v>3459</v>
      </c>
      <c r="Q122" s="9">
        <v>1168264</v>
      </c>
      <c r="R122" s="9">
        <v>1871930</v>
      </c>
      <c r="S122" s="9" t="str">
        <f>IF(tbl_crime[[#This Row],[COMMUNITY_AREA_NUMBER]]="", "",_xlfn.XLOOKUP(tbl_crime[[#This Row],[COMMUNITY_AREA_NUMBER]],tbl_census[COMMUNITY_AREA_NUMBER],tbl_census[COMMUNITY_AREA_NAME]))</f>
        <v>New City</v>
      </c>
      <c r="T122" s="9">
        <f>IF(tbl_crime[[#This Row],[COMMUNITY_AREA_NUMBER]]="","",_xlfn.XLOOKUP(tbl_crime[[#This Row],[COMMUNITY_AREA_NUMBER]],tbl_census[COMMUNITY_AREA_NUMBER],tbl_census[HARDSHIP_INDEX]))</f>
        <v>91</v>
      </c>
      <c r="U122" s="9">
        <v>2017</v>
      </c>
      <c r="V122" s="9">
        <v>41.80410835</v>
      </c>
      <c r="W122" s="9">
        <v>-87.658413010000004</v>
      </c>
      <c r="X122" s="9" t="s">
        <v>3505</v>
      </c>
      <c r="Y122" s="9">
        <f>_xlfn.XLOOKUP(tbl_crime[[#This Row],[COMMUNITY_AREA_NUMBER]],Table3[CA_NUMBER],Table3[Rate of misconduct per 100 students])</f>
        <v>482.7</v>
      </c>
      <c r="Z122" s="9">
        <f>_xlfn.XLOOKUP(tbl_crime[[#This Row],[COMMUNITY_AREA_NUMBER]],Table3[CA_NUMBER],Table3[TOTAL_COLLEGE_ENROLLMENT])</f>
        <v>7922</v>
      </c>
    </row>
    <row r="123" spans="2:26" x14ac:dyDescent="0.2">
      <c r="B123" s="9">
        <v>4430638</v>
      </c>
      <c r="C123" s="9" t="s">
        <v>3506</v>
      </c>
      <c r="D123" s="10">
        <v>38665</v>
      </c>
      <c r="E123" s="9" t="s">
        <v>3507</v>
      </c>
      <c r="F123" s="9">
        <v>484</v>
      </c>
      <c r="G123" s="9" t="s">
        <v>3457</v>
      </c>
      <c r="H123" s="9" t="s">
        <v>3508</v>
      </c>
      <c r="I123" s="9" t="s">
        <v>3509</v>
      </c>
      <c r="J123" s="9" t="b">
        <v>1</v>
      </c>
      <c r="K123" s="9" t="b">
        <v>0</v>
      </c>
      <c r="L123" s="9">
        <v>2031</v>
      </c>
      <c r="M123" s="9">
        <v>20</v>
      </c>
      <c r="N123" s="9">
        <v>40</v>
      </c>
      <c r="O123" s="9">
        <v>4</v>
      </c>
      <c r="P123" s="9" t="s">
        <v>3459</v>
      </c>
      <c r="Q123" s="9">
        <v>1156348</v>
      </c>
      <c r="R123" s="9">
        <v>1932071</v>
      </c>
      <c r="S123" s="9" t="str">
        <f>IF(tbl_crime[[#This Row],[COMMUNITY_AREA_NUMBER]]="", "",_xlfn.XLOOKUP(tbl_crime[[#This Row],[COMMUNITY_AREA_NUMBER]],tbl_census[COMMUNITY_AREA_NUMBER],tbl_census[COMMUNITY_AREA_NAME]))</f>
        <v>Lincoln Square</v>
      </c>
      <c r="T123" s="9">
        <f>IF(tbl_crime[[#This Row],[COMMUNITY_AREA_NUMBER]]="","",_xlfn.XLOOKUP(tbl_crime[[#This Row],[COMMUNITY_AREA_NUMBER]],tbl_census[COMMUNITY_AREA_NUMBER],tbl_census[HARDSHIP_INDEX]))</f>
        <v>17</v>
      </c>
      <c r="U123" s="9">
        <v>2005</v>
      </c>
      <c r="V123" s="9">
        <v>41.96938944</v>
      </c>
      <c r="W123" s="9">
        <v>-87.700488809999996</v>
      </c>
      <c r="X123" s="9" t="s">
        <v>3510</v>
      </c>
      <c r="Y123" s="9">
        <f>_xlfn.XLOOKUP(tbl_crime[[#This Row],[COMMUNITY_AREA_NUMBER]],Table3[CA_NUMBER],Table3[Rate of misconduct per 100 students])</f>
        <v>17.099999999999998</v>
      </c>
      <c r="Z123" s="9">
        <f>_xlfn.XLOOKUP(tbl_crime[[#This Row],[COMMUNITY_AREA_NUMBER]],Table3[CA_NUMBER],Table3[TOTAL_COLLEGE_ENROLLMENT])</f>
        <v>4132</v>
      </c>
    </row>
    <row r="124" spans="2:26" x14ac:dyDescent="0.2">
      <c r="B124" s="9">
        <v>8718715</v>
      </c>
      <c r="C124" s="9" t="s">
        <v>3511</v>
      </c>
      <c r="D124" s="10">
        <v>41112</v>
      </c>
      <c r="E124" s="9" t="s">
        <v>3512</v>
      </c>
      <c r="F124" s="9">
        <v>460</v>
      </c>
      <c r="G124" s="9" t="s">
        <v>3457</v>
      </c>
      <c r="H124" s="9" t="s">
        <v>3458</v>
      </c>
      <c r="I124" s="9" t="s">
        <v>3185</v>
      </c>
      <c r="J124" s="9" t="b">
        <v>0</v>
      </c>
      <c r="K124" s="9" t="b">
        <v>0</v>
      </c>
      <c r="L124" s="9">
        <v>1024</v>
      </c>
      <c r="M124" s="9">
        <v>10</v>
      </c>
      <c r="N124" s="9">
        <v>24</v>
      </c>
      <c r="O124" s="9">
        <v>29</v>
      </c>
      <c r="P124" s="9" t="s">
        <v>3459</v>
      </c>
      <c r="Q124" s="9">
        <v>1153675</v>
      </c>
      <c r="R124" s="9">
        <v>1889243</v>
      </c>
      <c r="S124" s="9" t="str">
        <f>IF(tbl_crime[[#This Row],[COMMUNITY_AREA_NUMBER]]="", "",_xlfn.XLOOKUP(tbl_crime[[#This Row],[COMMUNITY_AREA_NUMBER]],tbl_census[COMMUNITY_AREA_NUMBER],tbl_census[COMMUNITY_AREA_NAME]))</f>
        <v>North Lawndale</v>
      </c>
      <c r="T124" s="9">
        <f>IF(tbl_crime[[#This Row],[COMMUNITY_AREA_NUMBER]]="","",_xlfn.XLOOKUP(tbl_crime[[#This Row],[COMMUNITY_AREA_NUMBER]],tbl_census[COMMUNITY_AREA_NUMBER],tbl_census[HARDSHIP_INDEX]))</f>
        <v>87</v>
      </c>
      <c r="U124" s="9">
        <v>2012</v>
      </c>
      <c r="V124" s="9">
        <v>41.851919359999997</v>
      </c>
      <c r="W124" s="9">
        <v>-87.711459259999998</v>
      </c>
      <c r="X124" s="9" t="s">
        <v>3513</v>
      </c>
      <c r="Y124" s="9">
        <f>_xlfn.XLOOKUP(tbl_crime[[#This Row],[COMMUNITY_AREA_NUMBER]],Table3[CA_NUMBER],Table3[Rate of misconduct per 100 students])</f>
        <v>424.99999999999989</v>
      </c>
      <c r="Z124" s="9">
        <f>_xlfn.XLOOKUP(tbl_crime[[#This Row],[COMMUNITY_AREA_NUMBER]],Table3[CA_NUMBER],Table3[TOTAL_COLLEGE_ENROLLMENT])</f>
        <v>5146</v>
      </c>
    </row>
    <row r="125" spans="2:26" x14ac:dyDescent="0.2">
      <c r="B125" s="9">
        <v>2391105</v>
      </c>
      <c r="C125" s="9" t="s">
        <v>3514</v>
      </c>
      <c r="D125" s="10">
        <v>37535</v>
      </c>
      <c r="E125" s="9" t="s">
        <v>3515</v>
      </c>
      <c r="F125" s="9">
        <v>460</v>
      </c>
      <c r="G125" s="9" t="s">
        <v>3457</v>
      </c>
      <c r="H125" s="9" t="s">
        <v>3458</v>
      </c>
      <c r="I125" s="9" t="s">
        <v>3185</v>
      </c>
      <c r="J125" s="9" t="b">
        <v>0</v>
      </c>
      <c r="K125" s="9" t="b">
        <v>0</v>
      </c>
      <c r="L125" s="9">
        <v>334</v>
      </c>
      <c r="M125" s="9">
        <v>3</v>
      </c>
      <c r="N125" s="9">
        <v>7</v>
      </c>
      <c r="O125" s="9">
        <v>43</v>
      </c>
      <c r="P125" s="9" t="s">
        <v>3459</v>
      </c>
      <c r="Q125" s="9">
        <v>1195735</v>
      </c>
      <c r="R125" s="9">
        <v>1856117</v>
      </c>
      <c r="S125" s="9" t="str">
        <f>IF(tbl_crime[[#This Row],[COMMUNITY_AREA_NUMBER]]="", "",_xlfn.XLOOKUP(tbl_crime[[#This Row],[COMMUNITY_AREA_NUMBER]],tbl_census[COMMUNITY_AREA_NUMBER],tbl_census[COMMUNITY_AREA_NAME]))</f>
        <v>South Shore</v>
      </c>
      <c r="T125" s="9">
        <f>IF(tbl_crime[[#This Row],[COMMUNITY_AREA_NUMBER]]="","",_xlfn.XLOOKUP(tbl_crime[[#This Row],[COMMUNITY_AREA_NUMBER]],tbl_census[COMMUNITY_AREA_NUMBER],tbl_census[HARDSHIP_INDEX]))</f>
        <v>55</v>
      </c>
      <c r="U125" s="9">
        <v>2002</v>
      </c>
      <c r="V125" s="9">
        <v>41.760080389999999</v>
      </c>
      <c r="W125" s="9">
        <v>-87.558186930000005</v>
      </c>
      <c r="X125" s="9" t="s">
        <v>3516</v>
      </c>
      <c r="Y125" s="9">
        <f>_xlfn.XLOOKUP(tbl_crime[[#This Row],[COMMUNITY_AREA_NUMBER]],Table3[CA_NUMBER],Table3[Rate of misconduct per 100 students])</f>
        <v>414.29999999999995</v>
      </c>
      <c r="Z125" s="9">
        <f>_xlfn.XLOOKUP(tbl_crime[[#This Row],[COMMUNITY_AREA_NUMBER]],Table3[CA_NUMBER],Table3[TOTAL_COLLEGE_ENROLLMENT])</f>
        <v>4543</v>
      </c>
    </row>
    <row r="126" spans="2:26" x14ac:dyDescent="0.2">
      <c r="B126" s="9">
        <v>8155450</v>
      </c>
      <c r="C126" s="9" t="s">
        <v>3517</v>
      </c>
      <c r="D126" s="10">
        <v>40734</v>
      </c>
      <c r="E126" s="9" t="s">
        <v>3518</v>
      </c>
      <c r="F126" s="9">
        <v>460</v>
      </c>
      <c r="G126" s="9" t="s">
        <v>3457</v>
      </c>
      <c r="H126" s="9" t="s">
        <v>3458</v>
      </c>
      <c r="I126" s="9" t="s">
        <v>3185</v>
      </c>
      <c r="J126" s="9" t="b">
        <v>0</v>
      </c>
      <c r="K126" s="9" t="b">
        <v>0</v>
      </c>
      <c r="L126" s="9">
        <v>1123</v>
      </c>
      <c r="M126" s="9">
        <v>11</v>
      </c>
      <c r="N126" s="9">
        <v>28</v>
      </c>
      <c r="O126" s="9">
        <v>27</v>
      </c>
      <c r="P126" s="9" t="s">
        <v>3459</v>
      </c>
      <c r="Q126" s="9">
        <v>1154131</v>
      </c>
      <c r="R126" s="9">
        <v>1900784</v>
      </c>
      <c r="S126" s="9" t="str">
        <f>IF(tbl_crime[[#This Row],[COMMUNITY_AREA_NUMBER]]="", "",_xlfn.XLOOKUP(tbl_crime[[#This Row],[COMMUNITY_AREA_NUMBER]],tbl_census[COMMUNITY_AREA_NUMBER],tbl_census[COMMUNITY_AREA_NAME]))</f>
        <v>East Garfield Park</v>
      </c>
      <c r="T126" s="9">
        <f>IF(tbl_crime[[#This Row],[COMMUNITY_AREA_NUMBER]]="","",_xlfn.XLOOKUP(tbl_crime[[#This Row],[COMMUNITY_AREA_NUMBER]],tbl_census[COMMUNITY_AREA_NUMBER],tbl_census[HARDSHIP_INDEX]))</f>
        <v>83</v>
      </c>
      <c r="U126" s="9">
        <v>2011</v>
      </c>
      <c r="V126" s="9">
        <v>41.883580049999999</v>
      </c>
      <c r="W126" s="9">
        <v>-87.709477770000007</v>
      </c>
      <c r="X126" s="9" t="s">
        <v>3519</v>
      </c>
      <c r="Y126" s="9">
        <f>_xlfn.XLOOKUP(tbl_crime[[#This Row],[COMMUNITY_AREA_NUMBER]],Table3[CA_NUMBER],Table3[Rate of misconduct per 100 students])</f>
        <v>234.89999999999995</v>
      </c>
      <c r="Z126" s="9">
        <f>_xlfn.XLOOKUP(tbl_crime[[#This Row],[COMMUNITY_AREA_NUMBER]],Table3[CA_NUMBER],Table3[TOTAL_COLLEGE_ENROLLMENT])</f>
        <v>5337</v>
      </c>
    </row>
    <row r="127" spans="2:26" x14ac:dyDescent="0.2">
      <c r="B127" s="9">
        <v>3710918</v>
      </c>
      <c r="C127" s="9" t="s">
        <v>3520</v>
      </c>
      <c r="D127" s="10">
        <v>38339</v>
      </c>
      <c r="E127" s="9" t="s">
        <v>3521</v>
      </c>
      <c r="F127" s="9">
        <v>420</v>
      </c>
      <c r="G127" s="9" t="s">
        <v>3457</v>
      </c>
      <c r="H127" s="9" t="s">
        <v>3522</v>
      </c>
      <c r="I127" s="9" t="s">
        <v>3225</v>
      </c>
      <c r="J127" s="9" t="b">
        <v>0</v>
      </c>
      <c r="K127" s="9" t="b">
        <v>0</v>
      </c>
      <c r="L127" s="9">
        <v>1313</v>
      </c>
      <c r="M127" s="9">
        <v>12</v>
      </c>
      <c r="N127" s="9">
        <v>26</v>
      </c>
      <c r="O127" s="9">
        <v>24</v>
      </c>
      <c r="P127" s="9" t="s">
        <v>3523</v>
      </c>
      <c r="Q127" s="9">
        <v>1160505</v>
      </c>
      <c r="R127" s="9">
        <v>1903943</v>
      </c>
      <c r="S127" s="9" t="str">
        <f>IF(tbl_crime[[#This Row],[COMMUNITY_AREA_NUMBER]]="", "",_xlfn.XLOOKUP(tbl_crime[[#This Row],[COMMUNITY_AREA_NUMBER]],tbl_census[COMMUNITY_AREA_NUMBER],tbl_census[COMMUNITY_AREA_NAME]))</f>
        <v>West Town</v>
      </c>
      <c r="T127" s="9">
        <f>IF(tbl_crime[[#This Row],[COMMUNITY_AREA_NUMBER]]="","",_xlfn.XLOOKUP(tbl_crime[[#This Row],[COMMUNITY_AREA_NUMBER]],tbl_census[COMMUNITY_AREA_NUMBER],tbl_census[HARDSHIP_INDEX]))</f>
        <v>10</v>
      </c>
      <c r="U127" s="9">
        <v>2004</v>
      </c>
      <c r="V127" s="9">
        <v>41.892119080000001</v>
      </c>
      <c r="W127" s="9">
        <v>-87.685984379999994</v>
      </c>
      <c r="X127" s="9" t="s">
        <v>3524</v>
      </c>
      <c r="Y127" s="9">
        <f>_xlfn.XLOOKUP(tbl_crime[[#This Row],[COMMUNITY_AREA_NUMBER]],Table3[CA_NUMBER],Table3[Rate of misconduct per 100 students])</f>
        <v>567.00000000000023</v>
      </c>
      <c r="Z127" s="9">
        <f>_xlfn.XLOOKUP(tbl_crime[[#This Row],[COMMUNITY_AREA_NUMBER]],Table3[CA_NUMBER],Table3[TOTAL_COLLEGE_ENROLLMENT])</f>
        <v>9429</v>
      </c>
    </row>
    <row r="128" spans="2:26" x14ac:dyDescent="0.2">
      <c r="B128" s="9">
        <v>11133668</v>
      </c>
      <c r="C128" s="9" t="s">
        <v>3525</v>
      </c>
      <c r="D128" s="10">
        <v>43037</v>
      </c>
      <c r="E128" s="9" t="s">
        <v>3526</v>
      </c>
      <c r="F128" s="9">
        <v>486</v>
      </c>
      <c r="G128" s="9" t="s">
        <v>3457</v>
      </c>
      <c r="H128" s="9" t="s">
        <v>3472</v>
      </c>
      <c r="I128" s="9" t="s">
        <v>3158</v>
      </c>
      <c r="J128" s="9" t="b">
        <v>0</v>
      </c>
      <c r="K128" s="9" t="b">
        <v>1</v>
      </c>
      <c r="L128" s="9">
        <v>513</v>
      </c>
      <c r="M128" s="9">
        <v>5</v>
      </c>
      <c r="N128" s="9">
        <v>34</v>
      </c>
      <c r="O128" s="9">
        <v>49</v>
      </c>
      <c r="P128" s="9" t="s">
        <v>3459</v>
      </c>
      <c r="Q128" s="9">
        <v>1177830</v>
      </c>
      <c r="R128" s="9">
        <v>1833729</v>
      </c>
      <c r="S128" s="9" t="str">
        <f>IF(tbl_crime[[#This Row],[COMMUNITY_AREA_NUMBER]]="", "",_xlfn.XLOOKUP(tbl_crime[[#This Row],[COMMUNITY_AREA_NUMBER]],tbl_census[COMMUNITY_AREA_NUMBER],tbl_census[COMMUNITY_AREA_NAME]))</f>
        <v>Roseland</v>
      </c>
      <c r="T128" s="9">
        <f>IF(tbl_crime[[#This Row],[COMMUNITY_AREA_NUMBER]]="","",_xlfn.XLOOKUP(tbl_crime[[#This Row],[COMMUNITY_AREA_NUMBER]],tbl_census[COMMUNITY_AREA_NUMBER],tbl_census[HARDSHIP_INDEX]))</f>
        <v>52</v>
      </c>
      <c r="U128" s="9">
        <v>2017</v>
      </c>
      <c r="V128" s="9">
        <v>41.699068859999997</v>
      </c>
      <c r="W128" s="9">
        <v>-87.624483960000006</v>
      </c>
      <c r="X128" s="9" t="s">
        <v>3527</v>
      </c>
      <c r="Y128" s="9">
        <f>_xlfn.XLOOKUP(tbl_crime[[#This Row],[COMMUNITY_AREA_NUMBER]],Table3[CA_NUMBER],Table3[Rate of misconduct per 100 students])</f>
        <v>282.70000000000005</v>
      </c>
      <c r="Z128" s="9">
        <f>_xlfn.XLOOKUP(tbl_crime[[#This Row],[COMMUNITY_AREA_NUMBER]],Table3[CA_NUMBER],Table3[TOTAL_COLLEGE_ENROLLMENT])</f>
        <v>7020</v>
      </c>
    </row>
    <row r="129" spans="2:26" x14ac:dyDescent="0.2">
      <c r="B129" s="9">
        <v>3116759</v>
      </c>
      <c r="C129" s="9" t="s">
        <v>3528</v>
      </c>
      <c r="D129" s="10">
        <v>37988</v>
      </c>
      <c r="E129" s="9" t="s">
        <v>3529</v>
      </c>
      <c r="F129" s="9">
        <v>460</v>
      </c>
      <c r="G129" s="9" t="s">
        <v>3457</v>
      </c>
      <c r="H129" s="9" t="s">
        <v>3458</v>
      </c>
      <c r="I129" s="9" t="s">
        <v>3185</v>
      </c>
      <c r="J129" s="9" t="b">
        <v>0</v>
      </c>
      <c r="K129" s="9" t="b">
        <v>0</v>
      </c>
      <c r="L129" s="9">
        <v>1412</v>
      </c>
      <c r="M129" s="9">
        <v>14</v>
      </c>
      <c r="N129" s="9">
        <v>35</v>
      </c>
      <c r="O129" s="9">
        <v>21</v>
      </c>
      <c r="P129" s="9" t="s">
        <v>3459</v>
      </c>
      <c r="Q129" s="9">
        <v>1152784</v>
      </c>
      <c r="R129" s="9">
        <v>1918805</v>
      </c>
      <c r="S129" s="9" t="str">
        <f>IF(tbl_crime[[#This Row],[COMMUNITY_AREA_NUMBER]]="", "",_xlfn.XLOOKUP(tbl_crime[[#This Row],[COMMUNITY_AREA_NUMBER]],tbl_census[COMMUNITY_AREA_NUMBER],tbl_census[COMMUNITY_AREA_NAME]))</f>
        <v>Avondale</v>
      </c>
      <c r="T129" s="9">
        <f>IF(tbl_crime[[#This Row],[COMMUNITY_AREA_NUMBER]]="","",_xlfn.XLOOKUP(tbl_crime[[#This Row],[COMMUNITY_AREA_NUMBER]],tbl_census[COMMUNITY_AREA_NUMBER],tbl_census[HARDSHIP_INDEX]))</f>
        <v>42</v>
      </c>
      <c r="U129" s="9">
        <v>2004</v>
      </c>
      <c r="V129" s="9">
        <v>41.933058090000003</v>
      </c>
      <c r="W129" s="9">
        <v>-87.713946250000006</v>
      </c>
      <c r="X129" s="9" t="s">
        <v>3530</v>
      </c>
      <c r="Y129" s="9">
        <f>_xlfn.XLOOKUP(tbl_crime[[#This Row],[COMMUNITY_AREA_NUMBER]],Table3[CA_NUMBER],Table3[Rate of misconduct per 100 students])</f>
        <v>59.4</v>
      </c>
      <c r="Z129" s="9">
        <f>_xlfn.XLOOKUP(tbl_crime[[#This Row],[COMMUNITY_AREA_NUMBER]],Table3[CA_NUMBER],Table3[TOTAL_COLLEGE_ENROLLMENT])</f>
        <v>3640</v>
      </c>
    </row>
    <row r="130" spans="2:26" x14ac:dyDescent="0.2">
      <c r="B130" s="9">
        <v>4946261</v>
      </c>
      <c r="C130" s="9" t="s">
        <v>3531</v>
      </c>
      <c r="D130" s="10">
        <v>38952</v>
      </c>
      <c r="E130" s="9" t="s">
        <v>3111</v>
      </c>
      <c r="F130" s="9">
        <v>430</v>
      </c>
      <c r="G130" s="9" t="s">
        <v>3457</v>
      </c>
      <c r="H130" s="9" t="s">
        <v>3532</v>
      </c>
      <c r="I130" s="9" t="s">
        <v>3185</v>
      </c>
      <c r="J130" s="9" t="b">
        <v>0</v>
      </c>
      <c r="K130" s="9" t="b">
        <v>0</v>
      </c>
      <c r="L130" s="9">
        <v>1112</v>
      </c>
      <c r="M130" s="9">
        <v>11</v>
      </c>
      <c r="N130" s="9">
        <v>27</v>
      </c>
      <c r="O130" s="9">
        <v>23</v>
      </c>
      <c r="P130" s="9" t="s">
        <v>3523</v>
      </c>
      <c r="Q130" s="9">
        <v>1152207</v>
      </c>
      <c r="R130" s="9">
        <v>1906086</v>
      </c>
      <c r="S130" s="9" t="str">
        <f>IF(tbl_crime[[#This Row],[COMMUNITY_AREA_NUMBER]]="", "",_xlfn.XLOOKUP(tbl_crime[[#This Row],[COMMUNITY_AREA_NUMBER]],tbl_census[COMMUNITY_AREA_NUMBER],tbl_census[COMMUNITY_AREA_NAME]))</f>
        <v>Humboldt park</v>
      </c>
      <c r="T130" s="9">
        <f>IF(tbl_crime[[#This Row],[COMMUNITY_AREA_NUMBER]]="","",_xlfn.XLOOKUP(tbl_crime[[#This Row],[COMMUNITY_AREA_NUMBER]],tbl_census[COMMUNITY_AREA_NUMBER],tbl_census[HARDSHIP_INDEX]))</f>
        <v>85</v>
      </c>
      <c r="U130" s="9">
        <v>2006</v>
      </c>
      <c r="V130" s="9">
        <v>41.898167430000001</v>
      </c>
      <c r="W130" s="9">
        <v>-87.716402919999993</v>
      </c>
      <c r="X130" s="9" t="s">
        <v>3533</v>
      </c>
      <c r="Y130" s="9">
        <f>_xlfn.XLOOKUP(tbl_crime[[#This Row],[COMMUNITY_AREA_NUMBER]],Table3[CA_NUMBER],Table3[Rate of misconduct per 100 students])</f>
        <v>533.20000000000005</v>
      </c>
      <c r="Z130" s="9">
        <f>_xlfn.XLOOKUP(tbl_crime[[#This Row],[COMMUNITY_AREA_NUMBER]],Table3[CA_NUMBER],Table3[TOTAL_COLLEGE_ENROLLMENT])</f>
        <v>8620</v>
      </c>
    </row>
    <row r="131" spans="2:26" x14ac:dyDescent="0.2">
      <c r="B131" s="9">
        <v>2281487</v>
      </c>
      <c r="C131" s="9" t="s">
        <v>3534</v>
      </c>
      <c r="D131" s="10">
        <v>37472</v>
      </c>
      <c r="E131" s="9" t="s">
        <v>3535</v>
      </c>
      <c r="F131" s="9">
        <v>486</v>
      </c>
      <c r="G131" s="9" t="s">
        <v>3457</v>
      </c>
      <c r="H131" s="9" t="s">
        <v>3472</v>
      </c>
      <c r="I131" s="9" t="s">
        <v>3185</v>
      </c>
      <c r="J131" s="9" t="b">
        <v>0</v>
      </c>
      <c r="K131" s="9" t="b">
        <v>1</v>
      </c>
      <c r="L131" s="9">
        <v>1533</v>
      </c>
      <c r="M131" s="9">
        <v>15</v>
      </c>
      <c r="N131" s="9">
        <v>28</v>
      </c>
      <c r="O131" s="9">
        <v>25</v>
      </c>
      <c r="P131" s="9" t="s">
        <v>3459</v>
      </c>
      <c r="Q131" s="9">
        <v>1142023</v>
      </c>
      <c r="R131" s="9">
        <v>1899535</v>
      </c>
      <c r="S131" s="9" t="str">
        <f>IF(tbl_crime[[#This Row],[COMMUNITY_AREA_NUMBER]]="", "",_xlfn.XLOOKUP(tbl_crime[[#This Row],[COMMUNITY_AREA_NUMBER]],tbl_census[COMMUNITY_AREA_NUMBER],tbl_census[COMMUNITY_AREA_NAME]))</f>
        <v>Austin</v>
      </c>
      <c r="T131" s="9">
        <f>IF(tbl_crime[[#This Row],[COMMUNITY_AREA_NUMBER]]="","",_xlfn.XLOOKUP(tbl_crime[[#This Row],[COMMUNITY_AREA_NUMBER]],tbl_census[COMMUNITY_AREA_NUMBER],tbl_census[HARDSHIP_INDEX]))</f>
        <v>73</v>
      </c>
      <c r="U131" s="9">
        <v>2002</v>
      </c>
      <c r="V131" s="9">
        <v>41.880385560000001</v>
      </c>
      <c r="W131" s="9">
        <v>-87.753970780000003</v>
      </c>
      <c r="X131" s="9" t="s">
        <v>3536</v>
      </c>
      <c r="Y131" s="9">
        <f>_xlfn.XLOOKUP(tbl_crime[[#This Row],[COMMUNITY_AREA_NUMBER]],Table3[CA_NUMBER],Table3[Rate of misconduct per 100 students])</f>
        <v>578.79999999999995</v>
      </c>
      <c r="Z131" s="9">
        <f>_xlfn.XLOOKUP(tbl_crime[[#This Row],[COMMUNITY_AREA_NUMBER]],Table3[CA_NUMBER],Table3[TOTAL_COLLEGE_ENROLLMENT])</f>
        <v>10933</v>
      </c>
    </row>
    <row r="132" spans="2:26" x14ac:dyDescent="0.2">
      <c r="B132" s="9">
        <v>3434215</v>
      </c>
      <c r="C132" s="9" t="s">
        <v>3537</v>
      </c>
      <c r="D132" s="10">
        <v>38183</v>
      </c>
      <c r="E132" s="9" t="s">
        <v>3538</v>
      </c>
      <c r="F132" s="9">
        <v>486</v>
      </c>
      <c r="G132" s="9" t="s">
        <v>3457</v>
      </c>
      <c r="H132" s="9" t="s">
        <v>3472</v>
      </c>
      <c r="I132" s="9" t="s">
        <v>3225</v>
      </c>
      <c r="J132" s="9" t="b">
        <v>1</v>
      </c>
      <c r="K132" s="9" t="b">
        <v>0</v>
      </c>
      <c r="L132" s="9">
        <v>1824</v>
      </c>
      <c r="M132" s="9">
        <v>18</v>
      </c>
      <c r="N132" s="9">
        <v>43</v>
      </c>
      <c r="O132" s="9">
        <v>8</v>
      </c>
      <c r="P132" s="9" t="s">
        <v>3459</v>
      </c>
      <c r="Q132" s="9">
        <v>1174938</v>
      </c>
      <c r="R132" s="9">
        <v>1907711</v>
      </c>
      <c r="S132" s="9" t="str">
        <f>IF(tbl_crime[[#This Row],[COMMUNITY_AREA_NUMBER]]="", "",_xlfn.XLOOKUP(tbl_crime[[#This Row],[COMMUNITY_AREA_NUMBER]],tbl_census[COMMUNITY_AREA_NUMBER],tbl_census[COMMUNITY_AREA_NAME]))</f>
        <v>Near North Side</v>
      </c>
      <c r="T132" s="9">
        <f>IF(tbl_crime[[#This Row],[COMMUNITY_AREA_NUMBER]]="","",_xlfn.XLOOKUP(tbl_crime[[#This Row],[COMMUNITY_AREA_NUMBER]],tbl_census[COMMUNITY_AREA_NUMBER],tbl_census[HARDSHIP_INDEX]))</f>
        <v>1</v>
      </c>
      <c r="U132" s="9">
        <v>2004</v>
      </c>
      <c r="V132" s="9">
        <v>41.902147630000002</v>
      </c>
      <c r="W132" s="9">
        <v>-87.632865589999994</v>
      </c>
      <c r="X132" s="9" t="s">
        <v>3539</v>
      </c>
      <c r="Y132" s="9">
        <f>_xlfn.XLOOKUP(tbl_crime[[#This Row],[COMMUNITY_AREA_NUMBER]],Table3[CA_NUMBER],Table3[Rate of misconduct per 100 students])</f>
        <v>115.39999999999999</v>
      </c>
      <c r="Z132" s="9">
        <f>_xlfn.XLOOKUP(tbl_crime[[#This Row],[COMMUNITY_AREA_NUMBER]],Table3[CA_NUMBER],Table3[TOTAL_COLLEGE_ENROLLMENT])</f>
        <v>3362</v>
      </c>
    </row>
    <row r="133" spans="2:26" x14ac:dyDescent="0.2">
      <c r="B133" s="9">
        <v>9806771</v>
      </c>
      <c r="C133" s="9" t="s">
        <v>3540</v>
      </c>
      <c r="D133" s="10">
        <v>41917</v>
      </c>
      <c r="E133" s="9" t="s">
        <v>3541</v>
      </c>
      <c r="F133" s="9">
        <v>486</v>
      </c>
      <c r="G133" s="9" t="s">
        <v>3457</v>
      </c>
      <c r="H133" s="9" t="s">
        <v>3472</v>
      </c>
      <c r="I133" s="9" t="s">
        <v>3122</v>
      </c>
      <c r="J133" s="9" t="b">
        <v>0</v>
      </c>
      <c r="K133" s="9" t="b">
        <v>1</v>
      </c>
      <c r="L133" s="9">
        <v>511</v>
      </c>
      <c r="M133" s="9">
        <v>5</v>
      </c>
      <c r="N133" s="9">
        <v>8</v>
      </c>
      <c r="O133" s="9">
        <v>50</v>
      </c>
      <c r="P133" s="9" t="s">
        <v>3459</v>
      </c>
      <c r="Q133" s="9">
        <v>1185895</v>
      </c>
      <c r="R133" s="9">
        <v>1841338</v>
      </c>
      <c r="S133" s="9" t="str">
        <f>IF(tbl_crime[[#This Row],[COMMUNITY_AREA_NUMBER]]="", "",_xlfn.XLOOKUP(tbl_crime[[#This Row],[COMMUNITY_AREA_NUMBER]],tbl_census[COMMUNITY_AREA_NUMBER],tbl_census[COMMUNITY_AREA_NAME]))</f>
        <v>Pullman</v>
      </c>
      <c r="T133" s="9">
        <f>IF(tbl_crime[[#This Row],[COMMUNITY_AREA_NUMBER]]="","",_xlfn.XLOOKUP(tbl_crime[[#This Row],[COMMUNITY_AREA_NUMBER]],tbl_census[COMMUNITY_AREA_NUMBER],tbl_census[HARDSHIP_INDEX]))</f>
        <v>51</v>
      </c>
      <c r="U133" s="9">
        <v>2014</v>
      </c>
      <c r="V133" s="9">
        <v>41.719762920000001</v>
      </c>
      <c r="W133" s="9">
        <v>-87.594714960000005</v>
      </c>
      <c r="X133" s="9" t="s">
        <v>3542</v>
      </c>
      <c r="Y133" s="9">
        <f>_xlfn.XLOOKUP(tbl_crime[[#This Row],[COMMUNITY_AREA_NUMBER]],Table3[CA_NUMBER],Table3[Rate of misconduct per 100 students])</f>
        <v>195.1</v>
      </c>
      <c r="Z133" s="9">
        <f>_xlfn.XLOOKUP(tbl_crime[[#This Row],[COMMUNITY_AREA_NUMBER]],Table3[CA_NUMBER],Table3[TOTAL_COLLEGE_ENROLLMENT])</f>
        <v>1620</v>
      </c>
    </row>
    <row r="134" spans="2:26" x14ac:dyDescent="0.2">
      <c r="B134" s="9">
        <v>7287599</v>
      </c>
      <c r="C134" s="9" t="s">
        <v>3543</v>
      </c>
      <c r="D134" s="10">
        <v>40171</v>
      </c>
      <c r="E134" s="9" t="s">
        <v>3544</v>
      </c>
      <c r="F134" s="9">
        <v>420</v>
      </c>
      <c r="G134" s="9" t="s">
        <v>3457</v>
      </c>
      <c r="H134" s="9" t="s">
        <v>3522</v>
      </c>
      <c r="I134" s="9" t="s">
        <v>3122</v>
      </c>
      <c r="J134" s="9" t="b">
        <v>0</v>
      </c>
      <c r="K134" s="9" t="b">
        <v>0</v>
      </c>
      <c r="L134" s="9">
        <v>1111</v>
      </c>
      <c r="M134" s="9">
        <v>11</v>
      </c>
      <c r="N134" s="9">
        <v>28</v>
      </c>
      <c r="O134" s="9">
        <v>25</v>
      </c>
      <c r="P134" s="9" t="s">
        <v>3523</v>
      </c>
      <c r="Q134" s="9">
        <v>1144674</v>
      </c>
      <c r="R134" s="9">
        <v>1904545</v>
      </c>
      <c r="S134" s="9" t="str">
        <f>IF(tbl_crime[[#This Row],[COMMUNITY_AREA_NUMBER]]="", "",_xlfn.XLOOKUP(tbl_crime[[#This Row],[COMMUNITY_AREA_NUMBER]],tbl_census[COMMUNITY_AREA_NUMBER],tbl_census[COMMUNITY_AREA_NAME]))</f>
        <v>Austin</v>
      </c>
      <c r="T134" s="9">
        <f>IF(tbl_crime[[#This Row],[COMMUNITY_AREA_NUMBER]]="","",_xlfn.XLOOKUP(tbl_crime[[#This Row],[COMMUNITY_AREA_NUMBER]],tbl_census[COMMUNITY_AREA_NUMBER],tbl_census[HARDSHIP_INDEX]))</f>
        <v>73</v>
      </c>
      <c r="U134" s="9">
        <v>2009</v>
      </c>
      <c r="V134" s="9">
        <v>41.894084069999998</v>
      </c>
      <c r="W134" s="9">
        <v>-87.744110140000004</v>
      </c>
      <c r="X134" s="9" t="s">
        <v>3545</v>
      </c>
      <c r="Y134" s="9">
        <f>_xlfn.XLOOKUP(tbl_crime[[#This Row],[COMMUNITY_AREA_NUMBER]],Table3[CA_NUMBER],Table3[Rate of misconduct per 100 students])</f>
        <v>578.79999999999995</v>
      </c>
      <c r="Z134" s="9">
        <f>_xlfn.XLOOKUP(tbl_crime[[#This Row],[COMMUNITY_AREA_NUMBER]],Table3[CA_NUMBER],Table3[TOTAL_COLLEGE_ENROLLMENT])</f>
        <v>10933</v>
      </c>
    </row>
    <row r="135" spans="2:26" x14ac:dyDescent="0.2">
      <c r="B135" s="9">
        <v>4349267</v>
      </c>
      <c r="C135" s="9" t="s">
        <v>3546</v>
      </c>
      <c r="D135" s="10">
        <v>38626</v>
      </c>
      <c r="E135" s="9" t="s">
        <v>3547</v>
      </c>
      <c r="F135" s="9">
        <v>460</v>
      </c>
      <c r="G135" s="9" t="s">
        <v>3457</v>
      </c>
      <c r="H135" s="9" t="s">
        <v>3458</v>
      </c>
      <c r="I135" s="9" t="s">
        <v>3548</v>
      </c>
      <c r="J135" s="9" t="b">
        <v>0</v>
      </c>
      <c r="K135" s="9" t="b">
        <v>0</v>
      </c>
      <c r="L135" s="9">
        <v>2232</v>
      </c>
      <c r="M135" s="9">
        <v>22</v>
      </c>
      <c r="N135" s="9">
        <v>34</v>
      </c>
      <c r="O135" s="9">
        <v>73</v>
      </c>
      <c r="P135" s="9" t="s">
        <v>3459</v>
      </c>
      <c r="Q135" s="9">
        <v>1171680</v>
      </c>
      <c r="R135" s="9">
        <v>1836526</v>
      </c>
      <c r="S135" s="9" t="str">
        <f>IF(tbl_crime[[#This Row],[COMMUNITY_AREA_NUMBER]]="", "",_xlfn.XLOOKUP(tbl_crime[[#This Row],[COMMUNITY_AREA_NUMBER]],tbl_census[COMMUNITY_AREA_NUMBER],tbl_census[COMMUNITY_AREA_NAME]))</f>
        <v>Washington Height</v>
      </c>
      <c r="T135" s="9">
        <f>IF(tbl_crime[[#This Row],[COMMUNITY_AREA_NUMBER]]="","",_xlfn.XLOOKUP(tbl_crime[[#This Row],[COMMUNITY_AREA_NUMBER]],tbl_census[COMMUNITY_AREA_NUMBER],tbl_census[HARDSHIP_INDEX]))</f>
        <v>48</v>
      </c>
      <c r="U135" s="9">
        <v>2005</v>
      </c>
      <c r="V135" s="9">
        <v>41.706880949999999</v>
      </c>
      <c r="W135" s="9">
        <v>-87.64692076</v>
      </c>
      <c r="X135" s="9" t="s">
        <v>3549</v>
      </c>
      <c r="Y135" s="9">
        <f>_xlfn.XLOOKUP(tbl_crime[[#This Row],[COMMUNITY_AREA_NUMBER]],Table3[CA_NUMBER],Table3[Rate of misconduct per 100 students])</f>
        <v>257.10000000000002</v>
      </c>
      <c r="Z135" s="9">
        <f>_xlfn.XLOOKUP(tbl_crime[[#This Row],[COMMUNITY_AREA_NUMBER]],Table3[CA_NUMBER],Table3[TOTAL_COLLEGE_ENROLLMENT])</f>
        <v>4006</v>
      </c>
    </row>
    <row r="136" spans="2:26" x14ac:dyDescent="0.2">
      <c r="B136" s="9">
        <v>8771351</v>
      </c>
      <c r="C136" s="9" t="s">
        <v>3550</v>
      </c>
      <c r="D136" s="10">
        <v>41145</v>
      </c>
      <c r="E136" s="9" t="s">
        <v>3551</v>
      </c>
      <c r="F136" s="9">
        <v>460</v>
      </c>
      <c r="G136" s="9" t="s">
        <v>3457</v>
      </c>
      <c r="H136" s="9" t="s">
        <v>3458</v>
      </c>
      <c r="I136" s="9" t="s">
        <v>3277</v>
      </c>
      <c r="J136" s="9" t="b">
        <v>1</v>
      </c>
      <c r="K136" s="9" t="b">
        <v>0</v>
      </c>
      <c r="L136" s="9">
        <v>1925</v>
      </c>
      <c r="M136" s="9">
        <v>19</v>
      </c>
      <c r="N136" s="9">
        <v>44</v>
      </c>
      <c r="O136" s="9">
        <v>6</v>
      </c>
      <c r="P136" s="9" t="s">
        <v>3459</v>
      </c>
      <c r="Q136" s="9">
        <v>1170309</v>
      </c>
      <c r="R136" s="9">
        <v>1923242</v>
      </c>
      <c r="S136" s="9" t="str">
        <f>IF(tbl_crime[[#This Row],[COMMUNITY_AREA_NUMBER]]="", "",_xlfn.XLOOKUP(tbl_crime[[#This Row],[COMMUNITY_AREA_NUMBER]],tbl_census[COMMUNITY_AREA_NUMBER],tbl_census[COMMUNITY_AREA_NAME]))</f>
        <v>Lake View</v>
      </c>
      <c r="T136" s="9">
        <f>IF(tbl_crime[[#This Row],[COMMUNITY_AREA_NUMBER]]="","",_xlfn.XLOOKUP(tbl_crime[[#This Row],[COMMUNITY_AREA_NUMBER]],tbl_census[COMMUNITY_AREA_NUMBER],tbl_census[HARDSHIP_INDEX]))</f>
        <v>5</v>
      </c>
      <c r="U136" s="9">
        <v>2012</v>
      </c>
      <c r="V136" s="9">
        <v>41.94486792</v>
      </c>
      <c r="W136" s="9">
        <v>-87.649413449999997</v>
      </c>
      <c r="X136" s="9" t="s">
        <v>3552</v>
      </c>
      <c r="Y136" s="9">
        <f>_xlfn.XLOOKUP(tbl_crime[[#This Row],[COMMUNITY_AREA_NUMBER]],Table3[CA_NUMBER],Table3[Rate of misconduct per 100 students])</f>
        <v>90.8</v>
      </c>
      <c r="Z136" s="9">
        <f>_xlfn.XLOOKUP(tbl_crime[[#This Row],[COMMUNITY_AREA_NUMBER]],Table3[CA_NUMBER],Table3[TOTAL_COLLEGE_ENROLLMENT])</f>
        <v>7055</v>
      </c>
    </row>
    <row r="137" spans="2:26" x14ac:dyDescent="0.2">
      <c r="B137" s="9">
        <v>1850651</v>
      </c>
      <c r="C137" s="9" t="s">
        <v>3553</v>
      </c>
      <c r="D137" s="10">
        <v>37210</v>
      </c>
      <c r="E137" s="9" t="s">
        <v>3554</v>
      </c>
      <c r="F137" s="9">
        <v>430</v>
      </c>
      <c r="G137" s="9" t="s">
        <v>3457</v>
      </c>
      <c r="H137" s="9" t="s">
        <v>3532</v>
      </c>
      <c r="I137" s="9" t="s">
        <v>3185</v>
      </c>
      <c r="J137" s="9" t="b">
        <v>0</v>
      </c>
      <c r="K137" s="9" t="b">
        <v>0</v>
      </c>
      <c r="L137" s="9">
        <v>732</v>
      </c>
      <c r="M137" s="9">
        <v>7</v>
      </c>
      <c r="P137" s="9" t="s">
        <v>3523</v>
      </c>
      <c r="Q137" s="9">
        <v>1174777</v>
      </c>
      <c r="R137" s="9">
        <v>1859152</v>
      </c>
      <c r="S137" s="9" t="str">
        <f>IF(tbl_crime[[#This Row],[COMMUNITY_AREA_NUMBER]]="", "",_xlfn.XLOOKUP(tbl_crime[[#This Row],[COMMUNITY_AREA_NUMBER]],tbl_census[COMMUNITY_AREA_NUMBER],tbl_census[COMMUNITY_AREA_NAME]))</f>
        <v/>
      </c>
      <c r="T137" s="9" t="str">
        <f>IF(tbl_crime[[#This Row],[COMMUNITY_AREA_NUMBER]]="","",_xlfn.XLOOKUP(tbl_crime[[#This Row],[COMMUNITY_AREA_NUMBER]],tbl_census[COMMUNITY_AREA_NUMBER],tbl_census[HARDSHIP_INDEX]))</f>
        <v/>
      </c>
      <c r="U137" s="9">
        <v>2001</v>
      </c>
      <c r="V137" s="9">
        <v>41.768901339999999</v>
      </c>
      <c r="W137" s="9">
        <v>-87.634907220000002</v>
      </c>
      <c r="X137" s="9" t="s">
        <v>3555</v>
      </c>
      <c r="Y137" s="9">
        <f>_xlfn.XLOOKUP(tbl_crime[[#This Row],[COMMUNITY_AREA_NUMBER]],Table3[CA_NUMBER],Table3[Rate of misconduct per 100 students])</f>
        <v>0</v>
      </c>
      <c r="Z137" s="9">
        <f>_xlfn.XLOOKUP(tbl_crime[[#This Row],[COMMUNITY_AREA_NUMBER]],Table3[CA_NUMBER],Table3[TOTAL_COLLEGE_ENROLLMENT])</f>
        <v>0</v>
      </c>
    </row>
    <row r="138" spans="2:26" x14ac:dyDescent="0.2">
      <c r="B138" s="9">
        <v>2811745</v>
      </c>
      <c r="C138" s="9" t="s">
        <v>3556</v>
      </c>
      <c r="D138" s="10">
        <v>37803</v>
      </c>
      <c r="E138" s="9" t="s">
        <v>3557</v>
      </c>
      <c r="F138" s="9">
        <v>460</v>
      </c>
      <c r="G138" s="9" t="s">
        <v>3457</v>
      </c>
      <c r="H138" s="9" t="s">
        <v>3458</v>
      </c>
      <c r="I138" s="9" t="s">
        <v>3185</v>
      </c>
      <c r="J138" s="9" t="b">
        <v>0</v>
      </c>
      <c r="K138" s="9" t="b">
        <v>0</v>
      </c>
      <c r="L138" s="9">
        <v>711</v>
      </c>
      <c r="M138" s="9">
        <v>7</v>
      </c>
      <c r="N138" s="9">
        <v>3</v>
      </c>
      <c r="O138" s="9">
        <v>68</v>
      </c>
      <c r="P138" s="9" t="s">
        <v>3459</v>
      </c>
      <c r="Q138" s="9">
        <v>1173936</v>
      </c>
      <c r="R138" s="9">
        <v>1867042</v>
      </c>
      <c r="S138" s="9" t="str">
        <f>IF(tbl_crime[[#This Row],[COMMUNITY_AREA_NUMBER]]="", "",_xlfn.XLOOKUP(tbl_crime[[#This Row],[COMMUNITY_AREA_NUMBER]],tbl_census[COMMUNITY_AREA_NUMBER],tbl_census[COMMUNITY_AREA_NAME]))</f>
        <v>Englewood</v>
      </c>
      <c r="T138" s="9">
        <f>IF(tbl_crime[[#This Row],[COMMUNITY_AREA_NUMBER]]="","",_xlfn.XLOOKUP(tbl_crime[[#This Row],[COMMUNITY_AREA_NUMBER]],tbl_census[COMMUNITY_AREA_NUMBER],tbl_census[HARDSHIP_INDEX]))</f>
        <v>94</v>
      </c>
      <c r="U138" s="9">
        <v>2003</v>
      </c>
      <c r="V138" s="9">
        <v>41.790571069999999</v>
      </c>
      <c r="W138" s="9">
        <v>-87.637755960000007</v>
      </c>
      <c r="X138" s="9" t="s">
        <v>3558</v>
      </c>
      <c r="Y138" s="9">
        <f>_xlfn.XLOOKUP(tbl_crime[[#This Row],[COMMUNITY_AREA_NUMBER]],Table3[CA_NUMBER],Table3[Rate of misconduct per 100 students])</f>
        <v>572.4</v>
      </c>
      <c r="Z138" s="9">
        <f>_xlfn.XLOOKUP(tbl_crime[[#This Row],[COMMUNITY_AREA_NUMBER]],Table3[CA_NUMBER],Table3[TOTAL_COLLEGE_ENROLLMENT])</f>
        <v>6832</v>
      </c>
    </row>
    <row r="139" spans="2:26" x14ac:dyDescent="0.2">
      <c r="B139" s="9">
        <v>4328714</v>
      </c>
      <c r="C139" s="9" t="s">
        <v>3559</v>
      </c>
      <c r="D139" s="10">
        <v>38618</v>
      </c>
      <c r="E139" s="9" t="s">
        <v>3560</v>
      </c>
      <c r="F139" s="9">
        <v>486</v>
      </c>
      <c r="G139" s="9" t="s">
        <v>3457</v>
      </c>
      <c r="H139" s="9" t="s">
        <v>3472</v>
      </c>
      <c r="I139" s="9" t="s">
        <v>3225</v>
      </c>
      <c r="J139" s="9" t="b">
        <v>0</v>
      </c>
      <c r="K139" s="9" t="b">
        <v>1</v>
      </c>
      <c r="L139" s="9">
        <v>1223</v>
      </c>
      <c r="M139" s="9">
        <v>12</v>
      </c>
      <c r="N139" s="9">
        <v>25</v>
      </c>
      <c r="O139" s="9">
        <v>31</v>
      </c>
      <c r="P139" s="9" t="s">
        <v>3459</v>
      </c>
      <c r="Q139" s="9">
        <v>1163120</v>
      </c>
      <c r="R139" s="9">
        <v>1891403</v>
      </c>
      <c r="S139" s="9" t="str">
        <f>IF(tbl_crime[[#This Row],[COMMUNITY_AREA_NUMBER]]="", "",_xlfn.XLOOKUP(tbl_crime[[#This Row],[COMMUNITY_AREA_NUMBER]],tbl_census[COMMUNITY_AREA_NUMBER],tbl_census[COMMUNITY_AREA_NAME]))</f>
        <v>Lower West Side</v>
      </c>
      <c r="T139" s="9">
        <f>IF(tbl_crime[[#This Row],[COMMUNITY_AREA_NUMBER]]="","",_xlfn.XLOOKUP(tbl_crime[[#This Row],[COMMUNITY_AREA_NUMBER]],tbl_census[COMMUNITY_AREA_NUMBER],tbl_census[HARDSHIP_INDEX]))</f>
        <v>76</v>
      </c>
      <c r="U139" s="9">
        <v>2005</v>
      </c>
      <c r="V139" s="9">
        <v>41.857653679999999</v>
      </c>
      <c r="W139" s="9">
        <v>-87.676732920000006</v>
      </c>
      <c r="X139" s="9" t="s">
        <v>3561</v>
      </c>
      <c r="Y139" s="9">
        <f>_xlfn.XLOOKUP(tbl_crime[[#This Row],[COMMUNITY_AREA_NUMBER]],Table3[CA_NUMBER],Table3[Rate of misconduct per 100 students])</f>
        <v>80.7</v>
      </c>
      <c r="Z139" s="9">
        <f>_xlfn.XLOOKUP(tbl_crime[[#This Row],[COMMUNITY_AREA_NUMBER]],Table3[CA_NUMBER],Table3[TOTAL_COLLEGE_ENROLLMENT])</f>
        <v>7257</v>
      </c>
    </row>
    <row r="140" spans="2:26" x14ac:dyDescent="0.2">
      <c r="B140" s="9">
        <v>6514506</v>
      </c>
      <c r="C140" s="9" t="s">
        <v>3562</v>
      </c>
      <c r="D140" s="10">
        <v>39709</v>
      </c>
      <c r="E140" s="9" t="s">
        <v>3563</v>
      </c>
      <c r="F140" s="9">
        <v>486</v>
      </c>
      <c r="G140" s="9" t="s">
        <v>3457</v>
      </c>
      <c r="H140" s="9" t="s">
        <v>3472</v>
      </c>
      <c r="I140" s="9" t="s">
        <v>3135</v>
      </c>
      <c r="J140" s="9" t="b">
        <v>0</v>
      </c>
      <c r="K140" s="9" t="b">
        <v>1</v>
      </c>
      <c r="L140" s="9">
        <v>321</v>
      </c>
      <c r="M140" s="9">
        <v>3</v>
      </c>
      <c r="N140" s="9">
        <v>20</v>
      </c>
      <c r="O140" s="9">
        <v>42</v>
      </c>
      <c r="P140" s="9" t="s">
        <v>3459</v>
      </c>
      <c r="Q140" s="9">
        <v>1180737</v>
      </c>
      <c r="R140" s="9">
        <v>1860533</v>
      </c>
      <c r="S140" s="9" t="str">
        <f>IF(tbl_crime[[#This Row],[COMMUNITY_AREA_NUMBER]]="", "",_xlfn.XLOOKUP(tbl_crime[[#This Row],[COMMUNITY_AREA_NUMBER]],tbl_census[COMMUNITY_AREA_NUMBER],tbl_census[COMMUNITY_AREA_NAME]))</f>
        <v>Woodlawn</v>
      </c>
      <c r="T140" s="9">
        <f>IF(tbl_crime[[#This Row],[COMMUNITY_AREA_NUMBER]]="","",_xlfn.XLOOKUP(tbl_crime[[#This Row],[COMMUNITY_AREA_NUMBER]],tbl_census[COMMUNITY_AREA_NUMBER],tbl_census[HARDSHIP_INDEX]))</f>
        <v>58</v>
      </c>
      <c r="U140" s="9">
        <v>2008</v>
      </c>
      <c r="V140" s="9">
        <v>41.772556049999999</v>
      </c>
      <c r="W140" s="9">
        <v>-87.613018530000005</v>
      </c>
      <c r="X140" s="9" t="s">
        <v>3564</v>
      </c>
      <c r="Y140" s="9">
        <f>_xlfn.XLOOKUP(tbl_crime[[#This Row],[COMMUNITY_AREA_NUMBER]],Table3[CA_NUMBER],Table3[Rate of misconduct per 100 students])</f>
        <v>224.89999999999998</v>
      </c>
      <c r="Z140" s="9">
        <f>_xlfn.XLOOKUP(tbl_crime[[#This Row],[COMMUNITY_AREA_NUMBER]],Table3[CA_NUMBER],Table3[TOTAL_COLLEGE_ENROLLMENT])</f>
        <v>4206</v>
      </c>
    </row>
    <row r="141" spans="2:26" x14ac:dyDescent="0.2">
      <c r="B141" s="9">
        <v>4424181</v>
      </c>
      <c r="C141" s="9" t="s">
        <v>3565</v>
      </c>
      <c r="D141" s="10">
        <v>38662</v>
      </c>
      <c r="E141" s="9" t="s">
        <v>3566</v>
      </c>
      <c r="F141" s="9">
        <v>486</v>
      </c>
      <c r="G141" s="9" t="s">
        <v>3457</v>
      </c>
      <c r="H141" s="9" t="s">
        <v>3472</v>
      </c>
      <c r="I141" s="9" t="s">
        <v>3166</v>
      </c>
      <c r="J141" s="9" t="b">
        <v>0</v>
      </c>
      <c r="K141" s="9" t="b">
        <v>1</v>
      </c>
      <c r="L141" s="9">
        <v>1112</v>
      </c>
      <c r="M141" s="9">
        <v>11</v>
      </c>
      <c r="N141" s="9">
        <v>27</v>
      </c>
      <c r="O141" s="9">
        <v>23</v>
      </c>
      <c r="P141" s="9" t="s">
        <v>3459</v>
      </c>
      <c r="Q141" s="9">
        <v>1151588</v>
      </c>
      <c r="R141" s="9">
        <v>1904632</v>
      </c>
      <c r="S141" s="9" t="str">
        <f>IF(tbl_crime[[#This Row],[COMMUNITY_AREA_NUMBER]]="", "",_xlfn.XLOOKUP(tbl_crime[[#This Row],[COMMUNITY_AREA_NUMBER]],tbl_census[COMMUNITY_AREA_NUMBER],tbl_census[COMMUNITY_AREA_NAME]))</f>
        <v>Humboldt park</v>
      </c>
      <c r="T141" s="9">
        <f>IF(tbl_crime[[#This Row],[COMMUNITY_AREA_NUMBER]]="","",_xlfn.XLOOKUP(tbl_crime[[#This Row],[COMMUNITY_AREA_NUMBER]],tbl_census[COMMUNITY_AREA_NUMBER],tbl_census[HARDSHIP_INDEX]))</f>
        <v>85</v>
      </c>
      <c r="U141" s="9">
        <v>2005</v>
      </c>
      <c r="V141" s="9">
        <v>41.894189709999999</v>
      </c>
      <c r="W141" s="9">
        <v>-87.718714719999994</v>
      </c>
      <c r="X141" s="9" t="s">
        <v>3567</v>
      </c>
      <c r="Y141" s="9">
        <f>_xlfn.XLOOKUP(tbl_crime[[#This Row],[COMMUNITY_AREA_NUMBER]],Table3[CA_NUMBER],Table3[Rate of misconduct per 100 students])</f>
        <v>533.20000000000005</v>
      </c>
      <c r="Z141" s="9">
        <f>_xlfn.XLOOKUP(tbl_crime[[#This Row],[COMMUNITY_AREA_NUMBER]],Table3[CA_NUMBER],Table3[TOTAL_COLLEGE_ENROLLMENT])</f>
        <v>8620</v>
      </c>
    </row>
    <row r="142" spans="2:26" x14ac:dyDescent="0.2">
      <c r="B142" s="9">
        <v>6644648</v>
      </c>
      <c r="C142" s="9" t="s">
        <v>3568</v>
      </c>
      <c r="D142" s="10">
        <v>39785</v>
      </c>
      <c r="E142" s="9" t="s">
        <v>3569</v>
      </c>
      <c r="F142" s="9">
        <v>486</v>
      </c>
      <c r="G142" s="9" t="s">
        <v>3457</v>
      </c>
      <c r="H142" s="9" t="s">
        <v>3472</v>
      </c>
      <c r="I142" s="9" t="s">
        <v>3122</v>
      </c>
      <c r="J142" s="9" t="b">
        <v>0</v>
      </c>
      <c r="K142" s="9" t="b">
        <v>1</v>
      </c>
      <c r="L142" s="9">
        <v>2531</v>
      </c>
      <c r="M142" s="9">
        <v>25</v>
      </c>
      <c r="N142" s="9">
        <v>29</v>
      </c>
      <c r="O142" s="9">
        <v>25</v>
      </c>
      <c r="P142" s="9" t="s">
        <v>3459</v>
      </c>
      <c r="Q142" s="9">
        <v>1137418</v>
      </c>
      <c r="R142" s="9">
        <v>1908965</v>
      </c>
      <c r="S142" s="9" t="str">
        <f>IF(tbl_crime[[#This Row],[COMMUNITY_AREA_NUMBER]]="", "",_xlfn.XLOOKUP(tbl_crime[[#This Row],[COMMUNITY_AREA_NUMBER]],tbl_census[COMMUNITY_AREA_NUMBER],tbl_census[COMMUNITY_AREA_NAME]))</f>
        <v>Austin</v>
      </c>
      <c r="T142" s="9">
        <f>IF(tbl_crime[[#This Row],[COMMUNITY_AREA_NUMBER]]="","",_xlfn.XLOOKUP(tbl_crime[[#This Row],[COMMUNITY_AREA_NUMBER]],tbl_census[COMMUNITY_AREA_NUMBER],tbl_census[HARDSHIP_INDEX]))</f>
        <v>73</v>
      </c>
      <c r="U142" s="9">
        <v>2008</v>
      </c>
      <c r="V142" s="9">
        <v>41.906346739999996</v>
      </c>
      <c r="W142" s="9">
        <v>-87.770653050000007</v>
      </c>
      <c r="X142" s="9" t="s">
        <v>3570</v>
      </c>
      <c r="Y142" s="9">
        <f>_xlfn.XLOOKUP(tbl_crime[[#This Row],[COMMUNITY_AREA_NUMBER]],Table3[CA_NUMBER],Table3[Rate of misconduct per 100 students])</f>
        <v>578.79999999999995</v>
      </c>
      <c r="Z142" s="9">
        <f>_xlfn.XLOOKUP(tbl_crime[[#This Row],[COMMUNITY_AREA_NUMBER]],Table3[CA_NUMBER],Table3[TOTAL_COLLEGE_ENROLLMENT])</f>
        <v>10933</v>
      </c>
    </row>
    <row r="143" spans="2:26" x14ac:dyDescent="0.2">
      <c r="B143" s="9">
        <v>6644618</v>
      </c>
      <c r="C143" s="9" t="s">
        <v>3571</v>
      </c>
      <c r="D143" s="10">
        <v>39786</v>
      </c>
      <c r="E143" s="9" t="s">
        <v>3572</v>
      </c>
      <c r="F143" s="9">
        <v>460</v>
      </c>
      <c r="G143" s="9" t="s">
        <v>3457</v>
      </c>
      <c r="H143" s="9" t="s">
        <v>3458</v>
      </c>
      <c r="I143" s="9" t="s">
        <v>3509</v>
      </c>
      <c r="J143" s="9" t="b">
        <v>0</v>
      </c>
      <c r="K143" s="9" t="b">
        <v>0</v>
      </c>
      <c r="L143" s="9">
        <v>2112</v>
      </c>
      <c r="M143" s="9">
        <v>1</v>
      </c>
      <c r="N143" s="9">
        <v>2</v>
      </c>
      <c r="O143" s="9">
        <v>35</v>
      </c>
      <c r="P143" s="9" t="s">
        <v>3459</v>
      </c>
      <c r="Q143" s="9">
        <v>1179306</v>
      </c>
      <c r="R143" s="9">
        <v>1885032</v>
      </c>
      <c r="S143" s="9" t="str">
        <f>IF(tbl_crime[[#This Row],[COMMUNITY_AREA_NUMBER]]="", "",_xlfn.XLOOKUP(tbl_crime[[#This Row],[COMMUNITY_AREA_NUMBER]],tbl_census[COMMUNITY_AREA_NUMBER],tbl_census[COMMUNITY_AREA_NAME]))</f>
        <v>Douglas</v>
      </c>
      <c r="T143" s="9">
        <f>IF(tbl_crime[[#This Row],[COMMUNITY_AREA_NUMBER]]="","",_xlfn.XLOOKUP(tbl_crime[[#This Row],[COMMUNITY_AREA_NUMBER]],tbl_census[COMMUNITY_AREA_NUMBER],tbl_census[HARDSHIP_INDEX]))</f>
        <v>47</v>
      </c>
      <c r="U143" s="9">
        <v>2008</v>
      </c>
      <c r="V143" s="9">
        <v>41.839816210000002</v>
      </c>
      <c r="W143" s="9">
        <v>-87.617516170000002</v>
      </c>
      <c r="X143" s="9" t="s">
        <v>3573</v>
      </c>
      <c r="Y143" s="9">
        <f>_xlfn.XLOOKUP(tbl_crime[[#This Row],[COMMUNITY_AREA_NUMBER]],Table3[CA_NUMBER],Table3[Rate of misconduct per 100 students])</f>
        <v>340</v>
      </c>
      <c r="Z143" s="9">
        <f>_xlfn.XLOOKUP(tbl_crime[[#This Row],[COMMUNITY_AREA_NUMBER]],Table3[CA_NUMBER],Table3[TOTAL_COLLEGE_ENROLLMENT])</f>
        <v>4670</v>
      </c>
    </row>
    <row r="144" spans="2:26" x14ac:dyDescent="0.2">
      <c r="B144" s="9">
        <v>9337353</v>
      </c>
      <c r="C144" s="9" t="s">
        <v>3574</v>
      </c>
      <c r="D144" s="10">
        <v>41552</v>
      </c>
      <c r="E144" s="9" t="s">
        <v>3575</v>
      </c>
      <c r="F144" s="9">
        <v>486</v>
      </c>
      <c r="G144" s="9" t="s">
        <v>3457</v>
      </c>
      <c r="H144" s="9" t="s">
        <v>3472</v>
      </c>
      <c r="I144" s="9" t="s">
        <v>3225</v>
      </c>
      <c r="J144" s="9" t="b">
        <v>1</v>
      </c>
      <c r="K144" s="9" t="b">
        <v>1</v>
      </c>
      <c r="L144" s="9">
        <v>1021</v>
      </c>
      <c r="M144" s="9">
        <v>10</v>
      </c>
      <c r="N144" s="9">
        <v>24</v>
      </c>
      <c r="O144" s="9">
        <v>29</v>
      </c>
      <c r="P144" s="9" t="s">
        <v>3459</v>
      </c>
      <c r="Q144" s="9">
        <v>1153305</v>
      </c>
      <c r="R144" s="9">
        <v>1891618</v>
      </c>
      <c r="S144" s="9" t="str">
        <f>IF(tbl_crime[[#This Row],[COMMUNITY_AREA_NUMBER]]="", "",_xlfn.XLOOKUP(tbl_crime[[#This Row],[COMMUNITY_AREA_NUMBER]],tbl_census[COMMUNITY_AREA_NUMBER],tbl_census[COMMUNITY_AREA_NAME]))</f>
        <v>North Lawndale</v>
      </c>
      <c r="T144" s="9">
        <f>IF(tbl_crime[[#This Row],[COMMUNITY_AREA_NUMBER]]="","",_xlfn.XLOOKUP(tbl_crime[[#This Row],[COMMUNITY_AREA_NUMBER]],tbl_census[COMMUNITY_AREA_NUMBER],tbl_census[HARDSHIP_INDEX]))</f>
        <v>87</v>
      </c>
      <c r="U144" s="9">
        <v>2013</v>
      </c>
      <c r="V144" s="9">
        <v>41.858443979999997</v>
      </c>
      <c r="W144" s="9">
        <v>-87.712754270000005</v>
      </c>
      <c r="X144" s="9" t="s">
        <v>3576</v>
      </c>
      <c r="Y144" s="9">
        <f>_xlfn.XLOOKUP(tbl_crime[[#This Row],[COMMUNITY_AREA_NUMBER]],Table3[CA_NUMBER],Table3[Rate of misconduct per 100 students])</f>
        <v>424.99999999999989</v>
      </c>
      <c r="Z144" s="9">
        <f>_xlfn.XLOOKUP(tbl_crime[[#This Row],[COMMUNITY_AREA_NUMBER]],Table3[CA_NUMBER],Table3[TOTAL_COLLEGE_ENROLLMENT])</f>
        <v>5146</v>
      </c>
    </row>
    <row r="145" spans="2:26" x14ac:dyDescent="0.2">
      <c r="B145" s="9">
        <v>7759940</v>
      </c>
      <c r="C145" s="9" t="s">
        <v>3577</v>
      </c>
      <c r="D145" s="10">
        <v>40468</v>
      </c>
      <c r="E145" s="9" t="s">
        <v>3578</v>
      </c>
      <c r="F145" s="9">
        <v>430</v>
      </c>
      <c r="G145" s="9" t="s">
        <v>3457</v>
      </c>
      <c r="H145" s="9" t="s">
        <v>3532</v>
      </c>
      <c r="I145" s="9" t="s">
        <v>3135</v>
      </c>
      <c r="J145" s="9" t="b">
        <v>0</v>
      </c>
      <c r="K145" s="9" t="b">
        <v>0</v>
      </c>
      <c r="L145" s="9">
        <v>1032</v>
      </c>
      <c r="M145" s="9">
        <v>10</v>
      </c>
      <c r="N145" s="9">
        <v>22</v>
      </c>
      <c r="O145" s="9">
        <v>30</v>
      </c>
      <c r="P145" s="9" t="s">
        <v>3523</v>
      </c>
      <c r="Q145" s="9">
        <v>1154736</v>
      </c>
      <c r="R145" s="9">
        <v>1885210</v>
      </c>
      <c r="S145" s="9" t="str">
        <f>IF(tbl_crime[[#This Row],[COMMUNITY_AREA_NUMBER]]="", "",_xlfn.XLOOKUP(tbl_crime[[#This Row],[COMMUNITY_AREA_NUMBER]],tbl_census[COMMUNITY_AREA_NUMBER],tbl_census[COMMUNITY_AREA_NAME]))</f>
        <v>South Lawndale</v>
      </c>
      <c r="T145" s="9">
        <f>IF(tbl_crime[[#This Row],[COMMUNITY_AREA_NUMBER]]="","",_xlfn.XLOOKUP(tbl_crime[[#This Row],[COMMUNITY_AREA_NUMBER]],tbl_census[COMMUNITY_AREA_NUMBER],tbl_census[HARDSHIP_INDEX]))</f>
        <v>96</v>
      </c>
      <c r="U145" s="9">
        <v>2010</v>
      </c>
      <c r="V145" s="9">
        <v>41.840831180000002</v>
      </c>
      <c r="W145" s="9">
        <v>-87.707672919999993</v>
      </c>
      <c r="X145" s="9" t="s">
        <v>3579</v>
      </c>
      <c r="Y145" s="9">
        <f>_xlfn.XLOOKUP(tbl_crime[[#This Row],[COMMUNITY_AREA_NUMBER]],Table3[CA_NUMBER],Table3[Rate of misconduct per 100 students])</f>
        <v>234.69999999999996</v>
      </c>
      <c r="Z145" s="9">
        <f>_xlfn.XLOOKUP(tbl_crime[[#This Row],[COMMUNITY_AREA_NUMBER]],Table3[CA_NUMBER],Table3[TOTAL_COLLEGE_ENROLLMENT])</f>
        <v>14793</v>
      </c>
    </row>
    <row r="146" spans="2:26" x14ac:dyDescent="0.2">
      <c r="B146" s="9">
        <v>11277173</v>
      </c>
      <c r="C146" s="9" t="s">
        <v>3580</v>
      </c>
      <c r="D146" s="10">
        <v>43196</v>
      </c>
      <c r="E146" s="9" t="s">
        <v>3581</v>
      </c>
      <c r="F146" s="9">
        <v>486</v>
      </c>
      <c r="G146" s="9" t="s">
        <v>3457</v>
      </c>
      <c r="H146" s="9" t="s">
        <v>3472</v>
      </c>
      <c r="I146" s="9" t="s">
        <v>3122</v>
      </c>
      <c r="J146" s="9" t="b">
        <v>0</v>
      </c>
      <c r="K146" s="9" t="b">
        <v>1</v>
      </c>
      <c r="L146" s="9">
        <v>2515</v>
      </c>
      <c r="M146" s="9">
        <v>25</v>
      </c>
      <c r="N146" s="9">
        <v>37</v>
      </c>
      <c r="O146" s="9">
        <v>19</v>
      </c>
      <c r="P146" s="9" t="s">
        <v>3459</v>
      </c>
      <c r="Q146" s="9">
        <v>1138350</v>
      </c>
      <c r="R146" s="9">
        <v>1914356</v>
      </c>
      <c r="S146" s="9" t="str">
        <f>IF(tbl_crime[[#This Row],[COMMUNITY_AREA_NUMBER]]="", "",_xlfn.XLOOKUP(tbl_crime[[#This Row],[COMMUNITY_AREA_NUMBER]],tbl_census[COMMUNITY_AREA_NUMBER],tbl_census[COMMUNITY_AREA_NAME]))</f>
        <v>Belmont Cragin</v>
      </c>
      <c r="T146" s="9">
        <f>IF(tbl_crime[[#This Row],[COMMUNITY_AREA_NUMBER]]="","",_xlfn.XLOOKUP(tbl_crime[[#This Row],[COMMUNITY_AREA_NUMBER]],tbl_census[COMMUNITY_AREA_NUMBER],tbl_census[HARDSHIP_INDEX]))</f>
        <v>70</v>
      </c>
      <c r="U146" s="9">
        <v>2018</v>
      </c>
      <c r="V146" s="9">
        <v>41.921123440000002</v>
      </c>
      <c r="W146" s="9">
        <v>-87.767098660000002</v>
      </c>
      <c r="X146" s="9" t="s">
        <v>3582</v>
      </c>
      <c r="Y146" s="9">
        <f>_xlfn.XLOOKUP(tbl_crime[[#This Row],[COMMUNITY_AREA_NUMBER]],Table3[CA_NUMBER],Table3[Rate of misconduct per 100 students])</f>
        <v>100.6</v>
      </c>
      <c r="Z146" s="9">
        <f>_xlfn.XLOOKUP(tbl_crime[[#This Row],[COMMUNITY_AREA_NUMBER]],Table3[CA_NUMBER],Table3[TOTAL_COLLEGE_ENROLLMENT])</f>
        <v>14386</v>
      </c>
    </row>
    <row r="147" spans="2:26" x14ac:dyDescent="0.2">
      <c r="B147" s="9">
        <v>7670858</v>
      </c>
      <c r="C147" s="9" t="s">
        <v>3583</v>
      </c>
      <c r="D147" s="10">
        <v>40412</v>
      </c>
      <c r="E147" s="9" t="s">
        <v>3584</v>
      </c>
      <c r="F147" s="9">
        <v>486</v>
      </c>
      <c r="G147" s="9" t="s">
        <v>3457</v>
      </c>
      <c r="H147" s="9" t="s">
        <v>3472</v>
      </c>
      <c r="I147" s="9" t="s">
        <v>3122</v>
      </c>
      <c r="J147" s="9" t="b">
        <v>0</v>
      </c>
      <c r="K147" s="9" t="b">
        <v>0</v>
      </c>
      <c r="L147" s="9">
        <v>2521</v>
      </c>
      <c r="M147" s="9">
        <v>25</v>
      </c>
      <c r="N147" s="9">
        <v>31</v>
      </c>
      <c r="O147" s="9">
        <v>19</v>
      </c>
      <c r="P147" s="9" t="s">
        <v>3459</v>
      </c>
      <c r="Q147" s="9">
        <v>1144359</v>
      </c>
      <c r="R147" s="9">
        <v>1916264</v>
      </c>
      <c r="S147" s="9" t="str">
        <f>IF(tbl_crime[[#This Row],[COMMUNITY_AREA_NUMBER]]="", "",_xlfn.XLOOKUP(tbl_crime[[#This Row],[COMMUNITY_AREA_NUMBER]],tbl_census[COMMUNITY_AREA_NUMBER],tbl_census[COMMUNITY_AREA_NAME]))</f>
        <v>Belmont Cragin</v>
      </c>
      <c r="T147" s="9">
        <f>IF(tbl_crime[[#This Row],[COMMUNITY_AREA_NUMBER]]="","",_xlfn.XLOOKUP(tbl_crime[[#This Row],[COMMUNITY_AREA_NUMBER]],tbl_census[COMMUNITY_AREA_NUMBER],tbl_census[HARDSHIP_INDEX]))</f>
        <v>70</v>
      </c>
      <c r="U147" s="9">
        <v>2010</v>
      </c>
      <c r="V147" s="9">
        <v>41.926248180000002</v>
      </c>
      <c r="W147" s="9">
        <v>-87.744971809999996</v>
      </c>
      <c r="X147" s="9" t="s">
        <v>3585</v>
      </c>
      <c r="Y147" s="9">
        <f>_xlfn.XLOOKUP(tbl_crime[[#This Row],[COMMUNITY_AREA_NUMBER]],Table3[CA_NUMBER],Table3[Rate of misconduct per 100 students])</f>
        <v>100.6</v>
      </c>
      <c r="Z147" s="9">
        <f>_xlfn.XLOOKUP(tbl_crime[[#This Row],[COMMUNITY_AREA_NUMBER]],Table3[CA_NUMBER],Table3[TOTAL_COLLEGE_ENROLLMENT])</f>
        <v>14386</v>
      </c>
    </row>
    <row r="148" spans="2:26" x14ac:dyDescent="0.2">
      <c r="B148" s="9">
        <v>7787295</v>
      </c>
      <c r="C148" s="9" t="s">
        <v>3586</v>
      </c>
      <c r="D148" s="10">
        <v>40483</v>
      </c>
      <c r="E148" s="9" t="s">
        <v>3587</v>
      </c>
      <c r="F148" s="9">
        <v>460</v>
      </c>
      <c r="G148" s="9" t="s">
        <v>3457</v>
      </c>
      <c r="H148" s="9" t="s">
        <v>3458</v>
      </c>
      <c r="I148" s="9" t="s">
        <v>3185</v>
      </c>
      <c r="J148" s="9" t="b">
        <v>0</v>
      </c>
      <c r="K148" s="9" t="b">
        <v>0</v>
      </c>
      <c r="L148" s="9">
        <v>422</v>
      </c>
      <c r="M148" s="9">
        <v>4</v>
      </c>
      <c r="N148" s="9">
        <v>7</v>
      </c>
      <c r="O148" s="9">
        <v>46</v>
      </c>
      <c r="P148" s="9" t="s">
        <v>3459</v>
      </c>
      <c r="Q148" s="9">
        <v>1194232</v>
      </c>
      <c r="R148" s="9">
        <v>1852910</v>
      </c>
      <c r="S148" s="9" t="str">
        <f>IF(tbl_crime[[#This Row],[COMMUNITY_AREA_NUMBER]]="", "",_xlfn.XLOOKUP(tbl_crime[[#This Row],[COMMUNITY_AREA_NUMBER]],tbl_census[COMMUNITY_AREA_NUMBER],tbl_census[COMMUNITY_AREA_NAME]))</f>
        <v>South Chicago</v>
      </c>
      <c r="T148" s="9">
        <f>IF(tbl_crime[[#This Row],[COMMUNITY_AREA_NUMBER]]="","",_xlfn.XLOOKUP(tbl_crime[[#This Row],[COMMUNITY_AREA_NUMBER]],tbl_census[COMMUNITY_AREA_NUMBER],tbl_census[HARDSHIP_INDEX]))</f>
        <v>75</v>
      </c>
      <c r="U148" s="9">
        <v>2010</v>
      </c>
      <c r="V148" s="9">
        <v>41.75131717</v>
      </c>
      <c r="W148" s="9">
        <v>-87.563800459999996</v>
      </c>
      <c r="X148" s="9" t="s">
        <v>3588</v>
      </c>
      <c r="Y148" s="9">
        <f>_xlfn.XLOOKUP(tbl_crime[[#This Row],[COMMUNITY_AREA_NUMBER]],Table3[CA_NUMBER],Table3[Rate of misconduct per 100 students])</f>
        <v>241.50000000000003</v>
      </c>
      <c r="Z148" s="9">
        <f>_xlfn.XLOOKUP(tbl_crime[[#This Row],[COMMUNITY_AREA_NUMBER]],Table3[CA_NUMBER],Table3[TOTAL_COLLEGE_ENROLLMENT])</f>
        <v>4043</v>
      </c>
    </row>
    <row r="149" spans="2:26" x14ac:dyDescent="0.2">
      <c r="B149" s="9">
        <v>7002482</v>
      </c>
      <c r="C149" s="9" t="s">
        <v>3589</v>
      </c>
      <c r="D149" s="10">
        <v>39997</v>
      </c>
      <c r="E149" s="9" t="s">
        <v>3590</v>
      </c>
      <c r="F149" s="9">
        <v>486</v>
      </c>
      <c r="G149" s="9" t="s">
        <v>3457</v>
      </c>
      <c r="H149" s="9" t="s">
        <v>3472</v>
      </c>
      <c r="I149" s="9" t="s">
        <v>3122</v>
      </c>
      <c r="J149" s="9" t="b">
        <v>0</v>
      </c>
      <c r="K149" s="9" t="b">
        <v>1</v>
      </c>
      <c r="L149" s="9">
        <v>1124</v>
      </c>
      <c r="M149" s="9">
        <v>11</v>
      </c>
      <c r="N149" s="9">
        <v>28</v>
      </c>
      <c r="O149" s="9">
        <v>27</v>
      </c>
      <c r="P149" s="9" t="s">
        <v>3459</v>
      </c>
      <c r="Q149" s="9">
        <v>1156002</v>
      </c>
      <c r="R149" s="9">
        <v>1898529</v>
      </c>
      <c r="S149" s="9" t="str">
        <f>IF(tbl_crime[[#This Row],[COMMUNITY_AREA_NUMBER]]="", "",_xlfn.XLOOKUP(tbl_crime[[#This Row],[COMMUNITY_AREA_NUMBER]],tbl_census[COMMUNITY_AREA_NUMBER],tbl_census[COMMUNITY_AREA_NAME]))</f>
        <v>East Garfield Park</v>
      </c>
      <c r="T149" s="9">
        <f>IF(tbl_crime[[#This Row],[COMMUNITY_AREA_NUMBER]]="","",_xlfn.XLOOKUP(tbl_crime[[#This Row],[COMMUNITY_AREA_NUMBER]],tbl_census[COMMUNITY_AREA_NUMBER],tbl_census[HARDSHIP_INDEX]))</f>
        <v>83</v>
      </c>
      <c r="U149" s="9">
        <v>2009</v>
      </c>
      <c r="V149" s="9">
        <v>41.877354570000001</v>
      </c>
      <c r="W149" s="9">
        <v>-87.702668130000006</v>
      </c>
      <c r="X149" s="9" t="s">
        <v>3591</v>
      </c>
      <c r="Y149" s="9">
        <f>_xlfn.XLOOKUP(tbl_crime[[#This Row],[COMMUNITY_AREA_NUMBER]],Table3[CA_NUMBER],Table3[Rate of misconduct per 100 students])</f>
        <v>234.89999999999995</v>
      </c>
      <c r="Z149" s="9">
        <f>_xlfn.XLOOKUP(tbl_crime[[#This Row],[COMMUNITY_AREA_NUMBER]],Table3[CA_NUMBER],Table3[TOTAL_COLLEGE_ENROLLMENT])</f>
        <v>5337</v>
      </c>
    </row>
    <row r="150" spans="2:26" x14ac:dyDescent="0.2">
      <c r="B150" s="9">
        <v>8315579</v>
      </c>
      <c r="C150" s="9" t="s">
        <v>3592</v>
      </c>
      <c r="D150" s="10">
        <v>40830</v>
      </c>
      <c r="E150" s="9" t="s">
        <v>3593</v>
      </c>
      <c r="F150" s="9">
        <v>486</v>
      </c>
      <c r="G150" s="9" t="s">
        <v>3457</v>
      </c>
      <c r="H150" s="9" t="s">
        <v>3472</v>
      </c>
      <c r="I150" s="9" t="s">
        <v>3277</v>
      </c>
      <c r="J150" s="9" t="b">
        <v>0</v>
      </c>
      <c r="K150" s="9" t="b">
        <v>1</v>
      </c>
      <c r="L150" s="9">
        <v>1924</v>
      </c>
      <c r="M150" s="9">
        <v>19</v>
      </c>
      <c r="N150" s="9">
        <v>32</v>
      </c>
      <c r="O150" s="9">
        <v>6</v>
      </c>
      <c r="P150" s="9" t="s">
        <v>3459</v>
      </c>
      <c r="Q150" s="9">
        <v>1164380</v>
      </c>
      <c r="R150" s="9">
        <v>1922814</v>
      </c>
      <c r="S150" s="9" t="str">
        <f>IF(tbl_crime[[#This Row],[COMMUNITY_AREA_NUMBER]]="", "",_xlfn.XLOOKUP(tbl_crime[[#This Row],[COMMUNITY_AREA_NUMBER]],tbl_census[COMMUNITY_AREA_NUMBER],tbl_census[COMMUNITY_AREA_NAME]))</f>
        <v>Lake View</v>
      </c>
      <c r="T150" s="9">
        <f>IF(tbl_crime[[#This Row],[COMMUNITY_AREA_NUMBER]]="","",_xlfn.XLOOKUP(tbl_crime[[#This Row],[COMMUNITY_AREA_NUMBER]],tbl_census[COMMUNITY_AREA_NUMBER],tbl_census[HARDSHIP_INDEX]))</f>
        <v>5</v>
      </c>
      <c r="U150" s="9">
        <v>2011</v>
      </c>
      <c r="V150" s="9">
        <v>41.943821210000003</v>
      </c>
      <c r="W150" s="9">
        <v>-87.671218120000006</v>
      </c>
      <c r="X150" s="9" t="s">
        <v>3594</v>
      </c>
      <c r="Y150" s="9">
        <f>_xlfn.XLOOKUP(tbl_crime[[#This Row],[COMMUNITY_AREA_NUMBER]],Table3[CA_NUMBER],Table3[Rate of misconduct per 100 students])</f>
        <v>90.8</v>
      </c>
      <c r="Z150" s="9">
        <f>_xlfn.XLOOKUP(tbl_crime[[#This Row],[COMMUNITY_AREA_NUMBER]],Table3[CA_NUMBER],Table3[TOTAL_COLLEGE_ENROLLMENT])</f>
        <v>7055</v>
      </c>
    </row>
    <row r="151" spans="2:26" x14ac:dyDescent="0.2">
      <c r="B151" s="9">
        <v>3867425</v>
      </c>
      <c r="C151" s="9" t="s">
        <v>3595</v>
      </c>
      <c r="D151" s="10">
        <v>38429</v>
      </c>
      <c r="E151" s="9" t="s">
        <v>3596</v>
      </c>
      <c r="F151" s="9">
        <v>460</v>
      </c>
      <c r="G151" s="9" t="s">
        <v>3457</v>
      </c>
      <c r="H151" s="9" t="s">
        <v>3458</v>
      </c>
      <c r="I151" s="9" t="s">
        <v>3135</v>
      </c>
      <c r="J151" s="9" t="b">
        <v>1</v>
      </c>
      <c r="K151" s="9" t="b">
        <v>0</v>
      </c>
      <c r="L151" s="9">
        <v>1933</v>
      </c>
      <c r="M151" s="9">
        <v>19</v>
      </c>
      <c r="N151" s="9">
        <v>43</v>
      </c>
      <c r="O151" s="9">
        <v>7</v>
      </c>
      <c r="P151" s="9" t="s">
        <v>3459</v>
      </c>
      <c r="Q151" s="9">
        <v>1170513</v>
      </c>
      <c r="R151" s="9">
        <v>1917018</v>
      </c>
      <c r="S151" s="9" t="str">
        <f>IF(tbl_crime[[#This Row],[COMMUNITY_AREA_NUMBER]]="", "",_xlfn.XLOOKUP(tbl_crime[[#This Row],[COMMUNITY_AREA_NUMBER]],tbl_census[COMMUNITY_AREA_NUMBER],tbl_census[COMMUNITY_AREA_NAME]))</f>
        <v>Lincoln Park</v>
      </c>
      <c r="T151" s="9">
        <f>IF(tbl_crime[[#This Row],[COMMUNITY_AREA_NUMBER]]="","",_xlfn.XLOOKUP(tbl_crime[[#This Row],[COMMUNITY_AREA_NUMBER]],tbl_census[COMMUNITY_AREA_NUMBER],tbl_census[HARDSHIP_INDEX]))</f>
        <v>2</v>
      </c>
      <c r="U151" s="9">
        <v>2005</v>
      </c>
      <c r="V151" s="9">
        <v>41.927784529999997</v>
      </c>
      <c r="W151" s="9">
        <v>-87.648846280000001</v>
      </c>
      <c r="X151" s="9" t="s">
        <v>3597</v>
      </c>
      <c r="Y151" s="9">
        <f>_xlfn.XLOOKUP(tbl_crime[[#This Row],[COMMUNITY_AREA_NUMBER]],Table3[CA_NUMBER],Table3[Rate of misconduct per 100 students])</f>
        <v>109.30000000000001</v>
      </c>
      <c r="Z151" s="9">
        <f>_xlfn.XLOOKUP(tbl_crime[[#This Row],[COMMUNITY_AREA_NUMBER]],Table3[CA_NUMBER],Table3[TOTAL_COLLEGE_ENROLLMENT])</f>
        <v>5615</v>
      </c>
    </row>
    <row r="152" spans="2:26" x14ac:dyDescent="0.2">
      <c r="B152" s="9">
        <v>2645724</v>
      </c>
      <c r="C152" s="9" t="s">
        <v>3598</v>
      </c>
      <c r="D152" s="10">
        <v>37703</v>
      </c>
      <c r="E152" s="9" t="s">
        <v>3599</v>
      </c>
      <c r="F152" s="9">
        <v>430</v>
      </c>
      <c r="G152" s="9" t="s">
        <v>3457</v>
      </c>
      <c r="H152" s="9" t="s">
        <v>3532</v>
      </c>
      <c r="I152" s="9" t="s">
        <v>3135</v>
      </c>
      <c r="J152" s="9" t="b">
        <v>0</v>
      </c>
      <c r="K152" s="9" t="b">
        <v>0</v>
      </c>
      <c r="L152" s="9">
        <v>2515</v>
      </c>
      <c r="M152" s="9">
        <v>25</v>
      </c>
      <c r="N152" s="9">
        <v>29</v>
      </c>
      <c r="O152" s="9">
        <v>19</v>
      </c>
      <c r="P152" s="9" t="s">
        <v>3523</v>
      </c>
      <c r="Q152" s="9">
        <v>1138038</v>
      </c>
      <c r="R152" s="9">
        <v>1913774</v>
      </c>
      <c r="S152" s="9" t="str">
        <f>IF(tbl_crime[[#This Row],[COMMUNITY_AREA_NUMBER]]="", "",_xlfn.XLOOKUP(tbl_crime[[#This Row],[COMMUNITY_AREA_NUMBER]],tbl_census[COMMUNITY_AREA_NUMBER],tbl_census[COMMUNITY_AREA_NAME]))</f>
        <v>Belmont Cragin</v>
      </c>
      <c r="T152" s="9">
        <f>IF(tbl_crime[[#This Row],[COMMUNITY_AREA_NUMBER]]="","",_xlfn.XLOOKUP(tbl_crime[[#This Row],[COMMUNITY_AREA_NUMBER]],tbl_census[COMMUNITY_AREA_NUMBER],tbl_census[HARDSHIP_INDEX]))</f>
        <v>70</v>
      </c>
      <c r="U152" s="9">
        <v>2003</v>
      </c>
      <c r="V152" s="9">
        <v>41.919532009999998</v>
      </c>
      <c r="W152" s="9">
        <v>-87.768259130000004</v>
      </c>
      <c r="X152" s="9" t="s">
        <v>3600</v>
      </c>
      <c r="Y152" s="9">
        <f>_xlfn.XLOOKUP(tbl_crime[[#This Row],[COMMUNITY_AREA_NUMBER]],Table3[CA_NUMBER],Table3[Rate of misconduct per 100 students])</f>
        <v>100.6</v>
      </c>
      <c r="Z152" s="9">
        <f>_xlfn.XLOOKUP(tbl_crime[[#This Row],[COMMUNITY_AREA_NUMBER]],Table3[CA_NUMBER],Table3[TOTAL_COLLEGE_ENROLLMENT])</f>
        <v>14386</v>
      </c>
    </row>
    <row r="153" spans="2:26" x14ac:dyDescent="0.2">
      <c r="B153" s="9">
        <v>3500168</v>
      </c>
      <c r="C153" s="9" t="s">
        <v>3601</v>
      </c>
      <c r="D153" s="10">
        <v>38215</v>
      </c>
      <c r="E153" s="9" t="s">
        <v>3602</v>
      </c>
      <c r="F153" s="9">
        <v>486</v>
      </c>
      <c r="G153" s="9" t="s">
        <v>3457</v>
      </c>
      <c r="H153" s="9" t="s">
        <v>3472</v>
      </c>
      <c r="I153" s="9" t="s">
        <v>3122</v>
      </c>
      <c r="J153" s="9" t="b">
        <v>0</v>
      </c>
      <c r="K153" s="9" t="b">
        <v>0</v>
      </c>
      <c r="L153" s="9">
        <v>1133</v>
      </c>
      <c r="M153" s="9">
        <v>11</v>
      </c>
      <c r="N153" s="9">
        <v>24</v>
      </c>
      <c r="O153" s="9">
        <v>29</v>
      </c>
      <c r="P153" s="9" t="s">
        <v>3459</v>
      </c>
      <c r="Q153" s="9">
        <v>1151050</v>
      </c>
      <c r="R153" s="9">
        <v>1895100</v>
      </c>
      <c r="S153" s="9" t="str">
        <f>IF(tbl_crime[[#This Row],[COMMUNITY_AREA_NUMBER]]="", "",_xlfn.XLOOKUP(tbl_crime[[#This Row],[COMMUNITY_AREA_NUMBER]],tbl_census[COMMUNITY_AREA_NUMBER],tbl_census[COMMUNITY_AREA_NAME]))</f>
        <v>North Lawndale</v>
      </c>
      <c r="T153" s="9">
        <f>IF(tbl_crime[[#This Row],[COMMUNITY_AREA_NUMBER]]="","",_xlfn.XLOOKUP(tbl_crime[[#This Row],[COMMUNITY_AREA_NUMBER]],tbl_census[COMMUNITY_AREA_NUMBER],tbl_census[HARDSHIP_INDEX]))</f>
        <v>87</v>
      </c>
      <c r="U153" s="9">
        <v>2004</v>
      </c>
      <c r="V153" s="9">
        <v>41.868043419999999</v>
      </c>
      <c r="W153" s="9">
        <v>-87.720940450000001</v>
      </c>
      <c r="X153" s="9" t="s">
        <v>3603</v>
      </c>
      <c r="Y153" s="9">
        <f>_xlfn.XLOOKUP(tbl_crime[[#This Row],[COMMUNITY_AREA_NUMBER]],Table3[CA_NUMBER],Table3[Rate of misconduct per 100 students])</f>
        <v>424.99999999999989</v>
      </c>
      <c r="Z153" s="9">
        <f>_xlfn.XLOOKUP(tbl_crime[[#This Row],[COMMUNITY_AREA_NUMBER]],Table3[CA_NUMBER],Table3[TOTAL_COLLEGE_ENROLLMENT])</f>
        <v>5146</v>
      </c>
    </row>
    <row r="154" spans="2:26" x14ac:dyDescent="0.2">
      <c r="B154" s="9">
        <v>9068374</v>
      </c>
      <c r="C154" s="9" t="s">
        <v>3604</v>
      </c>
      <c r="D154" s="10">
        <v>41364</v>
      </c>
      <c r="E154" s="9" t="s">
        <v>3605</v>
      </c>
      <c r="F154" s="9">
        <v>486</v>
      </c>
      <c r="G154" s="9" t="s">
        <v>3457</v>
      </c>
      <c r="H154" s="9" t="s">
        <v>3472</v>
      </c>
      <c r="I154" s="9" t="s">
        <v>3131</v>
      </c>
      <c r="J154" s="9" t="b">
        <v>1</v>
      </c>
      <c r="K154" s="9" t="b">
        <v>0</v>
      </c>
      <c r="L154" s="9">
        <v>324</v>
      </c>
      <c r="M154" s="9">
        <v>3</v>
      </c>
      <c r="N154" s="9">
        <v>5</v>
      </c>
      <c r="O154" s="9">
        <v>43</v>
      </c>
      <c r="P154" s="9" t="s">
        <v>3459</v>
      </c>
      <c r="Q154" s="9">
        <v>1188071</v>
      </c>
      <c r="R154" s="9">
        <v>1857123</v>
      </c>
      <c r="S154" s="9" t="str">
        <f>IF(tbl_crime[[#This Row],[COMMUNITY_AREA_NUMBER]]="", "",_xlfn.XLOOKUP(tbl_crime[[#This Row],[COMMUNITY_AREA_NUMBER]],tbl_census[COMMUNITY_AREA_NUMBER],tbl_census[COMMUNITY_AREA_NAME]))</f>
        <v>South Shore</v>
      </c>
      <c r="T154" s="9">
        <f>IF(tbl_crime[[#This Row],[COMMUNITY_AREA_NUMBER]]="","",_xlfn.XLOOKUP(tbl_crime[[#This Row],[COMMUNITY_AREA_NUMBER]],tbl_census[COMMUNITY_AREA_NUMBER],tbl_census[HARDSHIP_INDEX]))</f>
        <v>55</v>
      </c>
      <c r="U154" s="9">
        <v>2013</v>
      </c>
      <c r="V154" s="9">
        <v>41.763027020000003</v>
      </c>
      <c r="W154" s="9">
        <v>-87.586243069999995</v>
      </c>
      <c r="X154" s="9" t="s">
        <v>3606</v>
      </c>
      <c r="Y154" s="9">
        <f>_xlfn.XLOOKUP(tbl_crime[[#This Row],[COMMUNITY_AREA_NUMBER]],Table3[CA_NUMBER],Table3[Rate of misconduct per 100 students])</f>
        <v>414.29999999999995</v>
      </c>
      <c r="Z154" s="9">
        <f>_xlfn.XLOOKUP(tbl_crime[[#This Row],[COMMUNITY_AREA_NUMBER]],Table3[CA_NUMBER],Table3[TOTAL_COLLEGE_ENROLLMENT])</f>
        <v>4543</v>
      </c>
    </row>
    <row r="155" spans="2:26" x14ac:dyDescent="0.2">
      <c r="B155" s="9">
        <v>1639049</v>
      </c>
      <c r="C155" s="9" t="s">
        <v>3607</v>
      </c>
      <c r="D155" s="10">
        <v>37089</v>
      </c>
      <c r="E155" s="9" t="s">
        <v>3608</v>
      </c>
      <c r="F155" s="9">
        <v>460</v>
      </c>
      <c r="G155" s="9" t="s">
        <v>3457</v>
      </c>
      <c r="H155" s="9" t="s">
        <v>3458</v>
      </c>
      <c r="I155" s="9" t="s">
        <v>3135</v>
      </c>
      <c r="J155" s="9" t="b">
        <v>0</v>
      </c>
      <c r="K155" s="9" t="b">
        <v>0</v>
      </c>
      <c r="L155" s="9">
        <v>814</v>
      </c>
      <c r="M155" s="9">
        <v>8</v>
      </c>
      <c r="P155" s="9" t="s">
        <v>3459</v>
      </c>
      <c r="Q155" s="9">
        <v>1145097</v>
      </c>
      <c r="R155" s="9">
        <v>1874410</v>
      </c>
      <c r="S155" s="9" t="str">
        <f>IF(tbl_crime[[#This Row],[COMMUNITY_AREA_NUMBER]]="", "",_xlfn.XLOOKUP(tbl_crime[[#This Row],[COMMUNITY_AREA_NUMBER]],tbl_census[COMMUNITY_AREA_NUMBER],tbl_census[COMMUNITY_AREA_NAME]))</f>
        <v/>
      </c>
      <c r="T155" s="9" t="str">
        <f>IF(tbl_crime[[#This Row],[COMMUNITY_AREA_NUMBER]]="","",_xlfn.XLOOKUP(tbl_crime[[#This Row],[COMMUNITY_AREA_NUMBER]],tbl_census[COMMUNITY_AREA_NUMBER],tbl_census[HARDSHIP_INDEX]))</f>
        <v/>
      </c>
      <c r="U155" s="9">
        <v>2001</v>
      </c>
      <c r="V155" s="9">
        <v>41.81138164</v>
      </c>
      <c r="W155" s="9">
        <v>-87.743317050000002</v>
      </c>
      <c r="X155" s="9" t="s">
        <v>3609</v>
      </c>
      <c r="Y155" s="9">
        <f>_xlfn.XLOOKUP(tbl_crime[[#This Row],[COMMUNITY_AREA_NUMBER]],Table3[CA_NUMBER],Table3[Rate of misconduct per 100 students])</f>
        <v>0</v>
      </c>
      <c r="Z155" s="9">
        <f>_xlfn.XLOOKUP(tbl_crime[[#This Row],[COMMUNITY_AREA_NUMBER]],Table3[CA_NUMBER],Table3[TOTAL_COLLEGE_ENROLLMENT])</f>
        <v>0</v>
      </c>
    </row>
    <row r="156" spans="2:26" x14ac:dyDescent="0.2">
      <c r="B156" s="9">
        <v>3812293</v>
      </c>
      <c r="C156" s="9" t="s">
        <v>3610</v>
      </c>
      <c r="D156" s="10">
        <v>38394</v>
      </c>
      <c r="E156" s="9" t="s">
        <v>3611</v>
      </c>
      <c r="F156" s="9">
        <v>460</v>
      </c>
      <c r="G156" s="9" t="s">
        <v>3457</v>
      </c>
      <c r="H156" s="9" t="s">
        <v>3458</v>
      </c>
      <c r="I156" s="9" t="s">
        <v>3185</v>
      </c>
      <c r="J156" s="9" t="b">
        <v>0</v>
      </c>
      <c r="K156" s="9" t="b">
        <v>0</v>
      </c>
      <c r="L156" s="9">
        <v>724</v>
      </c>
      <c r="M156" s="9">
        <v>7</v>
      </c>
      <c r="N156" s="9">
        <v>17</v>
      </c>
      <c r="O156" s="9">
        <v>68</v>
      </c>
      <c r="P156" s="9" t="s">
        <v>3459</v>
      </c>
      <c r="Q156" s="9">
        <v>1170803</v>
      </c>
      <c r="R156" s="9">
        <v>1860231</v>
      </c>
      <c r="S156" s="9" t="str">
        <f>IF(tbl_crime[[#This Row],[COMMUNITY_AREA_NUMBER]]="", "",_xlfn.XLOOKUP(tbl_crime[[#This Row],[COMMUNITY_AREA_NUMBER]],tbl_census[COMMUNITY_AREA_NUMBER],tbl_census[COMMUNITY_AREA_NAME]))</f>
        <v>Englewood</v>
      </c>
      <c r="T156" s="9">
        <f>IF(tbl_crime[[#This Row],[COMMUNITY_AREA_NUMBER]]="","",_xlfn.XLOOKUP(tbl_crime[[#This Row],[COMMUNITY_AREA_NUMBER]],tbl_census[COMMUNITY_AREA_NUMBER],tbl_census[HARDSHIP_INDEX]))</f>
        <v>94</v>
      </c>
      <c r="U156" s="9">
        <v>2005</v>
      </c>
      <c r="V156" s="9">
        <v>41.77194987</v>
      </c>
      <c r="W156" s="9">
        <v>-87.649442480000005</v>
      </c>
      <c r="X156" s="9" t="s">
        <v>3612</v>
      </c>
      <c r="Y156" s="9">
        <f>_xlfn.XLOOKUP(tbl_crime[[#This Row],[COMMUNITY_AREA_NUMBER]],Table3[CA_NUMBER],Table3[Rate of misconduct per 100 students])</f>
        <v>572.4</v>
      </c>
      <c r="Z156" s="9">
        <f>_xlfn.XLOOKUP(tbl_crime[[#This Row],[COMMUNITY_AREA_NUMBER]],Table3[CA_NUMBER],Table3[TOTAL_COLLEGE_ENROLLMENT])</f>
        <v>6832</v>
      </c>
    </row>
    <row r="157" spans="2:26" x14ac:dyDescent="0.2">
      <c r="B157" s="9">
        <v>2961173</v>
      </c>
      <c r="C157" s="9" t="s">
        <v>3613</v>
      </c>
      <c r="D157" s="10">
        <v>37883</v>
      </c>
      <c r="E157" s="9" t="s">
        <v>3614</v>
      </c>
      <c r="F157" s="9">
        <v>460</v>
      </c>
      <c r="G157" s="9" t="s">
        <v>3457</v>
      </c>
      <c r="H157" s="9" t="s">
        <v>3458</v>
      </c>
      <c r="I157" s="9" t="s">
        <v>3150</v>
      </c>
      <c r="J157" s="9" t="b">
        <v>0</v>
      </c>
      <c r="K157" s="9" t="b">
        <v>0</v>
      </c>
      <c r="L157" s="9">
        <v>232</v>
      </c>
      <c r="M157" s="9">
        <v>2</v>
      </c>
      <c r="N157" s="9">
        <v>3</v>
      </c>
      <c r="O157" s="9">
        <v>37</v>
      </c>
      <c r="P157" s="9" t="s">
        <v>3459</v>
      </c>
      <c r="Q157" s="9">
        <v>1175887</v>
      </c>
      <c r="R157" s="9">
        <v>1869033</v>
      </c>
      <c r="S157" s="9" t="str">
        <f>IF(tbl_crime[[#This Row],[COMMUNITY_AREA_NUMBER]]="", "",_xlfn.XLOOKUP(tbl_crime[[#This Row],[COMMUNITY_AREA_NUMBER]],tbl_census[COMMUNITY_AREA_NUMBER],tbl_census[COMMUNITY_AREA_NAME]))</f>
        <v>Fuller Park</v>
      </c>
      <c r="T157" s="9">
        <f>IF(tbl_crime[[#This Row],[COMMUNITY_AREA_NUMBER]]="","",_xlfn.XLOOKUP(tbl_crime[[#This Row],[COMMUNITY_AREA_NUMBER]],tbl_census[COMMUNITY_AREA_NUMBER],tbl_census[HARDSHIP_INDEX]))</f>
        <v>97</v>
      </c>
      <c r="U157" s="9">
        <v>2003</v>
      </c>
      <c r="V157" s="9">
        <v>41.795991039999997</v>
      </c>
      <c r="W157" s="9">
        <v>-87.630542489999996</v>
      </c>
      <c r="X157" s="9" t="s">
        <v>3615</v>
      </c>
      <c r="Y157" s="9">
        <f>_xlfn.XLOOKUP(tbl_crime[[#This Row],[COMMUNITY_AREA_NUMBER]],Table3[CA_NUMBER],Table3[Rate of misconduct per 100 students])</f>
        <v>82.5</v>
      </c>
      <c r="Z157" s="9">
        <f>_xlfn.XLOOKUP(tbl_crime[[#This Row],[COMMUNITY_AREA_NUMBER]],Table3[CA_NUMBER],Table3[TOTAL_COLLEGE_ENROLLMENT])</f>
        <v>531</v>
      </c>
    </row>
    <row r="158" spans="2:26" x14ac:dyDescent="0.2">
      <c r="B158" s="9">
        <v>4620332</v>
      </c>
      <c r="C158" s="9" t="s">
        <v>3616</v>
      </c>
      <c r="D158" s="10">
        <v>38782</v>
      </c>
      <c r="E158" s="9" t="s">
        <v>3617</v>
      </c>
      <c r="F158" s="9">
        <v>460</v>
      </c>
      <c r="G158" s="9" t="s">
        <v>3457</v>
      </c>
      <c r="H158" s="9" t="s">
        <v>3458</v>
      </c>
      <c r="I158" s="9" t="s">
        <v>3185</v>
      </c>
      <c r="J158" s="9" t="b">
        <v>0</v>
      </c>
      <c r="K158" s="9" t="b">
        <v>0</v>
      </c>
      <c r="L158" s="9">
        <v>723</v>
      </c>
      <c r="M158" s="9">
        <v>7</v>
      </c>
      <c r="N158" s="9">
        <v>6</v>
      </c>
      <c r="O158" s="9">
        <v>68</v>
      </c>
      <c r="P158" s="9" t="s">
        <v>3459</v>
      </c>
      <c r="Q158" s="9">
        <v>1172498</v>
      </c>
      <c r="R158" s="9">
        <v>1860115</v>
      </c>
      <c r="S158" s="9" t="str">
        <f>IF(tbl_crime[[#This Row],[COMMUNITY_AREA_NUMBER]]="", "",_xlfn.XLOOKUP(tbl_crime[[#This Row],[COMMUNITY_AREA_NUMBER]],tbl_census[COMMUNITY_AREA_NUMBER],tbl_census[COMMUNITY_AREA_NAME]))</f>
        <v>Englewood</v>
      </c>
      <c r="T158" s="9">
        <f>IF(tbl_crime[[#This Row],[COMMUNITY_AREA_NUMBER]]="","",_xlfn.XLOOKUP(tbl_crime[[#This Row],[COMMUNITY_AREA_NUMBER]],tbl_census[COMMUNITY_AREA_NUMBER],tbl_census[HARDSHIP_INDEX]))</f>
        <v>94</v>
      </c>
      <c r="U158" s="9">
        <v>2006</v>
      </c>
      <c r="V158" s="9">
        <v>41.771594399999998</v>
      </c>
      <c r="W158" s="9">
        <v>-87.643232569999995</v>
      </c>
      <c r="X158" s="9" t="s">
        <v>3618</v>
      </c>
      <c r="Y158" s="9">
        <f>_xlfn.XLOOKUP(tbl_crime[[#This Row],[COMMUNITY_AREA_NUMBER]],Table3[CA_NUMBER],Table3[Rate of misconduct per 100 students])</f>
        <v>572.4</v>
      </c>
      <c r="Z158" s="9">
        <f>_xlfn.XLOOKUP(tbl_crime[[#This Row],[COMMUNITY_AREA_NUMBER]],Table3[CA_NUMBER],Table3[TOTAL_COLLEGE_ENROLLMENT])</f>
        <v>6832</v>
      </c>
    </row>
    <row r="159" spans="2:26" x14ac:dyDescent="0.2">
      <c r="B159" s="9">
        <v>4044375</v>
      </c>
      <c r="C159" s="9" t="s">
        <v>3619</v>
      </c>
      <c r="D159" s="10">
        <v>38502</v>
      </c>
      <c r="E159" s="9" t="s">
        <v>3620</v>
      </c>
      <c r="F159" s="9">
        <v>460</v>
      </c>
      <c r="G159" s="9" t="s">
        <v>3457</v>
      </c>
      <c r="H159" s="9" t="s">
        <v>3458</v>
      </c>
      <c r="I159" s="9" t="s">
        <v>3185</v>
      </c>
      <c r="J159" s="9" t="b">
        <v>0</v>
      </c>
      <c r="K159" s="9" t="b">
        <v>0</v>
      </c>
      <c r="L159" s="9">
        <v>1133</v>
      </c>
      <c r="M159" s="9">
        <v>11</v>
      </c>
      <c r="N159" s="9">
        <v>24</v>
      </c>
      <c r="O159" s="9">
        <v>26</v>
      </c>
      <c r="P159" s="9" t="s">
        <v>3459</v>
      </c>
      <c r="Q159" s="9">
        <v>1150520</v>
      </c>
      <c r="R159" s="9">
        <v>1895862</v>
      </c>
      <c r="S159" s="9" t="str">
        <f>IF(tbl_crime[[#This Row],[COMMUNITY_AREA_NUMBER]]="", "",_xlfn.XLOOKUP(tbl_crime[[#This Row],[COMMUNITY_AREA_NUMBER]],tbl_census[COMMUNITY_AREA_NUMBER],tbl_census[COMMUNITY_AREA_NAME]))</f>
        <v>West Garfield Park</v>
      </c>
      <c r="T159" s="9">
        <f>IF(tbl_crime[[#This Row],[COMMUNITY_AREA_NUMBER]]="","",_xlfn.XLOOKUP(tbl_crime[[#This Row],[COMMUNITY_AREA_NUMBER]],tbl_census[COMMUNITY_AREA_NUMBER],tbl_census[HARDSHIP_INDEX]))</f>
        <v>92</v>
      </c>
      <c r="U159" s="9">
        <v>2005</v>
      </c>
      <c r="V159" s="9">
        <v>41.870144799999998</v>
      </c>
      <c r="W159" s="9">
        <v>-87.722866300000007</v>
      </c>
      <c r="X159" s="9" t="s">
        <v>3621</v>
      </c>
      <c r="Y159" s="9">
        <f>_xlfn.XLOOKUP(tbl_crime[[#This Row],[COMMUNITY_AREA_NUMBER]],Table3[CA_NUMBER],Table3[Rate of misconduct per 100 students])</f>
        <v>259.70000000000005</v>
      </c>
      <c r="Z159" s="9">
        <f>_xlfn.XLOOKUP(tbl_crime[[#This Row],[COMMUNITY_AREA_NUMBER]],Table3[CA_NUMBER],Table3[TOTAL_COLLEGE_ENROLLMENT])</f>
        <v>2622</v>
      </c>
    </row>
    <row r="160" spans="2:26" x14ac:dyDescent="0.2">
      <c r="B160" s="9">
        <v>9999493</v>
      </c>
      <c r="C160" s="9" t="s">
        <v>3622</v>
      </c>
      <c r="D160" s="10">
        <v>42081</v>
      </c>
      <c r="E160" s="9" t="s">
        <v>3623</v>
      </c>
      <c r="F160" s="9">
        <v>460</v>
      </c>
      <c r="G160" s="9" t="s">
        <v>3457</v>
      </c>
      <c r="H160" s="9" t="s">
        <v>3458</v>
      </c>
      <c r="I160" s="9" t="s">
        <v>3150</v>
      </c>
      <c r="J160" s="9" t="b">
        <v>1</v>
      </c>
      <c r="K160" s="9" t="b">
        <v>0</v>
      </c>
      <c r="L160" s="9">
        <v>111</v>
      </c>
      <c r="M160" s="9">
        <v>1</v>
      </c>
      <c r="N160" s="9">
        <v>42</v>
      </c>
      <c r="O160" s="9">
        <v>32</v>
      </c>
      <c r="P160" s="9" t="s">
        <v>3459</v>
      </c>
      <c r="Q160" s="9">
        <v>1176338</v>
      </c>
      <c r="R160" s="9">
        <v>1901346</v>
      </c>
      <c r="S160" s="9" t="str">
        <f>IF(tbl_crime[[#This Row],[COMMUNITY_AREA_NUMBER]]="", "",_xlfn.XLOOKUP(tbl_crime[[#This Row],[COMMUNITY_AREA_NUMBER]],tbl_census[COMMUNITY_AREA_NUMBER],tbl_census[COMMUNITY_AREA_NAME]))</f>
        <v>Loop</v>
      </c>
      <c r="T160" s="9">
        <f>IF(tbl_crime[[#This Row],[COMMUNITY_AREA_NUMBER]]="","",_xlfn.XLOOKUP(tbl_crime[[#This Row],[COMMUNITY_AREA_NUMBER]],tbl_census[COMMUNITY_AREA_NUMBER],tbl_census[HARDSHIP_INDEX]))</f>
        <v>3</v>
      </c>
      <c r="U160" s="9">
        <v>2015</v>
      </c>
      <c r="V160" s="9">
        <v>41.884650260000001</v>
      </c>
      <c r="W160" s="9">
        <v>-87.627915459999997</v>
      </c>
      <c r="X160" s="9" t="s">
        <v>3624</v>
      </c>
      <c r="Y160" s="9">
        <f>_xlfn.XLOOKUP(tbl_crime[[#This Row],[COMMUNITY_AREA_NUMBER]],Table3[CA_NUMBER],Table3[Rate of misconduct per 100 students])</f>
        <v>4.5</v>
      </c>
      <c r="Z160" s="9">
        <f>_xlfn.XLOOKUP(tbl_crime[[#This Row],[COMMUNITY_AREA_NUMBER]],Table3[CA_NUMBER],Table3[TOTAL_COLLEGE_ENROLLMENT])</f>
        <v>871</v>
      </c>
    </row>
    <row r="161" spans="2:26" x14ac:dyDescent="0.2">
      <c r="B161" s="9">
        <v>7692081</v>
      </c>
      <c r="C161" s="9" t="s">
        <v>3625</v>
      </c>
      <c r="D161" s="10">
        <v>40425</v>
      </c>
      <c r="E161" s="9" t="s">
        <v>3626</v>
      </c>
      <c r="F161" s="9">
        <v>486</v>
      </c>
      <c r="G161" s="9" t="s">
        <v>3457</v>
      </c>
      <c r="H161" s="9" t="s">
        <v>3472</v>
      </c>
      <c r="I161" s="9" t="s">
        <v>3225</v>
      </c>
      <c r="J161" s="9" t="b">
        <v>0</v>
      </c>
      <c r="K161" s="9" t="b">
        <v>1</v>
      </c>
      <c r="L161" s="9">
        <v>2332</v>
      </c>
      <c r="M161" s="9">
        <v>19</v>
      </c>
      <c r="N161" s="9">
        <v>44</v>
      </c>
      <c r="O161" s="9">
        <v>6</v>
      </c>
      <c r="P161" s="9" t="s">
        <v>3459</v>
      </c>
      <c r="Q161" s="9">
        <v>1171428</v>
      </c>
      <c r="R161" s="9">
        <v>1921885</v>
      </c>
      <c r="S161" s="9" t="str">
        <f>IF(tbl_crime[[#This Row],[COMMUNITY_AREA_NUMBER]]="", "",_xlfn.XLOOKUP(tbl_crime[[#This Row],[COMMUNITY_AREA_NUMBER]],tbl_census[COMMUNITY_AREA_NUMBER],tbl_census[COMMUNITY_AREA_NAME]))</f>
        <v>Lake View</v>
      </c>
      <c r="T161" s="9">
        <f>IF(tbl_crime[[#This Row],[COMMUNITY_AREA_NUMBER]]="","",_xlfn.XLOOKUP(tbl_crime[[#This Row],[COMMUNITY_AREA_NUMBER]],tbl_census[COMMUNITY_AREA_NUMBER],tbl_census[HARDSHIP_INDEX]))</f>
        <v>5</v>
      </c>
      <c r="U161" s="9">
        <v>2010</v>
      </c>
      <c r="V161" s="9">
        <v>41.941119690000001</v>
      </c>
      <c r="W161" s="9">
        <v>-87.645340520000005</v>
      </c>
      <c r="X161" s="9" t="s">
        <v>3627</v>
      </c>
      <c r="Y161" s="9">
        <f>_xlfn.XLOOKUP(tbl_crime[[#This Row],[COMMUNITY_AREA_NUMBER]],Table3[CA_NUMBER],Table3[Rate of misconduct per 100 students])</f>
        <v>90.8</v>
      </c>
      <c r="Z161" s="9">
        <f>_xlfn.XLOOKUP(tbl_crime[[#This Row],[COMMUNITY_AREA_NUMBER]],Table3[CA_NUMBER],Table3[TOTAL_COLLEGE_ENROLLMENT])</f>
        <v>7055</v>
      </c>
    </row>
    <row r="162" spans="2:26" x14ac:dyDescent="0.2">
      <c r="B162" s="9">
        <v>5378309</v>
      </c>
      <c r="C162" s="9" t="s">
        <v>3628</v>
      </c>
      <c r="D162" s="10">
        <v>39154</v>
      </c>
      <c r="E162" s="9" t="s">
        <v>3629</v>
      </c>
      <c r="F162" s="9" t="s">
        <v>3630</v>
      </c>
      <c r="G162" s="9" t="s">
        <v>3457</v>
      </c>
      <c r="H162" s="9" t="s">
        <v>3631</v>
      </c>
      <c r="I162" s="9" t="s">
        <v>3135</v>
      </c>
      <c r="J162" s="9" t="b">
        <v>0</v>
      </c>
      <c r="K162" s="9" t="b">
        <v>0</v>
      </c>
      <c r="L162" s="9">
        <v>1034</v>
      </c>
      <c r="M162" s="9">
        <v>10</v>
      </c>
      <c r="N162" s="9">
        <v>28</v>
      </c>
      <c r="O162" s="9">
        <v>30</v>
      </c>
      <c r="P162" s="9" t="s">
        <v>3523</v>
      </c>
      <c r="Q162" s="9">
        <v>1158737</v>
      </c>
      <c r="R162" s="9">
        <v>1888170</v>
      </c>
      <c r="S162" s="9" t="str">
        <f>IF(tbl_crime[[#This Row],[COMMUNITY_AREA_NUMBER]]="", "",_xlfn.XLOOKUP(tbl_crime[[#This Row],[COMMUNITY_AREA_NUMBER]],tbl_census[COMMUNITY_AREA_NUMBER],tbl_census[COMMUNITY_AREA_NAME]))</f>
        <v>South Lawndale</v>
      </c>
      <c r="T162" s="9">
        <f>IF(tbl_crime[[#This Row],[COMMUNITY_AREA_NUMBER]]="","",_xlfn.XLOOKUP(tbl_crime[[#This Row],[COMMUNITY_AREA_NUMBER]],tbl_census[COMMUNITY_AREA_NUMBER],tbl_census[HARDSHIP_INDEX]))</f>
        <v>96</v>
      </c>
      <c r="U162" s="9">
        <v>2007</v>
      </c>
      <c r="V162" s="9">
        <v>41.848872829999998</v>
      </c>
      <c r="W162" s="9">
        <v>-87.692909670000006</v>
      </c>
      <c r="X162" s="9" t="s">
        <v>3632</v>
      </c>
      <c r="Y162" s="9">
        <f>_xlfn.XLOOKUP(tbl_crime[[#This Row],[COMMUNITY_AREA_NUMBER]],Table3[CA_NUMBER],Table3[Rate of misconduct per 100 students])</f>
        <v>234.69999999999996</v>
      </c>
      <c r="Z162" s="9">
        <f>_xlfn.XLOOKUP(tbl_crime[[#This Row],[COMMUNITY_AREA_NUMBER]],Table3[CA_NUMBER],Table3[TOTAL_COLLEGE_ENROLLMENT])</f>
        <v>14793</v>
      </c>
    </row>
    <row r="163" spans="2:26" x14ac:dyDescent="0.2">
      <c r="B163" s="9">
        <v>6982403</v>
      </c>
      <c r="C163" s="9" t="s">
        <v>3633</v>
      </c>
      <c r="D163" s="10">
        <v>39985</v>
      </c>
      <c r="E163" s="9" t="s">
        <v>3634</v>
      </c>
      <c r="F163" s="9">
        <v>460</v>
      </c>
      <c r="G163" s="9" t="s">
        <v>3457</v>
      </c>
      <c r="H163" s="9" t="s">
        <v>3458</v>
      </c>
      <c r="I163" s="9" t="s">
        <v>3185</v>
      </c>
      <c r="J163" s="9" t="b">
        <v>1</v>
      </c>
      <c r="K163" s="9" t="b">
        <v>0</v>
      </c>
      <c r="L163" s="9">
        <v>726</v>
      </c>
      <c r="M163" s="9">
        <v>7</v>
      </c>
      <c r="N163" s="9">
        <v>15</v>
      </c>
      <c r="O163" s="9">
        <v>67</v>
      </c>
      <c r="P163" s="9" t="s">
        <v>3459</v>
      </c>
      <c r="Q163" s="9">
        <v>1163273</v>
      </c>
      <c r="R163" s="9">
        <v>1862841</v>
      </c>
      <c r="S163" s="9" t="str">
        <f>IF(tbl_crime[[#This Row],[COMMUNITY_AREA_NUMBER]]="", "",_xlfn.XLOOKUP(tbl_crime[[#This Row],[COMMUNITY_AREA_NUMBER]],tbl_census[COMMUNITY_AREA_NUMBER],tbl_census[COMMUNITY_AREA_NAME]))</f>
        <v>West Englewood</v>
      </c>
      <c r="T163" s="9">
        <f>IF(tbl_crime[[#This Row],[COMMUNITY_AREA_NUMBER]]="","",_xlfn.XLOOKUP(tbl_crime[[#This Row],[COMMUNITY_AREA_NUMBER]],tbl_census[COMMUNITY_AREA_NUMBER],tbl_census[HARDSHIP_INDEX]))</f>
        <v>89</v>
      </c>
      <c r="U163" s="9">
        <v>2009</v>
      </c>
      <c r="V163" s="9">
        <v>41.779273060000001</v>
      </c>
      <c r="W163" s="9">
        <v>-87.676972160000005</v>
      </c>
      <c r="X163" s="9" t="s">
        <v>3635</v>
      </c>
      <c r="Y163" s="9">
        <f>_xlfn.XLOOKUP(tbl_crime[[#This Row],[COMMUNITY_AREA_NUMBER]],Table3[CA_NUMBER],Table3[Rate of misconduct per 100 students])</f>
        <v>486.4</v>
      </c>
      <c r="Z163" s="9">
        <f>_xlfn.XLOOKUP(tbl_crime[[#This Row],[COMMUNITY_AREA_NUMBER]],Table3[CA_NUMBER],Table3[TOTAL_COLLEGE_ENROLLMENT])</f>
        <v>5946</v>
      </c>
    </row>
    <row r="164" spans="2:26" x14ac:dyDescent="0.2">
      <c r="B164" s="9">
        <v>2679112</v>
      </c>
      <c r="C164" s="9" t="s">
        <v>3636</v>
      </c>
      <c r="D164" s="10">
        <v>37722</v>
      </c>
      <c r="E164" s="9" t="s">
        <v>3637</v>
      </c>
      <c r="F164" s="9">
        <v>460</v>
      </c>
      <c r="G164" s="9" t="s">
        <v>3457</v>
      </c>
      <c r="H164" s="9" t="s">
        <v>3458</v>
      </c>
      <c r="I164" s="9" t="s">
        <v>3122</v>
      </c>
      <c r="J164" s="9" t="b">
        <v>0</v>
      </c>
      <c r="K164" s="9" t="b">
        <v>0</v>
      </c>
      <c r="L164" s="9">
        <v>1532</v>
      </c>
      <c r="M164" s="9">
        <v>15</v>
      </c>
      <c r="N164" s="9">
        <v>28</v>
      </c>
      <c r="O164" s="9">
        <v>25</v>
      </c>
      <c r="P164" s="9" t="s">
        <v>3459</v>
      </c>
      <c r="Q164" s="9">
        <v>1143908</v>
      </c>
      <c r="R164" s="9">
        <v>1904200</v>
      </c>
      <c r="S164" s="9" t="str">
        <f>IF(tbl_crime[[#This Row],[COMMUNITY_AREA_NUMBER]]="", "",_xlfn.XLOOKUP(tbl_crime[[#This Row],[COMMUNITY_AREA_NUMBER]],tbl_census[COMMUNITY_AREA_NUMBER],tbl_census[COMMUNITY_AREA_NAME]))</f>
        <v>Austin</v>
      </c>
      <c r="T164" s="9">
        <f>IF(tbl_crime[[#This Row],[COMMUNITY_AREA_NUMBER]]="","",_xlfn.XLOOKUP(tbl_crime[[#This Row],[COMMUNITY_AREA_NUMBER]],tbl_census[COMMUNITY_AREA_NUMBER],tbl_census[HARDSHIP_INDEX]))</f>
        <v>73</v>
      </c>
      <c r="U164" s="9">
        <v>2003</v>
      </c>
      <c r="V164" s="9">
        <v>41.893151750000001</v>
      </c>
      <c r="W164" s="9">
        <v>-87.746932110000003</v>
      </c>
      <c r="X164" s="9" t="s">
        <v>3638</v>
      </c>
      <c r="Y164" s="9">
        <f>_xlfn.XLOOKUP(tbl_crime[[#This Row],[COMMUNITY_AREA_NUMBER]],Table3[CA_NUMBER],Table3[Rate of misconduct per 100 students])</f>
        <v>578.79999999999995</v>
      </c>
      <c r="Z164" s="9">
        <f>_xlfn.XLOOKUP(tbl_crime[[#This Row],[COMMUNITY_AREA_NUMBER]],Table3[CA_NUMBER],Table3[TOTAL_COLLEGE_ENROLLMENT])</f>
        <v>10933</v>
      </c>
    </row>
    <row r="165" spans="2:26" x14ac:dyDescent="0.2">
      <c r="B165" s="9">
        <v>4448011</v>
      </c>
      <c r="C165" s="9" t="s">
        <v>3639</v>
      </c>
      <c r="D165" s="10">
        <v>38675</v>
      </c>
      <c r="E165" s="9" t="s">
        <v>3194</v>
      </c>
      <c r="F165" s="9">
        <v>460</v>
      </c>
      <c r="G165" s="9" t="s">
        <v>3457</v>
      </c>
      <c r="H165" s="9" t="s">
        <v>3458</v>
      </c>
      <c r="I165" s="9" t="s">
        <v>3135</v>
      </c>
      <c r="J165" s="9" t="b">
        <v>1</v>
      </c>
      <c r="K165" s="9" t="b">
        <v>0</v>
      </c>
      <c r="L165" s="9">
        <v>322</v>
      </c>
      <c r="M165" s="9">
        <v>3</v>
      </c>
      <c r="N165" s="9">
        <v>6</v>
      </c>
      <c r="O165" s="9">
        <v>69</v>
      </c>
      <c r="P165" s="9" t="s">
        <v>3459</v>
      </c>
      <c r="Q165" s="9">
        <v>1177600</v>
      </c>
      <c r="R165" s="9">
        <v>1859277</v>
      </c>
      <c r="S165" s="9" t="str">
        <f>IF(tbl_crime[[#This Row],[COMMUNITY_AREA_NUMBER]]="", "",_xlfn.XLOOKUP(tbl_crime[[#This Row],[COMMUNITY_AREA_NUMBER]],tbl_census[COMMUNITY_AREA_NUMBER],tbl_census[COMMUNITY_AREA_NAME]))</f>
        <v>Greater Grand Crossing</v>
      </c>
      <c r="T165" s="9">
        <f>IF(tbl_crime[[#This Row],[COMMUNITY_AREA_NUMBER]]="","",_xlfn.XLOOKUP(tbl_crime[[#This Row],[COMMUNITY_AREA_NUMBER]],tbl_census[COMMUNITY_AREA_NUMBER],tbl_census[HARDSHIP_INDEX]))</f>
        <v>66</v>
      </c>
      <c r="U165" s="9">
        <v>2005</v>
      </c>
      <c r="V165" s="9">
        <v>41.769180980000002</v>
      </c>
      <c r="W165" s="9">
        <v>-87.624555760000007</v>
      </c>
      <c r="X165" s="9" t="s">
        <v>3640</v>
      </c>
      <c r="Y165" s="9">
        <f>_xlfn.XLOOKUP(tbl_crime[[#This Row],[COMMUNITY_AREA_NUMBER]],Table3[CA_NUMBER],Table3[Rate of misconduct per 100 students])</f>
        <v>328.7</v>
      </c>
      <c r="Z165" s="9">
        <f>_xlfn.XLOOKUP(tbl_crime[[#This Row],[COMMUNITY_AREA_NUMBER]],Table3[CA_NUMBER],Table3[TOTAL_COLLEGE_ENROLLMENT])</f>
        <v>4051</v>
      </c>
    </row>
    <row r="166" spans="2:26" x14ac:dyDescent="0.2">
      <c r="B166" s="9">
        <v>1729799</v>
      </c>
      <c r="C166" s="9" t="s">
        <v>3641</v>
      </c>
      <c r="D166" s="10">
        <v>37140</v>
      </c>
      <c r="E166" s="9" t="s">
        <v>3642</v>
      </c>
      <c r="F166" s="9" t="s">
        <v>3630</v>
      </c>
      <c r="G166" s="9" t="s">
        <v>3457</v>
      </c>
      <c r="H166" s="9" t="s">
        <v>3631</v>
      </c>
      <c r="I166" s="9" t="s">
        <v>3113</v>
      </c>
      <c r="J166" s="9" t="b">
        <v>0</v>
      </c>
      <c r="K166" s="9" t="b">
        <v>0</v>
      </c>
      <c r="L166" s="9">
        <v>2123</v>
      </c>
      <c r="M166" s="9">
        <v>2</v>
      </c>
      <c r="P166" s="9" t="s">
        <v>3523</v>
      </c>
      <c r="Q166" s="9">
        <v>1182923</v>
      </c>
      <c r="R166" s="9">
        <v>1874774</v>
      </c>
      <c r="S166" s="9" t="str">
        <f>IF(tbl_crime[[#This Row],[COMMUNITY_AREA_NUMBER]]="", "",_xlfn.XLOOKUP(tbl_crime[[#This Row],[COMMUNITY_AREA_NUMBER]],tbl_census[COMMUNITY_AREA_NUMBER],tbl_census[COMMUNITY_AREA_NAME]))</f>
        <v/>
      </c>
      <c r="T166" s="9" t="str">
        <f>IF(tbl_crime[[#This Row],[COMMUNITY_AREA_NUMBER]]="","",_xlfn.XLOOKUP(tbl_crime[[#This Row],[COMMUNITY_AREA_NUMBER]],tbl_census[COMMUNITY_AREA_NUMBER],tbl_census[HARDSHIP_INDEX]))</f>
        <v/>
      </c>
      <c r="U166" s="9">
        <v>2001</v>
      </c>
      <c r="V166" s="9">
        <v>41.811584060000001</v>
      </c>
      <c r="W166" s="9">
        <v>-87.604562819999998</v>
      </c>
      <c r="X166" s="9" t="s">
        <v>3643</v>
      </c>
      <c r="Y166" s="9">
        <f>_xlfn.XLOOKUP(tbl_crime[[#This Row],[COMMUNITY_AREA_NUMBER]],Table3[CA_NUMBER],Table3[Rate of misconduct per 100 students])</f>
        <v>0</v>
      </c>
      <c r="Z166" s="9">
        <f>_xlfn.XLOOKUP(tbl_crime[[#This Row],[COMMUNITY_AREA_NUMBER]],Table3[CA_NUMBER],Table3[TOTAL_COLLEGE_ENROLLMENT])</f>
        <v>0</v>
      </c>
    </row>
    <row r="167" spans="2:26" x14ac:dyDescent="0.2">
      <c r="B167" s="9">
        <v>2495142</v>
      </c>
      <c r="C167" s="9" t="s">
        <v>3644</v>
      </c>
      <c r="D167" s="10">
        <v>37599</v>
      </c>
      <c r="E167" s="9" t="s">
        <v>3645</v>
      </c>
      <c r="F167" s="9">
        <v>460</v>
      </c>
      <c r="G167" s="9" t="s">
        <v>3457</v>
      </c>
      <c r="H167" s="9" t="s">
        <v>3458</v>
      </c>
      <c r="I167" s="9" t="s">
        <v>3646</v>
      </c>
      <c r="J167" s="9" t="b">
        <v>0</v>
      </c>
      <c r="K167" s="9" t="b">
        <v>0</v>
      </c>
      <c r="L167" s="9">
        <v>2533</v>
      </c>
      <c r="M167" s="9">
        <v>25</v>
      </c>
      <c r="N167" s="9">
        <v>37</v>
      </c>
      <c r="O167" s="9">
        <v>25</v>
      </c>
      <c r="P167" s="9" t="s">
        <v>3459</v>
      </c>
      <c r="Q167" s="9">
        <v>1142729</v>
      </c>
      <c r="R167" s="9">
        <v>1907525</v>
      </c>
      <c r="S167" s="9" t="str">
        <f>IF(tbl_crime[[#This Row],[COMMUNITY_AREA_NUMBER]]="", "",_xlfn.XLOOKUP(tbl_crime[[#This Row],[COMMUNITY_AREA_NUMBER]],tbl_census[COMMUNITY_AREA_NUMBER],tbl_census[COMMUNITY_AREA_NAME]))</f>
        <v>Austin</v>
      </c>
      <c r="T167" s="9">
        <f>IF(tbl_crime[[#This Row],[COMMUNITY_AREA_NUMBER]]="","",_xlfn.XLOOKUP(tbl_crime[[#This Row],[COMMUNITY_AREA_NUMBER]],tbl_census[COMMUNITY_AREA_NUMBER],tbl_census[HARDSHIP_INDEX]))</f>
        <v>73</v>
      </c>
      <c r="U167" s="9">
        <v>2002</v>
      </c>
      <c r="V167" s="9">
        <v>41.902297959999999</v>
      </c>
      <c r="W167" s="9">
        <v>-87.751179329999999</v>
      </c>
      <c r="X167" s="9" t="s">
        <v>3647</v>
      </c>
      <c r="Y167" s="9">
        <f>_xlfn.XLOOKUP(tbl_crime[[#This Row],[COMMUNITY_AREA_NUMBER]],Table3[CA_NUMBER],Table3[Rate of misconduct per 100 students])</f>
        <v>578.79999999999995</v>
      </c>
      <c r="Z167" s="9">
        <f>_xlfn.XLOOKUP(tbl_crime[[#This Row],[COMMUNITY_AREA_NUMBER]],Table3[CA_NUMBER],Table3[TOTAL_COLLEGE_ENROLLMENT])</f>
        <v>10933</v>
      </c>
    </row>
    <row r="168" spans="2:26" x14ac:dyDescent="0.2">
      <c r="B168" s="9">
        <v>2341955</v>
      </c>
      <c r="C168" s="9" t="s">
        <v>3648</v>
      </c>
      <c r="D168" s="10">
        <v>37509</v>
      </c>
      <c r="E168" s="9" t="s">
        <v>3649</v>
      </c>
      <c r="F168" s="9">
        <v>460</v>
      </c>
      <c r="G168" s="9" t="s">
        <v>3457</v>
      </c>
      <c r="H168" s="9" t="s">
        <v>3458</v>
      </c>
      <c r="I168" s="9" t="s">
        <v>3509</v>
      </c>
      <c r="J168" s="9" t="b">
        <v>0</v>
      </c>
      <c r="K168" s="9" t="b">
        <v>0</v>
      </c>
      <c r="L168" s="9">
        <v>1512</v>
      </c>
      <c r="M168" s="9">
        <v>15</v>
      </c>
      <c r="N168" s="9">
        <v>29</v>
      </c>
      <c r="O168" s="9">
        <v>25</v>
      </c>
      <c r="P168" s="9" t="s">
        <v>3459</v>
      </c>
      <c r="Q168" s="9">
        <v>1138238</v>
      </c>
      <c r="R168" s="9">
        <v>1903181</v>
      </c>
      <c r="S168" s="9" t="str">
        <f>IF(tbl_crime[[#This Row],[COMMUNITY_AREA_NUMBER]]="", "",_xlfn.XLOOKUP(tbl_crime[[#This Row],[COMMUNITY_AREA_NUMBER]],tbl_census[COMMUNITY_AREA_NUMBER],tbl_census[COMMUNITY_AREA_NAME]))</f>
        <v>Austin</v>
      </c>
      <c r="T168" s="9">
        <f>IF(tbl_crime[[#This Row],[COMMUNITY_AREA_NUMBER]]="","",_xlfn.XLOOKUP(tbl_crime[[#This Row],[COMMUNITY_AREA_NUMBER]],tbl_census[COMMUNITY_AREA_NUMBER],tbl_census[HARDSHIP_INDEX]))</f>
        <v>73</v>
      </c>
      <c r="U168" s="9">
        <v>2002</v>
      </c>
      <c r="V168" s="9">
        <v>41.890459929999999</v>
      </c>
      <c r="W168" s="9">
        <v>-87.767780889999997</v>
      </c>
      <c r="X168" s="9" t="s">
        <v>3650</v>
      </c>
      <c r="Y168" s="9">
        <f>_xlfn.XLOOKUP(tbl_crime[[#This Row],[COMMUNITY_AREA_NUMBER]],Table3[CA_NUMBER],Table3[Rate of misconduct per 100 students])</f>
        <v>578.79999999999995</v>
      </c>
      <c r="Z168" s="9">
        <f>_xlfn.XLOOKUP(tbl_crime[[#This Row],[COMMUNITY_AREA_NUMBER]],Table3[CA_NUMBER],Table3[TOTAL_COLLEGE_ENROLLMENT])</f>
        <v>10933</v>
      </c>
    </row>
    <row r="169" spans="2:26" x14ac:dyDescent="0.2">
      <c r="B169" s="9">
        <v>3672175</v>
      </c>
      <c r="C169" s="9" t="s">
        <v>3651</v>
      </c>
      <c r="D169" s="10">
        <v>38316</v>
      </c>
      <c r="E169" s="9" t="s">
        <v>3652</v>
      </c>
      <c r="F169" s="9">
        <v>460</v>
      </c>
      <c r="G169" s="9" t="s">
        <v>3457</v>
      </c>
      <c r="H169" s="9" t="s">
        <v>3458</v>
      </c>
      <c r="I169" s="9" t="s">
        <v>3225</v>
      </c>
      <c r="J169" s="9" t="b">
        <v>0</v>
      </c>
      <c r="K169" s="9" t="b">
        <v>0</v>
      </c>
      <c r="L169" s="9">
        <v>1022</v>
      </c>
      <c r="M169" s="9">
        <v>10</v>
      </c>
      <c r="N169" s="9">
        <v>24</v>
      </c>
      <c r="O169" s="9">
        <v>29</v>
      </c>
      <c r="P169" s="9" t="s">
        <v>3459</v>
      </c>
      <c r="Q169" s="9">
        <v>1154987</v>
      </c>
      <c r="R169" s="9">
        <v>1890842</v>
      </c>
      <c r="S169" s="9" t="str">
        <f>IF(tbl_crime[[#This Row],[COMMUNITY_AREA_NUMBER]]="", "",_xlfn.XLOOKUP(tbl_crime[[#This Row],[COMMUNITY_AREA_NUMBER]],tbl_census[COMMUNITY_AREA_NUMBER],tbl_census[COMMUNITY_AREA_NAME]))</f>
        <v>North Lawndale</v>
      </c>
      <c r="T169" s="9">
        <f>IF(tbl_crime[[#This Row],[COMMUNITY_AREA_NUMBER]]="","",_xlfn.XLOOKUP(tbl_crime[[#This Row],[COMMUNITY_AREA_NUMBER]],tbl_census[COMMUNITY_AREA_NUMBER],tbl_census[HARDSHIP_INDEX]))</f>
        <v>87</v>
      </c>
      <c r="U169" s="9">
        <v>2004</v>
      </c>
      <c r="V169" s="9">
        <v>41.856281019999997</v>
      </c>
      <c r="W169" s="9">
        <v>-87.70660101</v>
      </c>
      <c r="X169" s="9" t="s">
        <v>3653</v>
      </c>
      <c r="Y169" s="9">
        <f>_xlfn.XLOOKUP(tbl_crime[[#This Row],[COMMUNITY_AREA_NUMBER]],Table3[CA_NUMBER],Table3[Rate of misconduct per 100 students])</f>
        <v>424.99999999999989</v>
      </c>
      <c r="Z169" s="9">
        <f>_xlfn.XLOOKUP(tbl_crime[[#This Row],[COMMUNITY_AREA_NUMBER]],Table3[CA_NUMBER],Table3[TOTAL_COLLEGE_ENROLLMENT])</f>
        <v>5146</v>
      </c>
    </row>
    <row r="170" spans="2:26" x14ac:dyDescent="0.2">
      <c r="B170" s="9">
        <v>2584554</v>
      </c>
      <c r="C170" s="9" t="s">
        <v>3654</v>
      </c>
      <c r="D170" s="10">
        <v>37620</v>
      </c>
      <c r="E170" s="9" t="s">
        <v>3655</v>
      </c>
      <c r="F170" s="9">
        <v>499</v>
      </c>
      <c r="G170" s="9" t="s">
        <v>3457</v>
      </c>
      <c r="H170" s="9" t="s">
        <v>3656</v>
      </c>
      <c r="I170" s="9" t="s">
        <v>3122</v>
      </c>
      <c r="J170" s="9" t="b">
        <v>1</v>
      </c>
      <c r="K170" s="9" t="b">
        <v>1</v>
      </c>
      <c r="L170" s="9">
        <v>1732</v>
      </c>
      <c r="M170" s="9">
        <v>17</v>
      </c>
      <c r="N170" s="9">
        <v>39</v>
      </c>
      <c r="O170" s="9">
        <v>16</v>
      </c>
      <c r="P170" s="9" t="s">
        <v>3523</v>
      </c>
      <c r="Q170" s="9">
        <v>1148845</v>
      </c>
      <c r="R170" s="9">
        <v>1926278</v>
      </c>
      <c r="S170" s="9" t="str">
        <f>IF(tbl_crime[[#This Row],[COMMUNITY_AREA_NUMBER]]="", "",_xlfn.XLOOKUP(tbl_crime[[#This Row],[COMMUNITY_AREA_NUMBER]],tbl_census[COMMUNITY_AREA_NUMBER],tbl_census[COMMUNITY_AREA_NAME]))</f>
        <v>Irving Park</v>
      </c>
      <c r="T170" s="9">
        <f>IF(tbl_crime[[#This Row],[COMMUNITY_AREA_NUMBER]]="","",_xlfn.XLOOKUP(tbl_crime[[#This Row],[COMMUNITY_AREA_NUMBER]],tbl_census[COMMUNITY_AREA_NUMBER],tbl_census[HARDSHIP_INDEX]))</f>
        <v>34</v>
      </c>
      <c r="U170" s="9">
        <v>2002</v>
      </c>
      <c r="V170" s="9">
        <v>41.953641789999999</v>
      </c>
      <c r="W170" s="9">
        <v>-87.728227989999993</v>
      </c>
      <c r="X170" s="9" t="s">
        <v>3657</v>
      </c>
      <c r="Y170" s="9">
        <f>_xlfn.XLOOKUP(tbl_crime[[#This Row],[COMMUNITY_AREA_NUMBER]],Table3[CA_NUMBER],Table3[Rate of misconduct per 100 students])</f>
        <v>73.7</v>
      </c>
      <c r="Z170" s="9">
        <f>_xlfn.XLOOKUP(tbl_crime[[#This Row],[COMMUNITY_AREA_NUMBER]],Table3[CA_NUMBER],Table3[TOTAL_COLLEGE_ENROLLMENT])</f>
        <v>7764</v>
      </c>
    </row>
    <row r="171" spans="2:26" x14ac:dyDescent="0.2">
      <c r="B171" s="9">
        <v>2903068</v>
      </c>
      <c r="C171" s="9" t="s">
        <v>3658</v>
      </c>
      <c r="D171" s="10">
        <v>37853</v>
      </c>
      <c r="E171" s="9" t="s">
        <v>3659</v>
      </c>
      <c r="F171" s="9">
        <v>460</v>
      </c>
      <c r="G171" s="9" t="s">
        <v>3457</v>
      </c>
      <c r="H171" s="9" t="s">
        <v>3458</v>
      </c>
      <c r="I171" s="9" t="s">
        <v>3166</v>
      </c>
      <c r="J171" s="9" t="b">
        <v>1</v>
      </c>
      <c r="K171" s="9" t="b">
        <v>0</v>
      </c>
      <c r="L171" s="9">
        <v>1211</v>
      </c>
      <c r="M171" s="9">
        <v>12</v>
      </c>
      <c r="N171" s="9">
        <v>2</v>
      </c>
      <c r="O171" s="9">
        <v>28</v>
      </c>
      <c r="P171" s="9" t="s">
        <v>3459</v>
      </c>
      <c r="Q171" s="9">
        <v>1165476</v>
      </c>
      <c r="R171" s="9">
        <v>1900090</v>
      </c>
      <c r="S171" s="9" t="str">
        <f>IF(tbl_crime[[#This Row],[COMMUNITY_AREA_NUMBER]]="", "",_xlfn.XLOOKUP(tbl_crime[[#This Row],[COMMUNITY_AREA_NUMBER]],tbl_census[COMMUNITY_AREA_NUMBER],tbl_census[COMMUNITY_AREA_NAME]))</f>
        <v>Near West Side</v>
      </c>
      <c r="T171" s="9">
        <f>IF(tbl_crime[[#This Row],[COMMUNITY_AREA_NUMBER]]="","",_xlfn.XLOOKUP(tbl_crime[[#This Row],[COMMUNITY_AREA_NUMBER]],tbl_census[COMMUNITY_AREA_NUMBER],tbl_census[HARDSHIP_INDEX]))</f>
        <v>15</v>
      </c>
      <c r="U171" s="9">
        <v>2003</v>
      </c>
      <c r="V171" s="9">
        <v>41.881441789999997</v>
      </c>
      <c r="W171" s="9">
        <v>-87.667837809999995</v>
      </c>
      <c r="X171" s="9" t="s">
        <v>3660</v>
      </c>
      <c r="Y171" s="9">
        <f>_xlfn.XLOOKUP(tbl_crime[[#This Row],[COMMUNITY_AREA_NUMBER]],Table3[CA_NUMBER],Table3[Rate of misconduct per 100 students])</f>
        <v>420.90000000000003</v>
      </c>
      <c r="Z171" s="9">
        <f>_xlfn.XLOOKUP(tbl_crime[[#This Row],[COMMUNITY_AREA_NUMBER]],Table3[CA_NUMBER],Table3[TOTAL_COLLEGE_ENROLLMENT])</f>
        <v>7975</v>
      </c>
    </row>
    <row r="172" spans="2:26" x14ac:dyDescent="0.2">
      <c r="B172" s="9">
        <v>6720028</v>
      </c>
      <c r="C172" s="9" t="s">
        <v>3661</v>
      </c>
      <c r="D172" s="10">
        <v>39837</v>
      </c>
      <c r="E172" s="9" t="s">
        <v>3662</v>
      </c>
      <c r="F172" s="9">
        <v>460</v>
      </c>
      <c r="G172" s="9" t="s">
        <v>3457</v>
      </c>
      <c r="H172" s="9" t="s">
        <v>3458</v>
      </c>
      <c r="I172" s="9" t="s">
        <v>3663</v>
      </c>
      <c r="J172" s="9" t="b">
        <v>0</v>
      </c>
      <c r="K172" s="9" t="b">
        <v>0</v>
      </c>
      <c r="L172" s="9">
        <v>1231</v>
      </c>
      <c r="M172" s="9">
        <v>12</v>
      </c>
      <c r="N172" s="9">
        <v>2</v>
      </c>
      <c r="O172" s="9">
        <v>28</v>
      </c>
      <c r="P172" s="9" t="s">
        <v>3459</v>
      </c>
      <c r="Q172" s="9">
        <v>1168361</v>
      </c>
      <c r="R172" s="9">
        <v>1893107</v>
      </c>
      <c r="S172" s="9" t="str">
        <f>IF(tbl_crime[[#This Row],[COMMUNITY_AREA_NUMBER]]="", "",_xlfn.XLOOKUP(tbl_crime[[#This Row],[COMMUNITY_AREA_NUMBER]],tbl_census[COMMUNITY_AREA_NUMBER],tbl_census[COMMUNITY_AREA_NAME]))</f>
        <v>Near West Side</v>
      </c>
      <c r="T172" s="9">
        <f>IF(tbl_crime[[#This Row],[COMMUNITY_AREA_NUMBER]]="","",_xlfn.XLOOKUP(tbl_crime[[#This Row],[COMMUNITY_AREA_NUMBER]],tbl_census[COMMUNITY_AREA_NUMBER],tbl_census[HARDSHIP_INDEX]))</f>
        <v>15</v>
      </c>
      <c r="U172" s="9">
        <v>2009</v>
      </c>
      <c r="V172" s="9">
        <v>41.862218009999999</v>
      </c>
      <c r="W172" s="9">
        <v>-87.65744617</v>
      </c>
      <c r="X172" s="9" t="s">
        <v>3664</v>
      </c>
      <c r="Y172" s="9">
        <f>_xlfn.XLOOKUP(tbl_crime[[#This Row],[COMMUNITY_AREA_NUMBER]],Table3[CA_NUMBER],Table3[Rate of misconduct per 100 students])</f>
        <v>420.90000000000003</v>
      </c>
      <c r="Z172" s="9">
        <f>_xlfn.XLOOKUP(tbl_crime[[#This Row],[COMMUNITY_AREA_NUMBER]],Table3[CA_NUMBER],Table3[TOTAL_COLLEGE_ENROLLMENT])</f>
        <v>7975</v>
      </c>
    </row>
    <row r="173" spans="2:26" x14ac:dyDescent="0.2">
      <c r="B173" s="9">
        <v>8223830</v>
      </c>
      <c r="C173" s="9" t="s">
        <v>3665</v>
      </c>
      <c r="D173" s="10">
        <v>40775</v>
      </c>
      <c r="E173" s="9" t="s">
        <v>3666</v>
      </c>
      <c r="F173" s="9">
        <v>460</v>
      </c>
      <c r="G173" s="9" t="s">
        <v>3457</v>
      </c>
      <c r="H173" s="9" t="s">
        <v>3458</v>
      </c>
      <c r="I173" s="9" t="s">
        <v>3108</v>
      </c>
      <c r="J173" s="9" t="b">
        <v>0</v>
      </c>
      <c r="K173" s="9" t="b">
        <v>0</v>
      </c>
      <c r="L173" s="9">
        <v>2534</v>
      </c>
      <c r="M173" s="9">
        <v>25</v>
      </c>
      <c r="N173" s="9">
        <v>30</v>
      </c>
      <c r="O173" s="9">
        <v>23</v>
      </c>
      <c r="P173" s="9" t="s">
        <v>3459</v>
      </c>
      <c r="Q173" s="9">
        <v>1148672</v>
      </c>
      <c r="R173" s="9">
        <v>1910317</v>
      </c>
      <c r="S173" s="9" t="str">
        <f>IF(tbl_crime[[#This Row],[COMMUNITY_AREA_NUMBER]]="", "",_xlfn.XLOOKUP(tbl_crime[[#This Row],[COMMUNITY_AREA_NUMBER]],tbl_census[COMMUNITY_AREA_NUMBER],tbl_census[COMMUNITY_AREA_NAME]))</f>
        <v>Humboldt park</v>
      </c>
      <c r="T173" s="9">
        <f>IF(tbl_crime[[#This Row],[COMMUNITY_AREA_NUMBER]]="","",_xlfn.XLOOKUP(tbl_crime[[#This Row],[COMMUNITY_AREA_NUMBER]],tbl_census[COMMUNITY_AREA_NUMBER],tbl_census[HARDSHIP_INDEX]))</f>
        <v>85</v>
      </c>
      <c r="U173" s="9">
        <v>2011</v>
      </c>
      <c r="V173" s="9">
        <v>41.90984675</v>
      </c>
      <c r="W173" s="9">
        <v>-87.729277350000004</v>
      </c>
      <c r="X173" s="9" t="s">
        <v>3667</v>
      </c>
      <c r="Y173" s="9">
        <f>_xlfn.XLOOKUP(tbl_crime[[#This Row],[COMMUNITY_AREA_NUMBER]],Table3[CA_NUMBER],Table3[Rate of misconduct per 100 students])</f>
        <v>533.20000000000005</v>
      </c>
      <c r="Z173" s="9">
        <f>_xlfn.XLOOKUP(tbl_crime[[#This Row],[COMMUNITY_AREA_NUMBER]],Table3[CA_NUMBER],Table3[TOTAL_COLLEGE_ENROLLMENT])</f>
        <v>8620</v>
      </c>
    </row>
    <row r="174" spans="2:26" x14ac:dyDescent="0.2">
      <c r="B174" s="9">
        <v>1363954</v>
      </c>
      <c r="C174" s="9" t="s">
        <v>3668</v>
      </c>
      <c r="D174" s="10">
        <v>36925</v>
      </c>
      <c r="E174" s="9" t="s">
        <v>3669</v>
      </c>
      <c r="F174" s="9">
        <v>460</v>
      </c>
      <c r="G174" s="9" t="s">
        <v>3457</v>
      </c>
      <c r="H174" s="9" t="s">
        <v>3458</v>
      </c>
      <c r="I174" s="9" t="s">
        <v>3122</v>
      </c>
      <c r="J174" s="9" t="b">
        <v>0</v>
      </c>
      <c r="K174" s="9" t="b">
        <v>0</v>
      </c>
      <c r="L174" s="9">
        <v>2333</v>
      </c>
      <c r="M174" s="9">
        <v>19</v>
      </c>
      <c r="P174" s="9" t="s">
        <v>3459</v>
      </c>
      <c r="Q174" s="9">
        <v>1172852</v>
      </c>
      <c r="R174" s="9">
        <v>1918278</v>
      </c>
      <c r="S174" s="9" t="str">
        <f>IF(tbl_crime[[#This Row],[COMMUNITY_AREA_NUMBER]]="", "",_xlfn.XLOOKUP(tbl_crime[[#This Row],[COMMUNITY_AREA_NUMBER]],tbl_census[COMMUNITY_AREA_NUMBER],tbl_census[COMMUNITY_AREA_NAME]))</f>
        <v/>
      </c>
      <c r="T174" s="9" t="str">
        <f>IF(tbl_crime[[#This Row],[COMMUNITY_AREA_NUMBER]]="","",_xlfn.XLOOKUP(tbl_crime[[#This Row],[COMMUNITY_AREA_NUMBER]],tbl_census[COMMUNITY_AREA_NUMBER],tbl_census[HARDSHIP_INDEX]))</f>
        <v/>
      </c>
      <c r="U174" s="9">
        <v>2001</v>
      </c>
      <c r="V174" s="9">
        <v>41.931190460000003</v>
      </c>
      <c r="W174" s="9">
        <v>-87.640214</v>
      </c>
      <c r="X174" s="9" t="s">
        <v>3670</v>
      </c>
      <c r="Y174" s="9">
        <f>_xlfn.XLOOKUP(tbl_crime[[#This Row],[COMMUNITY_AREA_NUMBER]],Table3[CA_NUMBER],Table3[Rate of misconduct per 100 students])</f>
        <v>0</v>
      </c>
      <c r="Z174" s="9">
        <f>_xlfn.XLOOKUP(tbl_crime[[#This Row],[COMMUNITY_AREA_NUMBER]],Table3[CA_NUMBER],Table3[TOTAL_COLLEGE_ENROLLMENT])</f>
        <v>0</v>
      </c>
    </row>
    <row r="175" spans="2:26" x14ac:dyDescent="0.2">
      <c r="B175" s="9">
        <v>3020236</v>
      </c>
      <c r="C175" s="9" t="s">
        <v>3671</v>
      </c>
      <c r="D175" s="10">
        <v>37923</v>
      </c>
      <c r="E175" s="9" t="s">
        <v>3672</v>
      </c>
      <c r="F175" s="9">
        <v>486</v>
      </c>
      <c r="G175" s="9" t="s">
        <v>3457</v>
      </c>
      <c r="H175" s="9" t="s">
        <v>3472</v>
      </c>
      <c r="I175" s="9" t="s">
        <v>3225</v>
      </c>
      <c r="J175" s="9" t="b">
        <v>0</v>
      </c>
      <c r="K175" s="9" t="b">
        <v>1</v>
      </c>
      <c r="L175" s="9">
        <v>1014</v>
      </c>
      <c r="M175" s="9">
        <v>10</v>
      </c>
      <c r="N175" s="9">
        <v>24</v>
      </c>
      <c r="O175" s="9">
        <v>29</v>
      </c>
      <c r="P175" s="9" t="s">
        <v>3459</v>
      </c>
      <c r="Q175" s="9">
        <v>1151293</v>
      </c>
      <c r="R175" s="9">
        <v>1892263</v>
      </c>
      <c r="S175" s="9" t="str">
        <f>IF(tbl_crime[[#This Row],[COMMUNITY_AREA_NUMBER]]="", "",_xlfn.XLOOKUP(tbl_crime[[#This Row],[COMMUNITY_AREA_NUMBER]],tbl_census[COMMUNITY_AREA_NUMBER],tbl_census[COMMUNITY_AREA_NAME]))</f>
        <v>North Lawndale</v>
      </c>
      <c r="T175" s="9">
        <f>IF(tbl_crime[[#This Row],[COMMUNITY_AREA_NUMBER]]="","",_xlfn.XLOOKUP(tbl_crime[[#This Row],[COMMUNITY_AREA_NUMBER]],tbl_census[COMMUNITY_AREA_NUMBER],tbl_census[HARDSHIP_INDEX]))</f>
        <v>87</v>
      </c>
      <c r="U175" s="9">
        <v>2003</v>
      </c>
      <c r="V175" s="9">
        <v>41.860253610000001</v>
      </c>
      <c r="W175" s="9">
        <v>-87.720122739999994</v>
      </c>
      <c r="X175" s="9" t="s">
        <v>3673</v>
      </c>
      <c r="Y175" s="9">
        <f>_xlfn.XLOOKUP(tbl_crime[[#This Row],[COMMUNITY_AREA_NUMBER]],Table3[CA_NUMBER],Table3[Rate of misconduct per 100 students])</f>
        <v>424.99999999999989</v>
      </c>
      <c r="Z175" s="9">
        <f>_xlfn.XLOOKUP(tbl_crime[[#This Row],[COMMUNITY_AREA_NUMBER]],Table3[CA_NUMBER],Table3[TOTAL_COLLEGE_ENROLLMENT])</f>
        <v>5146</v>
      </c>
    </row>
    <row r="176" spans="2:26" x14ac:dyDescent="0.2">
      <c r="B176" s="9">
        <v>6016285</v>
      </c>
      <c r="C176" s="9" t="s">
        <v>3674</v>
      </c>
      <c r="D176" s="10">
        <v>39460</v>
      </c>
      <c r="E176" s="9" t="s">
        <v>3675</v>
      </c>
      <c r="F176" s="9">
        <v>460</v>
      </c>
      <c r="G176" s="9" t="s">
        <v>3457</v>
      </c>
      <c r="H176" s="9" t="s">
        <v>3458</v>
      </c>
      <c r="I176" s="9" t="s">
        <v>3135</v>
      </c>
      <c r="J176" s="9" t="b">
        <v>0</v>
      </c>
      <c r="K176" s="9" t="b">
        <v>0</v>
      </c>
      <c r="L176" s="9">
        <v>1933</v>
      </c>
      <c r="M176" s="9">
        <v>19</v>
      </c>
      <c r="N176" s="9">
        <v>43</v>
      </c>
      <c r="O176" s="9">
        <v>7</v>
      </c>
      <c r="P176" s="9" t="s">
        <v>3459</v>
      </c>
      <c r="Q176" s="9">
        <v>1170490</v>
      </c>
      <c r="R176" s="9">
        <v>1917716</v>
      </c>
      <c r="S176" s="9" t="str">
        <f>IF(tbl_crime[[#This Row],[COMMUNITY_AREA_NUMBER]]="", "",_xlfn.XLOOKUP(tbl_crime[[#This Row],[COMMUNITY_AREA_NUMBER]],tbl_census[COMMUNITY_AREA_NUMBER],tbl_census[COMMUNITY_AREA_NAME]))</f>
        <v>Lincoln Park</v>
      </c>
      <c r="T176" s="9">
        <f>IF(tbl_crime[[#This Row],[COMMUNITY_AREA_NUMBER]]="","",_xlfn.XLOOKUP(tbl_crime[[#This Row],[COMMUNITY_AREA_NUMBER]],tbl_census[COMMUNITY_AREA_NUMBER],tbl_census[HARDSHIP_INDEX]))</f>
        <v>2</v>
      </c>
      <c r="U176" s="9">
        <v>2008</v>
      </c>
      <c r="V176" s="9">
        <v>41.92970038</v>
      </c>
      <c r="W176" s="9">
        <v>-87.648910330000007</v>
      </c>
      <c r="X176" s="9" t="s">
        <v>3676</v>
      </c>
      <c r="Y176" s="9">
        <f>_xlfn.XLOOKUP(tbl_crime[[#This Row],[COMMUNITY_AREA_NUMBER]],Table3[CA_NUMBER],Table3[Rate of misconduct per 100 students])</f>
        <v>109.30000000000001</v>
      </c>
      <c r="Z176" s="9">
        <f>_xlfn.XLOOKUP(tbl_crime[[#This Row],[COMMUNITY_AREA_NUMBER]],Table3[CA_NUMBER],Table3[TOTAL_COLLEGE_ENROLLMENT])</f>
        <v>5615</v>
      </c>
    </row>
    <row r="177" spans="2:26" x14ac:dyDescent="0.2">
      <c r="B177" s="9">
        <v>1465880</v>
      </c>
      <c r="C177" s="9" t="s">
        <v>3677</v>
      </c>
      <c r="D177" s="10">
        <v>36988</v>
      </c>
      <c r="E177" s="9" t="s">
        <v>3678</v>
      </c>
      <c r="F177" s="9">
        <v>430</v>
      </c>
      <c r="G177" s="9" t="s">
        <v>3457</v>
      </c>
      <c r="H177" s="9" t="s">
        <v>3532</v>
      </c>
      <c r="I177" s="9" t="s">
        <v>3122</v>
      </c>
      <c r="J177" s="9" t="b">
        <v>0</v>
      </c>
      <c r="K177" s="9" t="b">
        <v>1</v>
      </c>
      <c r="L177" s="9">
        <v>1522</v>
      </c>
      <c r="M177" s="9">
        <v>15</v>
      </c>
      <c r="P177" s="9" t="s">
        <v>3523</v>
      </c>
      <c r="Q177" s="9">
        <v>1139534</v>
      </c>
      <c r="R177" s="9">
        <v>1900041</v>
      </c>
      <c r="S177" s="9" t="str">
        <f>IF(tbl_crime[[#This Row],[COMMUNITY_AREA_NUMBER]]="", "",_xlfn.XLOOKUP(tbl_crime[[#This Row],[COMMUNITY_AREA_NUMBER]],tbl_census[COMMUNITY_AREA_NUMBER],tbl_census[COMMUNITY_AREA_NAME]))</f>
        <v/>
      </c>
      <c r="T177" s="9" t="str">
        <f>IF(tbl_crime[[#This Row],[COMMUNITY_AREA_NUMBER]]="","",_xlfn.XLOOKUP(tbl_crime[[#This Row],[COMMUNITY_AREA_NUMBER]],tbl_census[COMMUNITY_AREA_NUMBER],tbl_census[HARDSHIP_INDEX]))</f>
        <v/>
      </c>
      <c r="U177" s="9">
        <v>2001</v>
      </c>
      <c r="V177" s="9">
        <v>41.881819839999999</v>
      </c>
      <c r="W177" s="9">
        <v>-87.763097920000007</v>
      </c>
      <c r="X177" s="9" t="s">
        <v>3679</v>
      </c>
      <c r="Y177" s="9">
        <f>_xlfn.XLOOKUP(tbl_crime[[#This Row],[COMMUNITY_AREA_NUMBER]],Table3[CA_NUMBER],Table3[Rate of misconduct per 100 students])</f>
        <v>0</v>
      </c>
      <c r="Z177" s="9">
        <f>_xlfn.XLOOKUP(tbl_crime[[#This Row],[COMMUNITY_AREA_NUMBER]],Table3[CA_NUMBER],Table3[TOTAL_COLLEGE_ENROLLMENT])</f>
        <v>0</v>
      </c>
    </row>
    <row r="178" spans="2:26" x14ac:dyDescent="0.2">
      <c r="B178" s="9">
        <v>3017838</v>
      </c>
      <c r="C178" s="9" t="s">
        <v>3680</v>
      </c>
      <c r="D178" s="10">
        <v>37922</v>
      </c>
      <c r="E178" s="9" t="s">
        <v>3681</v>
      </c>
      <c r="F178" s="9">
        <v>486</v>
      </c>
      <c r="G178" s="9" t="s">
        <v>3457</v>
      </c>
      <c r="H178" s="9" t="s">
        <v>3472</v>
      </c>
      <c r="I178" s="9" t="s">
        <v>3225</v>
      </c>
      <c r="J178" s="9" t="b">
        <v>0</v>
      </c>
      <c r="K178" s="9" t="b">
        <v>1</v>
      </c>
      <c r="L178" s="9">
        <v>2123</v>
      </c>
      <c r="M178" s="9">
        <v>2</v>
      </c>
      <c r="N178" s="9">
        <v>4</v>
      </c>
      <c r="O178" s="9">
        <v>39</v>
      </c>
      <c r="P178" s="9" t="s">
        <v>3459</v>
      </c>
      <c r="Q178" s="9">
        <v>1182938</v>
      </c>
      <c r="R178" s="9">
        <v>1875792</v>
      </c>
      <c r="S178" s="9" t="str">
        <f>IF(tbl_crime[[#This Row],[COMMUNITY_AREA_NUMBER]]="", "",_xlfn.XLOOKUP(tbl_crime[[#This Row],[COMMUNITY_AREA_NUMBER]],tbl_census[COMMUNITY_AREA_NUMBER],tbl_census[COMMUNITY_AREA_NAME]))</f>
        <v>Kenwood</v>
      </c>
      <c r="T178" s="9">
        <f>IF(tbl_crime[[#This Row],[COMMUNITY_AREA_NUMBER]]="","",_xlfn.XLOOKUP(tbl_crime[[#This Row],[COMMUNITY_AREA_NUMBER]],tbl_census[COMMUNITY_AREA_NUMBER],tbl_census[HARDSHIP_INDEX]))</f>
        <v>26</v>
      </c>
      <c r="U178" s="9">
        <v>2003</v>
      </c>
      <c r="V178" s="9">
        <v>41.814377180000001</v>
      </c>
      <c r="W178" s="9">
        <v>-87.604476129999995</v>
      </c>
      <c r="X178" s="9" t="s">
        <v>3682</v>
      </c>
      <c r="Y178" s="9">
        <f>_xlfn.XLOOKUP(tbl_crime[[#This Row],[COMMUNITY_AREA_NUMBER]],Table3[CA_NUMBER],Table3[Rate of misconduct per 100 students])</f>
        <v>213.20000000000005</v>
      </c>
      <c r="Z178" s="9">
        <f>_xlfn.XLOOKUP(tbl_crime[[#This Row],[COMMUNITY_AREA_NUMBER]],Table3[CA_NUMBER],Table3[TOTAL_COLLEGE_ENROLLMENT])</f>
        <v>4287</v>
      </c>
    </row>
    <row r="179" spans="2:26" x14ac:dyDescent="0.2">
      <c r="B179" s="9">
        <v>2804858</v>
      </c>
      <c r="C179" s="9" t="s">
        <v>3683</v>
      </c>
      <c r="D179" s="10">
        <v>37800</v>
      </c>
      <c r="E179" s="9" t="s">
        <v>3684</v>
      </c>
      <c r="F179" s="9">
        <v>486</v>
      </c>
      <c r="G179" s="9" t="s">
        <v>3457</v>
      </c>
      <c r="H179" s="9" t="s">
        <v>3472</v>
      </c>
      <c r="I179" s="9" t="s">
        <v>3225</v>
      </c>
      <c r="J179" s="9" t="b">
        <v>0</v>
      </c>
      <c r="K179" s="9" t="b">
        <v>1</v>
      </c>
      <c r="L179" s="9">
        <v>1821</v>
      </c>
      <c r="M179" s="9">
        <v>18</v>
      </c>
      <c r="N179" s="9">
        <v>43</v>
      </c>
      <c r="O179" s="9">
        <v>8</v>
      </c>
      <c r="P179" s="9" t="s">
        <v>3459</v>
      </c>
      <c r="Q179" s="9">
        <v>1174421</v>
      </c>
      <c r="R179" s="9">
        <v>1910623</v>
      </c>
      <c r="S179" s="9" t="str">
        <f>IF(tbl_crime[[#This Row],[COMMUNITY_AREA_NUMBER]]="", "",_xlfn.XLOOKUP(tbl_crime[[#This Row],[COMMUNITY_AREA_NUMBER]],tbl_census[COMMUNITY_AREA_NUMBER],tbl_census[COMMUNITY_AREA_NAME]))</f>
        <v>Near North Side</v>
      </c>
      <c r="T179" s="9">
        <f>IF(tbl_crime[[#This Row],[COMMUNITY_AREA_NUMBER]]="","",_xlfn.XLOOKUP(tbl_crime[[#This Row],[COMMUNITY_AREA_NUMBER]],tbl_census[COMMUNITY_AREA_NUMBER],tbl_census[HARDSHIP_INDEX]))</f>
        <v>1</v>
      </c>
      <c r="U179" s="9">
        <v>2003</v>
      </c>
      <c r="V179" s="9">
        <v>41.910149869999998</v>
      </c>
      <c r="W179" s="9">
        <v>-87.63467747</v>
      </c>
      <c r="X179" s="9" t="s">
        <v>3685</v>
      </c>
      <c r="Y179" s="9">
        <f>_xlfn.XLOOKUP(tbl_crime[[#This Row],[COMMUNITY_AREA_NUMBER]],Table3[CA_NUMBER],Table3[Rate of misconduct per 100 students])</f>
        <v>115.39999999999999</v>
      </c>
      <c r="Z179" s="9">
        <f>_xlfn.XLOOKUP(tbl_crime[[#This Row],[COMMUNITY_AREA_NUMBER]],Table3[CA_NUMBER],Table3[TOTAL_COLLEGE_ENROLLMENT])</f>
        <v>3362</v>
      </c>
    </row>
    <row r="180" spans="2:26" x14ac:dyDescent="0.2">
      <c r="B180" s="9">
        <v>6481371</v>
      </c>
      <c r="C180" s="9" t="s">
        <v>3686</v>
      </c>
      <c r="D180" s="10">
        <v>39698</v>
      </c>
      <c r="E180" s="9" t="s">
        <v>3687</v>
      </c>
      <c r="F180" s="9">
        <v>486</v>
      </c>
      <c r="G180" s="9" t="s">
        <v>3457</v>
      </c>
      <c r="H180" s="9" t="s">
        <v>3472</v>
      </c>
      <c r="I180" s="9" t="s">
        <v>3122</v>
      </c>
      <c r="J180" s="9" t="b">
        <v>0</v>
      </c>
      <c r="K180" s="9" t="b">
        <v>1</v>
      </c>
      <c r="L180" s="9">
        <v>813</v>
      </c>
      <c r="M180" s="9">
        <v>8</v>
      </c>
      <c r="N180" s="9">
        <v>13</v>
      </c>
      <c r="O180" s="9">
        <v>62</v>
      </c>
      <c r="P180" s="9" t="s">
        <v>3459</v>
      </c>
      <c r="Q180" s="9">
        <v>1149766</v>
      </c>
      <c r="R180" s="9">
        <v>1866484</v>
      </c>
      <c r="S180" s="9" t="str">
        <f>IF(tbl_crime[[#This Row],[COMMUNITY_AREA_NUMBER]]="", "",_xlfn.XLOOKUP(tbl_crime[[#This Row],[COMMUNITY_AREA_NUMBER]],tbl_census[COMMUNITY_AREA_NUMBER],tbl_census[COMMUNITY_AREA_NAME]))</f>
        <v>West Elsdon</v>
      </c>
      <c r="T180" s="9">
        <f>IF(tbl_crime[[#This Row],[COMMUNITY_AREA_NUMBER]]="","",_xlfn.XLOOKUP(tbl_crime[[#This Row],[COMMUNITY_AREA_NUMBER]],tbl_census[COMMUNITY_AREA_NUMBER],tbl_census[HARDSHIP_INDEX]))</f>
        <v>69</v>
      </c>
      <c r="U180" s="9">
        <v>2008</v>
      </c>
      <c r="V180" s="9">
        <v>41.789542269999998</v>
      </c>
      <c r="W180" s="9">
        <v>-87.726396500000007</v>
      </c>
      <c r="X180" s="9" t="s">
        <v>3688</v>
      </c>
      <c r="Y180" s="9">
        <f>_xlfn.XLOOKUP(tbl_crime[[#This Row],[COMMUNITY_AREA_NUMBER]],Table3[CA_NUMBER],Table3[Rate of misconduct per 100 students])</f>
        <v>13.7</v>
      </c>
      <c r="Z180" s="9">
        <f>_xlfn.XLOOKUP(tbl_crime[[#This Row],[COMMUNITY_AREA_NUMBER]],Table3[CA_NUMBER],Table3[TOTAL_COLLEGE_ENROLLMENT])</f>
        <v>3700</v>
      </c>
    </row>
    <row r="181" spans="2:26" x14ac:dyDescent="0.2">
      <c r="B181" s="9">
        <v>10003235</v>
      </c>
      <c r="C181" s="9" t="s">
        <v>3689</v>
      </c>
      <c r="D181" s="10">
        <v>42084</v>
      </c>
      <c r="E181" s="9" t="s">
        <v>3690</v>
      </c>
      <c r="F181" s="9">
        <v>486</v>
      </c>
      <c r="G181" s="9" t="s">
        <v>3457</v>
      </c>
      <c r="H181" s="9" t="s">
        <v>3472</v>
      </c>
      <c r="I181" s="9" t="s">
        <v>3225</v>
      </c>
      <c r="J181" s="9" t="b">
        <v>0</v>
      </c>
      <c r="K181" s="9" t="b">
        <v>0</v>
      </c>
      <c r="L181" s="9">
        <v>825</v>
      </c>
      <c r="M181" s="9">
        <v>8</v>
      </c>
      <c r="N181" s="9">
        <v>15</v>
      </c>
      <c r="O181" s="9">
        <v>66</v>
      </c>
      <c r="P181" s="9" t="s">
        <v>3459</v>
      </c>
      <c r="Q181" s="9">
        <v>1162182</v>
      </c>
      <c r="R181" s="9">
        <v>1861826</v>
      </c>
      <c r="S181" s="9" t="str">
        <f>IF(tbl_crime[[#This Row],[COMMUNITY_AREA_NUMBER]]="", "",_xlfn.XLOOKUP(tbl_crime[[#This Row],[COMMUNITY_AREA_NUMBER]],tbl_census[COMMUNITY_AREA_NUMBER],tbl_census[COMMUNITY_AREA_NAME]))</f>
        <v>Chicago Lawn</v>
      </c>
      <c r="T181" s="9">
        <f>IF(tbl_crime[[#This Row],[COMMUNITY_AREA_NUMBER]]="","",_xlfn.XLOOKUP(tbl_crime[[#This Row],[COMMUNITY_AREA_NUMBER]],tbl_census[COMMUNITY_AREA_NUMBER],tbl_census[HARDSHIP_INDEX]))</f>
        <v>80</v>
      </c>
      <c r="U181" s="9">
        <v>2015</v>
      </c>
      <c r="V181" s="9">
        <v>41.776510549999998</v>
      </c>
      <c r="W181" s="9">
        <v>-87.681000119999993</v>
      </c>
      <c r="X181" s="9" t="s">
        <v>3691</v>
      </c>
      <c r="Y181" s="9">
        <f>_xlfn.XLOOKUP(tbl_crime[[#This Row],[COMMUNITY_AREA_NUMBER]],Table3[CA_NUMBER],Table3[Rate of misconduct per 100 students])</f>
        <v>224.5</v>
      </c>
      <c r="Z181" s="9">
        <f>_xlfn.XLOOKUP(tbl_crime[[#This Row],[COMMUNITY_AREA_NUMBER]],Table3[CA_NUMBER],Table3[TOTAL_COLLEGE_ENROLLMENT])</f>
        <v>7086</v>
      </c>
    </row>
    <row r="182" spans="2:26" x14ac:dyDescent="0.2">
      <c r="B182" s="9">
        <v>5663639</v>
      </c>
      <c r="C182" s="9" t="s">
        <v>3692</v>
      </c>
      <c r="D182" s="10">
        <v>39280</v>
      </c>
      <c r="E182" s="9" t="s">
        <v>3693</v>
      </c>
      <c r="F182" s="9">
        <v>486</v>
      </c>
      <c r="G182" s="9" t="s">
        <v>3457</v>
      </c>
      <c r="H182" s="9" t="s">
        <v>3472</v>
      </c>
      <c r="I182" s="9" t="s">
        <v>3122</v>
      </c>
      <c r="J182" s="9" t="b">
        <v>0</v>
      </c>
      <c r="K182" s="9" t="b">
        <v>1</v>
      </c>
      <c r="L182" s="9">
        <v>1111</v>
      </c>
      <c r="M182" s="9">
        <v>11</v>
      </c>
      <c r="N182" s="9">
        <v>37</v>
      </c>
      <c r="O182" s="9">
        <v>23</v>
      </c>
      <c r="P182" s="9" t="s">
        <v>3459</v>
      </c>
      <c r="Q182" s="9">
        <v>1149197</v>
      </c>
      <c r="R182" s="9">
        <v>1906636</v>
      </c>
      <c r="S182" s="9" t="str">
        <f>IF(tbl_crime[[#This Row],[COMMUNITY_AREA_NUMBER]]="", "",_xlfn.XLOOKUP(tbl_crime[[#This Row],[COMMUNITY_AREA_NUMBER]],tbl_census[COMMUNITY_AREA_NUMBER],tbl_census[COMMUNITY_AREA_NAME]))</f>
        <v>Humboldt park</v>
      </c>
      <c r="T182" s="9">
        <f>IF(tbl_crime[[#This Row],[COMMUNITY_AREA_NUMBER]]="","",_xlfn.XLOOKUP(tbl_crime[[#This Row],[COMMUNITY_AREA_NUMBER]],tbl_census[COMMUNITY_AREA_NUMBER],tbl_census[HARDSHIP_INDEX]))</f>
        <v>85</v>
      </c>
      <c r="U182" s="9">
        <v>2007</v>
      </c>
      <c r="V182" s="9">
        <v>41.899735550000003</v>
      </c>
      <c r="W182" s="9">
        <v>-87.727444210000002</v>
      </c>
      <c r="X182" s="9" t="s">
        <v>3694</v>
      </c>
      <c r="Y182" s="9">
        <f>_xlfn.XLOOKUP(tbl_crime[[#This Row],[COMMUNITY_AREA_NUMBER]],Table3[CA_NUMBER],Table3[Rate of misconduct per 100 students])</f>
        <v>533.20000000000005</v>
      </c>
      <c r="Z182" s="9">
        <f>_xlfn.XLOOKUP(tbl_crime[[#This Row],[COMMUNITY_AREA_NUMBER]],Table3[CA_NUMBER],Table3[TOTAL_COLLEGE_ENROLLMENT])</f>
        <v>8620</v>
      </c>
    </row>
    <row r="183" spans="2:26" x14ac:dyDescent="0.2">
      <c r="B183" s="9">
        <v>3663835</v>
      </c>
      <c r="C183" s="9" t="s">
        <v>3695</v>
      </c>
      <c r="D183" s="10">
        <v>38308</v>
      </c>
      <c r="E183" s="9" t="s">
        <v>3696</v>
      </c>
      <c r="F183" s="9">
        <v>486</v>
      </c>
      <c r="G183" s="9" t="s">
        <v>3457</v>
      </c>
      <c r="H183" s="9" t="s">
        <v>3472</v>
      </c>
      <c r="I183" s="9" t="s">
        <v>3185</v>
      </c>
      <c r="J183" s="9" t="b">
        <v>0</v>
      </c>
      <c r="K183" s="9" t="b">
        <v>1</v>
      </c>
      <c r="L183" s="9">
        <v>932</v>
      </c>
      <c r="M183" s="9">
        <v>9</v>
      </c>
      <c r="N183" s="9">
        <v>16</v>
      </c>
      <c r="O183" s="9">
        <v>61</v>
      </c>
      <c r="P183" s="9" t="s">
        <v>3459</v>
      </c>
      <c r="Q183" s="9">
        <v>1167261</v>
      </c>
      <c r="R183" s="9">
        <v>1868636</v>
      </c>
      <c r="S183" s="9" t="str">
        <f>IF(tbl_crime[[#This Row],[COMMUNITY_AREA_NUMBER]]="", "",_xlfn.XLOOKUP(tbl_crime[[#This Row],[COMMUNITY_AREA_NUMBER]],tbl_census[COMMUNITY_AREA_NUMBER],tbl_census[COMMUNITY_AREA_NAME]))</f>
        <v>New City</v>
      </c>
      <c r="T183" s="9">
        <f>IF(tbl_crime[[#This Row],[COMMUNITY_AREA_NUMBER]]="","",_xlfn.XLOOKUP(tbl_crime[[#This Row],[COMMUNITY_AREA_NUMBER]],tbl_census[COMMUNITY_AREA_NUMBER],tbl_census[HARDSHIP_INDEX]))</f>
        <v>91</v>
      </c>
      <c r="U183" s="9">
        <v>2004</v>
      </c>
      <c r="V183" s="9">
        <v>41.795090790000003</v>
      </c>
      <c r="W183" s="9">
        <v>-87.662185859999994</v>
      </c>
      <c r="X183" s="9" t="s">
        <v>3697</v>
      </c>
      <c r="Y183" s="9">
        <f>_xlfn.XLOOKUP(tbl_crime[[#This Row],[COMMUNITY_AREA_NUMBER]],Table3[CA_NUMBER],Table3[Rate of misconduct per 100 students])</f>
        <v>482.7</v>
      </c>
      <c r="Z183" s="9">
        <f>_xlfn.XLOOKUP(tbl_crime[[#This Row],[COMMUNITY_AREA_NUMBER]],Table3[CA_NUMBER],Table3[TOTAL_COLLEGE_ENROLLMENT])</f>
        <v>7922</v>
      </c>
    </row>
    <row r="184" spans="2:26" x14ac:dyDescent="0.2">
      <c r="B184" s="9">
        <v>2423472</v>
      </c>
      <c r="C184" s="9" t="s">
        <v>3698</v>
      </c>
      <c r="D184" s="10">
        <v>37556</v>
      </c>
      <c r="E184" s="9" t="s">
        <v>3699</v>
      </c>
      <c r="F184" s="9">
        <v>486</v>
      </c>
      <c r="G184" s="9" t="s">
        <v>3457</v>
      </c>
      <c r="H184" s="9" t="s">
        <v>3472</v>
      </c>
      <c r="I184" s="9" t="s">
        <v>3135</v>
      </c>
      <c r="J184" s="9" t="b">
        <v>0</v>
      </c>
      <c r="K184" s="9" t="b">
        <v>1</v>
      </c>
      <c r="L184" s="9">
        <v>1511</v>
      </c>
      <c r="M184" s="9">
        <v>15</v>
      </c>
      <c r="N184" s="9">
        <v>29</v>
      </c>
      <c r="O184" s="9">
        <v>25</v>
      </c>
      <c r="P184" s="9" t="s">
        <v>3459</v>
      </c>
      <c r="Q184" s="9">
        <v>1138162</v>
      </c>
      <c r="R184" s="9">
        <v>1906418</v>
      </c>
      <c r="S184" s="9" t="str">
        <f>IF(tbl_crime[[#This Row],[COMMUNITY_AREA_NUMBER]]="", "",_xlfn.XLOOKUP(tbl_crime[[#This Row],[COMMUNITY_AREA_NUMBER]],tbl_census[COMMUNITY_AREA_NUMBER],tbl_census[COMMUNITY_AREA_NAME]))</f>
        <v>Austin</v>
      </c>
      <c r="T184" s="9">
        <f>IF(tbl_crime[[#This Row],[COMMUNITY_AREA_NUMBER]]="","",_xlfn.XLOOKUP(tbl_crime[[#This Row],[COMMUNITY_AREA_NUMBER]],tbl_census[COMMUNITY_AREA_NUMBER],tbl_census[HARDSHIP_INDEX]))</f>
        <v>73</v>
      </c>
      <c r="U184" s="9">
        <v>2002</v>
      </c>
      <c r="V184" s="9">
        <v>41.899344040000003</v>
      </c>
      <c r="W184" s="9">
        <v>-87.767981669999998</v>
      </c>
      <c r="X184" s="9" t="s">
        <v>3700</v>
      </c>
      <c r="Y184" s="9">
        <f>_xlfn.XLOOKUP(tbl_crime[[#This Row],[COMMUNITY_AREA_NUMBER]],Table3[CA_NUMBER],Table3[Rate of misconduct per 100 students])</f>
        <v>578.79999999999995</v>
      </c>
      <c r="Z184" s="9">
        <f>_xlfn.XLOOKUP(tbl_crime[[#This Row],[COMMUNITY_AREA_NUMBER]],Table3[CA_NUMBER],Table3[TOTAL_COLLEGE_ENROLLMENT])</f>
        <v>10933</v>
      </c>
    </row>
    <row r="185" spans="2:26" x14ac:dyDescent="0.2">
      <c r="B185" s="9">
        <v>11110571</v>
      </c>
      <c r="C185" s="9" t="s">
        <v>3701</v>
      </c>
      <c r="D185" s="10">
        <v>43013</v>
      </c>
      <c r="E185" s="9" t="s">
        <v>3702</v>
      </c>
      <c r="F185" s="9">
        <v>460</v>
      </c>
      <c r="G185" s="9" t="s">
        <v>3457</v>
      </c>
      <c r="H185" s="9" t="s">
        <v>3458</v>
      </c>
      <c r="I185" s="9" t="s">
        <v>3497</v>
      </c>
      <c r="J185" s="9" t="b">
        <v>0</v>
      </c>
      <c r="K185" s="9" t="b">
        <v>0</v>
      </c>
      <c r="L185" s="9">
        <v>835</v>
      </c>
      <c r="M185" s="9">
        <v>8</v>
      </c>
      <c r="N185" s="9">
        <v>18</v>
      </c>
      <c r="O185" s="9">
        <v>70</v>
      </c>
      <c r="P185" s="9" t="s">
        <v>3459</v>
      </c>
      <c r="Q185" s="9">
        <v>1155024</v>
      </c>
      <c r="R185" s="9">
        <v>1853614</v>
      </c>
      <c r="S185" s="9" t="str">
        <f>IF(tbl_crime[[#This Row],[COMMUNITY_AREA_NUMBER]]="", "",_xlfn.XLOOKUP(tbl_crime[[#This Row],[COMMUNITY_AREA_NUMBER]],tbl_census[COMMUNITY_AREA_NUMBER],tbl_census[COMMUNITY_AREA_NAME]))</f>
        <v>Ashburn</v>
      </c>
      <c r="T185" s="9">
        <f>IF(tbl_crime[[#This Row],[COMMUNITY_AREA_NUMBER]]="","",_xlfn.XLOOKUP(tbl_crime[[#This Row],[COMMUNITY_AREA_NUMBER]],tbl_census[COMMUNITY_AREA_NUMBER],tbl_census[HARDSHIP_INDEX]))</f>
        <v>37</v>
      </c>
      <c r="U185" s="9">
        <v>2017</v>
      </c>
      <c r="V185" s="9">
        <v>41.75412154</v>
      </c>
      <c r="W185" s="9">
        <v>-87.707460249999997</v>
      </c>
      <c r="X185" s="9" t="s">
        <v>3703</v>
      </c>
      <c r="Y185" s="9">
        <f>_xlfn.XLOOKUP(tbl_crime[[#This Row],[COMMUNITY_AREA_NUMBER]],Table3[CA_NUMBER],Table3[Rate of misconduct per 100 students])</f>
        <v>196.8</v>
      </c>
      <c r="Z185" s="9">
        <f>_xlfn.XLOOKUP(tbl_crime[[#This Row],[COMMUNITY_AREA_NUMBER]],Table3[CA_NUMBER],Table3[TOTAL_COLLEGE_ENROLLMENT])</f>
        <v>6483</v>
      </c>
    </row>
    <row r="186" spans="2:26" x14ac:dyDescent="0.2">
      <c r="B186" s="9">
        <v>1419496</v>
      </c>
      <c r="C186" s="9" t="s">
        <v>3704</v>
      </c>
      <c r="D186" s="10">
        <v>36961</v>
      </c>
      <c r="E186" s="9" t="s">
        <v>3705</v>
      </c>
      <c r="F186" s="9">
        <v>460</v>
      </c>
      <c r="G186" s="9" t="s">
        <v>3457</v>
      </c>
      <c r="H186" s="9" t="s">
        <v>3458</v>
      </c>
      <c r="I186" s="9" t="s">
        <v>3225</v>
      </c>
      <c r="J186" s="9" t="b">
        <v>0</v>
      </c>
      <c r="K186" s="9" t="b">
        <v>0</v>
      </c>
      <c r="L186" s="9">
        <v>421</v>
      </c>
      <c r="M186" s="9">
        <v>4</v>
      </c>
      <c r="P186" s="9" t="s">
        <v>3459</v>
      </c>
      <c r="Q186" s="9">
        <v>1197205</v>
      </c>
      <c r="R186" s="9">
        <v>1854743</v>
      </c>
      <c r="S186" s="9" t="str">
        <f>IF(tbl_crime[[#This Row],[COMMUNITY_AREA_NUMBER]]="", "",_xlfn.XLOOKUP(tbl_crime[[#This Row],[COMMUNITY_AREA_NUMBER]],tbl_census[COMMUNITY_AREA_NUMBER],tbl_census[COMMUNITY_AREA_NAME]))</f>
        <v/>
      </c>
      <c r="T186" s="9" t="str">
        <f>IF(tbl_crime[[#This Row],[COMMUNITY_AREA_NUMBER]]="","",_xlfn.XLOOKUP(tbl_crime[[#This Row],[COMMUNITY_AREA_NUMBER]],tbl_census[COMMUNITY_AREA_NUMBER],tbl_census[HARDSHIP_INDEX]))</f>
        <v/>
      </c>
      <c r="U186" s="9">
        <v>2001</v>
      </c>
      <c r="V186" s="9">
        <v>41.756273569999998</v>
      </c>
      <c r="W186" s="9">
        <v>-87.552845169999998</v>
      </c>
      <c r="X186" s="9" t="s">
        <v>3706</v>
      </c>
      <c r="Y186" s="9">
        <f>_xlfn.XLOOKUP(tbl_crime[[#This Row],[COMMUNITY_AREA_NUMBER]],Table3[CA_NUMBER],Table3[Rate of misconduct per 100 students])</f>
        <v>0</v>
      </c>
      <c r="Z186" s="9">
        <f>_xlfn.XLOOKUP(tbl_crime[[#This Row],[COMMUNITY_AREA_NUMBER]],Table3[CA_NUMBER],Table3[TOTAL_COLLEGE_ENROLLMENT])</f>
        <v>0</v>
      </c>
    </row>
    <row r="187" spans="2:26" x14ac:dyDescent="0.2">
      <c r="B187" s="9">
        <v>9589300</v>
      </c>
      <c r="C187" s="9" t="s">
        <v>3707</v>
      </c>
      <c r="D187" s="10">
        <v>41757</v>
      </c>
      <c r="E187" s="9" t="s">
        <v>3708</v>
      </c>
      <c r="F187" s="9">
        <v>430</v>
      </c>
      <c r="G187" s="9" t="s">
        <v>3457</v>
      </c>
      <c r="H187" s="9" t="s">
        <v>3532</v>
      </c>
      <c r="I187" s="9" t="s">
        <v>3185</v>
      </c>
      <c r="J187" s="9" t="b">
        <v>0</v>
      </c>
      <c r="K187" s="9" t="b">
        <v>0</v>
      </c>
      <c r="L187" s="9">
        <v>1124</v>
      </c>
      <c r="M187" s="9">
        <v>11</v>
      </c>
      <c r="N187" s="9">
        <v>2</v>
      </c>
      <c r="O187" s="9">
        <v>27</v>
      </c>
      <c r="P187" s="9" t="s">
        <v>3523</v>
      </c>
      <c r="Q187" s="9">
        <v>1157437</v>
      </c>
      <c r="R187" s="9">
        <v>1898367</v>
      </c>
      <c r="S187" s="9" t="str">
        <f>IF(tbl_crime[[#This Row],[COMMUNITY_AREA_NUMBER]]="", "",_xlfn.XLOOKUP(tbl_crime[[#This Row],[COMMUNITY_AREA_NUMBER]],tbl_census[COMMUNITY_AREA_NUMBER],tbl_census[COMMUNITY_AREA_NAME]))</f>
        <v>East Garfield Park</v>
      </c>
      <c r="T187" s="9">
        <f>IF(tbl_crime[[#This Row],[COMMUNITY_AREA_NUMBER]]="","",_xlfn.XLOOKUP(tbl_crime[[#This Row],[COMMUNITY_AREA_NUMBER]],tbl_census[COMMUNITY_AREA_NUMBER],tbl_census[HARDSHIP_INDEX]))</f>
        <v>83</v>
      </c>
      <c r="U187" s="9">
        <v>2014</v>
      </c>
      <c r="V187" s="9">
        <v>41.876880970000002</v>
      </c>
      <c r="W187" s="9">
        <v>-87.697403600000001</v>
      </c>
      <c r="X187" s="9" t="s">
        <v>3709</v>
      </c>
      <c r="Y187" s="9">
        <f>_xlfn.XLOOKUP(tbl_crime[[#This Row],[COMMUNITY_AREA_NUMBER]],Table3[CA_NUMBER],Table3[Rate of misconduct per 100 students])</f>
        <v>234.89999999999995</v>
      </c>
      <c r="Z187" s="9">
        <f>_xlfn.XLOOKUP(tbl_crime[[#This Row],[COMMUNITY_AREA_NUMBER]],Table3[CA_NUMBER],Table3[TOTAL_COLLEGE_ENROLLMENT])</f>
        <v>5337</v>
      </c>
    </row>
    <row r="188" spans="2:26" x14ac:dyDescent="0.2">
      <c r="B188" s="9">
        <v>4766490</v>
      </c>
      <c r="C188" s="9" t="s">
        <v>3710</v>
      </c>
      <c r="D188" s="10">
        <v>38865</v>
      </c>
      <c r="E188" s="9" t="s">
        <v>3711</v>
      </c>
      <c r="F188" s="9">
        <v>460</v>
      </c>
      <c r="G188" s="9" t="s">
        <v>3457</v>
      </c>
      <c r="H188" s="9" t="s">
        <v>3458</v>
      </c>
      <c r="I188" s="9" t="s">
        <v>3135</v>
      </c>
      <c r="J188" s="9" t="b">
        <v>1</v>
      </c>
      <c r="K188" s="9" t="b">
        <v>0</v>
      </c>
      <c r="L188" s="9">
        <v>935</v>
      </c>
      <c r="M188" s="9">
        <v>9</v>
      </c>
      <c r="N188" s="9">
        <v>3</v>
      </c>
      <c r="O188" s="9">
        <v>37</v>
      </c>
      <c r="P188" s="9" t="s">
        <v>3459</v>
      </c>
      <c r="Q188" s="9">
        <v>1175024</v>
      </c>
      <c r="R188" s="9">
        <v>1875681</v>
      </c>
      <c r="S188" s="9" t="str">
        <f>IF(tbl_crime[[#This Row],[COMMUNITY_AREA_NUMBER]]="", "",_xlfn.XLOOKUP(tbl_crime[[#This Row],[COMMUNITY_AREA_NUMBER]],tbl_census[COMMUNITY_AREA_NUMBER],tbl_census[COMMUNITY_AREA_NAME]))</f>
        <v>Fuller Park</v>
      </c>
      <c r="T188" s="9">
        <f>IF(tbl_crime[[#This Row],[COMMUNITY_AREA_NUMBER]]="","",_xlfn.XLOOKUP(tbl_crime[[#This Row],[COMMUNITY_AREA_NUMBER]],tbl_census[COMMUNITY_AREA_NUMBER],tbl_census[HARDSHIP_INDEX]))</f>
        <v>97</v>
      </c>
      <c r="U188" s="9">
        <v>2006</v>
      </c>
      <c r="V188" s="9">
        <v>41.814253110000003</v>
      </c>
      <c r="W188" s="9">
        <v>-87.633508640000002</v>
      </c>
      <c r="X188" s="9" t="s">
        <v>3712</v>
      </c>
      <c r="Y188" s="9">
        <f>_xlfn.XLOOKUP(tbl_crime[[#This Row],[COMMUNITY_AREA_NUMBER]],Table3[CA_NUMBER],Table3[Rate of misconduct per 100 students])</f>
        <v>82.5</v>
      </c>
      <c r="Z188" s="9">
        <f>_xlfn.XLOOKUP(tbl_crime[[#This Row],[COMMUNITY_AREA_NUMBER]],Table3[CA_NUMBER],Table3[TOTAL_COLLEGE_ENROLLMENT])</f>
        <v>531</v>
      </c>
    </row>
    <row r="189" spans="2:26" x14ac:dyDescent="0.2">
      <c r="B189" s="9">
        <v>9035595</v>
      </c>
      <c r="C189" s="9" t="s">
        <v>3713</v>
      </c>
      <c r="D189" s="10">
        <v>41339</v>
      </c>
      <c r="E189" s="9" t="s">
        <v>3714</v>
      </c>
      <c r="F189" s="9">
        <v>486</v>
      </c>
      <c r="G189" s="9" t="s">
        <v>3457</v>
      </c>
      <c r="H189" s="9" t="s">
        <v>3472</v>
      </c>
      <c r="I189" s="9" t="s">
        <v>3122</v>
      </c>
      <c r="J189" s="9" t="b">
        <v>0</v>
      </c>
      <c r="K189" s="9" t="b">
        <v>1</v>
      </c>
      <c r="L189" s="9">
        <v>221</v>
      </c>
      <c r="M189" s="9">
        <v>2</v>
      </c>
      <c r="N189" s="9">
        <v>4</v>
      </c>
      <c r="O189" s="9">
        <v>38</v>
      </c>
      <c r="P189" s="9" t="s">
        <v>3459</v>
      </c>
      <c r="Q189" s="9">
        <v>1181712</v>
      </c>
      <c r="R189" s="9">
        <v>1874461</v>
      </c>
      <c r="S189" s="9" t="str">
        <f>IF(tbl_crime[[#This Row],[COMMUNITY_AREA_NUMBER]]="", "",_xlfn.XLOOKUP(tbl_crime[[#This Row],[COMMUNITY_AREA_NUMBER]],tbl_census[COMMUNITY_AREA_NUMBER],tbl_census[COMMUNITY_AREA_NAME]))</f>
        <v>Grand Boulevard</v>
      </c>
      <c r="T189" s="9">
        <f>IF(tbl_crime[[#This Row],[COMMUNITY_AREA_NUMBER]]="","",_xlfn.XLOOKUP(tbl_crime[[#This Row],[COMMUNITY_AREA_NUMBER]],tbl_census[COMMUNITY_AREA_NUMBER],tbl_census[HARDSHIP_INDEX]))</f>
        <v>57</v>
      </c>
      <c r="U189" s="9">
        <v>2013</v>
      </c>
      <c r="V189" s="9">
        <v>41.810753259999998</v>
      </c>
      <c r="W189" s="9">
        <v>-87.609014340000002</v>
      </c>
      <c r="X189" s="9" t="s">
        <v>3715</v>
      </c>
      <c r="Y189" s="9">
        <f>_xlfn.XLOOKUP(tbl_crime[[#This Row],[COMMUNITY_AREA_NUMBER]],Table3[CA_NUMBER],Table3[Rate of misconduct per 100 students])</f>
        <v>217.20000000000002</v>
      </c>
      <c r="Z189" s="9">
        <f>_xlfn.XLOOKUP(tbl_crime[[#This Row],[COMMUNITY_AREA_NUMBER]],Table3[CA_NUMBER],Table3[TOTAL_COLLEGE_ENROLLMENT])</f>
        <v>2809</v>
      </c>
    </row>
    <row r="190" spans="2:26" x14ac:dyDescent="0.2">
      <c r="B190" s="9">
        <v>10549382</v>
      </c>
      <c r="C190" s="9" t="s">
        <v>3716</v>
      </c>
      <c r="D190" s="10">
        <v>42527</v>
      </c>
      <c r="E190" s="9" t="s">
        <v>3717</v>
      </c>
      <c r="F190" s="9">
        <v>486</v>
      </c>
      <c r="G190" s="9" t="s">
        <v>3457</v>
      </c>
      <c r="H190" s="9" t="s">
        <v>3472</v>
      </c>
      <c r="I190" s="9" t="s">
        <v>3135</v>
      </c>
      <c r="J190" s="9" t="b">
        <v>0</v>
      </c>
      <c r="K190" s="9" t="b">
        <v>1</v>
      </c>
      <c r="L190" s="9">
        <v>1021</v>
      </c>
      <c r="M190" s="9">
        <v>10</v>
      </c>
      <c r="N190" s="9">
        <v>24</v>
      </c>
      <c r="O190" s="9">
        <v>29</v>
      </c>
      <c r="P190" s="9" t="s">
        <v>3459</v>
      </c>
      <c r="Q190" s="9">
        <v>1153951</v>
      </c>
      <c r="R190" s="9">
        <v>1892227</v>
      </c>
      <c r="S190" s="9" t="str">
        <f>IF(tbl_crime[[#This Row],[COMMUNITY_AREA_NUMBER]]="", "",_xlfn.XLOOKUP(tbl_crime[[#This Row],[COMMUNITY_AREA_NUMBER]],tbl_census[COMMUNITY_AREA_NUMBER],tbl_census[COMMUNITY_AREA_NAME]))</f>
        <v>North Lawndale</v>
      </c>
      <c r="T190" s="9">
        <f>IF(tbl_crime[[#This Row],[COMMUNITY_AREA_NUMBER]]="","",_xlfn.XLOOKUP(tbl_crime[[#This Row],[COMMUNITY_AREA_NUMBER]],tbl_census[COMMUNITY_AREA_NUMBER],tbl_census[HARDSHIP_INDEX]))</f>
        <v>87</v>
      </c>
      <c r="U190" s="9">
        <v>2016</v>
      </c>
      <c r="V190" s="9">
        <v>41.860102310000002</v>
      </c>
      <c r="W190" s="9">
        <v>-87.710366800000003</v>
      </c>
      <c r="X190" s="9" t="s">
        <v>3718</v>
      </c>
      <c r="Y190" s="9">
        <f>_xlfn.XLOOKUP(tbl_crime[[#This Row],[COMMUNITY_AREA_NUMBER]],Table3[CA_NUMBER],Table3[Rate of misconduct per 100 students])</f>
        <v>424.99999999999989</v>
      </c>
      <c r="Z190" s="9">
        <f>_xlfn.XLOOKUP(tbl_crime[[#This Row],[COMMUNITY_AREA_NUMBER]],Table3[CA_NUMBER],Table3[TOTAL_COLLEGE_ENROLLMENT])</f>
        <v>5146</v>
      </c>
    </row>
    <row r="191" spans="2:26" x14ac:dyDescent="0.2">
      <c r="B191" s="9">
        <v>5080475</v>
      </c>
      <c r="C191" s="9" t="s">
        <v>3719</v>
      </c>
      <c r="D191" s="10">
        <v>39011</v>
      </c>
      <c r="E191" s="9" t="s">
        <v>3720</v>
      </c>
      <c r="F191" s="9">
        <v>420</v>
      </c>
      <c r="G191" s="9" t="s">
        <v>3457</v>
      </c>
      <c r="H191" s="9" t="s">
        <v>3522</v>
      </c>
      <c r="I191" s="9" t="s">
        <v>3122</v>
      </c>
      <c r="J191" s="9" t="b">
        <v>0</v>
      </c>
      <c r="K191" s="9" t="b">
        <v>1</v>
      </c>
      <c r="L191" s="9">
        <v>634</v>
      </c>
      <c r="M191" s="9">
        <v>6</v>
      </c>
      <c r="N191" s="9">
        <v>21</v>
      </c>
      <c r="O191" s="9">
        <v>49</v>
      </c>
      <c r="P191" s="9" t="s">
        <v>3523</v>
      </c>
      <c r="Q191" s="9">
        <v>1176612</v>
      </c>
      <c r="R191" s="9">
        <v>1842280</v>
      </c>
      <c r="S191" s="9" t="str">
        <f>IF(tbl_crime[[#This Row],[COMMUNITY_AREA_NUMBER]]="", "",_xlfn.XLOOKUP(tbl_crime[[#This Row],[COMMUNITY_AREA_NUMBER]],tbl_census[COMMUNITY_AREA_NUMBER],tbl_census[COMMUNITY_AREA_NAME]))</f>
        <v>Roseland</v>
      </c>
      <c r="T191" s="9">
        <f>IF(tbl_crime[[#This Row],[COMMUNITY_AREA_NUMBER]]="","",_xlfn.XLOOKUP(tbl_crime[[#This Row],[COMMUNITY_AREA_NUMBER]],tbl_census[COMMUNITY_AREA_NUMBER],tbl_census[HARDSHIP_INDEX]))</f>
        <v>52</v>
      </c>
      <c r="U191" s="9">
        <v>2006</v>
      </c>
      <c r="V191" s="9">
        <v>41.722561419999998</v>
      </c>
      <c r="W191" s="9">
        <v>-87.628687479999996</v>
      </c>
      <c r="X191" s="9" t="s">
        <v>3721</v>
      </c>
      <c r="Y191" s="9">
        <f>_xlfn.XLOOKUP(tbl_crime[[#This Row],[COMMUNITY_AREA_NUMBER]],Table3[CA_NUMBER],Table3[Rate of misconduct per 100 students])</f>
        <v>282.70000000000005</v>
      </c>
      <c r="Z191" s="9">
        <f>_xlfn.XLOOKUP(tbl_crime[[#This Row],[COMMUNITY_AREA_NUMBER]],Table3[CA_NUMBER],Table3[TOTAL_COLLEGE_ENROLLMENT])</f>
        <v>7020</v>
      </c>
    </row>
    <row r="192" spans="2:26" x14ac:dyDescent="0.2">
      <c r="B192" s="9">
        <v>6270946</v>
      </c>
      <c r="C192" s="9" t="s">
        <v>3722</v>
      </c>
      <c r="D192" s="10">
        <v>39591</v>
      </c>
      <c r="E192" s="9" t="s">
        <v>3723</v>
      </c>
      <c r="F192" s="9">
        <v>460</v>
      </c>
      <c r="G192" s="9" t="s">
        <v>3457</v>
      </c>
      <c r="H192" s="9" t="s">
        <v>3458</v>
      </c>
      <c r="I192" s="9" t="s">
        <v>3185</v>
      </c>
      <c r="J192" s="9" t="b">
        <v>0</v>
      </c>
      <c r="K192" s="9" t="b">
        <v>0</v>
      </c>
      <c r="L192" s="9">
        <v>932</v>
      </c>
      <c r="M192" s="9">
        <v>9</v>
      </c>
      <c r="N192" s="9">
        <v>16</v>
      </c>
      <c r="O192" s="9">
        <v>61</v>
      </c>
      <c r="P192" s="9" t="s">
        <v>3459</v>
      </c>
      <c r="Q192" s="9">
        <v>1165214</v>
      </c>
      <c r="R192" s="9">
        <v>1870708</v>
      </c>
      <c r="S192" s="9" t="str">
        <f>IF(tbl_crime[[#This Row],[COMMUNITY_AREA_NUMBER]]="", "",_xlfn.XLOOKUP(tbl_crime[[#This Row],[COMMUNITY_AREA_NUMBER]],tbl_census[COMMUNITY_AREA_NUMBER],tbl_census[COMMUNITY_AREA_NAME]))</f>
        <v>New City</v>
      </c>
      <c r="T192" s="9">
        <f>IF(tbl_crime[[#This Row],[COMMUNITY_AREA_NUMBER]]="","",_xlfn.XLOOKUP(tbl_crime[[#This Row],[COMMUNITY_AREA_NUMBER]],tbl_census[COMMUNITY_AREA_NUMBER],tbl_census[HARDSHIP_INDEX]))</f>
        <v>91</v>
      </c>
      <c r="U192" s="9">
        <v>2008</v>
      </c>
      <c r="V192" s="9">
        <v>41.800820219999999</v>
      </c>
      <c r="W192" s="9">
        <v>-87.669633579999996</v>
      </c>
      <c r="X192" s="9" t="s">
        <v>3724</v>
      </c>
      <c r="Y192" s="9">
        <f>_xlfn.XLOOKUP(tbl_crime[[#This Row],[COMMUNITY_AREA_NUMBER]],Table3[CA_NUMBER],Table3[Rate of misconduct per 100 students])</f>
        <v>482.7</v>
      </c>
      <c r="Z192" s="9">
        <f>_xlfn.XLOOKUP(tbl_crime[[#This Row],[COMMUNITY_AREA_NUMBER]],Table3[CA_NUMBER],Table3[TOTAL_COLLEGE_ENROLLMENT])</f>
        <v>7922</v>
      </c>
    </row>
    <row r="193" spans="2:26" x14ac:dyDescent="0.2">
      <c r="B193" s="9">
        <v>6939024</v>
      </c>
      <c r="C193" s="9" t="s">
        <v>3725</v>
      </c>
      <c r="D193" s="10">
        <v>39928</v>
      </c>
      <c r="E193" s="9" t="s">
        <v>3726</v>
      </c>
      <c r="F193" s="9">
        <v>486</v>
      </c>
      <c r="G193" s="9" t="s">
        <v>3457</v>
      </c>
      <c r="H193" s="9" t="s">
        <v>3472</v>
      </c>
      <c r="I193" s="9" t="s">
        <v>3225</v>
      </c>
      <c r="J193" s="9" t="b">
        <v>0</v>
      </c>
      <c r="K193" s="9" t="b">
        <v>1</v>
      </c>
      <c r="L193" s="9">
        <v>1522</v>
      </c>
      <c r="M193" s="9">
        <v>15</v>
      </c>
      <c r="N193" s="9">
        <v>29</v>
      </c>
      <c r="O193" s="9">
        <v>25</v>
      </c>
      <c r="P193" s="9" t="s">
        <v>3459</v>
      </c>
      <c r="Q193" s="9">
        <v>1141598</v>
      </c>
      <c r="R193" s="9">
        <v>1897182</v>
      </c>
      <c r="S193" s="9" t="str">
        <f>IF(tbl_crime[[#This Row],[COMMUNITY_AREA_NUMBER]]="", "",_xlfn.XLOOKUP(tbl_crime[[#This Row],[COMMUNITY_AREA_NUMBER]],tbl_census[COMMUNITY_AREA_NUMBER],tbl_census[COMMUNITY_AREA_NAME]))</f>
        <v>Austin</v>
      </c>
      <c r="T193" s="9">
        <f>IF(tbl_crime[[#This Row],[COMMUNITY_AREA_NUMBER]]="","",_xlfn.XLOOKUP(tbl_crime[[#This Row],[COMMUNITY_AREA_NUMBER]],tbl_census[COMMUNITY_AREA_NUMBER],tbl_census[HARDSHIP_INDEX]))</f>
        <v>73</v>
      </c>
      <c r="U193" s="9">
        <v>2009</v>
      </c>
      <c r="V193" s="9">
        <v>41.873936489999998</v>
      </c>
      <c r="W193" s="9">
        <v>-87.755589509999993</v>
      </c>
      <c r="X193" s="9" t="s">
        <v>3727</v>
      </c>
      <c r="Y193" s="9">
        <f>_xlfn.XLOOKUP(tbl_crime[[#This Row],[COMMUNITY_AREA_NUMBER]],Table3[CA_NUMBER],Table3[Rate of misconduct per 100 students])</f>
        <v>578.79999999999995</v>
      </c>
      <c r="Z193" s="9">
        <f>_xlfn.XLOOKUP(tbl_crime[[#This Row],[COMMUNITY_AREA_NUMBER]],Table3[CA_NUMBER],Table3[TOTAL_COLLEGE_ENROLLMENT])</f>
        <v>10933</v>
      </c>
    </row>
    <row r="194" spans="2:26" x14ac:dyDescent="0.2">
      <c r="B194" s="9">
        <v>6780581</v>
      </c>
      <c r="C194" s="9" t="s">
        <v>3728</v>
      </c>
      <c r="D194" s="10">
        <v>39874</v>
      </c>
      <c r="E194" s="9" t="s">
        <v>3729</v>
      </c>
      <c r="F194" s="9">
        <v>497</v>
      </c>
      <c r="G194" s="9" t="s">
        <v>3457</v>
      </c>
      <c r="H194" s="9" t="s">
        <v>3730</v>
      </c>
      <c r="I194" s="9" t="s">
        <v>3185</v>
      </c>
      <c r="J194" s="9" t="b">
        <v>1</v>
      </c>
      <c r="K194" s="9" t="b">
        <v>0</v>
      </c>
      <c r="L194" s="9">
        <v>731</v>
      </c>
      <c r="M194" s="9">
        <v>7</v>
      </c>
      <c r="N194" s="9">
        <v>6</v>
      </c>
      <c r="O194" s="9">
        <v>69</v>
      </c>
      <c r="P194" s="9" t="s">
        <v>3523</v>
      </c>
      <c r="Q194" s="9">
        <v>1176514</v>
      </c>
      <c r="R194" s="9">
        <v>1855256</v>
      </c>
      <c r="S194" s="9" t="str">
        <f>IF(tbl_crime[[#This Row],[COMMUNITY_AREA_NUMBER]]="", "",_xlfn.XLOOKUP(tbl_crime[[#This Row],[COMMUNITY_AREA_NUMBER]],tbl_census[COMMUNITY_AREA_NUMBER],tbl_census[COMMUNITY_AREA_NAME]))</f>
        <v>Greater Grand Crossing</v>
      </c>
      <c r="T194" s="9">
        <f>IF(tbl_crime[[#This Row],[COMMUNITY_AREA_NUMBER]]="","",_xlfn.XLOOKUP(tbl_crime[[#This Row],[COMMUNITY_AREA_NUMBER]],tbl_census[COMMUNITY_AREA_NUMBER],tbl_census[HARDSHIP_INDEX]))</f>
        <v>66</v>
      </c>
      <c r="U194" s="9">
        <v>2009</v>
      </c>
      <c r="V194" s="9">
        <v>41.758171390000001</v>
      </c>
      <c r="W194" s="9">
        <v>-87.628657239999995</v>
      </c>
      <c r="X194" s="9" t="s">
        <v>3731</v>
      </c>
      <c r="Y194" s="9">
        <f>_xlfn.XLOOKUP(tbl_crime[[#This Row],[COMMUNITY_AREA_NUMBER]],Table3[CA_NUMBER],Table3[Rate of misconduct per 100 students])</f>
        <v>328.7</v>
      </c>
      <c r="Z194" s="9">
        <f>_xlfn.XLOOKUP(tbl_crime[[#This Row],[COMMUNITY_AREA_NUMBER]],Table3[CA_NUMBER],Table3[TOTAL_COLLEGE_ENROLLMENT])</f>
        <v>4051</v>
      </c>
    </row>
    <row r="195" spans="2:26" x14ac:dyDescent="0.2">
      <c r="B195" s="9">
        <v>9116765</v>
      </c>
      <c r="C195" s="9" t="s">
        <v>3732</v>
      </c>
      <c r="D195" s="10">
        <v>41399</v>
      </c>
      <c r="E195" s="9" t="s">
        <v>3733</v>
      </c>
      <c r="F195" s="9">
        <v>486</v>
      </c>
      <c r="G195" s="9" t="s">
        <v>3457</v>
      </c>
      <c r="H195" s="9" t="s">
        <v>3472</v>
      </c>
      <c r="I195" s="9" t="s">
        <v>3122</v>
      </c>
      <c r="J195" s="9" t="b">
        <v>0</v>
      </c>
      <c r="K195" s="9" t="b">
        <v>1</v>
      </c>
      <c r="L195" s="9">
        <v>1114</v>
      </c>
      <c r="M195" s="9">
        <v>11</v>
      </c>
      <c r="N195" s="9">
        <v>28</v>
      </c>
      <c r="O195" s="9">
        <v>26</v>
      </c>
      <c r="P195" s="9" t="s">
        <v>3459</v>
      </c>
      <c r="Q195" s="9">
        <v>1149673</v>
      </c>
      <c r="R195" s="9">
        <v>1901704</v>
      </c>
      <c r="S195" s="9" t="str">
        <f>IF(tbl_crime[[#This Row],[COMMUNITY_AREA_NUMBER]]="", "",_xlfn.XLOOKUP(tbl_crime[[#This Row],[COMMUNITY_AREA_NUMBER]],tbl_census[COMMUNITY_AREA_NUMBER],tbl_census[COMMUNITY_AREA_NAME]))</f>
        <v>West Garfield Park</v>
      </c>
      <c r="T195" s="9">
        <f>IF(tbl_crime[[#This Row],[COMMUNITY_AREA_NUMBER]]="","",_xlfn.XLOOKUP(tbl_crime[[#This Row],[COMMUNITY_AREA_NUMBER]],tbl_census[COMMUNITY_AREA_NUMBER],tbl_census[HARDSHIP_INDEX]))</f>
        <v>92</v>
      </c>
      <c r="U195" s="9">
        <v>2013</v>
      </c>
      <c r="V195" s="9">
        <v>41.886192389999998</v>
      </c>
      <c r="W195" s="9">
        <v>-87.725824110000005</v>
      </c>
      <c r="X195" s="9" t="s">
        <v>3734</v>
      </c>
      <c r="Y195" s="9">
        <f>_xlfn.XLOOKUP(tbl_crime[[#This Row],[COMMUNITY_AREA_NUMBER]],Table3[CA_NUMBER],Table3[Rate of misconduct per 100 students])</f>
        <v>259.70000000000005</v>
      </c>
      <c r="Z195" s="9">
        <f>_xlfn.XLOOKUP(tbl_crime[[#This Row],[COMMUNITY_AREA_NUMBER]],Table3[CA_NUMBER],Table3[TOTAL_COLLEGE_ENROLLMENT])</f>
        <v>2622</v>
      </c>
    </row>
    <row r="196" spans="2:26" x14ac:dyDescent="0.2">
      <c r="B196" s="9">
        <v>11137994</v>
      </c>
      <c r="C196" s="9" t="s">
        <v>3735</v>
      </c>
      <c r="D196" s="10">
        <v>43041</v>
      </c>
      <c r="E196" s="9" t="s">
        <v>3736</v>
      </c>
      <c r="F196" s="9">
        <v>486</v>
      </c>
      <c r="G196" s="9" t="s">
        <v>3457</v>
      </c>
      <c r="H196" s="9" t="s">
        <v>3472</v>
      </c>
      <c r="I196" s="9" t="s">
        <v>3122</v>
      </c>
      <c r="J196" s="9" t="b">
        <v>1</v>
      </c>
      <c r="K196" s="9" t="b">
        <v>1</v>
      </c>
      <c r="L196" s="9">
        <v>1211</v>
      </c>
      <c r="M196" s="9">
        <v>12</v>
      </c>
      <c r="N196" s="9">
        <v>26</v>
      </c>
      <c r="O196" s="9">
        <v>24</v>
      </c>
      <c r="P196" s="9" t="s">
        <v>3459</v>
      </c>
      <c r="Q196" s="9">
        <v>1158244</v>
      </c>
      <c r="R196" s="9">
        <v>1905393</v>
      </c>
      <c r="S196" s="9" t="str">
        <f>IF(tbl_crime[[#This Row],[COMMUNITY_AREA_NUMBER]]="", "",_xlfn.XLOOKUP(tbl_crime[[#This Row],[COMMUNITY_AREA_NUMBER]],tbl_census[COMMUNITY_AREA_NUMBER],tbl_census[COMMUNITY_AREA_NAME]))</f>
        <v>West Town</v>
      </c>
      <c r="T196" s="9">
        <f>IF(tbl_crime[[#This Row],[COMMUNITY_AREA_NUMBER]]="","",_xlfn.XLOOKUP(tbl_crime[[#This Row],[COMMUNITY_AREA_NUMBER]],tbl_census[COMMUNITY_AREA_NUMBER],tbl_census[HARDSHIP_INDEX]))</f>
        <v>10</v>
      </c>
      <c r="U196" s="9">
        <v>2017</v>
      </c>
      <c r="V196" s="9">
        <v>41.89614452</v>
      </c>
      <c r="W196" s="9">
        <v>-87.69424841</v>
      </c>
      <c r="X196" s="9" t="s">
        <v>3737</v>
      </c>
      <c r="Y196" s="9">
        <f>_xlfn.XLOOKUP(tbl_crime[[#This Row],[COMMUNITY_AREA_NUMBER]],Table3[CA_NUMBER],Table3[Rate of misconduct per 100 students])</f>
        <v>567.00000000000023</v>
      </c>
      <c r="Z196" s="9">
        <f>_xlfn.XLOOKUP(tbl_crime[[#This Row],[COMMUNITY_AREA_NUMBER]],Table3[CA_NUMBER],Table3[TOTAL_COLLEGE_ENROLLMENT])</f>
        <v>9429</v>
      </c>
    </row>
    <row r="197" spans="2:26" x14ac:dyDescent="0.2">
      <c r="B197" s="9">
        <v>11014534</v>
      </c>
      <c r="C197" s="9" t="s">
        <v>3738</v>
      </c>
      <c r="D197" s="10">
        <v>42928</v>
      </c>
      <c r="E197" s="9" t="s">
        <v>3739</v>
      </c>
      <c r="F197" s="9">
        <v>486</v>
      </c>
      <c r="G197" s="9" t="s">
        <v>3457</v>
      </c>
      <c r="H197" s="9" t="s">
        <v>3472</v>
      </c>
      <c r="I197" s="9" t="s">
        <v>3225</v>
      </c>
      <c r="J197" s="9" t="b">
        <v>1</v>
      </c>
      <c r="K197" s="9" t="b">
        <v>1</v>
      </c>
      <c r="L197" s="9">
        <v>533</v>
      </c>
      <c r="M197" s="9">
        <v>5</v>
      </c>
      <c r="N197" s="9">
        <v>9</v>
      </c>
      <c r="O197" s="9">
        <v>54</v>
      </c>
      <c r="P197" s="9" t="s">
        <v>3459</v>
      </c>
      <c r="Q197" s="9">
        <v>1185380</v>
      </c>
      <c r="R197" s="9">
        <v>1817834</v>
      </c>
      <c r="S197" s="9" t="str">
        <f>IF(tbl_crime[[#This Row],[COMMUNITY_AREA_NUMBER]]="", "",_xlfn.XLOOKUP(tbl_crime[[#This Row],[COMMUNITY_AREA_NUMBER]],tbl_census[COMMUNITY_AREA_NUMBER],tbl_census[COMMUNITY_AREA_NAME]))</f>
        <v>Riverdale</v>
      </c>
      <c r="T197" s="9">
        <f>IF(tbl_crime[[#This Row],[COMMUNITY_AREA_NUMBER]]="","",_xlfn.XLOOKUP(tbl_crime[[#This Row],[COMMUNITY_AREA_NUMBER]],tbl_census[COMMUNITY_AREA_NUMBER],tbl_census[HARDSHIP_INDEX]))</f>
        <v>98</v>
      </c>
      <c r="U197" s="9">
        <v>2017</v>
      </c>
      <c r="V197" s="9">
        <v>41.655276979999996</v>
      </c>
      <c r="W197" s="9">
        <v>-87.597336740000003</v>
      </c>
      <c r="X197" s="9" t="s">
        <v>3740</v>
      </c>
      <c r="Y197" s="9">
        <f>_xlfn.XLOOKUP(tbl_crime[[#This Row],[COMMUNITY_AREA_NUMBER]],Table3[CA_NUMBER],Table3[Rate of misconduct per 100 students])</f>
        <v>122</v>
      </c>
      <c r="Z197" s="9">
        <f>_xlfn.XLOOKUP(tbl_crime[[#This Row],[COMMUNITY_AREA_NUMBER]],Table3[CA_NUMBER],Table3[TOTAL_COLLEGE_ENROLLMENT])</f>
        <v>1547</v>
      </c>
    </row>
    <row r="198" spans="2:26" x14ac:dyDescent="0.2">
      <c r="B198" s="9">
        <v>10584429</v>
      </c>
      <c r="C198" s="9" t="s">
        <v>3741</v>
      </c>
      <c r="D198" s="10">
        <v>42554</v>
      </c>
      <c r="E198" s="9" t="s">
        <v>3742</v>
      </c>
      <c r="F198" s="9">
        <v>460</v>
      </c>
      <c r="G198" s="9" t="s">
        <v>3457</v>
      </c>
      <c r="H198" s="9" t="s">
        <v>3458</v>
      </c>
      <c r="I198" s="9" t="s">
        <v>3135</v>
      </c>
      <c r="J198" s="9" t="b">
        <v>1</v>
      </c>
      <c r="K198" s="9" t="b">
        <v>0</v>
      </c>
      <c r="L198" s="9">
        <v>2412</v>
      </c>
      <c r="M198" s="9">
        <v>24</v>
      </c>
      <c r="N198" s="9">
        <v>50</v>
      </c>
      <c r="O198" s="9">
        <v>2</v>
      </c>
      <c r="P198" s="9" t="s">
        <v>3459</v>
      </c>
      <c r="Q198" s="9">
        <v>1159476</v>
      </c>
      <c r="R198" s="9">
        <v>1945090</v>
      </c>
      <c r="S198" s="9" t="str">
        <f>IF(tbl_crime[[#This Row],[COMMUNITY_AREA_NUMBER]]="", "",_xlfn.XLOOKUP(tbl_crime[[#This Row],[COMMUNITY_AREA_NUMBER]],tbl_census[COMMUNITY_AREA_NUMBER],tbl_census[COMMUNITY_AREA_NAME]))</f>
        <v>West Ridge</v>
      </c>
      <c r="T198" s="9">
        <f>IF(tbl_crime[[#This Row],[COMMUNITY_AREA_NUMBER]]="","",_xlfn.XLOOKUP(tbl_crime[[#This Row],[COMMUNITY_AREA_NUMBER]],tbl_census[COMMUNITY_AREA_NUMBER],tbl_census[HARDSHIP_INDEX]))</f>
        <v>46</v>
      </c>
      <c r="U198" s="9">
        <v>2016</v>
      </c>
      <c r="V198" s="9">
        <v>42.005050130000001</v>
      </c>
      <c r="W198" s="9">
        <v>-87.688626760000005</v>
      </c>
      <c r="X198" s="9" t="s">
        <v>3743</v>
      </c>
      <c r="Y198" s="9">
        <f>_xlfn.XLOOKUP(tbl_crime[[#This Row],[COMMUNITY_AREA_NUMBER]],Table3[CA_NUMBER],Table3[Rate of misconduct per 100 students])</f>
        <v>63.599999999999994</v>
      </c>
      <c r="Z198" s="9">
        <f>_xlfn.XLOOKUP(tbl_crime[[#This Row],[COMMUNITY_AREA_NUMBER]],Table3[CA_NUMBER],Table3[TOTAL_COLLEGE_ENROLLMENT])</f>
        <v>8197</v>
      </c>
    </row>
    <row r="199" spans="2:26" x14ac:dyDescent="0.2">
      <c r="B199" s="9">
        <v>6806337</v>
      </c>
      <c r="C199" s="9" t="s">
        <v>3744</v>
      </c>
      <c r="D199" s="10">
        <v>39887</v>
      </c>
      <c r="E199" s="9" t="s">
        <v>3745</v>
      </c>
      <c r="F199" s="9">
        <v>486</v>
      </c>
      <c r="G199" s="9" t="s">
        <v>3457</v>
      </c>
      <c r="H199" s="9" t="s">
        <v>3472</v>
      </c>
      <c r="I199" s="9" t="s">
        <v>3185</v>
      </c>
      <c r="J199" s="9" t="b">
        <v>0</v>
      </c>
      <c r="K199" s="9" t="b">
        <v>1</v>
      </c>
      <c r="L199" s="9">
        <v>1532</v>
      </c>
      <c r="M199" s="9">
        <v>15</v>
      </c>
      <c r="N199" s="9">
        <v>28</v>
      </c>
      <c r="O199" s="9">
        <v>25</v>
      </c>
      <c r="P199" s="9" t="s">
        <v>3459</v>
      </c>
      <c r="Q199" s="9">
        <v>1142136</v>
      </c>
      <c r="R199" s="9">
        <v>1902250</v>
      </c>
      <c r="S199" s="9" t="str">
        <f>IF(tbl_crime[[#This Row],[COMMUNITY_AREA_NUMBER]]="", "",_xlfn.XLOOKUP(tbl_crime[[#This Row],[COMMUNITY_AREA_NUMBER]],tbl_census[COMMUNITY_AREA_NUMBER],tbl_census[COMMUNITY_AREA_NAME]))</f>
        <v>Austin</v>
      </c>
      <c r="T199" s="9">
        <f>IF(tbl_crime[[#This Row],[COMMUNITY_AREA_NUMBER]]="","",_xlfn.XLOOKUP(tbl_crime[[#This Row],[COMMUNITY_AREA_NUMBER]],tbl_census[COMMUNITY_AREA_NUMBER],tbl_census[HARDSHIP_INDEX]))</f>
        <v>73</v>
      </c>
      <c r="U199" s="9">
        <v>2009</v>
      </c>
      <c r="V199" s="9">
        <v>41.887833759999999</v>
      </c>
      <c r="W199" s="9">
        <v>-87.753488489999995</v>
      </c>
      <c r="X199" s="9" t="s">
        <v>3746</v>
      </c>
      <c r="Y199" s="9">
        <f>_xlfn.XLOOKUP(tbl_crime[[#This Row],[COMMUNITY_AREA_NUMBER]],Table3[CA_NUMBER],Table3[Rate of misconduct per 100 students])</f>
        <v>578.79999999999995</v>
      </c>
      <c r="Z199" s="9">
        <f>_xlfn.XLOOKUP(tbl_crime[[#This Row],[COMMUNITY_AREA_NUMBER]],Table3[CA_NUMBER],Table3[TOTAL_COLLEGE_ENROLLMENT])</f>
        <v>10933</v>
      </c>
    </row>
    <row r="200" spans="2:26" x14ac:dyDescent="0.2">
      <c r="B200" s="9">
        <v>8594911</v>
      </c>
      <c r="C200" s="9" t="s">
        <v>3747</v>
      </c>
      <c r="D200" s="10">
        <v>41031</v>
      </c>
      <c r="E200" s="9" t="s">
        <v>3748</v>
      </c>
      <c r="F200" s="9">
        <v>1320</v>
      </c>
      <c r="G200" s="9" t="s">
        <v>3749</v>
      </c>
      <c r="H200" s="9" t="s">
        <v>3750</v>
      </c>
      <c r="I200" s="9" t="s">
        <v>3135</v>
      </c>
      <c r="J200" s="9" t="b">
        <v>0</v>
      </c>
      <c r="K200" s="9" t="b">
        <v>0</v>
      </c>
      <c r="L200" s="9">
        <v>913</v>
      </c>
      <c r="M200" s="9">
        <v>9</v>
      </c>
      <c r="N200" s="9">
        <v>11</v>
      </c>
      <c r="O200" s="9">
        <v>60</v>
      </c>
      <c r="P200" s="9">
        <v>14</v>
      </c>
      <c r="Q200" s="9">
        <v>1168714</v>
      </c>
      <c r="R200" s="9">
        <v>1884562</v>
      </c>
      <c r="S200" s="9" t="str">
        <f>IF(tbl_crime[[#This Row],[COMMUNITY_AREA_NUMBER]]="", "",_xlfn.XLOOKUP(tbl_crime[[#This Row],[COMMUNITY_AREA_NUMBER]],tbl_census[COMMUNITY_AREA_NUMBER],tbl_census[COMMUNITY_AREA_NAME]))</f>
        <v>Bridgeport</v>
      </c>
      <c r="T200" s="9">
        <f>IF(tbl_crime[[#This Row],[COMMUNITY_AREA_NUMBER]]="","",_xlfn.XLOOKUP(tbl_crime[[#This Row],[COMMUNITY_AREA_NUMBER]],tbl_census[COMMUNITY_AREA_NUMBER],tbl_census[HARDSHIP_INDEX]))</f>
        <v>43</v>
      </c>
      <c r="U200" s="9">
        <v>2012</v>
      </c>
      <c r="V200" s="9">
        <v>41.83876214</v>
      </c>
      <c r="W200" s="9">
        <v>-87.656397630000001</v>
      </c>
      <c r="X200" s="9" t="s">
        <v>3751</v>
      </c>
      <c r="Y200" s="9">
        <f>_xlfn.XLOOKUP(tbl_crime[[#This Row],[COMMUNITY_AREA_NUMBER]],Table3[CA_NUMBER],Table3[Rate of misconduct per 100 students])</f>
        <v>41.1</v>
      </c>
      <c r="Z200" s="9">
        <f>_xlfn.XLOOKUP(tbl_crime[[#This Row],[COMMUNITY_AREA_NUMBER]],Table3[CA_NUMBER],Table3[TOTAL_COLLEGE_ENROLLMENT])</f>
        <v>3167</v>
      </c>
    </row>
    <row r="201" spans="2:26" x14ac:dyDescent="0.2">
      <c r="B201" s="9">
        <v>11127628</v>
      </c>
      <c r="C201" s="9" t="s">
        <v>3752</v>
      </c>
      <c r="D201" s="10">
        <v>43031</v>
      </c>
      <c r="E201" s="9" t="s">
        <v>3753</v>
      </c>
      <c r="F201" s="9">
        <v>1345</v>
      </c>
      <c r="G201" s="9" t="s">
        <v>3749</v>
      </c>
      <c r="H201" s="9" t="s">
        <v>3754</v>
      </c>
      <c r="I201" s="9" t="s">
        <v>3135</v>
      </c>
      <c r="J201" s="9" t="b">
        <v>0</v>
      </c>
      <c r="K201" s="9" t="b">
        <v>0</v>
      </c>
      <c r="L201" s="9">
        <v>735</v>
      </c>
      <c r="M201" s="9">
        <v>7</v>
      </c>
      <c r="N201" s="9">
        <v>17</v>
      </c>
      <c r="O201" s="9">
        <v>67</v>
      </c>
      <c r="P201" s="9">
        <v>14</v>
      </c>
      <c r="Q201" s="9">
        <v>1164274</v>
      </c>
      <c r="R201" s="9">
        <v>1856746</v>
      </c>
      <c r="S201" s="9" t="str">
        <f>IF(tbl_crime[[#This Row],[COMMUNITY_AREA_NUMBER]]="", "",_xlfn.XLOOKUP(tbl_crime[[#This Row],[COMMUNITY_AREA_NUMBER]],tbl_census[COMMUNITY_AREA_NUMBER],tbl_census[COMMUNITY_AREA_NAME]))</f>
        <v>West Englewood</v>
      </c>
      <c r="T201" s="9">
        <f>IF(tbl_crime[[#This Row],[COMMUNITY_AREA_NUMBER]]="","",_xlfn.XLOOKUP(tbl_crime[[#This Row],[COMMUNITY_AREA_NUMBER]],tbl_census[COMMUNITY_AREA_NUMBER],tbl_census[HARDSHIP_INDEX]))</f>
        <v>89</v>
      </c>
      <c r="U201" s="9">
        <v>2017</v>
      </c>
      <c r="V201" s="9">
        <v>41.762526530000002</v>
      </c>
      <c r="W201" s="9">
        <v>-87.673473810000004</v>
      </c>
      <c r="X201" s="9" t="s">
        <v>3755</v>
      </c>
      <c r="Y201" s="9">
        <f>_xlfn.XLOOKUP(tbl_crime[[#This Row],[COMMUNITY_AREA_NUMBER]],Table3[CA_NUMBER],Table3[Rate of misconduct per 100 students])</f>
        <v>486.4</v>
      </c>
      <c r="Z201" s="9">
        <f>_xlfn.XLOOKUP(tbl_crime[[#This Row],[COMMUNITY_AREA_NUMBER]],Table3[CA_NUMBER],Table3[TOTAL_COLLEGE_ENROLLMENT])</f>
        <v>5946</v>
      </c>
    </row>
    <row r="202" spans="2:26" x14ac:dyDescent="0.2">
      <c r="B202" s="9">
        <v>7937542</v>
      </c>
      <c r="C202" s="9" t="s">
        <v>3756</v>
      </c>
      <c r="D202" s="10">
        <v>40592</v>
      </c>
      <c r="E202" s="9" t="s">
        <v>3757</v>
      </c>
      <c r="F202" s="9">
        <v>1310</v>
      </c>
      <c r="G202" s="9" t="s">
        <v>3749</v>
      </c>
      <c r="H202" s="9" t="s">
        <v>3758</v>
      </c>
      <c r="I202" s="9" t="s">
        <v>3281</v>
      </c>
      <c r="J202" s="9" t="b">
        <v>0</v>
      </c>
      <c r="K202" s="9" t="b">
        <v>0</v>
      </c>
      <c r="L202" s="9">
        <v>913</v>
      </c>
      <c r="M202" s="9">
        <v>9</v>
      </c>
      <c r="N202" s="9">
        <v>12</v>
      </c>
      <c r="O202" s="9">
        <v>58</v>
      </c>
      <c r="P202" s="9">
        <v>14</v>
      </c>
      <c r="Q202" s="9">
        <v>1157190</v>
      </c>
      <c r="R202" s="9">
        <v>1880621</v>
      </c>
      <c r="S202" s="9" t="str">
        <f>IF(tbl_crime[[#This Row],[COMMUNITY_AREA_NUMBER]]="", "",_xlfn.XLOOKUP(tbl_crime[[#This Row],[COMMUNITY_AREA_NUMBER]],tbl_census[COMMUNITY_AREA_NUMBER],tbl_census[COMMUNITY_AREA_NAME]))</f>
        <v>Brighton Park</v>
      </c>
      <c r="T202" s="9">
        <f>IF(tbl_crime[[#This Row],[COMMUNITY_AREA_NUMBER]]="","",_xlfn.XLOOKUP(tbl_crime[[#This Row],[COMMUNITY_AREA_NUMBER]],tbl_census[COMMUNITY_AREA_NUMBER],tbl_census[HARDSHIP_INDEX]))</f>
        <v>84</v>
      </c>
      <c r="U202" s="9">
        <v>2011</v>
      </c>
      <c r="V202" s="9">
        <v>41.828189010000003</v>
      </c>
      <c r="W202" s="9">
        <v>-87.698791999999997</v>
      </c>
      <c r="X202" s="9" t="s">
        <v>3759</v>
      </c>
      <c r="Y202" s="9">
        <f>_xlfn.XLOOKUP(tbl_crime[[#This Row],[COMMUNITY_AREA_NUMBER]],Table3[CA_NUMBER],Table3[Rate of misconduct per 100 students])</f>
        <v>123.00000000000001</v>
      </c>
      <c r="Z202" s="9">
        <f>_xlfn.XLOOKUP(tbl_crime[[#This Row],[COMMUNITY_AREA_NUMBER]],Table3[CA_NUMBER],Table3[TOTAL_COLLEGE_ENROLLMENT])</f>
        <v>9647</v>
      </c>
    </row>
    <row r="203" spans="2:26" x14ac:dyDescent="0.2">
      <c r="B203" s="9">
        <v>8388644</v>
      </c>
      <c r="C203" s="9" t="s">
        <v>3760</v>
      </c>
      <c r="D203" s="10">
        <v>40883</v>
      </c>
      <c r="E203" s="9" t="s">
        <v>3761</v>
      </c>
      <c r="F203" s="9">
        <v>1320</v>
      </c>
      <c r="G203" s="9" t="s">
        <v>3749</v>
      </c>
      <c r="H203" s="9" t="s">
        <v>3750</v>
      </c>
      <c r="I203" s="9" t="s">
        <v>3135</v>
      </c>
      <c r="J203" s="9" t="b">
        <v>0</v>
      </c>
      <c r="K203" s="9" t="b">
        <v>0</v>
      </c>
      <c r="L203" s="9">
        <v>1611</v>
      </c>
      <c r="M203" s="9">
        <v>16</v>
      </c>
      <c r="N203" s="9">
        <v>41</v>
      </c>
      <c r="O203" s="9">
        <v>10</v>
      </c>
      <c r="P203" s="9">
        <v>14</v>
      </c>
      <c r="Q203" s="9">
        <v>1130269</v>
      </c>
      <c r="R203" s="9">
        <v>1942692</v>
      </c>
      <c r="S203" s="9" t="str">
        <f>IF(tbl_crime[[#This Row],[COMMUNITY_AREA_NUMBER]]="", "",_xlfn.XLOOKUP(tbl_crime[[#This Row],[COMMUNITY_AREA_NUMBER]],tbl_census[COMMUNITY_AREA_NUMBER],tbl_census[COMMUNITY_AREA_NAME]))</f>
        <v>Norwood Park</v>
      </c>
      <c r="T203" s="9">
        <f>IF(tbl_crime[[#This Row],[COMMUNITY_AREA_NUMBER]]="","",_xlfn.XLOOKUP(tbl_crime[[#This Row],[COMMUNITY_AREA_NUMBER]],tbl_census[COMMUNITY_AREA_NUMBER],tbl_census[HARDSHIP_INDEX]))</f>
        <v>21</v>
      </c>
      <c r="U203" s="9">
        <v>2011</v>
      </c>
      <c r="V203" s="9">
        <v>41.999023029999996</v>
      </c>
      <c r="W203" s="9">
        <v>-87.796137999999999</v>
      </c>
      <c r="X203" s="9" t="s">
        <v>3762</v>
      </c>
      <c r="Y203" s="9">
        <f>_xlfn.XLOOKUP(tbl_crime[[#This Row],[COMMUNITY_AREA_NUMBER]],Table3[CA_NUMBER],Table3[Rate of misconduct per 100 students])</f>
        <v>40.099999999999994</v>
      </c>
      <c r="Z203" s="9">
        <f>_xlfn.XLOOKUP(tbl_crime[[#This Row],[COMMUNITY_AREA_NUMBER]],Table3[CA_NUMBER],Table3[TOTAL_COLLEGE_ENROLLMENT])</f>
        <v>6469</v>
      </c>
    </row>
    <row r="204" spans="2:26" x14ac:dyDescent="0.2">
      <c r="B204" s="9">
        <v>7468176</v>
      </c>
      <c r="C204" s="9" t="s">
        <v>3763</v>
      </c>
      <c r="D204" s="10">
        <v>40290</v>
      </c>
      <c r="E204" s="9" t="s">
        <v>3764</v>
      </c>
      <c r="F204" s="9">
        <v>1320</v>
      </c>
      <c r="G204" s="9" t="s">
        <v>3749</v>
      </c>
      <c r="H204" s="9" t="s">
        <v>3750</v>
      </c>
      <c r="I204" s="9" t="s">
        <v>3135</v>
      </c>
      <c r="J204" s="9" t="b">
        <v>0</v>
      </c>
      <c r="K204" s="9" t="b">
        <v>1</v>
      </c>
      <c r="L204" s="9">
        <v>2124</v>
      </c>
      <c r="M204" s="9">
        <v>2</v>
      </c>
      <c r="N204" s="9">
        <v>4</v>
      </c>
      <c r="O204" s="9">
        <v>41</v>
      </c>
      <c r="P204" s="9">
        <v>14</v>
      </c>
      <c r="Q204" s="9">
        <v>1183412</v>
      </c>
      <c r="R204" s="9">
        <v>1871257</v>
      </c>
      <c r="S204" s="9" t="str">
        <f>IF(tbl_crime[[#This Row],[COMMUNITY_AREA_NUMBER]]="", "",_xlfn.XLOOKUP(tbl_crime[[#This Row],[COMMUNITY_AREA_NUMBER]],tbl_census[COMMUNITY_AREA_NUMBER],tbl_census[COMMUNITY_AREA_NAME]))</f>
        <v>Hyde Park</v>
      </c>
      <c r="T204" s="9">
        <f>IF(tbl_crime[[#This Row],[COMMUNITY_AREA_NUMBER]]="","",_xlfn.XLOOKUP(tbl_crime[[#This Row],[COMMUNITY_AREA_NUMBER]],tbl_census[COMMUNITY_AREA_NUMBER],tbl_census[HARDSHIP_INDEX]))</f>
        <v>14</v>
      </c>
      <c r="U204" s="9">
        <v>2010</v>
      </c>
      <c r="V204" s="9">
        <v>41.801921739999997</v>
      </c>
      <c r="W204" s="9">
        <v>-87.602878860000004</v>
      </c>
      <c r="X204" s="9" t="s">
        <v>3765</v>
      </c>
      <c r="Y204" s="9">
        <f>_xlfn.XLOOKUP(tbl_crime[[#This Row],[COMMUNITY_AREA_NUMBER]],Table3[CA_NUMBER],Table3[Rate of misconduct per 100 students])</f>
        <v>83.7</v>
      </c>
      <c r="Z204" s="9">
        <f>_xlfn.XLOOKUP(tbl_crime[[#This Row],[COMMUNITY_AREA_NUMBER]],Table3[CA_NUMBER],Table3[TOTAL_COLLEGE_ENROLLMENT])</f>
        <v>1930</v>
      </c>
    </row>
    <row r="205" spans="2:26" x14ac:dyDescent="0.2">
      <c r="B205" s="9">
        <v>3225932</v>
      </c>
      <c r="C205" s="9" t="s">
        <v>3766</v>
      </c>
      <c r="D205" s="10">
        <v>38062</v>
      </c>
      <c r="E205" s="9" t="s">
        <v>3767</v>
      </c>
      <c r="F205" s="9">
        <v>1310</v>
      </c>
      <c r="G205" s="9" t="s">
        <v>3749</v>
      </c>
      <c r="H205" s="9" t="s">
        <v>3758</v>
      </c>
      <c r="I205" s="9" t="s">
        <v>3225</v>
      </c>
      <c r="J205" s="9" t="b">
        <v>0</v>
      </c>
      <c r="K205" s="9" t="b">
        <v>0</v>
      </c>
      <c r="L205" s="9">
        <v>432</v>
      </c>
      <c r="M205" s="9">
        <v>4</v>
      </c>
      <c r="N205" s="9">
        <v>10</v>
      </c>
      <c r="O205" s="9">
        <v>52</v>
      </c>
      <c r="P205" s="9">
        <v>14</v>
      </c>
      <c r="Q205" s="9">
        <v>1202181</v>
      </c>
      <c r="R205" s="9">
        <v>1834924</v>
      </c>
      <c r="S205" s="9" t="str">
        <f>IF(tbl_crime[[#This Row],[COMMUNITY_AREA_NUMBER]]="", "",_xlfn.XLOOKUP(tbl_crime[[#This Row],[COMMUNITY_AREA_NUMBER]],tbl_census[COMMUNITY_AREA_NUMBER],tbl_census[COMMUNITY_AREA_NAME]))</f>
        <v>East Side</v>
      </c>
      <c r="T205" s="9">
        <f>IF(tbl_crime[[#This Row],[COMMUNITY_AREA_NUMBER]]="","",_xlfn.XLOOKUP(tbl_crime[[#This Row],[COMMUNITY_AREA_NUMBER]],tbl_census[COMMUNITY_AREA_NUMBER],tbl_census[HARDSHIP_INDEX]))</f>
        <v>64</v>
      </c>
      <c r="U205" s="9">
        <v>2004</v>
      </c>
      <c r="V205" s="9">
        <v>41.701763489999998</v>
      </c>
      <c r="W205" s="9">
        <v>-87.535283030000002</v>
      </c>
      <c r="X205" s="9" t="s">
        <v>3768</v>
      </c>
      <c r="Y205" s="9">
        <f>_xlfn.XLOOKUP(tbl_crime[[#This Row],[COMMUNITY_AREA_NUMBER]],Table3[CA_NUMBER],Table3[Rate of misconduct per 100 students])</f>
        <v>45.800000000000004</v>
      </c>
      <c r="Z205" s="9">
        <f>_xlfn.XLOOKUP(tbl_crime[[#This Row],[COMMUNITY_AREA_NUMBER]],Table3[CA_NUMBER],Table3[TOTAL_COLLEGE_ENROLLMENT])</f>
        <v>5305</v>
      </c>
    </row>
    <row r="206" spans="2:26" x14ac:dyDescent="0.2">
      <c r="B206" s="9">
        <v>2048711</v>
      </c>
      <c r="C206" s="9" t="s">
        <v>3769</v>
      </c>
      <c r="D206" s="10">
        <v>37339</v>
      </c>
      <c r="E206" s="9" t="s">
        <v>3770</v>
      </c>
      <c r="F206" s="9">
        <v>1310</v>
      </c>
      <c r="G206" s="9" t="s">
        <v>3749</v>
      </c>
      <c r="H206" s="9" t="s">
        <v>3758</v>
      </c>
      <c r="I206" s="9" t="s">
        <v>3185</v>
      </c>
      <c r="J206" s="9" t="b">
        <v>0</v>
      </c>
      <c r="K206" s="9" t="b">
        <v>1</v>
      </c>
      <c r="L206" s="9">
        <v>1522</v>
      </c>
      <c r="M206" s="9">
        <v>15</v>
      </c>
      <c r="P206" s="9">
        <v>14</v>
      </c>
      <c r="Q206" s="9">
        <v>1139534</v>
      </c>
      <c r="R206" s="9">
        <v>1896770</v>
      </c>
      <c r="S206" s="9" t="str">
        <f>IF(tbl_crime[[#This Row],[COMMUNITY_AREA_NUMBER]]="", "",_xlfn.XLOOKUP(tbl_crime[[#This Row],[COMMUNITY_AREA_NUMBER]],tbl_census[COMMUNITY_AREA_NUMBER],tbl_census[COMMUNITY_AREA_NAME]))</f>
        <v/>
      </c>
      <c r="T206" s="9" t="str">
        <f>IF(tbl_crime[[#This Row],[COMMUNITY_AREA_NUMBER]]="","",_xlfn.XLOOKUP(tbl_crime[[#This Row],[COMMUNITY_AREA_NUMBER]],tbl_census[COMMUNITY_AREA_NUMBER],tbl_census[HARDSHIP_INDEX]))</f>
        <v/>
      </c>
      <c r="U206" s="9">
        <v>2002</v>
      </c>
      <c r="V206" s="9">
        <v>41.872843779999997</v>
      </c>
      <c r="W206" s="9">
        <v>-87.763177709999994</v>
      </c>
      <c r="X206" s="9" t="s">
        <v>3771</v>
      </c>
      <c r="Y206" s="9">
        <f>_xlfn.XLOOKUP(tbl_crime[[#This Row],[COMMUNITY_AREA_NUMBER]],Table3[CA_NUMBER],Table3[Rate of misconduct per 100 students])</f>
        <v>0</v>
      </c>
      <c r="Z206" s="9">
        <f>_xlfn.XLOOKUP(tbl_crime[[#This Row],[COMMUNITY_AREA_NUMBER]],Table3[CA_NUMBER],Table3[TOTAL_COLLEGE_ENROLLMENT])</f>
        <v>0</v>
      </c>
    </row>
    <row r="207" spans="2:26" x14ac:dyDescent="0.2">
      <c r="B207" s="9">
        <v>4303010</v>
      </c>
      <c r="C207" s="9" t="s">
        <v>3772</v>
      </c>
      <c r="D207" s="10">
        <v>38610</v>
      </c>
      <c r="E207" s="9" t="s">
        <v>3773</v>
      </c>
      <c r="F207" s="9">
        <v>1310</v>
      </c>
      <c r="G207" s="9" t="s">
        <v>3749</v>
      </c>
      <c r="H207" s="9" t="s">
        <v>3758</v>
      </c>
      <c r="I207" s="9" t="s">
        <v>3122</v>
      </c>
      <c r="J207" s="9" t="b">
        <v>0</v>
      </c>
      <c r="K207" s="9" t="b">
        <v>0</v>
      </c>
      <c r="L207" s="9">
        <v>1312</v>
      </c>
      <c r="M207" s="9">
        <v>12</v>
      </c>
      <c r="N207" s="9">
        <v>32</v>
      </c>
      <c r="O207" s="9">
        <v>24</v>
      </c>
      <c r="P207" s="9">
        <v>14</v>
      </c>
      <c r="Q207" s="9">
        <v>1160685</v>
      </c>
      <c r="R207" s="9">
        <v>1906600</v>
      </c>
      <c r="S207" s="9" t="str">
        <f>IF(tbl_crime[[#This Row],[COMMUNITY_AREA_NUMBER]]="", "",_xlfn.XLOOKUP(tbl_crime[[#This Row],[COMMUNITY_AREA_NUMBER]],tbl_census[COMMUNITY_AREA_NUMBER],tbl_census[COMMUNITY_AREA_NAME]))</f>
        <v>West Town</v>
      </c>
      <c r="T207" s="9">
        <f>IF(tbl_crime[[#This Row],[COMMUNITY_AREA_NUMBER]]="","",_xlfn.XLOOKUP(tbl_crime[[#This Row],[COMMUNITY_AREA_NUMBER]],tbl_census[COMMUNITY_AREA_NUMBER],tbl_census[HARDSHIP_INDEX]))</f>
        <v>10</v>
      </c>
      <c r="U207" s="9">
        <v>2005</v>
      </c>
      <c r="V207" s="9">
        <v>41.899406380000002</v>
      </c>
      <c r="W207" s="9">
        <v>-87.68524961</v>
      </c>
      <c r="X207" s="9" t="s">
        <v>3774</v>
      </c>
      <c r="Y207" s="9">
        <f>_xlfn.XLOOKUP(tbl_crime[[#This Row],[COMMUNITY_AREA_NUMBER]],Table3[CA_NUMBER],Table3[Rate of misconduct per 100 students])</f>
        <v>567.00000000000023</v>
      </c>
      <c r="Z207" s="9">
        <f>_xlfn.XLOOKUP(tbl_crime[[#This Row],[COMMUNITY_AREA_NUMBER]],Table3[CA_NUMBER],Table3[TOTAL_COLLEGE_ENROLLMENT])</f>
        <v>9429</v>
      </c>
    </row>
    <row r="208" spans="2:26" x14ac:dyDescent="0.2">
      <c r="B208" s="9">
        <v>10079280</v>
      </c>
      <c r="C208" s="9" t="s">
        <v>3775</v>
      </c>
      <c r="D208" s="10">
        <v>42144</v>
      </c>
      <c r="E208" s="9" t="s">
        <v>3776</v>
      </c>
      <c r="F208" s="9">
        <v>1320</v>
      </c>
      <c r="G208" s="9" t="s">
        <v>3749</v>
      </c>
      <c r="H208" s="9" t="s">
        <v>3750</v>
      </c>
      <c r="I208" s="9" t="s">
        <v>3158</v>
      </c>
      <c r="J208" s="9" t="b">
        <v>0</v>
      </c>
      <c r="K208" s="9" t="b">
        <v>1</v>
      </c>
      <c r="L208" s="9">
        <v>522</v>
      </c>
      <c r="M208" s="9">
        <v>5</v>
      </c>
      <c r="N208" s="9">
        <v>34</v>
      </c>
      <c r="O208" s="9">
        <v>53</v>
      </c>
      <c r="P208" s="9">
        <v>14</v>
      </c>
      <c r="Q208" s="9">
        <v>1175695</v>
      </c>
      <c r="R208" s="9">
        <v>1828405</v>
      </c>
      <c r="S208" s="9" t="str">
        <f>IF(tbl_crime[[#This Row],[COMMUNITY_AREA_NUMBER]]="", "",_xlfn.XLOOKUP(tbl_crime[[#This Row],[COMMUNITY_AREA_NUMBER]],tbl_census[COMMUNITY_AREA_NUMBER],tbl_census[COMMUNITY_AREA_NAME]))</f>
        <v>West Pullman</v>
      </c>
      <c r="T208" s="9">
        <f>IF(tbl_crime[[#This Row],[COMMUNITY_AREA_NUMBER]]="","",_xlfn.XLOOKUP(tbl_crime[[#This Row],[COMMUNITY_AREA_NUMBER]],tbl_census[COMMUNITY_AREA_NUMBER],tbl_census[HARDSHIP_INDEX]))</f>
        <v>62</v>
      </c>
      <c r="U208" s="9">
        <v>2015</v>
      </c>
      <c r="V208" s="9">
        <v>41.68450696</v>
      </c>
      <c r="W208" s="9">
        <v>-87.632459929999996</v>
      </c>
      <c r="X208" s="9" t="s">
        <v>3777</v>
      </c>
      <c r="Y208" s="9">
        <f>_xlfn.XLOOKUP(tbl_crime[[#This Row],[COMMUNITY_AREA_NUMBER]],Table3[CA_NUMBER],Table3[Rate of misconduct per 100 students])</f>
        <v>275.3</v>
      </c>
      <c r="Z208" s="9">
        <f>_xlfn.XLOOKUP(tbl_crime[[#This Row],[COMMUNITY_AREA_NUMBER]],Table3[CA_NUMBER],Table3[TOTAL_COLLEGE_ENROLLMENT])</f>
        <v>3240</v>
      </c>
    </row>
    <row r="209" spans="2:26" x14ac:dyDescent="0.2">
      <c r="B209" s="9">
        <v>5758092</v>
      </c>
      <c r="C209" s="9" t="s">
        <v>3778</v>
      </c>
      <c r="D209" s="10">
        <v>39329</v>
      </c>
      <c r="E209" s="9" t="s">
        <v>3779</v>
      </c>
      <c r="F209" s="9">
        <v>1310</v>
      </c>
      <c r="G209" s="9" t="s">
        <v>3749</v>
      </c>
      <c r="H209" s="9" t="s">
        <v>3758</v>
      </c>
      <c r="I209" s="9" t="s">
        <v>3122</v>
      </c>
      <c r="J209" s="9" t="b">
        <v>0</v>
      </c>
      <c r="K209" s="9" t="b">
        <v>1</v>
      </c>
      <c r="L209" s="9">
        <v>934</v>
      </c>
      <c r="M209" s="9">
        <v>9</v>
      </c>
      <c r="N209" s="9">
        <v>16</v>
      </c>
      <c r="O209" s="9">
        <v>61</v>
      </c>
      <c r="P209" s="9">
        <v>14</v>
      </c>
      <c r="Q209" s="9">
        <v>1170202</v>
      </c>
      <c r="R209" s="9">
        <v>1870108</v>
      </c>
      <c r="S209" s="9" t="str">
        <f>IF(tbl_crime[[#This Row],[COMMUNITY_AREA_NUMBER]]="", "",_xlfn.XLOOKUP(tbl_crime[[#This Row],[COMMUNITY_AREA_NUMBER]],tbl_census[COMMUNITY_AREA_NUMBER],tbl_census[COMMUNITY_AREA_NAME]))</f>
        <v>New City</v>
      </c>
      <c r="T209" s="9">
        <f>IF(tbl_crime[[#This Row],[COMMUNITY_AREA_NUMBER]]="","",_xlfn.XLOOKUP(tbl_crime[[#This Row],[COMMUNITY_AREA_NUMBER]],tbl_census[COMMUNITY_AREA_NUMBER],tbl_census[HARDSHIP_INDEX]))</f>
        <v>91</v>
      </c>
      <c r="U209" s="9">
        <v>2007</v>
      </c>
      <c r="V209" s="9">
        <v>41.799066609999997</v>
      </c>
      <c r="W209" s="9">
        <v>-87.651358380000005</v>
      </c>
      <c r="X209" s="9" t="s">
        <v>3780</v>
      </c>
      <c r="Y209" s="9">
        <f>_xlfn.XLOOKUP(tbl_crime[[#This Row],[COMMUNITY_AREA_NUMBER]],Table3[CA_NUMBER],Table3[Rate of misconduct per 100 students])</f>
        <v>482.7</v>
      </c>
      <c r="Z209" s="9">
        <f>_xlfn.XLOOKUP(tbl_crime[[#This Row],[COMMUNITY_AREA_NUMBER]],Table3[CA_NUMBER],Table3[TOTAL_COLLEGE_ENROLLMENT])</f>
        <v>7922</v>
      </c>
    </row>
    <row r="210" spans="2:26" x14ac:dyDescent="0.2">
      <c r="B210" s="9">
        <v>7881407</v>
      </c>
      <c r="C210" s="9" t="s">
        <v>3781</v>
      </c>
      <c r="D210" s="10">
        <v>40552</v>
      </c>
      <c r="E210" s="9" t="s">
        <v>3782</v>
      </c>
      <c r="F210" s="9">
        <v>1310</v>
      </c>
      <c r="G210" s="9" t="s">
        <v>3749</v>
      </c>
      <c r="H210" s="9" t="s">
        <v>3758</v>
      </c>
      <c r="I210" s="9" t="s">
        <v>3122</v>
      </c>
      <c r="J210" s="9" t="b">
        <v>0</v>
      </c>
      <c r="K210" s="9" t="b">
        <v>0</v>
      </c>
      <c r="L210" s="9">
        <v>914</v>
      </c>
      <c r="M210" s="9">
        <v>9</v>
      </c>
      <c r="N210" s="9">
        <v>12</v>
      </c>
      <c r="O210" s="9">
        <v>58</v>
      </c>
      <c r="P210" s="9">
        <v>14</v>
      </c>
      <c r="Q210" s="9">
        <v>1159685</v>
      </c>
      <c r="R210" s="9">
        <v>1878264</v>
      </c>
      <c r="S210" s="9" t="str">
        <f>IF(tbl_crime[[#This Row],[COMMUNITY_AREA_NUMBER]]="", "",_xlfn.XLOOKUP(tbl_crime[[#This Row],[COMMUNITY_AREA_NUMBER]],tbl_census[COMMUNITY_AREA_NUMBER],tbl_census[COMMUNITY_AREA_NAME]))</f>
        <v>Brighton Park</v>
      </c>
      <c r="T210" s="9">
        <f>IF(tbl_crime[[#This Row],[COMMUNITY_AREA_NUMBER]]="","",_xlfn.XLOOKUP(tbl_crime[[#This Row],[COMMUNITY_AREA_NUMBER]],tbl_census[COMMUNITY_AREA_NUMBER],tbl_census[HARDSHIP_INDEX]))</f>
        <v>84</v>
      </c>
      <c r="U210" s="9">
        <v>2011</v>
      </c>
      <c r="V210" s="9">
        <v>41.821670189999999</v>
      </c>
      <c r="W210" s="9">
        <v>-87.689702830000002</v>
      </c>
      <c r="X210" s="9" t="s">
        <v>3783</v>
      </c>
      <c r="Y210" s="9">
        <f>_xlfn.XLOOKUP(tbl_crime[[#This Row],[COMMUNITY_AREA_NUMBER]],Table3[CA_NUMBER],Table3[Rate of misconduct per 100 students])</f>
        <v>123.00000000000001</v>
      </c>
      <c r="Z210" s="9">
        <f>_xlfn.XLOOKUP(tbl_crime[[#This Row],[COMMUNITY_AREA_NUMBER]],Table3[CA_NUMBER],Table3[TOTAL_COLLEGE_ENROLLMENT])</f>
        <v>9647</v>
      </c>
    </row>
    <row r="211" spans="2:26" x14ac:dyDescent="0.2">
      <c r="B211" s="9">
        <v>8805149</v>
      </c>
      <c r="C211" s="9" t="s">
        <v>3784</v>
      </c>
      <c r="D211" s="10">
        <v>41169</v>
      </c>
      <c r="E211" s="9" t="s">
        <v>3785</v>
      </c>
      <c r="F211" s="9">
        <v>1310</v>
      </c>
      <c r="G211" s="9" t="s">
        <v>3749</v>
      </c>
      <c r="H211" s="9" t="s">
        <v>3758</v>
      </c>
      <c r="I211" s="9" t="s">
        <v>3225</v>
      </c>
      <c r="J211" s="9" t="b">
        <v>0</v>
      </c>
      <c r="K211" s="9" t="b">
        <v>0</v>
      </c>
      <c r="L211" s="9">
        <v>1932</v>
      </c>
      <c r="M211" s="9">
        <v>19</v>
      </c>
      <c r="N211" s="9">
        <v>32</v>
      </c>
      <c r="O211" s="9">
        <v>6</v>
      </c>
      <c r="P211" s="9">
        <v>14</v>
      </c>
      <c r="Q211" s="9">
        <v>1166189</v>
      </c>
      <c r="R211" s="9">
        <v>1919683</v>
      </c>
      <c r="S211" s="9" t="str">
        <f>IF(tbl_crime[[#This Row],[COMMUNITY_AREA_NUMBER]]="", "",_xlfn.XLOOKUP(tbl_crime[[#This Row],[COMMUNITY_AREA_NUMBER]],tbl_census[COMMUNITY_AREA_NUMBER],tbl_census[COMMUNITY_AREA_NAME]))</f>
        <v>Lake View</v>
      </c>
      <c r="T211" s="9">
        <f>IF(tbl_crime[[#This Row],[COMMUNITY_AREA_NUMBER]]="","",_xlfn.XLOOKUP(tbl_crime[[#This Row],[COMMUNITY_AREA_NUMBER]],tbl_census[COMMUNITY_AREA_NUMBER],tbl_census[HARDSHIP_INDEX]))</f>
        <v>5</v>
      </c>
      <c r="U211" s="9">
        <v>2012</v>
      </c>
      <c r="V211" s="9">
        <v>41.93519105</v>
      </c>
      <c r="W211" s="9">
        <v>-87.664658869999997</v>
      </c>
      <c r="X211" s="9" t="s">
        <v>3786</v>
      </c>
      <c r="Y211" s="9">
        <f>_xlfn.XLOOKUP(tbl_crime[[#This Row],[COMMUNITY_AREA_NUMBER]],Table3[CA_NUMBER],Table3[Rate of misconduct per 100 students])</f>
        <v>90.8</v>
      </c>
      <c r="Z211" s="9">
        <f>_xlfn.XLOOKUP(tbl_crime[[#This Row],[COMMUNITY_AREA_NUMBER]],Table3[CA_NUMBER],Table3[TOTAL_COLLEGE_ENROLLMENT])</f>
        <v>7055</v>
      </c>
    </row>
    <row r="212" spans="2:26" x14ac:dyDescent="0.2">
      <c r="B212" s="9">
        <v>8921352</v>
      </c>
      <c r="C212" s="9" t="s">
        <v>3787</v>
      </c>
      <c r="D212" s="10">
        <v>41250</v>
      </c>
      <c r="E212" s="9" t="s">
        <v>3788</v>
      </c>
      <c r="F212" s="9">
        <v>1320</v>
      </c>
      <c r="G212" s="9" t="s">
        <v>3749</v>
      </c>
      <c r="H212" s="9" t="s">
        <v>3750</v>
      </c>
      <c r="I212" s="9" t="s">
        <v>3135</v>
      </c>
      <c r="J212" s="9" t="b">
        <v>0</v>
      </c>
      <c r="K212" s="9" t="b">
        <v>0</v>
      </c>
      <c r="L212" s="9">
        <v>2534</v>
      </c>
      <c r="M212" s="9">
        <v>25</v>
      </c>
      <c r="N212" s="9">
        <v>30</v>
      </c>
      <c r="O212" s="9">
        <v>23</v>
      </c>
      <c r="P212" s="9">
        <v>14</v>
      </c>
      <c r="Q212" s="9">
        <v>1147474</v>
      </c>
      <c r="R212" s="9">
        <v>1910521</v>
      </c>
      <c r="S212" s="9" t="str">
        <f>IF(tbl_crime[[#This Row],[COMMUNITY_AREA_NUMBER]]="", "",_xlfn.XLOOKUP(tbl_crime[[#This Row],[COMMUNITY_AREA_NUMBER]],tbl_census[COMMUNITY_AREA_NUMBER],tbl_census[COMMUNITY_AREA_NAME]))</f>
        <v>Humboldt park</v>
      </c>
      <c r="T212" s="9">
        <f>IF(tbl_crime[[#This Row],[COMMUNITY_AREA_NUMBER]]="","",_xlfn.XLOOKUP(tbl_crime[[#This Row],[COMMUNITY_AREA_NUMBER]],tbl_census[COMMUNITY_AREA_NUMBER],tbl_census[HARDSHIP_INDEX]))</f>
        <v>85</v>
      </c>
      <c r="U212" s="9">
        <v>2012</v>
      </c>
      <c r="V212" s="9">
        <v>41.910429610000001</v>
      </c>
      <c r="W212" s="9">
        <v>-87.733673109999998</v>
      </c>
      <c r="X212" s="9" t="s">
        <v>3789</v>
      </c>
      <c r="Y212" s="9">
        <f>_xlfn.XLOOKUP(tbl_crime[[#This Row],[COMMUNITY_AREA_NUMBER]],Table3[CA_NUMBER],Table3[Rate of misconduct per 100 students])</f>
        <v>533.20000000000005</v>
      </c>
      <c r="Z212" s="9">
        <f>_xlfn.XLOOKUP(tbl_crime[[#This Row],[COMMUNITY_AREA_NUMBER]],Table3[CA_NUMBER],Table3[TOTAL_COLLEGE_ENROLLMENT])</f>
        <v>8620</v>
      </c>
    </row>
    <row r="213" spans="2:26" x14ac:dyDescent="0.2">
      <c r="B213" s="9">
        <v>2325074</v>
      </c>
      <c r="C213" s="9" t="s">
        <v>3790</v>
      </c>
      <c r="D213" s="10">
        <v>37500</v>
      </c>
      <c r="E213" s="9" t="s">
        <v>3791</v>
      </c>
      <c r="F213" s="9">
        <v>1345</v>
      </c>
      <c r="G213" s="9" t="s">
        <v>3749</v>
      </c>
      <c r="H213" s="9" t="s">
        <v>3754</v>
      </c>
      <c r="I213" s="9" t="s">
        <v>3135</v>
      </c>
      <c r="J213" s="9" t="b">
        <v>0</v>
      </c>
      <c r="K213" s="9" t="b">
        <v>0</v>
      </c>
      <c r="L213" s="9">
        <v>1233</v>
      </c>
      <c r="M213" s="9">
        <v>12</v>
      </c>
      <c r="N213" s="9">
        <v>25</v>
      </c>
      <c r="O213" s="9">
        <v>31</v>
      </c>
      <c r="P213" s="9">
        <v>14</v>
      </c>
      <c r="Q213" s="9">
        <v>1169104</v>
      </c>
      <c r="R213" s="9">
        <v>1890750</v>
      </c>
      <c r="S213" s="9" t="str">
        <f>IF(tbl_crime[[#This Row],[COMMUNITY_AREA_NUMBER]]="", "",_xlfn.XLOOKUP(tbl_crime[[#This Row],[COMMUNITY_AREA_NUMBER]],tbl_census[COMMUNITY_AREA_NUMBER],tbl_census[COMMUNITY_AREA_NAME]))</f>
        <v>Lower West Side</v>
      </c>
      <c r="T213" s="9">
        <f>IF(tbl_crime[[#This Row],[COMMUNITY_AREA_NUMBER]]="","",_xlfn.XLOOKUP(tbl_crime[[#This Row],[COMMUNITY_AREA_NUMBER]],tbl_census[COMMUNITY_AREA_NUMBER],tbl_census[HARDSHIP_INDEX]))</f>
        <v>76</v>
      </c>
      <c r="U213" s="9">
        <v>2002</v>
      </c>
      <c r="V213" s="9">
        <v>41.855734120000001</v>
      </c>
      <c r="W213" s="9">
        <v>-87.654787110000001</v>
      </c>
      <c r="X213" s="9" t="s">
        <v>3792</v>
      </c>
      <c r="Y213" s="9">
        <f>_xlfn.XLOOKUP(tbl_crime[[#This Row],[COMMUNITY_AREA_NUMBER]],Table3[CA_NUMBER],Table3[Rate of misconduct per 100 students])</f>
        <v>80.7</v>
      </c>
      <c r="Z213" s="9">
        <f>_xlfn.XLOOKUP(tbl_crime[[#This Row],[COMMUNITY_AREA_NUMBER]],Table3[CA_NUMBER],Table3[TOTAL_COLLEGE_ENROLLMENT])</f>
        <v>7257</v>
      </c>
    </row>
    <row r="214" spans="2:26" x14ac:dyDescent="0.2">
      <c r="B214" s="9">
        <v>10624311</v>
      </c>
      <c r="C214" s="9" t="s">
        <v>3793</v>
      </c>
      <c r="D214" s="10">
        <v>42585</v>
      </c>
      <c r="E214" s="9" t="s">
        <v>3794</v>
      </c>
      <c r="F214" s="9">
        <v>1310</v>
      </c>
      <c r="G214" s="9" t="s">
        <v>3749</v>
      </c>
      <c r="H214" s="9" t="s">
        <v>3758</v>
      </c>
      <c r="I214" s="9" t="s">
        <v>3225</v>
      </c>
      <c r="J214" s="9" t="b">
        <v>0</v>
      </c>
      <c r="K214" s="9" t="b">
        <v>0</v>
      </c>
      <c r="L214" s="9">
        <v>624</v>
      </c>
      <c r="M214" s="9">
        <v>6</v>
      </c>
      <c r="N214" s="9">
        <v>8</v>
      </c>
      <c r="O214" s="9">
        <v>44</v>
      </c>
      <c r="P214" s="9">
        <v>14</v>
      </c>
      <c r="Q214" s="9">
        <v>1183941</v>
      </c>
      <c r="R214" s="9">
        <v>1852494</v>
      </c>
      <c r="S214" s="9" t="str">
        <f>IF(tbl_crime[[#This Row],[COMMUNITY_AREA_NUMBER]]="", "",_xlfn.XLOOKUP(tbl_crime[[#This Row],[COMMUNITY_AREA_NUMBER]],tbl_census[COMMUNITY_AREA_NUMBER],tbl_census[COMMUNITY_AREA_NAME]))</f>
        <v>Chatham</v>
      </c>
      <c r="T214" s="9">
        <f>IF(tbl_crime[[#This Row],[COMMUNITY_AREA_NUMBER]]="","",_xlfn.XLOOKUP(tbl_crime[[#This Row],[COMMUNITY_AREA_NUMBER]],tbl_census[COMMUNITY_AREA_NUMBER],tbl_census[HARDSHIP_INDEX]))</f>
        <v>60</v>
      </c>
      <c r="U214" s="9">
        <v>2016</v>
      </c>
      <c r="V214" s="9">
        <v>41.750422010000001</v>
      </c>
      <c r="W214" s="9">
        <v>-87.601524389999994</v>
      </c>
      <c r="X214" s="9" t="s">
        <v>3795</v>
      </c>
      <c r="Y214" s="9">
        <f>_xlfn.XLOOKUP(tbl_crime[[#This Row],[COMMUNITY_AREA_NUMBER]],Table3[CA_NUMBER],Table3[Rate of misconduct per 100 students])</f>
        <v>142.4</v>
      </c>
      <c r="Z214" s="9">
        <f>_xlfn.XLOOKUP(tbl_crime[[#This Row],[COMMUNITY_AREA_NUMBER]],Table3[CA_NUMBER],Table3[TOTAL_COLLEGE_ENROLLMENT])</f>
        <v>5042</v>
      </c>
    </row>
    <row r="215" spans="2:26" x14ac:dyDescent="0.2">
      <c r="B215" s="9">
        <v>8899397</v>
      </c>
      <c r="C215" s="9" t="s">
        <v>3796</v>
      </c>
      <c r="D215" s="10">
        <v>41236</v>
      </c>
      <c r="E215" s="9" t="s">
        <v>3797</v>
      </c>
      <c r="F215" s="9">
        <v>1310</v>
      </c>
      <c r="G215" s="9" t="s">
        <v>3749</v>
      </c>
      <c r="H215" s="9" t="s">
        <v>3758</v>
      </c>
      <c r="I215" s="9" t="s">
        <v>3225</v>
      </c>
      <c r="J215" s="9" t="b">
        <v>0</v>
      </c>
      <c r="K215" s="9" t="b">
        <v>0</v>
      </c>
      <c r="L215" s="9">
        <v>1021</v>
      </c>
      <c r="M215" s="9">
        <v>10</v>
      </c>
      <c r="N215" s="9">
        <v>24</v>
      </c>
      <c r="O215" s="9">
        <v>29</v>
      </c>
      <c r="P215" s="9">
        <v>14</v>
      </c>
      <c r="Q215" s="9">
        <v>1154243</v>
      </c>
      <c r="R215" s="9">
        <v>1893666</v>
      </c>
      <c r="S215" s="9" t="str">
        <f>IF(tbl_crime[[#This Row],[COMMUNITY_AREA_NUMBER]]="", "",_xlfn.XLOOKUP(tbl_crime[[#This Row],[COMMUNITY_AREA_NUMBER]],tbl_census[COMMUNITY_AREA_NUMBER],tbl_census[COMMUNITY_AREA_NAME]))</f>
        <v>North Lawndale</v>
      </c>
      <c r="T215" s="9">
        <f>IF(tbl_crime[[#This Row],[COMMUNITY_AREA_NUMBER]]="","",_xlfn.XLOOKUP(tbl_crime[[#This Row],[COMMUNITY_AREA_NUMBER]],tbl_census[COMMUNITY_AREA_NUMBER],tbl_census[HARDSHIP_INDEX]))</f>
        <v>87</v>
      </c>
      <c r="U215" s="9">
        <v>2012</v>
      </c>
      <c r="V215" s="9">
        <v>41.864045269999998</v>
      </c>
      <c r="W215" s="9">
        <v>-87.709256539999998</v>
      </c>
      <c r="X215" s="9" t="s">
        <v>3798</v>
      </c>
      <c r="Y215" s="9">
        <f>_xlfn.XLOOKUP(tbl_crime[[#This Row],[COMMUNITY_AREA_NUMBER]],Table3[CA_NUMBER],Table3[Rate of misconduct per 100 students])</f>
        <v>424.99999999999989</v>
      </c>
      <c r="Z215" s="9">
        <f>_xlfn.XLOOKUP(tbl_crime[[#This Row],[COMMUNITY_AREA_NUMBER]],Table3[CA_NUMBER],Table3[TOTAL_COLLEGE_ENROLLMENT])</f>
        <v>5146</v>
      </c>
    </row>
    <row r="216" spans="2:26" x14ac:dyDescent="0.2">
      <c r="B216" s="9">
        <v>3906764</v>
      </c>
      <c r="C216" s="9" t="s">
        <v>3799</v>
      </c>
      <c r="D216" s="10">
        <v>38443</v>
      </c>
      <c r="E216" s="9" t="s">
        <v>3800</v>
      </c>
      <c r="F216" s="9">
        <v>1320</v>
      </c>
      <c r="G216" s="9" t="s">
        <v>3749</v>
      </c>
      <c r="H216" s="9" t="s">
        <v>3750</v>
      </c>
      <c r="I216" s="9" t="s">
        <v>3135</v>
      </c>
      <c r="J216" s="9" t="b">
        <v>0</v>
      </c>
      <c r="K216" s="9" t="b">
        <v>0</v>
      </c>
      <c r="L216" s="9">
        <v>1413</v>
      </c>
      <c r="M216" s="9">
        <v>14</v>
      </c>
      <c r="N216" s="9">
        <v>26</v>
      </c>
      <c r="O216" s="9">
        <v>22</v>
      </c>
      <c r="P216" s="9">
        <v>14</v>
      </c>
      <c r="Q216" s="9">
        <v>1153647</v>
      </c>
      <c r="R216" s="9">
        <v>1913754</v>
      </c>
      <c r="S216" s="9" t="str">
        <f>IF(tbl_crime[[#This Row],[COMMUNITY_AREA_NUMBER]]="", "",_xlfn.XLOOKUP(tbl_crime[[#This Row],[COMMUNITY_AREA_NUMBER]],tbl_census[COMMUNITY_AREA_NUMBER],tbl_census[COMMUNITY_AREA_NAME]))</f>
        <v>Logan Square</v>
      </c>
      <c r="T216" s="9">
        <f>IF(tbl_crime[[#This Row],[COMMUNITY_AREA_NUMBER]]="","",_xlfn.XLOOKUP(tbl_crime[[#This Row],[COMMUNITY_AREA_NUMBER]],tbl_census[COMMUNITY_AREA_NUMBER],tbl_census[HARDSHIP_INDEX]))</f>
        <v>23</v>
      </c>
      <c r="U216" s="9">
        <v>2005</v>
      </c>
      <c r="V216" s="9">
        <v>41.919180580000003</v>
      </c>
      <c r="W216" s="9">
        <v>-87.710909520000001</v>
      </c>
      <c r="X216" s="9" t="s">
        <v>3801</v>
      </c>
      <c r="Y216" s="9">
        <f>_xlfn.XLOOKUP(tbl_crime[[#This Row],[COMMUNITY_AREA_NUMBER]],Table3[CA_NUMBER],Table3[Rate of misconduct per 100 students])</f>
        <v>122.49999999999999</v>
      </c>
      <c r="Z216" s="9">
        <f>_xlfn.XLOOKUP(tbl_crime[[#This Row],[COMMUNITY_AREA_NUMBER]],Table3[CA_NUMBER],Table3[TOTAL_COLLEGE_ENROLLMENT])</f>
        <v>7351</v>
      </c>
    </row>
    <row r="217" spans="2:26" x14ac:dyDescent="0.2">
      <c r="B217" s="9">
        <v>4249096</v>
      </c>
      <c r="C217" s="9" t="s">
        <v>3802</v>
      </c>
      <c r="D217" s="10">
        <v>38575</v>
      </c>
      <c r="E217" s="9" t="s">
        <v>3803</v>
      </c>
      <c r="F217" s="9">
        <v>1310</v>
      </c>
      <c r="G217" s="9" t="s">
        <v>3749</v>
      </c>
      <c r="H217" s="9" t="s">
        <v>3758</v>
      </c>
      <c r="I217" s="9" t="s">
        <v>3122</v>
      </c>
      <c r="J217" s="9" t="b">
        <v>1</v>
      </c>
      <c r="K217" s="9" t="b">
        <v>0</v>
      </c>
      <c r="L217" s="9">
        <v>831</v>
      </c>
      <c r="M217" s="9">
        <v>8</v>
      </c>
      <c r="N217" s="9">
        <v>15</v>
      </c>
      <c r="O217" s="9">
        <v>66</v>
      </c>
      <c r="P217" s="9">
        <v>14</v>
      </c>
      <c r="Q217" s="9">
        <v>1158855</v>
      </c>
      <c r="R217" s="9">
        <v>1860454</v>
      </c>
      <c r="S217" s="9" t="str">
        <f>IF(tbl_crime[[#This Row],[COMMUNITY_AREA_NUMBER]]="", "",_xlfn.XLOOKUP(tbl_crime[[#This Row],[COMMUNITY_AREA_NUMBER]],tbl_census[COMMUNITY_AREA_NUMBER],tbl_census[COMMUNITY_AREA_NAME]))</f>
        <v>Chicago Lawn</v>
      </c>
      <c r="T217" s="9">
        <f>IF(tbl_crime[[#This Row],[COMMUNITY_AREA_NUMBER]]="","",_xlfn.XLOOKUP(tbl_crime[[#This Row],[COMMUNITY_AREA_NUMBER]],tbl_census[COMMUNITY_AREA_NUMBER],tbl_census[HARDSHIP_INDEX]))</f>
        <v>80</v>
      </c>
      <c r="U217" s="9">
        <v>2005</v>
      </c>
      <c r="V217" s="9">
        <v>41.772814189999998</v>
      </c>
      <c r="W217" s="9">
        <v>-87.693234239999995</v>
      </c>
      <c r="X217" s="9" t="s">
        <v>3804</v>
      </c>
      <c r="Y217" s="9">
        <f>_xlfn.XLOOKUP(tbl_crime[[#This Row],[COMMUNITY_AREA_NUMBER]],Table3[CA_NUMBER],Table3[Rate of misconduct per 100 students])</f>
        <v>224.5</v>
      </c>
      <c r="Z217" s="9">
        <f>_xlfn.XLOOKUP(tbl_crime[[#This Row],[COMMUNITY_AREA_NUMBER]],Table3[CA_NUMBER],Table3[TOTAL_COLLEGE_ENROLLMENT])</f>
        <v>7086</v>
      </c>
    </row>
    <row r="218" spans="2:26" x14ac:dyDescent="0.2">
      <c r="B218" s="9">
        <v>7260480</v>
      </c>
      <c r="C218" s="9" t="s">
        <v>3805</v>
      </c>
      <c r="D218" s="10">
        <v>40151</v>
      </c>
      <c r="E218" s="9" t="s">
        <v>3806</v>
      </c>
      <c r="F218" s="9">
        <v>1310</v>
      </c>
      <c r="G218" s="9" t="s">
        <v>3749</v>
      </c>
      <c r="H218" s="9" t="s">
        <v>3758</v>
      </c>
      <c r="I218" s="9" t="s">
        <v>3122</v>
      </c>
      <c r="J218" s="9" t="b">
        <v>0</v>
      </c>
      <c r="K218" s="9" t="b">
        <v>0</v>
      </c>
      <c r="L218" s="9">
        <v>824</v>
      </c>
      <c r="M218" s="9">
        <v>8</v>
      </c>
      <c r="N218" s="9">
        <v>14</v>
      </c>
      <c r="O218" s="9">
        <v>63</v>
      </c>
      <c r="P218" s="9">
        <v>14</v>
      </c>
      <c r="Q218" s="9">
        <v>1157675</v>
      </c>
      <c r="R218" s="9">
        <v>1867038</v>
      </c>
      <c r="S218" s="9" t="str">
        <f>IF(tbl_crime[[#This Row],[COMMUNITY_AREA_NUMBER]]="", "",_xlfn.XLOOKUP(tbl_crime[[#This Row],[COMMUNITY_AREA_NUMBER]],tbl_census[COMMUNITY_AREA_NUMBER],tbl_census[COMMUNITY_AREA_NAME]))</f>
        <v>Gage Park</v>
      </c>
      <c r="T218" s="9">
        <f>IF(tbl_crime[[#This Row],[COMMUNITY_AREA_NUMBER]]="","",_xlfn.XLOOKUP(tbl_crime[[#This Row],[COMMUNITY_AREA_NUMBER]],tbl_census[COMMUNITY_AREA_NUMBER],tbl_census[HARDSHIP_INDEX]))</f>
        <v>93</v>
      </c>
      <c r="U218" s="9">
        <v>2009</v>
      </c>
      <c r="V218" s="9">
        <v>41.790905649999999</v>
      </c>
      <c r="W218" s="9">
        <v>-87.697381350000001</v>
      </c>
      <c r="X218" s="9" t="s">
        <v>3807</v>
      </c>
      <c r="Y218" s="9">
        <f>_xlfn.XLOOKUP(tbl_crime[[#This Row],[COMMUNITY_AREA_NUMBER]],Table3[CA_NUMBER],Table3[Rate of misconduct per 100 students])</f>
        <v>76.999999999999986</v>
      </c>
      <c r="Z218" s="9">
        <f>_xlfn.XLOOKUP(tbl_crime[[#This Row],[COMMUNITY_AREA_NUMBER]],Table3[CA_NUMBER],Table3[TOTAL_COLLEGE_ENROLLMENT])</f>
        <v>9915</v>
      </c>
    </row>
    <row r="219" spans="2:26" x14ac:dyDescent="0.2">
      <c r="B219" s="9">
        <v>4606754</v>
      </c>
      <c r="C219" s="9" t="s">
        <v>3808</v>
      </c>
      <c r="D219" s="10">
        <v>38773</v>
      </c>
      <c r="E219" s="9" t="s">
        <v>3809</v>
      </c>
      <c r="F219" s="9">
        <v>1310</v>
      </c>
      <c r="G219" s="9" t="s">
        <v>3749</v>
      </c>
      <c r="H219" s="9" t="s">
        <v>3758</v>
      </c>
      <c r="I219" s="9" t="s">
        <v>3122</v>
      </c>
      <c r="J219" s="9" t="b">
        <v>0</v>
      </c>
      <c r="K219" s="9" t="b">
        <v>0</v>
      </c>
      <c r="L219" s="9">
        <v>1613</v>
      </c>
      <c r="M219" s="9">
        <v>16</v>
      </c>
      <c r="N219" s="9">
        <v>41</v>
      </c>
      <c r="O219" s="9">
        <v>10</v>
      </c>
      <c r="P219" s="9">
        <v>14</v>
      </c>
      <c r="Q219" s="9">
        <v>1129154</v>
      </c>
      <c r="R219" s="9">
        <v>1935641</v>
      </c>
      <c r="S219" s="9" t="str">
        <f>IF(tbl_crime[[#This Row],[COMMUNITY_AREA_NUMBER]]="", "",_xlfn.XLOOKUP(tbl_crime[[#This Row],[COMMUNITY_AREA_NUMBER]],tbl_census[COMMUNITY_AREA_NUMBER],tbl_census[COMMUNITY_AREA_NAME]))</f>
        <v>Norwood Park</v>
      </c>
      <c r="T219" s="9">
        <f>IF(tbl_crime[[#This Row],[COMMUNITY_AREA_NUMBER]]="","",_xlfn.XLOOKUP(tbl_crime[[#This Row],[COMMUNITY_AREA_NUMBER]],tbl_census[COMMUNITY_AREA_NUMBER],tbl_census[HARDSHIP_INDEX]))</f>
        <v>21</v>
      </c>
      <c r="U219" s="9">
        <v>2006</v>
      </c>
      <c r="V219" s="9">
        <v>41.97969354</v>
      </c>
      <c r="W219" s="9">
        <v>-87.800401260000001</v>
      </c>
      <c r="X219" s="9" t="s">
        <v>3810</v>
      </c>
      <c r="Y219" s="9">
        <f>_xlfn.XLOOKUP(tbl_crime[[#This Row],[COMMUNITY_AREA_NUMBER]],Table3[CA_NUMBER],Table3[Rate of misconduct per 100 students])</f>
        <v>40.099999999999994</v>
      </c>
      <c r="Z219" s="9">
        <f>_xlfn.XLOOKUP(tbl_crime[[#This Row],[COMMUNITY_AREA_NUMBER]],Table3[CA_NUMBER],Table3[TOTAL_COLLEGE_ENROLLMENT])</f>
        <v>6469</v>
      </c>
    </row>
    <row r="220" spans="2:26" x14ac:dyDescent="0.2">
      <c r="B220" s="9">
        <v>9817983</v>
      </c>
      <c r="C220" s="9" t="s">
        <v>3811</v>
      </c>
      <c r="D220" s="10">
        <v>41926</v>
      </c>
      <c r="E220" s="9" t="s">
        <v>3812</v>
      </c>
      <c r="F220" s="9">
        <v>1320</v>
      </c>
      <c r="G220" s="9" t="s">
        <v>3749</v>
      </c>
      <c r="H220" s="9" t="s">
        <v>3750</v>
      </c>
      <c r="I220" s="9" t="s">
        <v>3135</v>
      </c>
      <c r="J220" s="9" t="b">
        <v>1</v>
      </c>
      <c r="K220" s="9" t="b">
        <v>1</v>
      </c>
      <c r="L220" s="9">
        <v>1021</v>
      </c>
      <c r="M220" s="9">
        <v>10</v>
      </c>
      <c r="N220" s="9">
        <v>24</v>
      </c>
      <c r="O220" s="9">
        <v>29</v>
      </c>
      <c r="P220" s="9">
        <v>14</v>
      </c>
      <c r="Q220" s="9">
        <v>1153916</v>
      </c>
      <c r="R220" s="9">
        <v>1893520</v>
      </c>
      <c r="S220" s="9" t="str">
        <f>IF(tbl_crime[[#This Row],[COMMUNITY_AREA_NUMBER]]="", "",_xlfn.XLOOKUP(tbl_crime[[#This Row],[COMMUNITY_AREA_NUMBER]],tbl_census[COMMUNITY_AREA_NUMBER],tbl_census[COMMUNITY_AREA_NAME]))</f>
        <v>North Lawndale</v>
      </c>
      <c r="T220" s="9">
        <f>IF(tbl_crime[[#This Row],[COMMUNITY_AREA_NUMBER]]="","",_xlfn.XLOOKUP(tbl_crime[[#This Row],[COMMUNITY_AREA_NUMBER]],tbl_census[COMMUNITY_AREA_NUMBER],tbl_census[HARDSHIP_INDEX]))</f>
        <v>87</v>
      </c>
      <c r="U220" s="9">
        <v>2014</v>
      </c>
      <c r="V220" s="9">
        <v>41.863651140000002</v>
      </c>
      <c r="W220" s="9">
        <v>-87.710460839999996</v>
      </c>
      <c r="X220" s="9" t="s">
        <v>3813</v>
      </c>
      <c r="Y220" s="9">
        <f>_xlfn.XLOOKUP(tbl_crime[[#This Row],[COMMUNITY_AREA_NUMBER]],Table3[CA_NUMBER],Table3[Rate of misconduct per 100 students])</f>
        <v>424.99999999999989</v>
      </c>
      <c r="Z220" s="9">
        <f>_xlfn.XLOOKUP(tbl_crime[[#This Row],[COMMUNITY_AREA_NUMBER]],Table3[CA_NUMBER],Table3[TOTAL_COLLEGE_ENROLLMENT])</f>
        <v>5146</v>
      </c>
    </row>
    <row r="221" spans="2:26" x14ac:dyDescent="0.2">
      <c r="B221" s="9">
        <v>9801245</v>
      </c>
      <c r="C221" s="9" t="s">
        <v>3814</v>
      </c>
      <c r="D221" s="10">
        <v>41910</v>
      </c>
      <c r="E221" s="9" t="s">
        <v>3815</v>
      </c>
      <c r="F221" s="9">
        <v>1320</v>
      </c>
      <c r="G221" s="9" t="s">
        <v>3749</v>
      </c>
      <c r="H221" s="9" t="s">
        <v>3750</v>
      </c>
      <c r="I221" s="9" t="s">
        <v>3135</v>
      </c>
      <c r="J221" s="9" t="b">
        <v>0</v>
      </c>
      <c r="K221" s="9" t="b">
        <v>0</v>
      </c>
      <c r="L221" s="9">
        <v>531</v>
      </c>
      <c r="M221" s="9">
        <v>5</v>
      </c>
      <c r="N221" s="9">
        <v>9</v>
      </c>
      <c r="O221" s="9">
        <v>50</v>
      </c>
      <c r="P221" s="9">
        <v>14</v>
      </c>
      <c r="Q221" s="9">
        <v>1181588</v>
      </c>
      <c r="R221" s="9">
        <v>1829877</v>
      </c>
      <c r="S221" s="9" t="str">
        <f>IF(tbl_crime[[#This Row],[COMMUNITY_AREA_NUMBER]]="", "",_xlfn.XLOOKUP(tbl_crime[[#This Row],[COMMUNITY_AREA_NUMBER]],tbl_census[COMMUNITY_AREA_NUMBER],tbl_census[COMMUNITY_AREA_NAME]))</f>
        <v>Pullman</v>
      </c>
      <c r="T221" s="9">
        <f>IF(tbl_crime[[#This Row],[COMMUNITY_AREA_NUMBER]]="","",_xlfn.XLOOKUP(tbl_crime[[#This Row],[COMMUNITY_AREA_NUMBER]],tbl_census[COMMUNITY_AREA_NUMBER],tbl_census[HARDSHIP_INDEX]))</f>
        <v>51</v>
      </c>
      <c r="U221" s="9">
        <v>2014</v>
      </c>
      <c r="V221" s="9">
        <v>41.688412749999998</v>
      </c>
      <c r="W221" s="9">
        <v>-87.610842300000002</v>
      </c>
      <c r="X221" s="9" t="s">
        <v>3816</v>
      </c>
      <c r="Y221" s="9">
        <f>_xlfn.XLOOKUP(tbl_crime[[#This Row],[COMMUNITY_AREA_NUMBER]],Table3[CA_NUMBER],Table3[Rate of misconduct per 100 students])</f>
        <v>195.1</v>
      </c>
      <c r="Z221" s="9">
        <f>_xlfn.XLOOKUP(tbl_crime[[#This Row],[COMMUNITY_AREA_NUMBER]],Table3[CA_NUMBER],Table3[TOTAL_COLLEGE_ENROLLMENT])</f>
        <v>1620</v>
      </c>
    </row>
    <row r="222" spans="2:26" x14ac:dyDescent="0.2">
      <c r="B222" s="9">
        <v>7399281</v>
      </c>
      <c r="C222" s="9" t="s">
        <v>3817</v>
      </c>
      <c r="D222" s="10">
        <v>40247</v>
      </c>
      <c r="E222" s="9" t="s">
        <v>3818</v>
      </c>
      <c r="F222" s="9">
        <v>1320</v>
      </c>
      <c r="G222" s="9" t="s">
        <v>3749</v>
      </c>
      <c r="H222" s="9" t="s">
        <v>3750</v>
      </c>
      <c r="I222" s="9" t="s">
        <v>3497</v>
      </c>
      <c r="J222" s="9" t="b">
        <v>0</v>
      </c>
      <c r="K222" s="9" t="b">
        <v>0</v>
      </c>
      <c r="L222" s="9">
        <v>1522</v>
      </c>
      <c r="M222" s="9">
        <v>15</v>
      </c>
      <c r="N222" s="9">
        <v>29</v>
      </c>
      <c r="O222" s="9">
        <v>25</v>
      </c>
      <c r="P222" s="9">
        <v>14</v>
      </c>
      <c r="Q222" s="9">
        <v>1140822</v>
      </c>
      <c r="R222" s="9">
        <v>1897164</v>
      </c>
      <c r="S222" s="9" t="str">
        <f>IF(tbl_crime[[#This Row],[COMMUNITY_AREA_NUMBER]]="", "",_xlfn.XLOOKUP(tbl_crime[[#This Row],[COMMUNITY_AREA_NUMBER]],tbl_census[COMMUNITY_AREA_NUMBER],tbl_census[COMMUNITY_AREA_NAME]))</f>
        <v>Austin</v>
      </c>
      <c r="T222" s="9">
        <f>IF(tbl_crime[[#This Row],[COMMUNITY_AREA_NUMBER]]="","",_xlfn.XLOOKUP(tbl_crime[[#This Row],[COMMUNITY_AREA_NUMBER]],tbl_census[COMMUNITY_AREA_NUMBER],tbl_census[HARDSHIP_INDEX]))</f>
        <v>73</v>
      </c>
      <c r="U222" s="9">
        <v>2010</v>
      </c>
      <c r="V222" s="9">
        <v>41.873901400000001</v>
      </c>
      <c r="W222" s="9">
        <v>-87.758439100000004</v>
      </c>
      <c r="X222" s="9" t="s">
        <v>3819</v>
      </c>
      <c r="Y222" s="9">
        <f>_xlfn.XLOOKUP(tbl_crime[[#This Row],[COMMUNITY_AREA_NUMBER]],Table3[CA_NUMBER],Table3[Rate of misconduct per 100 students])</f>
        <v>578.79999999999995</v>
      </c>
      <c r="Z222" s="9">
        <f>_xlfn.XLOOKUP(tbl_crime[[#This Row],[COMMUNITY_AREA_NUMBER]],Table3[CA_NUMBER],Table3[TOTAL_COLLEGE_ENROLLMENT])</f>
        <v>10933</v>
      </c>
    </row>
    <row r="223" spans="2:26" x14ac:dyDescent="0.2">
      <c r="B223" s="9">
        <v>5567780</v>
      </c>
      <c r="C223" s="9" t="s">
        <v>3820</v>
      </c>
      <c r="D223" s="10">
        <v>39213</v>
      </c>
      <c r="E223" s="9" t="s">
        <v>3821</v>
      </c>
      <c r="F223" s="9">
        <v>1305</v>
      </c>
      <c r="G223" s="9" t="s">
        <v>3749</v>
      </c>
      <c r="H223" s="9" t="s">
        <v>3822</v>
      </c>
      <c r="I223" s="9" t="s">
        <v>3277</v>
      </c>
      <c r="J223" s="9" t="b">
        <v>0</v>
      </c>
      <c r="K223" s="9" t="b">
        <v>0</v>
      </c>
      <c r="L223" s="9">
        <v>1634</v>
      </c>
      <c r="M223" s="9">
        <v>16</v>
      </c>
      <c r="N223" s="9">
        <v>38</v>
      </c>
      <c r="O223" s="9">
        <v>15</v>
      </c>
      <c r="P223" s="9">
        <v>14</v>
      </c>
      <c r="Q223" s="9">
        <v>1143747</v>
      </c>
      <c r="R223" s="9">
        <v>1923278</v>
      </c>
      <c r="S223" s="9" t="str">
        <f>IF(tbl_crime[[#This Row],[COMMUNITY_AREA_NUMBER]]="", "",_xlfn.XLOOKUP(tbl_crime[[#This Row],[COMMUNITY_AREA_NUMBER]],tbl_census[COMMUNITY_AREA_NUMBER],tbl_census[COMMUNITY_AREA_NAME]))</f>
        <v>Portage Park</v>
      </c>
      <c r="T223" s="9">
        <f>IF(tbl_crime[[#This Row],[COMMUNITY_AREA_NUMBER]]="","",_xlfn.XLOOKUP(tbl_crime[[#This Row],[COMMUNITY_AREA_NUMBER]],tbl_census[COMMUNITY_AREA_NUMBER],tbl_census[HARDSHIP_INDEX]))</f>
        <v>35</v>
      </c>
      <c r="U223" s="9">
        <v>2007</v>
      </c>
      <c r="V223" s="9">
        <v>41.945506770000001</v>
      </c>
      <c r="W223" s="9">
        <v>-87.747044389999999</v>
      </c>
      <c r="X223" s="9" t="s">
        <v>3823</v>
      </c>
      <c r="Y223" s="9">
        <f>_xlfn.XLOOKUP(tbl_crime[[#This Row],[COMMUNITY_AREA_NUMBER]],Table3[CA_NUMBER],Table3[Rate of misconduct per 100 students])</f>
        <v>60.100000000000009</v>
      </c>
      <c r="Z223" s="9">
        <f>_xlfn.XLOOKUP(tbl_crime[[#This Row],[COMMUNITY_AREA_NUMBER]],Table3[CA_NUMBER],Table3[TOTAL_COLLEGE_ENROLLMENT])</f>
        <v>6954</v>
      </c>
    </row>
    <row r="224" spans="2:26" x14ac:dyDescent="0.2">
      <c r="B224" s="9">
        <v>10770065</v>
      </c>
      <c r="C224" s="9" t="s">
        <v>3824</v>
      </c>
      <c r="D224" s="10">
        <v>42704</v>
      </c>
      <c r="E224" s="9" t="s">
        <v>3825</v>
      </c>
      <c r="F224" s="9">
        <v>1320</v>
      </c>
      <c r="G224" s="9" t="s">
        <v>3749</v>
      </c>
      <c r="H224" s="9" t="s">
        <v>3750</v>
      </c>
      <c r="I224" s="9" t="s">
        <v>3135</v>
      </c>
      <c r="J224" s="9" t="b">
        <v>0</v>
      </c>
      <c r="K224" s="9" t="b">
        <v>0</v>
      </c>
      <c r="L224" s="9">
        <v>911</v>
      </c>
      <c r="M224" s="9">
        <v>9</v>
      </c>
      <c r="N224" s="9">
        <v>12</v>
      </c>
      <c r="O224" s="9">
        <v>58</v>
      </c>
      <c r="P224" s="9">
        <v>14</v>
      </c>
      <c r="Q224" s="9">
        <v>1154734</v>
      </c>
      <c r="R224" s="9">
        <v>1879205</v>
      </c>
      <c r="S224" s="9" t="str">
        <f>IF(tbl_crime[[#This Row],[COMMUNITY_AREA_NUMBER]]="", "",_xlfn.XLOOKUP(tbl_crime[[#This Row],[COMMUNITY_AREA_NUMBER]],tbl_census[COMMUNITY_AREA_NUMBER],tbl_census[COMMUNITY_AREA_NAME]))</f>
        <v>Brighton Park</v>
      </c>
      <c r="T224" s="9">
        <f>IF(tbl_crime[[#This Row],[COMMUNITY_AREA_NUMBER]]="","",_xlfn.XLOOKUP(tbl_crime[[#This Row],[COMMUNITY_AREA_NUMBER]],tbl_census[COMMUNITY_AREA_NUMBER],tbl_census[HARDSHIP_INDEX]))</f>
        <v>84</v>
      </c>
      <c r="U224" s="9">
        <v>2016</v>
      </c>
      <c r="V224" s="9">
        <v>41.824352750000003</v>
      </c>
      <c r="W224" s="9">
        <v>-87.707840719999993</v>
      </c>
      <c r="X224" s="9" t="s">
        <v>3826</v>
      </c>
      <c r="Y224" s="9">
        <f>_xlfn.XLOOKUP(tbl_crime[[#This Row],[COMMUNITY_AREA_NUMBER]],Table3[CA_NUMBER],Table3[Rate of misconduct per 100 students])</f>
        <v>123.00000000000001</v>
      </c>
      <c r="Z224" s="9">
        <f>_xlfn.XLOOKUP(tbl_crime[[#This Row],[COMMUNITY_AREA_NUMBER]],Table3[CA_NUMBER],Table3[TOTAL_COLLEGE_ENROLLMENT])</f>
        <v>9647</v>
      </c>
    </row>
    <row r="225" spans="2:26" x14ac:dyDescent="0.2">
      <c r="B225" s="9">
        <v>9499538</v>
      </c>
      <c r="C225" s="9" t="s">
        <v>3827</v>
      </c>
      <c r="D225" s="10">
        <v>41687</v>
      </c>
      <c r="E225" s="9" t="s">
        <v>3828</v>
      </c>
      <c r="F225" s="9">
        <v>1305</v>
      </c>
      <c r="G225" s="9" t="s">
        <v>3749</v>
      </c>
      <c r="H225" s="9" t="s">
        <v>3822</v>
      </c>
      <c r="I225" s="9" t="s">
        <v>3281</v>
      </c>
      <c r="J225" s="9" t="b">
        <v>0</v>
      </c>
      <c r="K225" s="9" t="b">
        <v>0</v>
      </c>
      <c r="L225" s="9">
        <v>2012</v>
      </c>
      <c r="M225" s="9">
        <v>20</v>
      </c>
      <c r="N225" s="9">
        <v>40</v>
      </c>
      <c r="O225" s="9">
        <v>4</v>
      </c>
      <c r="P225" s="9">
        <v>14</v>
      </c>
      <c r="Q225" s="9">
        <v>1163235</v>
      </c>
      <c r="R225" s="9">
        <v>1935314</v>
      </c>
      <c r="S225" s="9" t="str">
        <f>IF(tbl_crime[[#This Row],[COMMUNITY_AREA_NUMBER]]="", "",_xlfn.XLOOKUP(tbl_crime[[#This Row],[COMMUNITY_AREA_NUMBER]],tbl_census[COMMUNITY_AREA_NUMBER],tbl_census[COMMUNITY_AREA_NAME]))</f>
        <v>Lincoln Square</v>
      </c>
      <c r="T225" s="9">
        <f>IF(tbl_crime[[#This Row],[COMMUNITY_AREA_NUMBER]]="","",_xlfn.XLOOKUP(tbl_crime[[#This Row],[COMMUNITY_AREA_NUMBER]],tbl_census[COMMUNITY_AREA_NUMBER],tbl_census[HARDSHIP_INDEX]))</f>
        <v>17</v>
      </c>
      <c r="U225" s="9">
        <v>2014</v>
      </c>
      <c r="V225" s="9">
        <v>41.97814597</v>
      </c>
      <c r="W225" s="9">
        <v>-87.675073659999995</v>
      </c>
      <c r="X225" s="9" t="s">
        <v>3829</v>
      </c>
      <c r="Y225" s="9">
        <f>_xlfn.XLOOKUP(tbl_crime[[#This Row],[COMMUNITY_AREA_NUMBER]],Table3[CA_NUMBER],Table3[Rate of misconduct per 100 students])</f>
        <v>17.099999999999998</v>
      </c>
      <c r="Z225" s="9">
        <f>_xlfn.XLOOKUP(tbl_crime[[#This Row],[COMMUNITY_AREA_NUMBER]],Table3[CA_NUMBER],Table3[TOTAL_COLLEGE_ENROLLMENT])</f>
        <v>4132</v>
      </c>
    </row>
    <row r="226" spans="2:26" x14ac:dyDescent="0.2">
      <c r="B226" s="9">
        <v>4728934</v>
      </c>
      <c r="C226" s="9" t="s">
        <v>3830</v>
      </c>
      <c r="D226" s="10">
        <v>38844</v>
      </c>
      <c r="E226" s="9" t="s">
        <v>3831</v>
      </c>
      <c r="F226" s="9">
        <v>1320</v>
      </c>
      <c r="G226" s="9" t="s">
        <v>3749</v>
      </c>
      <c r="H226" s="9" t="s">
        <v>3750</v>
      </c>
      <c r="I226" s="9" t="s">
        <v>3135</v>
      </c>
      <c r="J226" s="9" t="b">
        <v>0</v>
      </c>
      <c r="K226" s="9" t="b">
        <v>1</v>
      </c>
      <c r="L226" s="9">
        <v>2514</v>
      </c>
      <c r="M226" s="9">
        <v>25</v>
      </c>
      <c r="N226" s="9">
        <v>31</v>
      </c>
      <c r="O226" s="9">
        <v>19</v>
      </c>
      <c r="P226" s="9">
        <v>14</v>
      </c>
      <c r="Q226" s="9">
        <v>1141225</v>
      </c>
      <c r="R226" s="9">
        <v>1918275</v>
      </c>
      <c r="S226" s="9" t="str">
        <f>IF(tbl_crime[[#This Row],[COMMUNITY_AREA_NUMBER]]="", "",_xlfn.XLOOKUP(tbl_crime[[#This Row],[COMMUNITY_AREA_NUMBER]],tbl_census[COMMUNITY_AREA_NUMBER],tbl_census[COMMUNITY_AREA_NAME]))</f>
        <v>Belmont Cragin</v>
      </c>
      <c r="T226" s="9">
        <f>IF(tbl_crime[[#This Row],[COMMUNITY_AREA_NUMBER]]="","",_xlfn.XLOOKUP(tbl_crime[[#This Row],[COMMUNITY_AREA_NUMBER]],tbl_census[COMMUNITY_AREA_NUMBER],tbl_census[HARDSHIP_INDEX]))</f>
        <v>70</v>
      </c>
      <c r="U226" s="9">
        <v>2006</v>
      </c>
      <c r="V226" s="9">
        <v>41.931825009999997</v>
      </c>
      <c r="W226" s="9">
        <v>-87.756438209999999</v>
      </c>
      <c r="X226" s="9" t="s">
        <v>3832</v>
      </c>
      <c r="Y226" s="9">
        <f>_xlfn.XLOOKUP(tbl_crime[[#This Row],[COMMUNITY_AREA_NUMBER]],Table3[CA_NUMBER],Table3[Rate of misconduct per 100 students])</f>
        <v>100.6</v>
      </c>
      <c r="Z226" s="9">
        <f>_xlfn.XLOOKUP(tbl_crime[[#This Row],[COMMUNITY_AREA_NUMBER]],Table3[CA_NUMBER],Table3[TOTAL_COLLEGE_ENROLLMENT])</f>
        <v>14386</v>
      </c>
    </row>
    <row r="227" spans="2:26" x14ac:dyDescent="0.2">
      <c r="B227" s="9">
        <v>4646705</v>
      </c>
      <c r="C227" s="9" t="s">
        <v>3833</v>
      </c>
      <c r="D227" s="10">
        <v>38797</v>
      </c>
      <c r="E227" s="9" t="s">
        <v>3834</v>
      </c>
      <c r="F227" s="9">
        <v>1320</v>
      </c>
      <c r="G227" s="9" t="s">
        <v>3749</v>
      </c>
      <c r="H227" s="9" t="s">
        <v>3750</v>
      </c>
      <c r="I227" s="9" t="s">
        <v>3135</v>
      </c>
      <c r="J227" s="9" t="b">
        <v>0</v>
      </c>
      <c r="K227" s="9" t="b">
        <v>0</v>
      </c>
      <c r="L227" s="9">
        <v>2423</v>
      </c>
      <c r="M227" s="9">
        <v>24</v>
      </c>
      <c r="N227" s="9">
        <v>49</v>
      </c>
      <c r="O227" s="9">
        <v>1</v>
      </c>
      <c r="P227" s="9">
        <v>14</v>
      </c>
      <c r="Q227" s="9">
        <v>1164202</v>
      </c>
      <c r="R227" s="9">
        <v>1947913</v>
      </c>
      <c r="S227" s="9" t="str">
        <f>IF(tbl_crime[[#This Row],[COMMUNITY_AREA_NUMBER]]="", "",_xlfn.XLOOKUP(tbl_crime[[#This Row],[COMMUNITY_AREA_NUMBER]],tbl_census[COMMUNITY_AREA_NUMBER],tbl_census[COMMUNITY_AREA_NAME]))</f>
        <v>Rogers Park</v>
      </c>
      <c r="T227" s="9">
        <f>IF(tbl_crime[[#This Row],[COMMUNITY_AREA_NUMBER]]="","",_xlfn.XLOOKUP(tbl_crime[[#This Row],[COMMUNITY_AREA_NUMBER]],tbl_census[COMMUNITY_AREA_NUMBER],tbl_census[HARDSHIP_INDEX]))</f>
        <v>39</v>
      </c>
      <c r="U227" s="9">
        <v>2006</v>
      </c>
      <c r="V227" s="9">
        <v>42.012697520000003</v>
      </c>
      <c r="W227" s="9">
        <v>-87.671159230000001</v>
      </c>
      <c r="X227" s="9" t="s">
        <v>3835</v>
      </c>
      <c r="Y227" s="9">
        <f>_xlfn.XLOOKUP(tbl_crime[[#This Row],[COMMUNITY_AREA_NUMBER]],Table3[CA_NUMBER],Table3[Rate of misconduct per 100 students])</f>
        <v>94.6</v>
      </c>
      <c r="Z227" s="9">
        <f>_xlfn.XLOOKUP(tbl_crime[[#This Row],[COMMUNITY_AREA_NUMBER]],Table3[CA_NUMBER],Table3[TOTAL_COLLEGE_ENROLLMENT])</f>
        <v>4068</v>
      </c>
    </row>
    <row r="228" spans="2:26" x14ac:dyDescent="0.2">
      <c r="B228" s="9">
        <v>6937224</v>
      </c>
      <c r="C228" s="9" t="s">
        <v>3836</v>
      </c>
      <c r="D228" s="10">
        <v>39959</v>
      </c>
      <c r="E228" s="9" t="s">
        <v>3837</v>
      </c>
      <c r="F228" s="9">
        <v>1320</v>
      </c>
      <c r="G228" s="9" t="s">
        <v>3749</v>
      </c>
      <c r="H228" s="9" t="s">
        <v>3750</v>
      </c>
      <c r="I228" s="9" t="s">
        <v>3135</v>
      </c>
      <c r="J228" s="9" t="b">
        <v>0</v>
      </c>
      <c r="K228" s="9" t="b">
        <v>0</v>
      </c>
      <c r="L228" s="9">
        <v>1223</v>
      </c>
      <c r="M228" s="9">
        <v>12</v>
      </c>
      <c r="N228" s="9">
        <v>25</v>
      </c>
      <c r="O228" s="9">
        <v>31</v>
      </c>
      <c r="P228" s="9">
        <v>14</v>
      </c>
      <c r="Q228" s="9">
        <v>1161667</v>
      </c>
      <c r="R228" s="9">
        <v>1890025</v>
      </c>
      <c r="S228" s="9" t="str">
        <f>IF(tbl_crime[[#This Row],[COMMUNITY_AREA_NUMBER]]="", "",_xlfn.XLOOKUP(tbl_crime[[#This Row],[COMMUNITY_AREA_NUMBER]],tbl_census[COMMUNITY_AREA_NUMBER],tbl_census[COMMUNITY_AREA_NAME]))</f>
        <v>Lower West Side</v>
      </c>
      <c r="T228" s="9">
        <f>IF(tbl_crime[[#This Row],[COMMUNITY_AREA_NUMBER]]="","",_xlfn.XLOOKUP(tbl_crime[[#This Row],[COMMUNITY_AREA_NUMBER]],tbl_census[COMMUNITY_AREA_NUMBER],tbl_census[HARDSHIP_INDEX]))</f>
        <v>76</v>
      </c>
      <c r="U228" s="9">
        <v>2009</v>
      </c>
      <c r="V228" s="9">
        <v>41.853902679999997</v>
      </c>
      <c r="W228" s="9">
        <v>-87.682104659999993</v>
      </c>
      <c r="X228" s="9" t="s">
        <v>3838</v>
      </c>
      <c r="Y228" s="9">
        <f>_xlfn.XLOOKUP(tbl_crime[[#This Row],[COMMUNITY_AREA_NUMBER]],Table3[CA_NUMBER],Table3[Rate of misconduct per 100 students])</f>
        <v>80.7</v>
      </c>
      <c r="Z228" s="9">
        <f>_xlfn.XLOOKUP(tbl_crime[[#This Row],[COMMUNITY_AREA_NUMBER]],Table3[CA_NUMBER],Table3[TOTAL_COLLEGE_ENROLLMENT])</f>
        <v>7257</v>
      </c>
    </row>
    <row r="229" spans="2:26" x14ac:dyDescent="0.2">
      <c r="B229" s="9">
        <v>3823238</v>
      </c>
      <c r="C229" s="9" t="s">
        <v>3839</v>
      </c>
      <c r="D229" s="10">
        <v>38400</v>
      </c>
      <c r="E229" s="9" t="s">
        <v>3840</v>
      </c>
      <c r="F229" s="9">
        <v>1310</v>
      </c>
      <c r="G229" s="9" t="s">
        <v>3749</v>
      </c>
      <c r="H229" s="9" t="s">
        <v>3758</v>
      </c>
      <c r="I229" s="9" t="s">
        <v>3154</v>
      </c>
      <c r="J229" s="9" t="b">
        <v>1</v>
      </c>
      <c r="K229" s="9" t="b">
        <v>0</v>
      </c>
      <c r="L229" s="9">
        <v>1323</v>
      </c>
      <c r="M229" s="9">
        <v>12</v>
      </c>
      <c r="N229" s="9">
        <v>27</v>
      </c>
      <c r="O229" s="9">
        <v>24</v>
      </c>
      <c r="P229" s="9">
        <v>14</v>
      </c>
      <c r="Q229" s="9">
        <v>1166403</v>
      </c>
      <c r="R229" s="9">
        <v>1905446</v>
      </c>
      <c r="S229" s="9" t="str">
        <f>IF(tbl_crime[[#This Row],[COMMUNITY_AREA_NUMBER]]="", "",_xlfn.XLOOKUP(tbl_crime[[#This Row],[COMMUNITY_AREA_NUMBER]],tbl_census[COMMUNITY_AREA_NUMBER],tbl_census[COMMUNITY_AREA_NAME]))</f>
        <v>West Town</v>
      </c>
      <c r="T229" s="9">
        <f>IF(tbl_crime[[#This Row],[COMMUNITY_AREA_NUMBER]]="","",_xlfn.XLOOKUP(tbl_crime[[#This Row],[COMMUNITY_AREA_NUMBER]],tbl_census[COMMUNITY_AREA_NUMBER],tbl_census[HARDSHIP_INDEX]))</f>
        <v>10</v>
      </c>
      <c r="U229" s="9">
        <v>2005</v>
      </c>
      <c r="V229" s="9">
        <v>41.89611927</v>
      </c>
      <c r="W229" s="9">
        <v>-87.664280579999996</v>
      </c>
      <c r="X229" s="9" t="s">
        <v>3841</v>
      </c>
      <c r="Y229" s="9">
        <f>_xlfn.XLOOKUP(tbl_crime[[#This Row],[COMMUNITY_AREA_NUMBER]],Table3[CA_NUMBER],Table3[Rate of misconduct per 100 students])</f>
        <v>567.00000000000023</v>
      </c>
      <c r="Z229" s="9">
        <f>_xlfn.XLOOKUP(tbl_crime[[#This Row],[COMMUNITY_AREA_NUMBER]],Table3[CA_NUMBER],Table3[TOTAL_COLLEGE_ENROLLMENT])</f>
        <v>9429</v>
      </c>
    </row>
    <row r="230" spans="2:26" x14ac:dyDescent="0.2">
      <c r="B230" s="9">
        <v>9305467</v>
      </c>
      <c r="C230" s="9" t="s">
        <v>3842</v>
      </c>
      <c r="D230" s="10">
        <v>41530</v>
      </c>
      <c r="E230" s="9" t="s">
        <v>3843</v>
      </c>
      <c r="F230" s="9">
        <v>1310</v>
      </c>
      <c r="G230" s="9" t="s">
        <v>3749</v>
      </c>
      <c r="H230" s="9" t="s">
        <v>3758</v>
      </c>
      <c r="I230" s="9" t="s">
        <v>3225</v>
      </c>
      <c r="J230" s="9" t="b">
        <v>0</v>
      </c>
      <c r="K230" s="9" t="b">
        <v>1</v>
      </c>
      <c r="L230" s="9">
        <v>1132</v>
      </c>
      <c r="M230" s="9">
        <v>11</v>
      </c>
      <c r="N230" s="9">
        <v>24</v>
      </c>
      <c r="O230" s="9">
        <v>26</v>
      </c>
      <c r="P230" s="9">
        <v>14</v>
      </c>
      <c r="Q230" s="9">
        <v>1150166</v>
      </c>
      <c r="R230" s="9">
        <v>1898065</v>
      </c>
      <c r="S230" s="9" t="str">
        <f>IF(tbl_crime[[#This Row],[COMMUNITY_AREA_NUMBER]]="", "",_xlfn.XLOOKUP(tbl_crime[[#This Row],[COMMUNITY_AREA_NUMBER]],tbl_census[COMMUNITY_AREA_NUMBER],tbl_census[COMMUNITY_AREA_NAME]))</f>
        <v>West Garfield Park</v>
      </c>
      <c r="T230" s="9">
        <f>IF(tbl_crime[[#This Row],[COMMUNITY_AREA_NUMBER]]="","",_xlfn.XLOOKUP(tbl_crime[[#This Row],[COMMUNITY_AREA_NUMBER]],tbl_census[COMMUNITY_AREA_NUMBER],tbl_census[HARDSHIP_INDEX]))</f>
        <v>92</v>
      </c>
      <c r="U230" s="9">
        <v>2013</v>
      </c>
      <c r="V230" s="9">
        <v>41.876196980000003</v>
      </c>
      <c r="W230" s="9">
        <v>-87.724108549999997</v>
      </c>
      <c r="X230" s="9" t="s">
        <v>3844</v>
      </c>
      <c r="Y230" s="9">
        <f>_xlfn.XLOOKUP(tbl_crime[[#This Row],[COMMUNITY_AREA_NUMBER]],Table3[CA_NUMBER],Table3[Rate of misconduct per 100 students])</f>
        <v>259.70000000000005</v>
      </c>
      <c r="Z230" s="9">
        <f>_xlfn.XLOOKUP(tbl_crime[[#This Row],[COMMUNITY_AREA_NUMBER]],Table3[CA_NUMBER],Table3[TOTAL_COLLEGE_ENROLLMENT])</f>
        <v>2622</v>
      </c>
    </row>
    <row r="231" spans="2:26" x14ac:dyDescent="0.2">
      <c r="B231" s="9">
        <v>7781193</v>
      </c>
      <c r="C231" s="9" t="s">
        <v>3845</v>
      </c>
      <c r="D231" s="10">
        <v>40480</v>
      </c>
      <c r="E231" s="9" t="s">
        <v>3846</v>
      </c>
      <c r="F231" s="9">
        <v>1310</v>
      </c>
      <c r="G231" s="9" t="s">
        <v>3749</v>
      </c>
      <c r="H231" s="9" t="s">
        <v>3758</v>
      </c>
      <c r="I231" s="9" t="s">
        <v>3122</v>
      </c>
      <c r="J231" s="9" t="b">
        <v>0</v>
      </c>
      <c r="K231" s="9" t="b">
        <v>1</v>
      </c>
      <c r="L231" s="9">
        <v>431</v>
      </c>
      <c r="M231" s="9">
        <v>4</v>
      </c>
      <c r="N231" s="9">
        <v>7</v>
      </c>
      <c r="O231" s="9">
        <v>51</v>
      </c>
      <c r="P231" s="9">
        <v>14</v>
      </c>
      <c r="Q231" s="9">
        <v>1190183</v>
      </c>
      <c r="R231" s="9">
        <v>1842108</v>
      </c>
      <c r="S231" s="9" t="str">
        <f>IF(tbl_crime[[#This Row],[COMMUNITY_AREA_NUMBER]]="", "",_xlfn.XLOOKUP(tbl_crime[[#This Row],[COMMUNITY_AREA_NUMBER]],tbl_census[COMMUNITY_AREA_NUMBER],tbl_census[COMMUNITY_AREA_NAME]))</f>
        <v>South Deering</v>
      </c>
      <c r="T231" s="9">
        <f>IF(tbl_crime[[#This Row],[COMMUNITY_AREA_NUMBER]]="","",_xlfn.XLOOKUP(tbl_crime[[#This Row],[COMMUNITY_AREA_NUMBER]],tbl_census[COMMUNITY_AREA_NUMBER],tbl_census[HARDSHIP_INDEX]))</f>
        <v>65</v>
      </c>
      <c r="U231" s="9">
        <v>2010</v>
      </c>
      <c r="V231" s="9">
        <v>41.721773859999999</v>
      </c>
      <c r="W231" s="9">
        <v>-87.578984759999997</v>
      </c>
      <c r="X231" s="9" t="s">
        <v>3847</v>
      </c>
      <c r="Y231" s="9">
        <f>_xlfn.XLOOKUP(tbl_crime[[#This Row],[COMMUNITY_AREA_NUMBER]],Table3[CA_NUMBER],Table3[Rate of misconduct per 100 students])</f>
        <v>104.5</v>
      </c>
      <c r="Z231" s="9">
        <f>_xlfn.XLOOKUP(tbl_crime[[#This Row],[COMMUNITY_AREA_NUMBER]],Table3[CA_NUMBER],Table3[TOTAL_COLLEGE_ENROLLMENT])</f>
        <v>1859</v>
      </c>
    </row>
    <row r="232" spans="2:26" x14ac:dyDescent="0.2">
      <c r="B232" s="9">
        <v>9491052</v>
      </c>
      <c r="C232" s="9" t="s">
        <v>3848</v>
      </c>
      <c r="D232" s="10">
        <v>41679</v>
      </c>
      <c r="E232" s="9" t="s">
        <v>3849</v>
      </c>
      <c r="F232" s="9">
        <v>1310</v>
      </c>
      <c r="G232" s="9" t="s">
        <v>3749</v>
      </c>
      <c r="H232" s="9" t="s">
        <v>3758</v>
      </c>
      <c r="I232" s="9" t="s">
        <v>3122</v>
      </c>
      <c r="J232" s="9" t="b">
        <v>0</v>
      </c>
      <c r="K232" s="9" t="b">
        <v>0</v>
      </c>
      <c r="L232" s="9">
        <v>1033</v>
      </c>
      <c r="M232" s="9">
        <v>10</v>
      </c>
      <c r="N232" s="9">
        <v>12</v>
      </c>
      <c r="O232" s="9">
        <v>30</v>
      </c>
      <c r="P232" s="9">
        <v>14</v>
      </c>
      <c r="Q232" s="9">
        <v>1156803</v>
      </c>
      <c r="R232" s="9">
        <v>1885759</v>
      </c>
      <c r="S232" s="9" t="str">
        <f>IF(tbl_crime[[#This Row],[COMMUNITY_AREA_NUMBER]]="", "",_xlfn.XLOOKUP(tbl_crime[[#This Row],[COMMUNITY_AREA_NUMBER]],tbl_census[COMMUNITY_AREA_NUMBER],tbl_census[COMMUNITY_AREA_NAME]))</f>
        <v>South Lawndale</v>
      </c>
      <c r="T232" s="9">
        <f>IF(tbl_crime[[#This Row],[COMMUNITY_AREA_NUMBER]]="","",_xlfn.XLOOKUP(tbl_crime[[#This Row],[COMMUNITY_AREA_NUMBER]],tbl_census[COMMUNITY_AREA_NUMBER],tbl_census[HARDSHIP_INDEX]))</f>
        <v>96</v>
      </c>
      <c r="U232" s="9">
        <v>2014</v>
      </c>
      <c r="V232" s="9">
        <v>41.842296130000001</v>
      </c>
      <c r="W232" s="9">
        <v>-87.700072899999995</v>
      </c>
      <c r="X232" s="9" t="s">
        <v>3850</v>
      </c>
      <c r="Y232" s="9">
        <f>_xlfn.XLOOKUP(tbl_crime[[#This Row],[COMMUNITY_AREA_NUMBER]],Table3[CA_NUMBER],Table3[Rate of misconduct per 100 students])</f>
        <v>234.69999999999996</v>
      </c>
      <c r="Z232" s="9">
        <f>_xlfn.XLOOKUP(tbl_crime[[#This Row],[COMMUNITY_AREA_NUMBER]],Table3[CA_NUMBER],Table3[TOTAL_COLLEGE_ENROLLMENT])</f>
        <v>14793</v>
      </c>
    </row>
    <row r="233" spans="2:26" x14ac:dyDescent="0.2">
      <c r="B233" s="9">
        <v>5744223</v>
      </c>
      <c r="C233" s="9" t="s">
        <v>3851</v>
      </c>
      <c r="D233" s="10">
        <v>39321</v>
      </c>
      <c r="E233" s="9" t="s">
        <v>3852</v>
      </c>
      <c r="F233" s="9">
        <v>1310</v>
      </c>
      <c r="G233" s="9" t="s">
        <v>3749</v>
      </c>
      <c r="H233" s="9" t="s">
        <v>3758</v>
      </c>
      <c r="I233" s="9" t="s">
        <v>3122</v>
      </c>
      <c r="J233" s="9" t="b">
        <v>0</v>
      </c>
      <c r="K233" s="9" t="b">
        <v>0</v>
      </c>
      <c r="L233" s="9">
        <v>711</v>
      </c>
      <c r="M233" s="9">
        <v>7</v>
      </c>
      <c r="N233" s="9">
        <v>3</v>
      </c>
      <c r="O233" s="9">
        <v>68</v>
      </c>
      <c r="P233" s="9">
        <v>14</v>
      </c>
      <c r="Q233" s="9">
        <v>1175250</v>
      </c>
      <c r="R233" s="9">
        <v>1867502</v>
      </c>
      <c r="S233" s="9" t="str">
        <f>IF(tbl_crime[[#This Row],[COMMUNITY_AREA_NUMBER]]="", "",_xlfn.XLOOKUP(tbl_crime[[#This Row],[COMMUNITY_AREA_NUMBER]],tbl_census[COMMUNITY_AREA_NUMBER],tbl_census[COMMUNITY_AREA_NAME]))</f>
        <v>Englewood</v>
      </c>
      <c r="T233" s="9">
        <f>IF(tbl_crime[[#This Row],[COMMUNITY_AREA_NUMBER]]="","",_xlfn.XLOOKUP(tbl_crime[[#This Row],[COMMUNITY_AREA_NUMBER]],tbl_census[COMMUNITY_AREA_NUMBER],tbl_census[HARDSHIP_INDEX]))</f>
        <v>94</v>
      </c>
      <c r="U233" s="9">
        <v>2007</v>
      </c>
      <c r="V233" s="9">
        <v>41.791804089999999</v>
      </c>
      <c r="W233" s="9">
        <v>-87.632924130000006</v>
      </c>
      <c r="X233" s="9" t="s">
        <v>3853</v>
      </c>
      <c r="Y233" s="9">
        <f>_xlfn.XLOOKUP(tbl_crime[[#This Row],[COMMUNITY_AREA_NUMBER]],Table3[CA_NUMBER],Table3[Rate of misconduct per 100 students])</f>
        <v>572.4</v>
      </c>
      <c r="Z233" s="9">
        <f>_xlfn.XLOOKUP(tbl_crime[[#This Row],[COMMUNITY_AREA_NUMBER]],Table3[CA_NUMBER],Table3[TOTAL_COLLEGE_ENROLLMENT])</f>
        <v>6832</v>
      </c>
    </row>
    <row r="234" spans="2:26" x14ac:dyDescent="0.2">
      <c r="B234" s="9">
        <v>6007606</v>
      </c>
      <c r="C234" s="9" t="s">
        <v>3854</v>
      </c>
      <c r="D234" s="10">
        <v>39445</v>
      </c>
      <c r="E234" s="9" t="s">
        <v>3855</v>
      </c>
      <c r="F234" s="9">
        <v>1310</v>
      </c>
      <c r="G234" s="9" t="s">
        <v>3749</v>
      </c>
      <c r="H234" s="9" t="s">
        <v>3758</v>
      </c>
      <c r="I234" s="9" t="s">
        <v>3122</v>
      </c>
      <c r="J234" s="9" t="b">
        <v>0</v>
      </c>
      <c r="K234" s="9" t="b">
        <v>1</v>
      </c>
      <c r="L234" s="9">
        <v>835</v>
      </c>
      <c r="M234" s="9">
        <v>8</v>
      </c>
      <c r="N234" s="9">
        <v>18</v>
      </c>
      <c r="O234" s="9">
        <v>70</v>
      </c>
      <c r="P234" s="9">
        <v>14</v>
      </c>
      <c r="Q234" s="9">
        <v>1160125</v>
      </c>
      <c r="R234" s="9">
        <v>1848565</v>
      </c>
      <c r="S234" s="9" t="str">
        <f>IF(tbl_crime[[#This Row],[COMMUNITY_AREA_NUMBER]]="", "",_xlfn.XLOOKUP(tbl_crime[[#This Row],[COMMUNITY_AREA_NUMBER]],tbl_census[COMMUNITY_AREA_NUMBER],tbl_census[COMMUNITY_AREA_NAME]))</f>
        <v>Ashburn</v>
      </c>
      <c r="T234" s="9">
        <f>IF(tbl_crime[[#This Row],[COMMUNITY_AREA_NUMBER]]="","",_xlfn.XLOOKUP(tbl_crime[[#This Row],[COMMUNITY_AREA_NUMBER]],tbl_census[COMMUNITY_AREA_NUMBER],tbl_census[HARDSHIP_INDEX]))</f>
        <v>37</v>
      </c>
      <c r="U234" s="9">
        <v>2007</v>
      </c>
      <c r="V234" s="9">
        <v>41.740162939999998</v>
      </c>
      <c r="W234" s="9">
        <v>-87.68890519</v>
      </c>
      <c r="X234" s="9" t="s">
        <v>3856</v>
      </c>
      <c r="Y234" s="9">
        <f>_xlfn.XLOOKUP(tbl_crime[[#This Row],[COMMUNITY_AREA_NUMBER]],Table3[CA_NUMBER],Table3[Rate of misconduct per 100 students])</f>
        <v>196.8</v>
      </c>
      <c r="Z234" s="9">
        <f>_xlfn.XLOOKUP(tbl_crime[[#This Row],[COMMUNITY_AREA_NUMBER]],Table3[CA_NUMBER],Table3[TOTAL_COLLEGE_ENROLLMENT])</f>
        <v>6483</v>
      </c>
    </row>
    <row r="235" spans="2:26" x14ac:dyDescent="0.2">
      <c r="B235" s="9">
        <v>2862972</v>
      </c>
      <c r="C235" s="9" t="s">
        <v>3857</v>
      </c>
      <c r="D235" s="10">
        <v>37831</v>
      </c>
      <c r="E235" s="9" t="s">
        <v>3858</v>
      </c>
      <c r="F235" s="9">
        <v>1310</v>
      </c>
      <c r="G235" s="9" t="s">
        <v>3749</v>
      </c>
      <c r="H235" s="9" t="s">
        <v>3758</v>
      </c>
      <c r="I235" s="9" t="s">
        <v>3122</v>
      </c>
      <c r="J235" s="9" t="b">
        <v>0</v>
      </c>
      <c r="K235" s="9" t="b">
        <v>0</v>
      </c>
      <c r="L235" s="9">
        <v>1724</v>
      </c>
      <c r="M235" s="9">
        <v>17</v>
      </c>
      <c r="N235" s="9">
        <v>33</v>
      </c>
      <c r="O235" s="9">
        <v>16</v>
      </c>
      <c r="P235" s="9">
        <v>14</v>
      </c>
      <c r="Q235" s="9">
        <v>1155622</v>
      </c>
      <c r="R235" s="9">
        <v>1928028</v>
      </c>
      <c r="S235" s="9" t="str">
        <f>IF(tbl_crime[[#This Row],[COMMUNITY_AREA_NUMBER]]="", "",_xlfn.XLOOKUP(tbl_crime[[#This Row],[COMMUNITY_AREA_NUMBER]],tbl_census[COMMUNITY_AREA_NUMBER],tbl_census[COMMUNITY_AREA_NAME]))</f>
        <v>Irving Park</v>
      </c>
      <c r="T235" s="9">
        <f>IF(tbl_crime[[#This Row],[COMMUNITY_AREA_NUMBER]]="","",_xlfn.XLOOKUP(tbl_crime[[#This Row],[COMMUNITY_AREA_NUMBER]],tbl_census[COMMUNITY_AREA_NUMBER],tbl_census[HARDSHIP_INDEX]))</f>
        <v>34</v>
      </c>
      <c r="U235" s="9">
        <v>2003</v>
      </c>
      <c r="V235" s="9">
        <v>41.958309890000002</v>
      </c>
      <c r="W235" s="9">
        <v>-87.703267640000007</v>
      </c>
      <c r="X235" s="9" t="s">
        <v>3859</v>
      </c>
      <c r="Y235" s="9">
        <f>_xlfn.XLOOKUP(tbl_crime[[#This Row],[COMMUNITY_AREA_NUMBER]],Table3[CA_NUMBER],Table3[Rate of misconduct per 100 students])</f>
        <v>73.7</v>
      </c>
      <c r="Z235" s="9">
        <f>_xlfn.XLOOKUP(tbl_crime[[#This Row],[COMMUNITY_AREA_NUMBER]],Table3[CA_NUMBER],Table3[TOTAL_COLLEGE_ENROLLMENT])</f>
        <v>7764</v>
      </c>
    </row>
    <row r="236" spans="2:26" x14ac:dyDescent="0.2">
      <c r="B236" s="9">
        <v>4700014</v>
      </c>
      <c r="C236" s="9" t="s">
        <v>3860</v>
      </c>
      <c r="D236" s="10">
        <v>38827</v>
      </c>
      <c r="E236" s="9" t="s">
        <v>3861</v>
      </c>
      <c r="F236" s="9">
        <v>1320</v>
      </c>
      <c r="G236" s="9" t="s">
        <v>3749</v>
      </c>
      <c r="H236" s="9" t="s">
        <v>3750</v>
      </c>
      <c r="I236" s="9" t="s">
        <v>3264</v>
      </c>
      <c r="J236" s="9" t="b">
        <v>0</v>
      </c>
      <c r="K236" s="9" t="b">
        <v>0</v>
      </c>
      <c r="L236" s="9">
        <v>1722</v>
      </c>
      <c r="M236" s="9">
        <v>17</v>
      </c>
      <c r="N236" s="9">
        <v>39</v>
      </c>
      <c r="O236" s="9">
        <v>16</v>
      </c>
      <c r="P236" s="9">
        <v>14</v>
      </c>
      <c r="Q236" s="9">
        <v>1148801</v>
      </c>
      <c r="R236" s="9">
        <v>1928273</v>
      </c>
      <c r="S236" s="9" t="str">
        <f>IF(tbl_crime[[#This Row],[COMMUNITY_AREA_NUMBER]]="", "",_xlfn.XLOOKUP(tbl_crime[[#This Row],[COMMUNITY_AREA_NUMBER]],tbl_census[COMMUNITY_AREA_NUMBER],tbl_census[COMMUNITY_AREA_NAME]))</f>
        <v>Irving Park</v>
      </c>
      <c r="T236" s="9">
        <f>IF(tbl_crime[[#This Row],[COMMUNITY_AREA_NUMBER]]="","",_xlfn.XLOOKUP(tbl_crime[[#This Row],[COMMUNITY_AREA_NUMBER]],tbl_census[COMMUNITY_AREA_NUMBER],tbl_census[HARDSHIP_INDEX]))</f>
        <v>34</v>
      </c>
      <c r="U236" s="9">
        <v>2006</v>
      </c>
      <c r="V236" s="9">
        <v>41.959117069999998</v>
      </c>
      <c r="W236" s="9">
        <v>-87.728337969999998</v>
      </c>
      <c r="X236" s="9" t="s">
        <v>3862</v>
      </c>
      <c r="Y236" s="9">
        <f>_xlfn.XLOOKUP(tbl_crime[[#This Row],[COMMUNITY_AREA_NUMBER]],Table3[CA_NUMBER],Table3[Rate of misconduct per 100 students])</f>
        <v>73.7</v>
      </c>
      <c r="Z236" s="9">
        <f>_xlfn.XLOOKUP(tbl_crime[[#This Row],[COMMUNITY_AREA_NUMBER]],Table3[CA_NUMBER],Table3[TOTAL_COLLEGE_ENROLLMENT])</f>
        <v>7764</v>
      </c>
    </row>
    <row r="237" spans="2:26" x14ac:dyDescent="0.2">
      <c r="B237" s="9">
        <v>4920006</v>
      </c>
      <c r="C237" s="9" t="s">
        <v>3863</v>
      </c>
      <c r="D237" s="10">
        <v>38939</v>
      </c>
      <c r="E237" s="9" t="s">
        <v>3864</v>
      </c>
      <c r="F237" s="9">
        <v>1305</v>
      </c>
      <c r="G237" s="9" t="s">
        <v>3749</v>
      </c>
      <c r="H237" s="9" t="s">
        <v>3822</v>
      </c>
      <c r="I237" s="9" t="s">
        <v>3281</v>
      </c>
      <c r="J237" s="9" t="b">
        <v>0</v>
      </c>
      <c r="K237" s="9" t="b">
        <v>0</v>
      </c>
      <c r="L237" s="9">
        <v>1622</v>
      </c>
      <c r="M237" s="9">
        <v>16</v>
      </c>
      <c r="N237" s="9">
        <v>45</v>
      </c>
      <c r="O237" s="9">
        <v>11</v>
      </c>
      <c r="P237" s="9">
        <v>14</v>
      </c>
      <c r="Q237" s="9">
        <v>1134904</v>
      </c>
      <c r="R237" s="9">
        <v>1936485</v>
      </c>
      <c r="S237" s="9" t="str">
        <f>IF(tbl_crime[[#This Row],[COMMUNITY_AREA_NUMBER]]="", "",_xlfn.XLOOKUP(tbl_crime[[#This Row],[COMMUNITY_AREA_NUMBER]],tbl_census[COMMUNITY_AREA_NUMBER],tbl_census[COMMUNITY_AREA_NAME]))</f>
        <v>Jefferson Park</v>
      </c>
      <c r="T237" s="9">
        <f>IF(tbl_crime[[#This Row],[COMMUNITY_AREA_NUMBER]]="","",_xlfn.XLOOKUP(tbl_crime[[#This Row],[COMMUNITY_AREA_NUMBER]],tbl_census[COMMUNITY_AREA_NUMBER],tbl_census[HARDSHIP_INDEX]))</f>
        <v>25</v>
      </c>
      <c r="U237" s="9">
        <v>2006</v>
      </c>
      <c r="V237" s="9">
        <v>41.981909440000003</v>
      </c>
      <c r="W237" s="9">
        <v>-87.779234599999995</v>
      </c>
      <c r="X237" s="9" t="s">
        <v>3865</v>
      </c>
      <c r="Y237" s="9">
        <f>_xlfn.XLOOKUP(tbl_crime[[#This Row],[COMMUNITY_AREA_NUMBER]],Table3[CA_NUMBER],Table3[Rate of misconduct per 100 students])</f>
        <v>9.1</v>
      </c>
      <c r="Z237" s="9">
        <f>_xlfn.XLOOKUP(tbl_crime[[#This Row],[COMMUNITY_AREA_NUMBER]],Table3[CA_NUMBER],Table3[TOTAL_COLLEGE_ENROLLMENT])</f>
        <v>1755</v>
      </c>
    </row>
    <row r="238" spans="2:26" x14ac:dyDescent="0.2">
      <c r="B238" s="9">
        <v>8119054</v>
      </c>
      <c r="C238" s="9" t="s">
        <v>3866</v>
      </c>
      <c r="D238" s="10">
        <v>40712</v>
      </c>
      <c r="E238" s="9" t="s">
        <v>3867</v>
      </c>
      <c r="F238" s="9">
        <v>1320</v>
      </c>
      <c r="G238" s="9" t="s">
        <v>3749</v>
      </c>
      <c r="H238" s="9" t="s">
        <v>3750</v>
      </c>
      <c r="I238" s="9" t="s">
        <v>3135</v>
      </c>
      <c r="J238" s="9" t="b">
        <v>0</v>
      </c>
      <c r="K238" s="9" t="b">
        <v>0</v>
      </c>
      <c r="L238" s="9">
        <v>734</v>
      </c>
      <c r="M238" s="9">
        <v>7</v>
      </c>
      <c r="N238" s="9">
        <v>17</v>
      </c>
      <c r="O238" s="9">
        <v>67</v>
      </c>
      <c r="P238" s="9">
        <v>14</v>
      </c>
      <c r="Q238" s="9">
        <v>1168524</v>
      </c>
      <c r="R238" s="9">
        <v>1858841</v>
      </c>
      <c r="S238" s="9" t="str">
        <f>IF(tbl_crime[[#This Row],[COMMUNITY_AREA_NUMBER]]="", "",_xlfn.XLOOKUP(tbl_crime[[#This Row],[COMMUNITY_AREA_NUMBER]],tbl_census[COMMUNITY_AREA_NUMBER],tbl_census[COMMUNITY_AREA_NAME]))</f>
        <v>West Englewood</v>
      </c>
      <c r="T238" s="9">
        <f>IF(tbl_crime[[#This Row],[COMMUNITY_AREA_NUMBER]]="","",_xlfn.XLOOKUP(tbl_crime[[#This Row],[COMMUNITY_AREA_NUMBER]],tbl_census[COMMUNITY_AREA_NUMBER],tbl_census[HARDSHIP_INDEX]))</f>
        <v>89</v>
      </c>
      <c r="U238" s="9">
        <v>2011</v>
      </c>
      <c r="V238" s="9">
        <v>41.768184959999999</v>
      </c>
      <c r="W238" s="9">
        <v>-87.657836599999996</v>
      </c>
      <c r="X238" s="9" t="s">
        <v>3868</v>
      </c>
      <c r="Y238" s="9">
        <f>_xlfn.XLOOKUP(tbl_crime[[#This Row],[COMMUNITY_AREA_NUMBER]],Table3[CA_NUMBER],Table3[Rate of misconduct per 100 students])</f>
        <v>486.4</v>
      </c>
      <c r="Z238" s="9">
        <f>_xlfn.XLOOKUP(tbl_crime[[#This Row],[COMMUNITY_AREA_NUMBER]],Table3[CA_NUMBER],Table3[TOTAL_COLLEGE_ENROLLMENT])</f>
        <v>5946</v>
      </c>
    </row>
    <row r="239" spans="2:26" x14ac:dyDescent="0.2">
      <c r="B239" s="9">
        <v>1414626</v>
      </c>
      <c r="C239" s="9" t="s">
        <v>3869</v>
      </c>
      <c r="D239" s="10">
        <v>36951</v>
      </c>
      <c r="E239" s="9" t="s">
        <v>3870</v>
      </c>
      <c r="F239" s="9">
        <v>1310</v>
      </c>
      <c r="G239" s="9" t="s">
        <v>3749</v>
      </c>
      <c r="H239" s="9" t="s">
        <v>3758</v>
      </c>
      <c r="I239" s="9" t="s">
        <v>3122</v>
      </c>
      <c r="J239" s="9" t="b">
        <v>0</v>
      </c>
      <c r="K239" s="9" t="b">
        <v>0</v>
      </c>
      <c r="L239" s="9">
        <v>811</v>
      </c>
      <c r="M239" s="9">
        <v>8</v>
      </c>
      <c r="P239" s="9">
        <v>14</v>
      </c>
      <c r="Q239" s="9">
        <v>1130022</v>
      </c>
      <c r="R239" s="9">
        <v>1866716</v>
      </c>
      <c r="S239" s="9" t="str">
        <f>IF(tbl_crime[[#This Row],[COMMUNITY_AREA_NUMBER]]="", "",_xlfn.XLOOKUP(tbl_crime[[#This Row],[COMMUNITY_AREA_NUMBER]],tbl_census[COMMUNITY_AREA_NUMBER],tbl_census[COMMUNITY_AREA_NAME]))</f>
        <v/>
      </c>
      <c r="T239" s="9" t="str">
        <f>IF(tbl_crime[[#This Row],[COMMUNITY_AREA_NUMBER]]="","",_xlfn.XLOOKUP(tbl_crime[[#This Row],[COMMUNITY_AREA_NUMBER]],tbl_census[COMMUNITY_AREA_NUMBER],tbl_census[HARDSHIP_INDEX]))</f>
        <v/>
      </c>
      <c r="U239" s="9">
        <v>2001</v>
      </c>
      <c r="V239" s="9">
        <v>41.790538599999998</v>
      </c>
      <c r="W239" s="9">
        <v>-87.79878798</v>
      </c>
      <c r="X239" s="9" t="s">
        <v>3871</v>
      </c>
      <c r="Y239" s="9">
        <f>_xlfn.XLOOKUP(tbl_crime[[#This Row],[COMMUNITY_AREA_NUMBER]],Table3[CA_NUMBER],Table3[Rate of misconduct per 100 students])</f>
        <v>0</v>
      </c>
      <c r="Z239" s="9">
        <f>_xlfn.XLOOKUP(tbl_crime[[#This Row],[COMMUNITY_AREA_NUMBER]],Table3[CA_NUMBER],Table3[TOTAL_COLLEGE_ENROLLMENT])</f>
        <v>0</v>
      </c>
    </row>
    <row r="240" spans="2:26" x14ac:dyDescent="0.2">
      <c r="B240" s="9">
        <v>6713046</v>
      </c>
      <c r="C240" s="9" t="s">
        <v>3872</v>
      </c>
      <c r="D240" s="10">
        <v>39830</v>
      </c>
      <c r="E240" s="9" t="s">
        <v>3873</v>
      </c>
      <c r="F240" s="9">
        <v>1320</v>
      </c>
      <c r="G240" s="9" t="s">
        <v>3749</v>
      </c>
      <c r="H240" s="9" t="s">
        <v>3750</v>
      </c>
      <c r="I240" s="9" t="s">
        <v>3135</v>
      </c>
      <c r="J240" s="9" t="b">
        <v>0</v>
      </c>
      <c r="K240" s="9" t="b">
        <v>0</v>
      </c>
      <c r="L240" s="9">
        <v>815</v>
      </c>
      <c r="M240" s="9">
        <v>8</v>
      </c>
      <c r="N240" s="9">
        <v>23</v>
      </c>
      <c r="O240" s="9">
        <v>62</v>
      </c>
      <c r="P240" s="9">
        <v>14</v>
      </c>
      <c r="Q240" s="9">
        <v>1149956</v>
      </c>
      <c r="R240" s="9">
        <v>1868311</v>
      </c>
      <c r="S240" s="9" t="str">
        <f>IF(tbl_crime[[#This Row],[COMMUNITY_AREA_NUMBER]]="", "",_xlfn.XLOOKUP(tbl_crime[[#This Row],[COMMUNITY_AREA_NUMBER]],tbl_census[COMMUNITY_AREA_NUMBER],tbl_census[COMMUNITY_AREA_NAME]))</f>
        <v>West Elsdon</v>
      </c>
      <c r="T240" s="9">
        <f>IF(tbl_crime[[#This Row],[COMMUNITY_AREA_NUMBER]]="","",_xlfn.XLOOKUP(tbl_crime[[#This Row],[COMMUNITY_AREA_NUMBER]],tbl_census[COMMUNITY_AREA_NUMBER],tbl_census[HARDSHIP_INDEX]))</f>
        <v>69</v>
      </c>
      <c r="U240" s="9">
        <v>2009</v>
      </c>
      <c r="V240" s="9">
        <v>41.794552150000001</v>
      </c>
      <c r="W240" s="9">
        <v>-87.72565247</v>
      </c>
      <c r="X240" s="9" t="s">
        <v>3874</v>
      </c>
      <c r="Y240" s="9">
        <f>_xlfn.XLOOKUP(tbl_crime[[#This Row],[COMMUNITY_AREA_NUMBER]],Table3[CA_NUMBER],Table3[Rate of misconduct per 100 students])</f>
        <v>13.7</v>
      </c>
      <c r="Z240" s="9">
        <f>_xlfn.XLOOKUP(tbl_crime[[#This Row],[COMMUNITY_AREA_NUMBER]],Table3[CA_NUMBER],Table3[TOTAL_COLLEGE_ENROLLMENT])</f>
        <v>3700</v>
      </c>
    </row>
    <row r="241" spans="2:26" x14ac:dyDescent="0.2">
      <c r="B241" s="9">
        <v>1720702</v>
      </c>
      <c r="C241" s="9" t="s">
        <v>3875</v>
      </c>
      <c r="D241" s="10">
        <v>37123</v>
      </c>
      <c r="E241" s="9" t="s">
        <v>3876</v>
      </c>
      <c r="F241" s="9">
        <v>1310</v>
      </c>
      <c r="G241" s="9" t="s">
        <v>3749</v>
      </c>
      <c r="H241" s="9" t="s">
        <v>3758</v>
      </c>
      <c r="I241" s="9" t="s">
        <v>3877</v>
      </c>
      <c r="J241" s="9" t="b">
        <v>1</v>
      </c>
      <c r="K241" s="9" t="b">
        <v>0</v>
      </c>
      <c r="L241" s="9">
        <v>715</v>
      </c>
      <c r="M241" s="9">
        <v>7</v>
      </c>
      <c r="P241" s="9">
        <v>14</v>
      </c>
      <c r="Q241" s="9">
        <v>1162968</v>
      </c>
      <c r="R241" s="9">
        <v>1866799</v>
      </c>
      <c r="S241" s="9" t="str">
        <f>IF(tbl_crime[[#This Row],[COMMUNITY_AREA_NUMBER]]="", "",_xlfn.XLOOKUP(tbl_crime[[#This Row],[COMMUNITY_AREA_NUMBER]],tbl_census[COMMUNITY_AREA_NUMBER],tbl_census[COMMUNITY_AREA_NAME]))</f>
        <v/>
      </c>
      <c r="T241" s="9" t="str">
        <f>IF(tbl_crime[[#This Row],[COMMUNITY_AREA_NUMBER]]="","",_xlfn.XLOOKUP(tbl_crime[[#This Row],[COMMUNITY_AREA_NUMBER]],tbl_census[COMMUNITY_AREA_NUMBER],tbl_census[HARDSHIP_INDEX]))</f>
        <v/>
      </c>
      <c r="U241" s="9">
        <v>2001</v>
      </c>
      <c r="V241" s="9">
        <v>41.790140719999997</v>
      </c>
      <c r="W241" s="9">
        <v>-87.677979719999996</v>
      </c>
      <c r="X241" s="9" t="s">
        <v>3878</v>
      </c>
      <c r="Y241" s="9">
        <f>_xlfn.XLOOKUP(tbl_crime[[#This Row],[COMMUNITY_AREA_NUMBER]],Table3[CA_NUMBER],Table3[Rate of misconduct per 100 students])</f>
        <v>0</v>
      </c>
      <c r="Z241" s="9">
        <f>_xlfn.XLOOKUP(tbl_crime[[#This Row],[COMMUNITY_AREA_NUMBER]],Table3[CA_NUMBER],Table3[TOTAL_COLLEGE_ENROLLMENT])</f>
        <v>0</v>
      </c>
    </row>
    <row r="242" spans="2:26" x14ac:dyDescent="0.2">
      <c r="B242" s="9">
        <v>3108542</v>
      </c>
      <c r="C242" s="9" t="s">
        <v>3879</v>
      </c>
      <c r="D242" s="10">
        <v>37983</v>
      </c>
      <c r="E242" s="9" t="s">
        <v>3880</v>
      </c>
      <c r="F242" s="9">
        <v>1320</v>
      </c>
      <c r="G242" s="9" t="s">
        <v>3749</v>
      </c>
      <c r="H242" s="9" t="s">
        <v>3750</v>
      </c>
      <c r="I242" s="9" t="s">
        <v>3135</v>
      </c>
      <c r="J242" s="9" t="b">
        <v>0</v>
      </c>
      <c r="K242" s="9" t="b">
        <v>0</v>
      </c>
      <c r="L242" s="9">
        <v>1323</v>
      </c>
      <c r="M242" s="9">
        <v>12</v>
      </c>
      <c r="N242" s="9">
        <v>27</v>
      </c>
      <c r="O242" s="9">
        <v>24</v>
      </c>
      <c r="P242" s="9">
        <v>14</v>
      </c>
      <c r="Q242" s="9">
        <v>1165882</v>
      </c>
      <c r="R242" s="9">
        <v>1906757</v>
      </c>
      <c r="S242" s="9" t="str">
        <f>IF(tbl_crime[[#This Row],[COMMUNITY_AREA_NUMBER]]="", "",_xlfn.XLOOKUP(tbl_crime[[#This Row],[COMMUNITY_AREA_NUMBER]],tbl_census[COMMUNITY_AREA_NUMBER],tbl_census[COMMUNITY_AREA_NAME]))</f>
        <v>West Town</v>
      </c>
      <c r="T242" s="9">
        <f>IF(tbl_crime[[#This Row],[COMMUNITY_AREA_NUMBER]]="","",_xlfn.XLOOKUP(tbl_crime[[#This Row],[COMMUNITY_AREA_NUMBER]],tbl_census[COMMUNITY_AREA_NUMBER],tbl_census[HARDSHIP_INDEX]))</f>
        <v>10</v>
      </c>
      <c r="U242" s="9">
        <v>2003</v>
      </c>
      <c r="V242" s="9">
        <v>41.89972788</v>
      </c>
      <c r="W242" s="9">
        <v>-87.666156650000005</v>
      </c>
      <c r="X242" s="9" t="s">
        <v>3881</v>
      </c>
      <c r="Y242" s="9">
        <f>_xlfn.XLOOKUP(tbl_crime[[#This Row],[COMMUNITY_AREA_NUMBER]],Table3[CA_NUMBER],Table3[Rate of misconduct per 100 students])</f>
        <v>567.00000000000023</v>
      </c>
      <c r="Z242" s="9">
        <f>_xlfn.XLOOKUP(tbl_crime[[#This Row],[COMMUNITY_AREA_NUMBER]],Table3[CA_NUMBER],Table3[TOTAL_COLLEGE_ENROLLMENT])</f>
        <v>9429</v>
      </c>
    </row>
    <row r="243" spans="2:26" x14ac:dyDescent="0.2">
      <c r="B243" s="9">
        <v>5450649</v>
      </c>
      <c r="C243" s="9" t="s">
        <v>3882</v>
      </c>
      <c r="D243" s="10">
        <v>39184</v>
      </c>
      <c r="E243" s="9" t="s">
        <v>3883</v>
      </c>
      <c r="F243" s="9">
        <v>1305</v>
      </c>
      <c r="G243" s="9" t="s">
        <v>3749</v>
      </c>
      <c r="H243" s="9" t="s">
        <v>3822</v>
      </c>
      <c r="I243" s="9" t="s">
        <v>3122</v>
      </c>
      <c r="J243" s="9" t="b">
        <v>0</v>
      </c>
      <c r="K243" s="9" t="b">
        <v>0</v>
      </c>
      <c r="L243" s="9">
        <v>1923</v>
      </c>
      <c r="M243" s="9">
        <v>19</v>
      </c>
      <c r="N243" s="9">
        <v>47</v>
      </c>
      <c r="O243" s="9">
        <v>5</v>
      </c>
      <c r="P243" s="9">
        <v>14</v>
      </c>
      <c r="Q243" s="9">
        <v>1163573</v>
      </c>
      <c r="R243" s="9">
        <v>1924158</v>
      </c>
      <c r="S243" s="9" t="str">
        <f>IF(tbl_crime[[#This Row],[COMMUNITY_AREA_NUMBER]]="", "",_xlfn.XLOOKUP(tbl_crime[[#This Row],[COMMUNITY_AREA_NUMBER]],tbl_census[COMMUNITY_AREA_NUMBER],tbl_census[COMMUNITY_AREA_NAME]))</f>
        <v>North Center</v>
      </c>
      <c r="T243" s="9">
        <f>IF(tbl_crime[[#This Row],[COMMUNITY_AREA_NUMBER]]="","",_xlfn.XLOOKUP(tbl_crime[[#This Row],[COMMUNITY_AREA_NUMBER]],tbl_census[COMMUNITY_AREA_NUMBER],tbl_census[HARDSHIP_INDEX]))</f>
        <v>6</v>
      </c>
      <c r="U243" s="9">
        <v>2007</v>
      </c>
      <c r="V243" s="9">
        <v>41.947526279999998</v>
      </c>
      <c r="W243" s="9">
        <v>-87.674146280000002</v>
      </c>
      <c r="X243" s="9" t="s">
        <v>3884</v>
      </c>
      <c r="Y243" s="9">
        <f>_xlfn.XLOOKUP(tbl_crime[[#This Row],[COMMUNITY_AREA_NUMBER]],Table3[CA_NUMBER],Table3[Rate of misconduct per 100 students])</f>
        <v>41.3</v>
      </c>
      <c r="Z243" s="9">
        <f>_xlfn.XLOOKUP(tbl_crime[[#This Row],[COMMUNITY_AREA_NUMBER]],Table3[CA_NUMBER],Table3[TOTAL_COLLEGE_ENROLLMENT])</f>
        <v>7541</v>
      </c>
    </row>
    <row r="244" spans="2:26" x14ac:dyDescent="0.2">
      <c r="B244" s="9">
        <v>11185730</v>
      </c>
      <c r="C244" s="9" t="s">
        <v>3885</v>
      </c>
      <c r="D244" s="10">
        <v>43091</v>
      </c>
      <c r="E244" s="9" t="s">
        <v>3886</v>
      </c>
      <c r="F244" s="9">
        <v>1310</v>
      </c>
      <c r="G244" s="9" t="s">
        <v>3749</v>
      </c>
      <c r="H244" s="9" t="s">
        <v>3758</v>
      </c>
      <c r="I244" s="9" t="s">
        <v>3122</v>
      </c>
      <c r="J244" s="9" t="b">
        <v>1</v>
      </c>
      <c r="K244" s="9" t="b">
        <v>0</v>
      </c>
      <c r="L244" s="9">
        <v>2511</v>
      </c>
      <c r="M244" s="9">
        <v>25</v>
      </c>
      <c r="N244" s="9">
        <v>36</v>
      </c>
      <c r="O244" s="9">
        <v>18</v>
      </c>
      <c r="P244" s="9">
        <v>14</v>
      </c>
      <c r="Q244" s="9">
        <v>1130206</v>
      </c>
      <c r="R244" s="9">
        <v>1920118</v>
      </c>
      <c r="S244" s="9" t="str">
        <f>IF(tbl_crime[[#This Row],[COMMUNITY_AREA_NUMBER]]="", "",_xlfn.XLOOKUP(tbl_crime[[#This Row],[COMMUNITY_AREA_NUMBER]],tbl_census[COMMUNITY_AREA_NUMBER],tbl_census[COMMUNITY_AREA_NAME]))</f>
        <v>Montclaire</v>
      </c>
      <c r="T244" s="9">
        <f>IF(tbl_crime[[#This Row],[COMMUNITY_AREA_NUMBER]]="","",_xlfn.XLOOKUP(tbl_crime[[#This Row],[COMMUNITY_AREA_NUMBER]],tbl_census[COMMUNITY_AREA_NUMBER],tbl_census[HARDSHIP_INDEX]))</f>
        <v>50</v>
      </c>
      <c r="U244" s="9">
        <v>2017</v>
      </c>
      <c r="V244" s="9">
        <v>41.937078730000003</v>
      </c>
      <c r="W244" s="9">
        <v>-87.796889719999996</v>
      </c>
      <c r="X244" s="9" t="s">
        <v>3887</v>
      </c>
      <c r="Y244" s="9">
        <f>_xlfn.XLOOKUP(tbl_crime[[#This Row],[COMMUNITY_AREA_NUMBER]],Table3[CA_NUMBER],Table3[Rate of misconduct per 100 students])</f>
        <v>2.2000000000000002</v>
      </c>
      <c r="Z244" s="9">
        <f>_xlfn.XLOOKUP(tbl_crime[[#This Row],[COMMUNITY_AREA_NUMBER]],Table3[CA_NUMBER],Table3[TOTAL_COLLEGE_ENROLLMENT])</f>
        <v>1317</v>
      </c>
    </row>
    <row r="245" spans="2:26" x14ac:dyDescent="0.2">
      <c r="B245" s="9">
        <v>10218934</v>
      </c>
      <c r="C245" s="9" t="s">
        <v>3888</v>
      </c>
      <c r="D245" s="10">
        <v>42248</v>
      </c>
      <c r="E245" s="9" t="s">
        <v>3889</v>
      </c>
      <c r="F245" s="9">
        <v>1310</v>
      </c>
      <c r="G245" s="9" t="s">
        <v>3749</v>
      </c>
      <c r="H245" s="9" t="s">
        <v>3758</v>
      </c>
      <c r="I245" s="9" t="s">
        <v>3225</v>
      </c>
      <c r="J245" s="9" t="b">
        <v>0</v>
      </c>
      <c r="K245" s="9" t="b">
        <v>1</v>
      </c>
      <c r="L245" s="9">
        <v>824</v>
      </c>
      <c r="M245" s="9">
        <v>8</v>
      </c>
      <c r="N245" s="9">
        <v>16</v>
      </c>
      <c r="O245" s="9">
        <v>63</v>
      </c>
      <c r="P245" s="9">
        <v>14</v>
      </c>
      <c r="Q245" s="9">
        <v>1160682</v>
      </c>
      <c r="R245" s="9">
        <v>1866595</v>
      </c>
      <c r="S245" s="9" t="str">
        <f>IF(tbl_crime[[#This Row],[COMMUNITY_AREA_NUMBER]]="", "",_xlfn.XLOOKUP(tbl_crime[[#This Row],[COMMUNITY_AREA_NUMBER]],tbl_census[COMMUNITY_AREA_NUMBER],tbl_census[COMMUNITY_AREA_NAME]))</f>
        <v>Gage Park</v>
      </c>
      <c r="T245" s="9">
        <f>IF(tbl_crime[[#This Row],[COMMUNITY_AREA_NUMBER]]="","",_xlfn.XLOOKUP(tbl_crime[[#This Row],[COMMUNITY_AREA_NUMBER]],tbl_census[COMMUNITY_AREA_NUMBER],tbl_census[HARDSHIP_INDEX]))</f>
        <v>93</v>
      </c>
      <c r="U245" s="9">
        <v>2015</v>
      </c>
      <c r="V245" s="9">
        <v>41.78962843</v>
      </c>
      <c r="W245" s="9">
        <v>-87.686367529999998</v>
      </c>
      <c r="X245" s="9" t="s">
        <v>3890</v>
      </c>
      <c r="Y245" s="9">
        <f>_xlfn.XLOOKUP(tbl_crime[[#This Row],[COMMUNITY_AREA_NUMBER]],Table3[CA_NUMBER],Table3[Rate of misconduct per 100 students])</f>
        <v>76.999999999999986</v>
      </c>
      <c r="Z245" s="9">
        <f>_xlfn.XLOOKUP(tbl_crime[[#This Row],[COMMUNITY_AREA_NUMBER]],Table3[CA_NUMBER],Table3[TOTAL_COLLEGE_ENROLLMENT])</f>
        <v>9915</v>
      </c>
    </row>
    <row r="246" spans="2:26" x14ac:dyDescent="0.2">
      <c r="B246" s="9">
        <v>6620347</v>
      </c>
      <c r="C246" s="9" t="s">
        <v>3891</v>
      </c>
      <c r="D246" s="10">
        <v>39770</v>
      </c>
      <c r="E246" s="9" t="s">
        <v>3892</v>
      </c>
      <c r="F246" s="9">
        <v>1310</v>
      </c>
      <c r="G246" s="9" t="s">
        <v>3749</v>
      </c>
      <c r="H246" s="9" t="s">
        <v>3758</v>
      </c>
      <c r="I246" s="9" t="s">
        <v>3122</v>
      </c>
      <c r="J246" s="9" t="b">
        <v>0</v>
      </c>
      <c r="K246" s="9" t="b">
        <v>0</v>
      </c>
      <c r="L246" s="9">
        <v>622</v>
      </c>
      <c r="M246" s="9">
        <v>6</v>
      </c>
      <c r="N246" s="9">
        <v>21</v>
      </c>
      <c r="O246" s="9">
        <v>44</v>
      </c>
      <c r="P246" s="9">
        <v>14</v>
      </c>
      <c r="Q246" s="9">
        <v>1177357</v>
      </c>
      <c r="R246" s="9">
        <v>1850979</v>
      </c>
      <c r="S246" s="9" t="str">
        <f>IF(tbl_crime[[#This Row],[COMMUNITY_AREA_NUMBER]]="", "",_xlfn.XLOOKUP(tbl_crime[[#This Row],[COMMUNITY_AREA_NUMBER]],tbl_census[COMMUNITY_AREA_NUMBER],tbl_census[COMMUNITY_AREA_NAME]))</f>
        <v>Chatham</v>
      </c>
      <c r="T246" s="9">
        <f>IF(tbl_crime[[#This Row],[COMMUNITY_AREA_NUMBER]]="","",_xlfn.XLOOKUP(tbl_crime[[#This Row],[COMMUNITY_AREA_NUMBER]],tbl_census[COMMUNITY_AREA_NUMBER],tbl_census[HARDSHIP_INDEX]))</f>
        <v>60</v>
      </c>
      <c r="U246" s="9">
        <v>2008</v>
      </c>
      <c r="V246" s="9">
        <v>41.746415810000002</v>
      </c>
      <c r="W246" s="9">
        <v>-87.625696669999996</v>
      </c>
      <c r="X246" s="9" t="s">
        <v>3893</v>
      </c>
      <c r="Y246" s="9">
        <f>_xlfn.XLOOKUP(tbl_crime[[#This Row],[COMMUNITY_AREA_NUMBER]],Table3[CA_NUMBER],Table3[Rate of misconduct per 100 students])</f>
        <v>142.4</v>
      </c>
      <c r="Z246" s="9">
        <f>_xlfn.XLOOKUP(tbl_crime[[#This Row],[COMMUNITY_AREA_NUMBER]],Table3[CA_NUMBER],Table3[TOTAL_COLLEGE_ENROLLMENT])</f>
        <v>5042</v>
      </c>
    </row>
    <row r="247" spans="2:26" x14ac:dyDescent="0.2">
      <c r="B247" s="9">
        <v>6940315</v>
      </c>
      <c r="C247" s="9" t="s">
        <v>3894</v>
      </c>
      <c r="D247" s="10">
        <v>39961</v>
      </c>
      <c r="E247" s="9" t="s">
        <v>3895</v>
      </c>
      <c r="F247" s="9">
        <v>1320</v>
      </c>
      <c r="G247" s="9" t="s">
        <v>3749</v>
      </c>
      <c r="H247" s="9" t="s">
        <v>3750</v>
      </c>
      <c r="I247" s="9" t="s">
        <v>3277</v>
      </c>
      <c r="J247" s="9" t="b">
        <v>0</v>
      </c>
      <c r="K247" s="9" t="b">
        <v>0</v>
      </c>
      <c r="L247" s="9">
        <v>1323</v>
      </c>
      <c r="M247" s="9">
        <v>12</v>
      </c>
      <c r="N247" s="9">
        <v>27</v>
      </c>
      <c r="O247" s="9">
        <v>24</v>
      </c>
      <c r="P247" s="9">
        <v>14</v>
      </c>
      <c r="Q247" s="9">
        <v>1170504</v>
      </c>
      <c r="R247" s="9">
        <v>1905264</v>
      </c>
      <c r="S247" s="9" t="str">
        <f>IF(tbl_crime[[#This Row],[COMMUNITY_AREA_NUMBER]]="", "",_xlfn.XLOOKUP(tbl_crime[[#This Row],[COMMUNITY_AREA_NUMBER]],tbl_census[COMMUNITY_AREA_NUMBER],tbl_census[COMMUNITY_AREA_NAME]))</f>
        <v>West Town</v>
      </c>
      <c r="T247" s="9">
        <f>IF(tbl_crime[[#This Row],[COMMUNITY_AREA_NUMBER]]="","",_xlfn.XLOOKUP(tbl_crime[[#This Row],[COMMUNITY_AREA_NUMBER]],tbl_census[COMMUNITY_AREA_NUMBER],tbl_census[HARDSHIP_INDEX]))</f>
        <v>10</v>
      </c>
      <c r="U247" s="9">
        <v>2009</v>
      </c>
      <c r="V247" s="9">
        <v>41.89553111</v>
      </c>
      <c r="W247" s="9">
        <v>-87.649223849999998</v>
      </c>
      <c r="X247" s="9" t="s">
        <v>3896</v>
      </c>
      <c r="Y247" s="9">
        <f>_xlfn.XLOOKUP(tbl_crime[[#This Row],[COMMUNITY_AREA_NUMBER]],Table3[CA_NUMBER],Table3[Rate of misconduct per 100 students])</f>
        <v>567.00000000000023</v>
      </c>
      <c r="Z247" s="9">
        <f>_xlfn.XLOOKUP(tbl_crime[[#This Row],[COMMUNITY_AREA_NUMBER]],Table3[CA_NUMBER],Table3[TOTAL_COLLEGE_ENROLLMENT])</f>
        <v>9429</v>
      </c>
    </row>
    <row r="248" spans="2:26" x14ac:dyDescent="0.2">
      <c r="B248" s="9">
        <v>10501619</v>
      </c>
      <c r="C248" s="9" t="s">
        <v>3897</v>
      </c>
      <c r="D248" s="10">
        <v>42487</v>
      </c>
      <c r="E248" s="9" t="s">
        <v>3898</v>
      </c>
      <c r="F248" s="9">
        <v>1310</v>
      </c>
      <c r="G248" s="9" t="s">
        <v>3749</v>
      </c>
      <c r="H248" s="9" t="s">
        <v>3758</v>
      </c>
      <c r="I248" s="9" t="s">
        <v>3281</v>
      </c>
      <c r="J248" s="9" t="b">
        <v>0</v>
      </c>
      <c r="K248" s="9" t="b">
        <v>0</v>
      </c>
      <c r="L248" s="9">
        <v>834</v>
      </c>
      <c r="M248" s="9">
        <v>8</v>
      </c>
      <c r="N248" s="9">
        <v>13</v>
      </c>
      <c r="O248" s="9">
        <v>70</v>
      </c>
      <c r="P248" s="9">
        <v>14</v>
      </c>
      <c r="Q248" s="9">
        <v>1147330</v>
      </c>
      <c r="R248" s="9">
        <v>1849154</v>
      </c>
      <c r="S248" s="9" t="str">
        <f>IF(tbl_crime[[#This Row],[COMMUNITY_AREA_NUMBER]]="", "",_xlfn.XLOOKUP(tbl_crime[[#This Row],[COMMUNITY_AREA_NUMBER]],tbl_census[COMMUNITY_AREA_NUMBER],tbl_census[COMMUNITY_AREA_NAME]))</f>
        <v>Ashburn</v>
      </c>
      <c r="T248" s="9">
        <f>IF(tbl_crime[[#This Row],[COMMUNITY_AREA_NUMBER]]="","",_xlfn.XLOOKUP(tbl_crime[[#This Row],[COMMUNITY_AREA_NUMBER]],tbl_census[COMMUNITY_AREA_NUMBER],tbl_census[HARDSHIP_INDEX]))</f>
        <v>37</v>
      </c>
      <c r="U248" s="9">
        <v>2016</v>
      </c>
      <c r="V248" s="9">
        <v>41.742032629999997</v>
      </c>
      <c r="W248" s="9">
        <v>-87.73577014</v>
      </c>
      <c r="X248" s="9" t="s">
        <v>3899</v>
      </c>
      <c r="Y248" s="9">
        <f>_xlfn.XLOOKUP(tbl_crime[[#This Row],[COMMUNITY_AREA_NUMBER]],Table3[CA_NUMBER],Table3[Rate of misconduct per 100 students])</f>
        <v>196.8</v>
      </c>
      <c r="Z248" s="9">
        <f>_xlfn.XLOOKUP(tbl_crime[[#This Row],[COMMUNITY_AREA_NUMBER]],Table3[CA_NUMBER],Table3[TOTAL_COLLEGE_ENROLLMENT])</f>
        <v>6483</v>
      </c>
    </row>
    <row r="249" spans="2:26" x14ac:dyDescent="0.2">
      <c r="B249" s="9">
        <v>5053244</v>
      </c>
      <c r="C249" s="9" t="s">
        <v>3900</v>
      </c>
      <c r="D249" s="10">
        <v>39005</v>
      </c>
      <c r="E249" s="9" t="s">
        <v>3901</v>
      </c>
      <c r="F249" s="9">
        <v>1320</v>
      </c>
      <c r="G249" s="9" t="s">
        <v>3749</v>
      </c>
      <c r="H249" s="9" t="s">
        <v>3750</v>
      </c>
      <c r="I249" s="9" t="s">
        <v>3135</v>
      </c>
      <c r="J249" s="9" t="b">
        <v>0</v>
      </c>
      <c r="K249" s="9" t="b">
        <v>0</v>
      </c>
      <c r="L249" s="9">
        <v>1632</v>
      </c>
      <c r="M249" s="9">
        <v>16</v>
      </c>
      <c r="N249" s="9">
        <v>36</v>
      </c>
      <c r="O249" s="9">
        <v>17</v>
      </c>
      <c r="P249" s="9">
        <v>14</v>
      </c>
      <c r="Q249" s="9">
        <v>1132735</v>
      </c>
      <c r="R249" s="9">
        <v>1922890</v>
      </c>
      <c r="S249" s="9" t="str">
        <f>IF(tbl_crime[[#This Row],[COMMUNITY_AREA_NUMBER]]="", "",_xlfn.XLOOKUP(tbl_crime[[#This Row],[COMMUNITY_AREA_NUMBER]],tbl_census[COMMUNITY_AREA_NUMBER],tbl_census[COMMUNITY_AREA_NAME]))</f>
        <v>Dunning</v>
      </c>
      <c r="T249" s="9">
        <f>IF(tbl_crime[[#This Row],[COMMUNITY_AREA_NUMBER]]="","",_xlfn.XLOOKUP(tbl_crime[[#This Row],[COMMUNITY_AREA_NUMBER]],tbl_census[COMMUNITY_AREA_NUMBER],tbl_census[HARDSHIP_INDEX]))</f>
        <v>28</v>
      </c>
      <c r="U249" s="9">
        <v>2006</v>
      </c>
      <c r="V249" s="9">
        <v>41.944641609999998</v>
      </c>
      <c r="W249" s="9">
        <v>-87.787530230000002</v>
      </c>
      <c r="X249" s="9" t="s">
        <v>3902</v>
      </c>
      <c r="Y249" s="9">
        <f>_xlfn.XLOOKUP(tbl_crime[[#This Row],[COMMUNITY_AREA_NUMBER]],Table3[CA_NUMBER],Table3[Rate of misconduct per 100 students])</f>
        <v>49.099999999999994</v>
      </c>
      <c r="Z249" s="9">
        <f>_xlfn.XLOOKUP(tbl_crime[[#This Row],[COMMUNITY_AREA_NUMBER]],Table3[CA_NUMBER],Table3[TOTAL_COLLEGE_ENROLLMENT])</f>
        <v>4568</v>
      </c>
    </row>
    <row r="250" spans="2:26" x14ac:dyDescent="0.2">
      <c r="B250" s="9">
        <v>2709601</v>
      </c>
      <c r="C250" s="9" t="s">
        <v>3903</v>
      </c>
      <c r="D250" s="10">
        <v>37742</v>
      </c>
      <c r="E250" s="9" t="s">
        <v>3904</v>
      </c>
      <c r="F250" s="9">
        <v>1310</v>
      </c>
      <c r="G250" s="9" t="s">
        <v>3749</v>
      </c>
      <c r="H250" s="9" t="s">
        <v>3758</v>
      </c>
      <c r="I250" s="9" t="s">
        <v>3122</v>
      </c>
      <c r="J250" s="9" t="b">
        <v>0</v>
      </c>
      <c r="K250" s="9" t="b">
        <v>0</v>
      </c>
      <c r="L250" s="9">
        <v>413</v>
      </c>
      <c r="M250" s="9">
        <v>4</v>
      </c>
      <c r="N250" s="9">
        <v>8</v>
      </c>
      <c r="O250" s="9">
        <v>47</v>
      </c>
      <c r="P250" s="9">
        <v>14</v>
      </c>
      <c r="Q250" s="9">
        <v>1185441</v>
      </c>
      <c r="R250" s="9">
        <v>1845914</v>
      </c>
      <c r="S250" s="9" t="str">
        <f>IF(tbl_crime[[#This Row],[COMMUNITY_AREA_NUMBER]]="", "",_xlfn.XLOOKUP(tbl_crime[[#This Row],[COMMUNITY_AREA_NUMBER]],tbl_census[COMMUNITY_AREA_NUMBER],tbl_census[COMMUNITY_AREA_NAME]))</f>
        <v>Burnside</v>
      </c>
      <c r="T250" s="9">
        <f>IF(tbl_crime[[#This Row],[COMMUNITY_AREA_NUMBER]]="","",_xlfn.XLOOKUP(tbl_crime[[#This Row],[COMMUNITY_AREA_NUMBER]],tbl_census[COMMUNITY_AREA_NUMBER],tbl_census[HARDSHIP_INDEX]))</f>
        <v>79</v>
      </c>
      <c r="U250" s="9">
        <v>2003</v>
      </c>
      <c r="V250" s="9">
        <v>41.732330660000002</v>
      </c>
      <c r="W250" s="9">
        <v>-87.596234300000006</v>
      </c>
      <c r="X250" s="9" t="s">
        <v>3905</v>
      </c>
      <c r="Y250" s="9">
        <f>_xlfn.XLOOKUP(tbl_crime[[#This Row],[COMMUNITY_AREA_NUMBER]],Table3[CA_NUMBER],Table3[Rate of misconduct per 100 students])</f>
        <v>3.1</v>
      </c>
      <c r="Z250" s="9">
        <f>_xlfn.XLOOKUP(tbl_crime[[#This Row],[COMMUNITY_AREA_NUMBER]],Table3[CA_NUMBER],Table3[TOTAL_COLLEGE_ENROLLMENT])</f>
        <v>549</v>
      </c>
    </row>
    <row r="251" spans="2:26" x14ac:dyDescent="0.2">
      <c r="B251" s="9">
        <v>3607386</v>
      </c>
      <c r="C251" s="9" t="s">
        <v>3906</v>
      </c>
      <c r="D251" s="10">
        <v>38278</v>
      </c>
      <c r="E251" s="9" t="s">
        <v>3907</v>
      </c>
      <c r="F251" s="9">
        <v>1320</v>
      </c>
      <c r="G251" s="9" t="s">
        <v>3749</v>
      </c>
      <c r="H251" s="9" t="s">
        <v>3750</v>
      </c>
      <c r="I251" s="9" t="s">
        <v>3135</v>
      </c>
      <c r="J251" s="9" t="b">
        <v>0</v>
      </c>
      <c r="K251" s="9" t="b">
        <v>0</v>
      </c>
      <c r="L251" s="9">
        <v>333</v>
      </c>
      <c r="M251" s="9">
        <v>3</v>
      </c>
      <c r="N251" s="9">
        <v>5</v>
      </c>
      <c r="O251" s="9">
        <v>43</v>
      </c>
      <c r="P251" s="9">
        <v>14</v>
      </c>
      <c r="Q251" s="9">
        <v>1189958</v>
      </c>
      <c r="R251" s="9">
        <v>1857438</v>
      </c>
      <c r="S251" s="9" t="str">
        <f>IF(tbl_crime[[#This Row],[COMMUNITY_AREA_NUMBER]]="", "",_xlfn.XLOOKUP(tbl_crime[[#This Row],[COMMUNITY_AREA_NUMBER]],tbl_census[COMMUNITY_AREA_NUMBER],tbl_census[COMMUNITY_AREA_NAME]))</f>
        <v>South Shore</v>
      </c>
      <c r="T251" s="9">
        <f>IF(tbl_crime[[#This Row],[COMMUNITY_AREA_NUMBER]]="","",_xlfn.XLOOKUP(tbl_crime[[#This Row],[COMMUNITY_AREA_NUMBER]],tbl_census[COMMUNITY_AREA_NUMBER],tbl_census[HARDSHIP_INDEX]))</f>
        <v>55</v>
      </c>
      <c r="U251" s="9">
        <v>2004</v>
      </c>
      <c r="V251" s="9">
        <v>41.763846219999998</v>
      </c>
      <c r="W251" s="9">
        <v>-87.57931687</v>
      </c>
      <c r="X251" s="9" t="s">
        <v>3908</v>
      </c>
      <c r="Y251" s="9">
        <f>_xlfn.XLOOKUP(tbl_crime[[#This Row],[COMMUNITY_AREA_NUMBER]],Table3[CA_NUMBER],Table3[Rate of misconduct per 100 students])</f>
        <v>414.29999999999995</v>
      </c>
      <c r="Z251" s="9">
        <f>_xlfn.XLOOKUP(tbl_crime[[#This Row],[COMMUNITY_AREA_NUMBER]],Table3[CA_NUMBER],Table3[TOTAL_COLLEGE_ENROLLMENT])</f>
        <v>4543</v>
      </c>
    </row>
    <row r="252" spans="2:26" x14ac:dyDescent="0.2">
      <c r="B252" s="9">
        <v>3047178</v>
      </c>
      <c r="C252" s="9" t="s">
        <v>3909</v>
      </c>
      <c r="D252" s="10">
        <v>37940</v>
      </c>
      <c r="E252" s="9" t="s">
        <v>3910</v>
      </c>
      <c r="F252" s="9">
        <v>1320</v>
      </c>
      <c r="G252" s="9" t="s">
        <v>3749</v>
      </c>
      <c r="H252" s="9" t="s">
        <v>3750</v>
      </c>
      <c r="I252" s="9" t="s">
        <v>3131</v>
      </c>
      <c r="J252" s="9" t="b">
        <v>0</v>
      </c>
      <c r="K252" s="9" t="b">
        <v>0</v>
      </c>
      <c r="L252" s="9">
        <v>1834</v>
      </c>
      <c r="M252" s="9">
        <v>18</v>
      </c>
      <c r="N252" s="9">
        <v>42</v>
      </c>
      <c r="O252" s="9">
        <v>8</v>
      </c>
      <c r="P252" s="9">
        <v>14</v>
      </c>
      <c r="Q252" s="9">
        <v>1176443</v>
      </c>
      <c r="R252" s="9">
        <v>1904200</v>
      </c>
      <c r="S252" s="9" t="str">
        <f>IF(tbl_crime[[#This Row],[COMMUNITY_AREA_NUMBER]]="", "",_xlfn.XLOOKUP(tbl_crime[[#This Row],[COMMUNITY_AREA_NUMBER]],tbl_census[COMMUNITY_AREA_NUMBER],tbl_census[COMMUNITY_AREA_NAME]))</f>
        <v>Near North Side</v>
      </c>
      <c r="T252" s="9">
        <f>IF(tbl_crime[[#This Row],[COMMUNITY_AREA_NUMBER]]="","",_xlfn.XLOOKUP(tbl_crime[[#This Row],[COMMUNITY_AREA_NUMBER]],tbl_census[COMMUNITY_AREA_NUMBER],tbl_census[HARDSHIP_INDEX]))</f>
        <v>1</v>
      </c>
      <c r="U252" s="9">
        <v>2003</v>
      </c>
      <c r="V252" s="9">
        <v>41.892479420000001</v>
      </c>
      <c r="W252" s="9">
        <v>-87.627443679999999</v>
      </c>
      <c r="X252" s="9" t="s">
        <v>3911</v>
      </c>
      <c r="Y252" s="9">
        <f>_xlfn.XLOOKUP(tbl_crime[[#This Row],[COMMUNITY_AREA_NUMBER]],Table3[CA_NUMBER],Table3[Rate of misconduct per 100 students])</f>
        <v>115.39999999999999</v>
      </c>
      <c r="Z252" s="9">
        <f>_xlfn.XLOOKUP(tbl_crime[[#This Row],[COMMUNITY_AREA_NUMBER]],Table3[CA_NUMBER],Table3[TOTAL_COLLEGE_ENROLLMENT])</f>
        <v>3362</v>
      </c>
    </row>
    <row r="253" spans="2:26" x14ac:dyDescent="0.2">
      <c r="B253" s="9">
        <v>8690635</v>
      </c>
      <c r="C253" s="9" t="s">
        <v>3912</v>
      </c>
      <c r="D253" s="10">
        <v>41094</v>
      </c>
      <c r="E253" s="9" t="s">
        <v>3913</v>
      </c>
      <c r="F253" s="9">
        <v>1320</v>
      </c>
      <c r="G253" s="9" t="s">
        <v>3749</v>
      </c>
      <c r="H253" s="9" t="s">
        <v>3750</v>
      </c>
      <c r="I253" s="9" t="s">
        <v>3135</v>
      </c>
      <c r="J253" s="9" t="b">
        <v>0</v>
      </c>
      <c r="K253" s="9" t="b">
        <v>0</v>
      </c>
      <c r="L253" s="9">
        <v>412</v>
      </c>
      <c r="M253" s="9">
        <v>4</v>
      </c>
      <c r="N253" s="9">
        <v>8</v>
      </c>
      <c r="O253" s="9">
        <v>48</v>
      </c>
      <c r="P253" s="9">
        <v>14</v>
      </c>
      <c r="Q253" s="9">
        <v>1192134</v>
      </c>
      <c r="R253" s="9">
        <v>1847716</v>
      </c>
      <c r="S253" s="9" t="str">
        <f>IF(tbl_crime[[#This Row],[COMMUNITY_AREA_NUMBER]]="", "",_xlfn.XLOOKUP(tbl_crime[[#This Row],[COMMUNITY_AREA_NUMBER]],tbl_census[COMMUNITY_AREA_NUMBER],tbl_census[COMMUNITY_AREA_NAME]))</f>
        <v>Calumet Heights</v>
      </c>
      <c r="T253" s="9">
        <f>IF(tbl_crime[[#This Row],[COMMUNITY_AREA_NUMBER]]="","",_xlfn.XLOOKUP(tbl_crime[[#This Row],[COMMUNITY_AREA_NUMBER]],tbl_census[COMMUNITY_AREA_NUMBER],tbl_census[HARDSHIP_INDEX]))</f>
        <v>38</v>
      </c>
      <c r="U253" s="9">
        <v>2012</v>
      </c>
      <c r="V253" s="9">
        <v>41.737115609999996</v>
      </c>
      <c r="W253" s="9">
        <v>-87.571656930000003</v>
      </c>
      <c r="X253" s="9" t="s">
        <v>3914</v>
      </c>
      <c r="Y253" s="9">
        <f>_xlfn.XLOOKUP(tbl_crime[[#This Row],[COMMUNITY_AREA_NUMBER]],Table3[CA_NUMBER],Table3[Rate of misconduct per 100 students])</f>
        <v>175.4</v>
      </c>
      <c r="Z253" s="9">
        <f>_xlfn.XLOOKUP(tbl_crime[[#This Row],[COMMUNITY_AREA_NUMBER]],Table3[CA_NUMBER],Table3[TOTAL_COLLEGE_ENROLLMENT])</f>
        <v>1568</v>
      </c>
    </row>
    <row r="254" spans="2:26" x14ac:dyDescent="0.2">
      <c r="B254" s="9">
        <v>2891261</v>
      </c>
      <c r="C254" s="9" t="s">
        <v>3915</v>
      </c>
      <c r="D254" s="10">
        <v>37848</v>
      </c>
      <c r="E254" s="9" t="s">
        <v>3916</v>
      </c>
      <c r="F254" s="9">
        <v>1310</v>
      </c>
      <c r="G254" s="9" t="s">
        <v>3749</v>
      </c>
      <c r="H254" s="9" t="s">
        <v>3758</v>
      </c>
      <c r="I254" s="9" t="s">
        <v>3225</v>
      </c>
      <c r="J254" s="9" t="b">
        <v>1</v>
      </c>
      <c r="K254" s="9" t="b">
        <v>0</v>
      </c>
      <c r="L254" s="9">
        <v>513</v>
      </c>
      <c r="M254" s="9">
        <v>5</v>
      </c>
      <c r="N254" s="9">
        <v>9</v>
      </c>
      <c r="O254" s="9">
        <v>49</v>
      </c>
      <c r="P254" s="9">
        <v>14</v>
      </c>
      <c r="Q254" s="9">
        <v>1178855</v>
      </c>
      <c r="R254" s="9">
        <v>1832369</v>
      </c>
      <c r="S254" s="9" t="str">
        <f>IF(tbl_crime[[#This Row],[COMMUNITY_AREA_NUMBER]]="", "",_xlfn.XLOOKUP(tbl_crime[[#This Row],[COMMUNITY_AREA_NUMBER]],tbl_census[COMMUNITY_AREA_NUMBER],tbl_census[COMMUNITY_AREA_NAME]))</f>
        <v>Roseland</v>
      </c>
      <c r="T254" s="9">
        <f>IF(tbl_crime[[#This Row],[COMMUNITY_AREA_NUMBER]]="","",_xlfn.XLOOKUP(tbl_crime[[#This Row],[COMMUNITY_AREA_NUMBER]],tbl_census[COMMUNITY_AREA_NUMBER],tbl_census[HARDSHIP_INDEX]))</f>
        <v>52</v>
      </c>
      <c r="U254" s="9">
        <v>2003</v>
      </c>
      <c r="V254" s="9">
        <v>41.69531362</v>
      </c>
      <c r="W254" s="9">
        <v>-87.620772099999996</v>
      </c>
      <c r="X254" s="9" t="s">
        <v>3917</v>
      </c>
      <c r="Y254" s="9">
        <f>_xlfn.XLOOKUP(tbl_crime[[#This Row],[COMMUNITY_AREA_NUMBER]],Table3[CA_NUMBER],Table3[Rate of misconduct per 100 students])</f>
        <v>282.70000000000005</v>
      </c>
      <c r="Z254" s="9">
        <f>_xlfn.XLOOKUP(tbl_crime[[#This Row],[COMMUNITY_AREA_NUMBER]],Table3[CA_NUMBER],Table3[TOTAL_COLLEGE_ENROLLMENT])</f>
        <v>7020</v>
      </c>
    </row>
    <row r="255" spans="2:26" x14ac:dyDescent="0.2">
      <c r="B255" s="9">
        <v>2290580</v>
      </c>
      <c r="C255" s="9" t="s">
        <v>3918</v>
      </c>
      <c r="D255" s="10">
        <v>37478</v>
      </c>
      <c r="E255" s="9" t="s">
        <v>3919</v>
      </c>
      <c r="F255" s="9">
        <v>1320</v>
      </c>
      <c r="G255" s="9" t="s">
        <v>3749</v>
      </c>
      <c r="H255" s="9" t="s">
        <v>3750</v>
      </c>
      <c r="I255" s="9" t="s">
        <v>3135</v>
      </c>
      <c r="J255" s="9" t="b">
        <v>0</v>
      </c>
      <c r="K255" s="9" t="b">
        <v>0</v>
      </c>
      <c r="L255" s="9">
        <v>621</v>
      </c>
      <c r="M255" s="9">
        <v>6</v>
      </c>
      <c r="N255" s="9">
        <v>21</v>
      </c>
      <c r="O255" s="9">
        <v>71</v>
      </c>
      <c r="P255" s="9">
        <v>14</v>
      </c>
      <c r="Q255" s="9">
        <v>1171044</v>
      </c>
      <c r="R255" s="9">
        <v>1851456</v>
      </c>
      <c r="S255" s="9" t="str">
        <f>IF(tbl_crime[[#This Row],[COMMUNITY_AREA_NUMBER]]="", "",_xlfn.XLOOKUP(tbl_crime[[#This Row],[COMMUNITY_AREA_NUMBER]],tbl_census[COMMUNITY_AREA_NUMBER],tbl_census[COMMUNITY_AREA_NAME]))</f>
        <v>Auburn Gresham</v>
      </c>
      <c r="T255" s="9">
        <f>IF(tbl_crime[[#This Row],[COMMUNITY_AREA_NUMBER]]="","",_xlfn.XLOOKUP(tbl_crime[[#This Row],[COMMUNITY_AREA_NUMBER]],tbl_census[COMMUNITY_AREA_NUMBER],tbl_census[HARDSHIP_INDEX]))</f>
        <v>74</v>
      </c>
      <c r="U255" s="9">
        <v>2002</v>
      </c>
      <c r="V255" s="9">
        <v>41.747864900000003</v>
      </c>
      <c r="W255" s="9">
        <v>-87.648815010000007</v>
      </c>
      <c r="X255" s="9" t="s">
        <v>3920</v>
      </c>
      <c r="Y255" s="9">
        <f>_xlfn.XLOOKUP(tbl_crime[[#This Row],[COMMUNITY_AREA_NUMBER]],Table3[CA_NUMBER],Table3[Rate of misconduct per 100 students])</f>
        <v>305.3</v>
      </c>
      <c r="Z255" s="9">
        <f>_xlfn.XLOOKUP(tbl_crime[[#This Row],[COMMUNITY_AREA_NUMBER]],Table3[CA_NUMBER],Table3[TOTAL_COLLEGE_ENROLLMENT])</f>
        <v>4175</v>
      </c>
    </row>
    <row r="256" spans="2:26" x14ac:dyDescent="0.2">
      <c r="B256" s="9">
        <v>6903733</v>
      </c>
      <c r="C256" s="9" t="s">
        <v>3921</v>
      </c>
      <c r="D256" s="10">
        <v>39940</v>
      </c>
      <c r="E256" s="9" t="s">
        <v>3922</v>
      </c>
      <c r="F256" s="9">
        <v>1310</v>
      </c>
      <c r="G256" s="9" t="s">
        <v>3749</v>
      </c>
      <c r="H256" s="9" t="s">
        <v>3758</v>
      </c>
      <c r="I256" s="9" t="s">
        <v>3185</v>
      </c>
      <c r="J256" s="9" t="b">
        <v>0</v>
      </c>
      <c r="K256" s="9" t="b">
        <v>0</v>
      </c>
      <c r="L256" s="9">
        <v>1532</v>
      </c>
      <c r="M256" s="9">
        <v>15</v>
      </c>
      <c r="N256" s="9">
        <v>28</v>
      </c>
      <c r="O256" s="9">
        <v>25</v>
      </c>
      <c r="P256" s="9">
        <v>14</v>
      </c>
      <c r="Q256" s="9">
        <v>1142928</v>
      </c>
      <c r="R256" s="9">
        <v>1903317</v>
      </c>
      <c r="S256" s="9" t="str">
        <f>IF(tbl_crime[[#This Row],[COMMUNITY_AREA_NUMBER]]="", "",_xlfn.XLOOKUP(tbl_crime[[#This Row],[COMMUNITY_AREA_NUMBER]],tbl_census[COMMUNITY_AREA_NUMBER],tbl_census[COMMUNITY_AREA_NAME]))</f>
        <v>Austin</v>
      </c>
      <c r="T256" s="9">
        <f>IF(tbl_crime[[#This Row],[COMMUNITY_AREA_NUMBER]]="","",_xlfn.XLOOKUP(tbl_crime[[#This Row],[COMMUNITY_AREA_NUMBER]],tbl_census[COMMUNITY_AREA_NUMBER],tbl_census[HARDSHIP_INDEX]))</f>
        <v>73</v>
      </c>
      <c r="U256" s="9">
        <v>2009</v>
      </c>
      <c r="V256" s="9">
        <v>41.890747019999999</v>
      </c>
      <c r="W256" s="9">
        <v>-87.750553359999998</v>
      </c>
      <c r="X256" s="9" t="s">
        <v>3923</v>
      </c>
      <c r="Y256" s="9">
        <f>_xlfn.XLOOKUP(tbl_crime[[#This Row],[COMMUNITY_AREA_NUMBER]],Table3[CA_NUMBER],Table3[Rate of misconduct per 100 students])</f>
        <v>578.79999999999995</v>
      </c>
      <c r="Z256" s="9">
        <f>_xlfn.XLOOKUP(tbl_crime[[#This Row],[COMMUNITY_AREA_NUMBER]],Table3[CA_NUMBER],Table3[TOTAL_COLLEGE_ENROLLMENT])</f>
        <v>10933</v>
      </c>
    </row>
    <row r="257" spans="2:26" x14ac:dyDescent="0.2">
      <c r="B257" s="9">
        <v>3114653</v>
      </c>
      <c r="C257" s="9" t="s">
        <v>3924</v>
      </c>
      <c r="D257" s="10">
        <v>37986</v>
      </c>
      <c r="E257" s="9" t="s">
        <v>3925</v>
      </c>
      <c r="F257" s="9">
        <v>1320</v>
      </c>
      <c r="G257" s="9" t="s">
        <v>3749</v>
      </c>
      <c r="H257" s="9" t="s">
        <v>3750</v>
      </c>
      <c r="I257" s="9" t="s">
        <v>3135</v>
      </c>
      <c r="J257" s="9" t="b">
        <v>0</v>
      </c>
      <c r="K257" s="9" t="b">
        <v>0</v>
      </c>
      <c r="L257" s="9">
        <v>1411</v>
      </c>
      <c r="M257" s="9">
        <v>14</v>
      </c>
      <c r="N257" s="9">
        <v>35</v>
      </c>
      <c r="O257" s="9">
        <v>22</v>
      </c>
      <c r="P257" s="9">
        <v>14</v>
      </c>
      <c r="Q257" s="9">
        <v>1155588</v>
      </c>
      <c r="R257" s="9">
        <v>1917493</v>
      </c>
      <c r="S257" s="9" t="str">
        <f>IF(tbl_crime[[#This Row],[COMMUNITY_AREA_NUMBER]]="", "",_xlfn.XLOOKUP(tbl_crime[[#This Row],[COMMUNITY_AREA_NUMBER]],tbl_census[COMMUNITY_AREA_NUMBER],tbl_census[COMMUNITY_AREA_NAME]))</f>
        <v>Logan Square</v>
      </c>
      <c r="T257" s="9">
        <f>IF(tbl_crime[[#This Row],[COMMUNITY_AREA_NUMBER]]="","",_xlfn.XLOOKUP(tbl_crime[[#This Row],[COMMUNITY_AREA_NUMBER]],tbl_census[COMMUNITY_AREA_NUMBER],tbl_census[HARDSHIP_INDEX]))</f>
        <v>23</v>
      </c>
      <c r="U257" s="9">
        <v>2003</v>
      </c>
      <c r="V257" s="9">
        <v>41.929401810000002</v>
      </c>
      <c r="W257" s="9">
        <v>-87.703677139999996</v>
      </c>
      <c r="X257" s="9" t="s">
        <v>3926</v>
      </c>
      <c r="Y257" s="9">
        <f>_xlfn.XLOOKUP(tbl_crime[[#This Row],[COMMUNITY_AREA_NUMBER]],Table3[CA_NUMBER],Table3[Rate of misconduct per 100 students])</f>
        <v>122.49999999999999</v>
      </c>
      <c r="Z257" s="9">
        <f>_xlfn.XLOOKUP(tbl_crime[[#This Row],[COMMUNITY_AREA_NUMBER]],Table3[CA_NUMBER],Table3[TOTAL_COLLEGE_ENROLLMENT])</f>
        <v>7351</v>
      </c>
    </row>
    <row r="258" spans="2:26" x14ac:dyDescent="0.2">
      <c r="B258" s="9">
        <v>8652732</v>
      </c>
      <c r="C258" s="9" t="s">
        <v>3927</v>
      </c>
      <c r="D258" s="10">
        <v>41070</v>
      </c>
      <c r="E258" s="9" t="s">
        <v>3928</v>
      </c>
      <c r="F258" s="9">
        <v>1811</v>
      </c>
      <c r="G258" s="9" t="s">
        <v>3929</v>
      </c>
      <c r="H258" s="9" t="s">
        <v>3930</v>
      </c>
      <c r="I258" s="9" t="s">
        <v>3646</v>
      </c>
      <c r="J258" s="9" t="b">
        <v>1</v>
      </c>
      <c r="K258" s="9" t="b">
        <v>0</v>
      </c>
      <c r="L258" s="9">
        <v>433</v>
      </c>
      <c r="M258" s="9">
        <v>4</v>
      </c>
      <c r="N258" s="9">
        <v>10</v>
      </c>
      <c r="O258" s="9">
        <v>55</v>
      </c>
      <c r="P258" s="9">
        <v>18</v>
      </c>
      <c r="Q258" s="9">
        <v>1200405</v>
      </c>
      <c r="R258" s="9">
        <v>1814512</v>
      </c>
      <c r="S258" s="9" t="str">
        <f>IF(tbl_crime[[#This Row],[COMMUNITY_AREA_NUMBER]]="", "",_xlfn.XLOOKUP(tbl_crime[[#This Row],[COMMUNITY_AREA_NUMBER]],tbl_census[COMMUNITY_AREA_NUMBER],tbl_census[COMMUNITY_AREA_NAME]))</f>
        <v>Hegewisch</v>
      </c>
      <c r="T258" s="9">
        <f>IF(tbl_crime[[#This Row],[COMMUNITY_AREA_NUMBER]]="","",_xlfn.XLOOKUP(tbl_crime[[#This Row],[COMMUNITY_AREA_NUMBER]],tbl_census[COMMUNITY_AREA_NUMBER],tbl_census[HARDSHIP_INDEX]))</f>
        <v>44</v>
      </c>
      <c r="U258" s="9">
        <v>2012</v>
      </c>
      <c r="V258" s="9">
        <v>41.645795849999999</v>
      </c>
      <c r="W258" s="9">
        <v>-87.542472009999997</v>
      </c>
      <c r="X258" s="9" t="s">
        <v>3931</v>
      </c>
      <c r="Y258" s="9">
        <f>_xlfn.XLOOKUP(tbl_crime[[#This Row],[COMMUNITY_AREA_NUMBER]],Table3[CA_NUMBER],Table3[Rate of misconduct per 100 students])</f>
        <v>8.5</v>
      </c>
      <c r="Z258" s="9">
        <f>_xlfn.XLOOKUP(tbl_crime[[#This Row],[COMMUNITY_AREA_NUMBER]],Table3[CA_NUMBER],Table3[TOTAL_COLLEGE_ENROLLMENT])</f>
        <v>963</v>
      </c>
    </row>
    <row r="259" spans="2:26" x14ac:dyDescent="0.2">
      <c r="B259" s="9">
        <v>8592856</v>
      </c>
      <c r="C259" s="9" t="s">
        <v>3932</v>
      </c>
      <c r="D259" s="10">
        <v>41031</v>
      </c>
      <c r="E259" s="9" t="s">
        <v>3933</v>
      </c>
      <c r="F259" s="9">
        <v>1811</v>
      </c>
      <c r="G259" s="9" t="s">
        <v>3929</v>
      </c>
      <c r="H259" s="9" t="s">
        <v>3930</v>
      </c>
      <c r="I259" s="9" t="s">
        <v>3131</v>
      </c>
      <c r="J259" s="9" t="b">
        <v>1</v>
      </c>
      <c r="K259" s="9" t="b">
        <v>0</v>
      </c>
      <c r="L259" s="9">
        <v>634</v>
      </c>
      <c r="M259" s="9">
        <v>6</v>
      </c>
      <c r="N259" s="9">
        <v>21</v>
      </c>
      <c r="O259" s="9">
        <v>44</v>
      </c>
      <c r="P259" s="9">
        <v>18</v>
      </c>
      <c r="Q259" s="9">
        <v>1176671</v>
      </c>
      <c r="R259" s="9">
        <v>1847269</v>
      </c>
      <c r="S259" s="9" t="str">
        <f>IF(tbl_crime[[#This Row],[COMMUNITY_AREA_NUMBER]]="", "",_xlfn.XLOOKUP(tbl_crime[[#This Row],[COMMUNITY_AREA_NUMBER]],tbl_census[COMMUNITY_AREA_NUMBER],tbl_census[COMMUNITY_AREA_NAME]))</f>
        <v>Chatham</v>
      </c>
      <c r="T259" s="9">
        <f>IF(tbl_crime[[#This Row],[COMMUNITY_AREA_NUMBER]]="","",_xlfn.XLOOKUP(tbl_crime[[#This Row],[COMMUNITY_AREA_NUMBER]],tbl_census[COMMUNITY_AREA_NUMBER],tbl_census[HARDSHIP_INDEX]))</f>
        <v>60</v>
      </c>
      <c r="U259" s="9">
        <v>2012</v>
      </c>
      <c r="V259" s="9">
        <v>41.736250560000002</v>
      </c>
      <c r="W259" s="9">
        <v>-87.628321690000007</v>
      </c>
      <c r="X259" s="9" t="s">
        <v>3934</v>
      </c>
      <c r="Y259" s="9">
        <f>_xlfn.XLOOKUP(tbl_crime[[#This Row],[COMMUNITY_AREA_NUMBER]],Table3[CA_NUMBER],Table3[Rate of misconduct per 100 students])</f>
        <v>142.4</v>
      </c>
      <c r="Z259" s="9">
        <f>_xlfn.XLOOKUP(tbl_crime[[#This Row],[COMMUNITY_AREA_NUMBER]],Table3[CA_NUMBER],Table3[TOTAL_COLLEGE_ENROLLMENT])</f>
        <v>5042</v>
      </c>
    </row>
    <row r="260" spans="2:26" x14ac:dyDescent="0.2">
      <c r="B260" s="9">
        <v>2973642</v>
      </c>
      <c r="C260" s="9" t="s">
        <v>3935</v>
      </c>
      <c r="D260" s="10">
        <v>37874</v>
      </c>
      <c r="E260" s="9" t="s">
        <v>3936</v>
      </c>
      <c r="F260" s="9">
        <v>1811</v>
      </c>
      <c r="G260" s="9" t="s">
        <v>3929</v>
      </c>
      <c r="H260" s="9" t="s">
        <v>3930</v>
      </c>
      <c r="I260" s="9" t="s">
        <v>3185</v>
      </c>
      <c r="J260" s="9" t="b">
        <v>1</v>
      </c>
      <c r="K260" s="9" t="b">
        <v>0</v>
      </c>
      <c r="L260" s="9">
        <v>2033</v>
      </c>
      <c r="M260" s="9">
        <v>20</v>
      </c>
      <c r="N260" s="9">
        <v>46</v>
      </c>
      <c r="O260" s="9">
        <v>3</v>
      </c>
      <c r="P260" s="9">
        <v>18</v>
      </c>
      <c r="Q260" s="9">
        <v>1168000</v>
      </c>
      <c r="R260" s="9">
        <v>1932319</v>
      </c>
      <c r="S260" s="9" t="str">
        <f>IF(tbl_crime[[#This Row],[COMMUNITY_AREA_NUMBER]]="", "",_xlfn.XLOOKUP(tbl_crime[[#This Row],[COMMUNITY_AREA_NUMBER]],tbl_census[COMMUNITY_AREA_NUMBER],tbl_census[COMMUNITY_AREA_NAME]))</f>
        <v>Uptown</v>
      </c>
      <c r="T260" s="9">
        <f>IF(tbl_crime[[#This Row],[COMMUNITY_AREA_NUMBER]]="","",_xlfn.XLOOKUP(tbl_crime[[#This Row],[COMMUNITY_AREA_NUMBER]],tbl_census[COMMUNITY_AREA_NUMBER],tbl_census[HARDSHIP_INDEX]))</f>
        <v>20</v>
      </c>
      <c r="U260" s="9">
        <v>2003</v>
      </c>
      <c r="V260" s="9">
        <v>41.969825790000002</v>
      </c>
      <c r="W260" s="9">
        <v>-87.657637280000003</v>
      </c>
      <c r="X260" s="9" t="s">
        <v>3937</v>
      </c>
      <c r="Y260" s="9">
        <f>_xlfn.XLOOKUP(tbl_crime[[#This Row],[COMMUNITY_AREA_NUMBER]],Table3[CA_NUMBER],Table3[Rate of misconduct per 100 students])</f>
        <v>132.30000000000001</v>
      </c>
      <c r="Z260" s="9">
        <f>_xlfn.XLOOKUP(tbl_crime[[#This Row],[COMMUNITY_AREA_NUMBER]],Table3[CA_NUMBER],Table3[TOTAL_COLLEGE_ENROLLMENT])</f>
        <v>4388</v>
      </c>
    </row>
    <row r="261" spans="2:26" x14ac:dyDescent="0.2">
      <c r="B261" s="9">
        <v>2910492</v>
      </c>
      <c r="C261" s="9" t="s">
        <v>3938</v>
      </c>
      <c r="D261" s="10">
        <v>37845</v>
      </c>
      <c r="E261" s="9" t="s">
        <v>3939</v>
      </c>
      <c r="F261" s="9">
        <v>2024</v>
      </c>
      <c r="G261" s="9" t="s">
        <v>3929</v>
      </c>
      <c r="H261" s="9" t="s">
        <v>3940</v>
      </c>
      <c r="I261" s="9" t="s">
        <v>3185</v>
      </c>
      <c r="J261" s="9" t="b">
        <v>1</v>
      </c>
      <c r="K261" s="9" t="b">
        <v>0</v>
      </c>
      <c r="L261" s="9">
        <v>1532</v>
      </c>
      <c r="M261" s="9">
        <v>15</v>
      </c>
      <c r="N261" s="9">
        <v>28</v>
      </c>
      <c r="O261" s="9">
        <v>25</v>
      </c>
      <c r="P261" s="9">
        <v>18</v>
      </c>
      <c r="Q261" s="9">
        <v>1141629</v>
      </c>
      <c r="R261" s="9">
        <v>1902341</v>
      </c>
      <c r="S261" s="9" t="str">
        <f>IF(tbl_crime[[#This Row],[COMMUNITY_AREA_NUMBER]]="", "",_xlfn.XLOOKUP(tbl_crime[[#This Row],[COMMUNITY_AREA_NUMBER]],tbl_census[COMMUNITY_AREA_NUMBER],tbl_census[COMMUNITY_AREA_NAME]))</f>
        <v>Austin</v>
      </c>
      <c r="T261" s="9">
        <f>IF(tbl_crime[[#This Row],[COMMUNITY_AREA_NUMBER]]="","",_xlfn.XLOOKUP(tbl_crime[[#This Row],[COMMUNITY_AREA_NUMBER]],tbl_census[COMMUNITY_AREA_NUMBER],tbl_census[HARDSHIP_INDEX]))</f>
        <v>73</v>
      </c>
      <c r="U261" s="9">
        <v>2003</v>
      </c>
      <c r="V261" s="9">
        <v>41.88809286</v>
      </c>
      <c r="W261" s="9">
        <v>-87.755348130000002</v>
      </c>
      <c r="X261" s="9" t="s">
        <v>3941</v>
      </c>
      <c r="Y261" s="9">
        <f>_xlfn.XLOOKUP(tbl_crime[[#This Row],[COMMUNITY_AREA_NUMBER]],Table3[CA_NUMBER],Table3[Rate of misconduct per 100 students])</f>
        <v>578.79999999999995</v>
      </c>
      <c r="Z261" s="9">
        <f>_xlfn.XLOOKUP(tbl_crime[[#This Row],[COMMUNITY_AREA_NUMBER]],Table3[CA_NUMBER],Table3[TOTAL_COLLEGE_ENROLLMENT])</f>
        <v>10933</v>
      </c>
    </row>
    <row r="262" spans="2:26" x14ac:dyDescent="0.2">
      <c r="B262" s="9">
        <v>7692354</v>
      </c>
      <c r="C262" s="9" t="s">
        <v>3942</v>
      </c>
      <c r="D262" s="10">
        <v>40425</v>
      </c>
      <c r="E262" s="9" t="s">
        <v>3943</v>
      </c>
      <c r="F262" s="9">
        <v>1811</v>
      </c>
      <c r="G262" s="9" t="s">
        <v>3929</v>
      </c>
      <c r="H262" s="9" t="s">
        <v>3930</v>
      </c>
      <c r="I262" s="9" t="s">
        <v>3135</v>
      </c>
      <c r="J262" s="9" t="b">
        <v>1</v>
      </c>
      <c r="K262" s="9" t="b">
        <v>0</v>
      </c>
      <c r="L262" s="9">
        <v>324</v>
      </c>
      <c r="M262" s="9">
        <v>3</v>
      </c>
      <c r="N262" s="9">
        <v>5</v>
      </c>
      <c r="O262" s="9">
        <v>43</v>
      </c>
      <c r="P262" s="9">
        <v>18</v>
      </c>
      <c r="Q262" s="9">
        <v>1188152</v>
      </c>
      <c r="R262" s="9">
        <v>1858101</v>
      </c>
      <c r="S262" s="9" t="str">
        <f>IF(tbl_crime[[#This Row],[COMMUNITY_AREA_NUMBER]]="", "",_xlfn.XLOOKUP(tbl_crime[[#This Row],[COMMUNITY_AREA_NUMBER]],tbl_census[COMMUNITY_AREA_NUMBER],tbl_census[COMMUNITY_AREA_NAME]))</f>
        <v>South Shore</v>
      </c>
      <c r="T262" s="9">
        <f>IF(tbl_crime[[#This Row],[COMMUNITY_AREA_NUMBER]]="","",_xlfn.XLOOKUP(tbl_crime[[#This Row],[COMMUNITY_AREA_NUMBER]],tbl_census[COMMUNITY_AREA_NUMBER],tbl_census[HARDSHIP_INDEX]))</f>
        <v>55</v>
      </c>
      <c r="U262" s="9">
        <v>2010</v>
      </c>
      <c r="V262" s="9">
        <v>41.765708799999999</v>
      </c>
      <c r="W262" s="9">
        <v>-87.585915049999997</v>
      </c>
      <c r="X262" s="9" t="s">
        <v>3944</v>
      </c>
      <c r="Y262" s="9">
        <f>_xlfn.XLOOKUP(tbl_crime[[#This Row],[COMMUNITY_AREA_NUMBER]],Table3[CA_NUMBER],Table3[Rate of misconduct per 100 students])</f>
        <v>414.29999999999995</v>
      </c>
      <c r="Z262" s="9">
        <f>_xlfn.XLOOKUP(tbl_crime[[#This Row],[COMMUNITY_AREA_NUMBER]],Table3[CA_NUMBER],Table3[TOTAL_COLLEGE_ENROLLMENT])</f>
        <v>4543</v>
      </c>
    </row>
    <row r="263" spans="2:26" x14ac:dyDescent="0.2">
      <c r="B263" s="9">
        <v>4389244</v>
      </c>
      <c r="C263" s="9" t="s">
        <v>3945</v>
      </c>
      <c r="D263" s="10">
        <v>38608</v>
      </c>
      <c r="E263" s="9" t="s">
        <v>3946</v>
      </c>
      <c r="F263" s="9">
        <v>2024</v>
      </c>
      <c r="G263" s="9" t="s">
        <v>3929</v>
      </c>
      <c r="H263" s="9" t="s">
        <v>3940</v>
      </c>
      <c r="I263" s="9" t="s">
        <v>3185</v>
      </c>
      <c r="J263" s="9" t="b">
        <v>1</v>
      </c>
      <c r="K263" s="9" t="b">
        <v>0</v>
      </c>
      <c r="L263" s="9">
        <v>1124</v>
      </c>
      <c r="M263" s="9">
        <v>11</v>
      </c>
      <c r="N263" s="9">
        <v>28</v>
      </c>
      <c r="O263" s="9">
        <v>27</v>
      </c>
      <c r="P263" s="9">
        <v>18</v>
      </c>
      <c r="Q263" s="9">
        <v>1156082</v>
      </c>
      <c r="R263" s="9">
        <v>1898741</v>
      </c>
      <c r="S263" s="9" t="str">
        <f>IF(tbl_crime[[#This Row],[COMMUNITY_AREA_NUMBER]]="", "",_xlfn.XLOOKUP(tbl_crime[[#This Row],[COMMUNITY_AREA_NUMBER]],tbl_census[COMMUNITY_AREA_NUMBER],tbl_census[COMMUNITY_AREA_NAME]))</f>
        <v>East Garfield Park</v>
      </c>
      <c r="T263" s="9">
        <f>IF(tbl_crime[[#This Row],[COMMUNITY_AREA_NUMBER]]="","",_xlfn.XLOOKUP(tbl_crime[[#This Row],[COMMUNITY_AREA_NUMBER]],tbl_census[COMMUNITY_AREA_NUMBER],tbl_census[HARDSHIP_INDEX]))</f>
        <v>83</v>
      </c>
      <c r="U263" s="9">
        <v>2005</v>
      </c>
      <c r="V263" s="9">
        <v>41.877934709999998</v>
      </c>
      <c r="W263" s="9">
        <v>-87.702368669999998</v>
      </c>
      <c r="X263" s="9" t="s">
        <v>3947</v>
      </c>
      <c r="Y263" s="9">
        <f>_xlfn.XLOOKUP(tbl_crime[[#This Row],[COMMUNITY_AREA_NUMBER]],Table3[CA_NUMBER],Table3[Rate of misconduct per 100 students])</f>
        <v>234.89999999999995</v>
      </c>
      <c r="Z263" s="9">
        <f>_xlfn.XLOOKUP(tbl_crime[[#This Row],[COMMUNITY_AREA_NUMBER]],Table3[CA_NUMBER],Table3[TOTAL_COLLEGE_ENROLLMENT])</f>
        <v>5337</v>
      </c>
    </row>
    <row r="264" spans="2:26" x14ac:dyDescent="0.2">
      <c r="B264" s="9">
        <v>1577428</v>
      </c>
      <c r="C264" s="9" t="s">
        <v>3948</v>
      </c>
      <c r="D264" s="10">
        <v>37046</v>
      </c>
      <c r="E264" s="9" t="s">
        <v>3949</v>
      </c>
      <c r="F264" s="9">
        <v>2024</v>
      </c>
      <c r="G264" s="9" t="s">
        <v>3929</v>
      </c>
      <c r="H264" s="9" t="s">
        <v>3940</v>
      </c>
      <c r="I264" s="9" t="s">
        <v>3185</v>
      </c>
      <c r="J264" s="9" t="b">
        <v>1</v>
      </c>
      <c r="K264" s="9" t="b">
        <v>0</v>
      </c>
      <c r="L264" s="9">
        <v>1135</v>
      </c>
      <c r="M264" s="9">
        <v>11</v>
      </c>
      <c r="P264" s="9">
        <v>18</v>
      </c>
      <c r="Q264" s="9">
        <v>1157863</v>
      </c>
      <c r="R264" s="9">
        <v>1896427</v>
      </c>
      <c r="S264" s="9" t="str">
        <f>IF(tbl_crime[[#This Row],[COMMUNITY_AREA_NUMBER]]="", "",_xlfn.XLOOKUP(tbl_crime[[#This Row],[COMMUNITY_AREA_NUMBER]],tbl_census[COMMUNITY_AREA_NUMBER],tbl_census[COMMUNITY_AREA_NAME]))</f>
        <v/>
      </c>
      <c r="T264" s="9" t="str">
        <f>IF(tbl_crime[[#This Row],[COMMUNITY_AREA_NUMBER]]="","",_xlfn.XLOOKUP(tbl_crime[[#This Row],[COMMUNITY_AREA_NUMBER]],tbl_census[COMMUNITY_AREA_NUMBER],tbl_census[HARDSHIP_INDEX]))</f>
        <v/>
      </c>
      <c r="U264" s="9">
        <v>2001</v>
      </c>
      <c r="V264" s="9">
        <v>41.871548750000002</v>
      </c>
      <c r="W264" s="9">
        <v>-87.695892349999994</v>
      </c>
      <c r="X264" s="9" t="s">
        <v>3950</v>
      </c>
      <c r="Y264" s="9">
        <f>_xlfn.XLOOKUP(tbl_crime[[#This Row],[COMMUNITY_AREA_NUMBER]],Table3[CA_NUMBER],Table3[Rate of misconduct per 100 students])</f>
        <v>0</v>
      </c>
      <c r="Z264" s="9">
        <f>_xlfn.XLOOKUP(tbl_crime[[#This Row],[COMMUNITY_AREA_NUMBER]],Table3[CA_NUMBER],Table3[TOTAL_COLLEGE_ENROLLMENT])</f>
        <v>0</v>
      </c>
    </row>
    <row r="265" spans="2:26" x14ac:dyDescent="0.2">
      <c r="B265" s="9">
        <v>3530721</v>
      </c>
      <c r="C265" s="9" t="s">
        <v>3951</v>
      </c>
      <c r="D265" s="10">
        <v>38222</v>
      </c>
      <c r="E265" s="9" t="s">
        <v>3952</v>
      </c>
      <c r="F265" s="9">
        <v>2024</v>
      </c>
      <c r="G265" s="9" t="s">
        <v>3929</v>
      </c>
      <c r="H265" s="9" t="s">
        <v>3940</v>
      </c>
      <c r="I265" s="9" t="s">
        <v>3497</v>
      </c>
      <c r="J265" s="9" t="b">
        <v>1</v>
      </c>
      <c r="K265" s="9" t="b">
        <v>0</v>
      </c>
      <c r="L265" s="9">
        <v>2422</v>
      </c>
      <c r="M265" s="9">
        <v>24</v>
      </c>
      <c r="N265" s="9">
        <v>49</v>
      </c>
      <c r="O265" s="9">
        <v>1</v>
      </c>
      <c r="P265" s="9">
        <v>18</v>
      </c>
      <c r="Q265" s="9">
        <v>1163893</v>
      </c>
      <c r="R265" s="9">
        <v>1951001</v>
      </c>
      <c r="S265" s="9" t="str">
        <f>IF(tbl_crime[[#This Row],[COMMUNITY_AREA_NUMBER]]="", "",_xlfn.XLOOKUP(tbl_crime[[#This Row],[COMMUNITY_AREA_NUMBER]],tbl_census[COMMUNITY_AREA_NUMBER],tbl_census[COMMUNITY_AREA_NAME]))</f>
        <v>Rogers Park</v>
      </c>
      <c r="T265" s="9">
        <f>IF(tbl_crime[[#This Row],[COMMUNITY_AREA_NUMBER]]="","",_xlfn.XLOOKUP(tbl_crime[[#This Row],[COMMUNITY_AREA_NUMBER]],tbl_census[COMMUNITY_AREA_NUMBER],tbl_census[HARDSHIP_INDEX]))</f>
        <v>39</v>
      </c>
      <c r="U265" s="9">
        <v>2004</v>
      </c>
      <c r="V265" s="9">
        <v>42.021177600000001</v>
      </c>
      <c r="W265" s="9">
        <v>-87.672208429999998</v>
      </c>
      <c r="X265" s="9" t="s">
        <v>3953</v>
      </c>
      <c r="Y265" s="9">
        <f>_xlfn.XLOOKUP(tbl_crime[[#This Row],[COMMUNITY_AREA_NUMBER]],Table3[CA_NUMBER],Table3[Rate of misconduct per 100 students])</f>
        <v>94.6</v>
      </c>
      <c r="Z265" s="9">
        <f>_xlfn.XLOOKUP(tbl_crime[[#This Row],[COMMUNITY_AREA_NUMBER]],Table3[CA_NUMBER],Table3[TOTAL_COLLEGE_ENROLLMENT])</f>
        <v>4068</v>
      </c>
    </row>
    <row r="266" spans="2:26" x14ac:dyDescent="0.2">
      <c r="B266" s="9">
        <v>10177662</v>
      </c>
      <c r="C266" s="9" t="s">
        <v>3954</v>
      </c>
      <c r="D266" s="10">
        <v>42218</v>
      </c>
      <c r="E266" s="9" t="s">
        <v>3955</v>
      </c>
      <c r="F266" s="9">
        <v>1811</v>
      </c>
      <c r="G266" s="9" t="s">
        <v>3929</v>
      </c>
      <c r="H266" s="9" t="s">
        <v>3930</v>
      </c>
      <c r="I266" s="9" t="s">
        <v>3135</v>
      </c>
      <c r="J266" s="9" t="b">
        <v>1</v>
      </c>
      <c r="K266" s="9" t="b">
        <v>0</v>
      </c>
      <c r="L266" s="9">
        <v>834</v>
      </c>
      <c r="M266" s="9">
        <v>8</v>
      </c>
      <c r="N266" s="9">
        <v>18</v>
      </c>
      <c r="O266" s="9">
        <v>70</v>
      </c>
      <c r="P266" s="9">
        <v>18</v>
      </c>
      <c r="Q266" s="9">
        <v>1150504</v>
      </c>
      <c r="R266" s="9">
        <v>1846544</v>
      </c>
      <c r="S266" s="9" t="str">
        <f>IF(tbl_crime[[#This Row],[COMMUNITY_AREA_NUMBER]]="", "",_xlfn.XLOOKUP(tbl_crime[[#This Row],[COMMUNITY_AREA_NUMBER]],tbl_census[COMMUNITY_AREA_NUMBER],tbl_census[COMMUNITY_AREA_NAME]))</f>
        <v>Ashburn</v>
      </c>
      <c r="T266" s="9">
        <f>IF(tbl_crime[[#This Row],[COMMUNITY_AREA_NUMBER]]="","",_xlfn.XLOOKUP(tbl_crime[[#This Row],[COMMUNITY_AREA_NUMBER]],tbl_census[COMMUNITY_AREA_NUMBER],tbl_census[HARDSHIP_INDEX]))</f>
        <v>37</v>
      </c>
      <c r="U266" s="9">
        <v>2015</v>
      </c>
      <c r="V266" s="9">
        <v>41.734809249999998</v>
      </c>
      <c r="W266" s="9">
        <v>-87.724208180000005</v>
      </c>
      <c r="X266" s="9" t="s">
        <v>3956</v>
      </c>
      <c r="Y266" s="9">
        <f>_xlfn.XLOOKUP(tbl_crime[[#This Row],[COMMUNITY_AREA_NUMBER]],Table3[CA_NUMBER],Table3[Rate of misconduct per 100 students])</f>
        <v>196.8</v>
      </c>
      <c r="Z266" s="9">
        <f>_xlfn.XLOOKUP(tbl_crime[[#This Row],[COMMUNITY_AREA_NUMBER]],Table3[CA_NUMBER],Table3[TOTAL_COLLEGE_ENROLLMENT])</f>
        <v>6483</v>
      </c>
    </row>
    <row r="267" spans="2:26" x14ac:dyDescent="0.2">
      <c r="B267" s="9">
        <v>7502426</v>
      </c>
      <c r="C267" s="9" t="s">
        <v>3957</v>
      </c>
      <c r="D267" s="10">
        <v>40311</v>
      </c>
      <c r="E267" s="9" t="s">
        <v>3958</v>
      </c>
      <c r="F267" s="9">
        <v>1821</v>
      </c>
      <c r="G267" s="9" t="s">
        <v>3929</v>
      </c>
      <c r="H267" s="9" t="s">
        <v>3959</v>
      </c>
      <c r="I267" s="9" t="s">
        <v>3509</v>
      </c>
      <c r="J267" s="9" t="b">
        <v>1</v>
      </c>
      <c r="K267" s="9" t="b">
        <v>0</v>
      </c>
      <c r="L267" s="9">
        <v>913</v>
      </c>
      <c r="M267" s="9">
        <v>9</v>
      </c>
      <c r="N267" s="9">
        <v>12</v>
      </c>
      <c r="O267" s="9">
        <v>58</v>
      </c>
      <c r="P267" s="9">
        <v>18</v>
      </c>
      <c r="Q267" s="9">
        <v>1158944</v>
      </c>
      <c r="R267" s="9">
        <v>1880896</v>
      </c>
      <c r="S267" s="9" t="str">
        <f>IF(tbl_crime[[#This Row],[COMMUNITY_AREA_NUMBER]]="", "",_xlfn.XLOOKUP(tbl_crime[[#This Row],[COMMUNITY_AREA_NUMBER]],tbl_census[COMMUNITY_AREA_NUMBER],tbl_census[COMMUNITY_AREA_NAME]))</f>
        <v>Brighton Park</v>
      </c>
      <c r="T267" s="9">
        <f>IF(tbl_crime[[#This Row],[COMMUNITY_AREA_NUMBER]]="","",_xlfn.XLOOKUP(tbl_crime[[#This Row],[COMMUNITY_AREA_NUMBER]],tbl_census[COMMUNITY_AREA_NUMBER],tbl_census[HARDSHIP_INDEX]))</f>
        <v>84</v>
      </c>
      <c r="U267" s="9">
        <v>2010</v>
      </c>
      <c r="V267" s="9">
        <v>41.828907909999998</v>
      </c>
      <c r="W267" s="9">
        <v>-87.692349190000002</v>
      </c>
      <c r="X267" s="9" t="s">
        <v>3960</v>
      </c>
      <c r="Y267" s="9">
        <f>_xlfn.XLOOKUP(tbl_crime[[#This Row],[COMMUNITY_AREA_NUMBER]],Table3[CA_NUMBER],Table3[Rate of misconduct per 100 students])</f>
        <v>123.00000000000001</v>
      </c>
      <c r="Z267" s="9">
        <f>_xlfn.XLOOKUP(tbl_crime[[#This Row],[COMMUNITY_AREA_NUMBER]],Table3[CA_NUMBER],Table3[TOTAL_COLLEGE_ENROLLMENT])</f>
        <v>9647</v>
      </c>
    </row>
    <row r="268" spans="2:26" x14ac:dyDescent="0.2">
      <c r="B268" s="9">
        <v>3225630</v>
      </c>
      <c r="C268" s="9" t="s">
        <v>3961</v>
      </c>
      <c r="D268" s="10">
        <v>38020</v>
      </c>
      <c r="E268" s="9" t="s">
        <v>3962</v>
      </c>
      <c r="F268" s="9">
        <v>2014</v>
      </c>
      <c r="G268" s="9" t="s">
        <v>3929</v>
      </c>
      <c r="H268" s="9" t="s">
        <v>3963</v>
      </c>
      <c r="I268" s="9" t="s">
        <v>3126</v>
      </c>
      <c r="J268" s="9" t="b">
        <v>1</v>
      </c>
      <c r="K268" s="9" t="b">
        <v>0</v>
      </c>
      <c r="L268" s="9">
        <v>1113</v>
      </c>
      <c r="M268" s="9">
        <v>11</v>
      </c>
      <c r="N268" s="9">
        <v>28</v>
      </c>
      <c r="O268" s="9">
        <v>25</v>
      </c>
      <c r="P268" s="9">
        <v>18</v>
      </c>
      <c r="Q268" s="9">
        <v>1144810</v>
      </c>
      <c r="R268" s="9">
        <v>1901373</v>
      </c>
      <c r="S268" s="9" t="str">
        <f>IF(tbl_crime[[#This Row],[COMMUNITY_AREA_NUMBER]]="", "",_xlfn.XLOOKUP(tbl_crime[[#This Row],[COMMUNITY_AREA_NUMBER]],tbl_census[COMMUNITY_AREA_NUMBER],tbl_census[COMMUNITY_AREA_NAME]))</f>
        <v>Austin</v>
      </c>
      <c r="T268" s="9">
        <f>IF(tbl_crime[[#This Row],[COMMUNITY_AREA_NUMBER]]="","",_xlfn.XLOOKUP(tbl_crime[[#This Row],[COMMUNITY_AREA_NUMBER]],tbl_census[COMMUNITY_AREA_NUMBER],tbl_census[HARDSHIP_INDEX]))</f>
        <v>73</v>
      </c>
      <c r="U268" s="9">
        <v>2004</v>
      </c>
      <c r="V268" s="9">
        <v>41.885377169999998</v>
      </c>
      <c r="W268" s="9">
        <v>-87.743690709999996</v>
      </c>
      <c r="X268" s="9" t="s">
        <v>3964</v>
      </c>
      <c r="Y268" s="9">
        <f>_xlfn.XLOOKUP(tbl_crime[[#This Row],[COMMUNITY_AREA_NUMBER]],Table3[CA_NUMBER],Table3[Rate of misconduct per 100 students])</f>
        <v>578.79999999999995</v>
      </c>
      <c r="Z268" s="9">
        <f>_xlfn.XLOOKUP(tbl_crime[[#This Row],[COMMUNITY_AREA_NUMBER]],Table3[CA_NUMBER],Table3[TOTAL_COLLEGE_ENROLLMENT])</f>
        <v>10933</v>
      </c>
    </row>
    <row r="269" spans="2:26" x14ac:dyDescent="0.2">
      <c r="B269" s="9">
        <v>5989011</v>
      </c>
      <c r="C269" s="9" t="s">
        <v>3965</v>
      </c>
      <c r="D269" s="10">
        <v>39442</v>
      </c>
      <c r="E269" s="9" t="s">
        <v>3207</v>
      </c>
      <c r="F269" s="9">
        <v>2027</v>
      </c>
      <c r="G269" s="9" t="s">
        <v>3929</v>
      </c>
      <c r="H269" s="9" t="s">
        <v>3966</v>
      </c>
      <c r="I269" s="9" t="s">
        <v>3209</v>
      </c>
      <c r="J269" s="9" t="b">
        <v>1</v>
      </c>
      <c r="K269" s="9" t="b">
        <v>0</v>
      </c>
      <c r="L269" s="9">
        <v>1651</v>
      </c>
      <c r="M269" s="9">
        <v>16</v>
      </c>
      <c r="N269" s="9">
        <v>41</v>
      </c>
      <c r="O269" s="9">
        <v>76</v>
      </c>
      <c r="P269" s="9">
        <v>18</v>
      </c>
      <c r="Q269" s="9">
        <v>1100658</v>
      </c>
      <c r="R269" s="9">
        <v>1934241</v>
      </c>
      <c r="S269" s="9" t="str">
        <f>IF(tbl_crime[[#This Row],[COMMUNITY_AREA_NUMBER]]="", "",_xlfn.XLOOKUP(tbl_crime[[#This Row],[COMMUNITY_AREA_NUMBER]],tbl_census[COMMUNITY_AREA_NUMBER],tbl_census[COMMUNITY_AREA_NAME]))</f>
        <v>O'Hare</v>
      </c>
      <c r="T269" s="9">
        <f>IF(tbl_crime[[#This Row],[COMMUNITY_AREA_NUMBER]]="","",_xlfn.XLOOKUP(tbl_crime[[#This Row],[COMMUNITY_AREA_NUMBER]],tbl_census[COMMUNITY_AREA_NUMBER],tbl_census[HARDSHIP_INDEX]))</f>
        <v>24</v>
      </c>
      <c r="U269" s="9">
        <v>2007</v>
      </c>
      <c r="V269" s="9">
        <v>41.976290409999997</v>
      </c>
      <c r="W269" s="9">
        <v>-87.90522722</v>
      </c>
      <c r="X269" s="9" t="s">
        <v>3210</v>
      </c>
      <c r="Y269" s="9">
        <f>_xlfn.XLOOKUP(tbl_crime[[#This Row],[COMMUNITY_AREA_NUMBER]],Table3[CA_NUMBER],Table3[Rate of misconduct per 100 students])</f>
        <v>2.7</v>
      </c>
      <c r="Z269" s="9">
        <f>_xlfn.XLOOKUP(tbl_crime[[#This Row],[COMMUNITY_AREA_NUMBER]],Table3[CA_NUMBER],Table3[TOTAL_COLLEGE_ENROLLMENT])</f>
        <v>786</v>
      </c>
    </row>
    <row r="270" spans="2:26" x14ac:dyDescent="0.2">
      <c r="B270" s="9">
        <v>8508682</v>
      </c>
      <c r="C270" s="9" t="s">
        <v>3967</v>
      </c>
      <c r="D270" s="10">
        <v>40974</v>
      </c>
      <c r="E270" s="9" t="s">
        <v>3968</v>
      </c>
      <c r="F270" s="9">
        <v>1811</v>
      </c>
      <c r="G270" s="9" t="s">
        <v>3929</v>
      </c>
      <c r="H270" s="9" t="s">
        <v>3930</v>
      </c>
      <c r="I270" s="9" t="s">
        <v>3185</v>
      </c>
      <c r="J270" s="9" t="b">
        <v>1</v>
      </c>
      <c r="K270" s="9" t="b">
        <v>0</v>
      </c>
      <c r="L270" s="9">
        <v>1125</v>
      </c>
      <c r="M270" s="9">
        <v>11</v>
      </c>
      <c r="N270" s="9">
        <v>2</v>
      </c>
      <c r="O270" s="9">
        <v>28</v>
      </c>
      <c r="P270" s="9">
        <v>18</v>
      </c>
      <c r="Q270" s="9">
        <v>1160452</v>
      </c>
      <c r="R270" s="9">
        <v>1898418</v>
      </c>
      <c r="S270" s="9" t="str">
        <f>IF(tbl_crime[[#This Row],[COMMUNITY_AREA_NUMBER]]="", "",_xlfn.XLOOKUP(tbl_crime[[#This Row],[COMMUNITY_AREA_NUMBER]],tbl_census[COMMUNITY_AREA_NUMBER],tbl_census[COMMUNITY_AREA_NAME]))</f>
        <v>Near West Side</v>
      </c>
      <c r="T270" s="9">
        <f>IF(tbl_crime[[#This Row],[COMMUNITY_AREA_NUMBER]]="","",_xlfn.XLOOKUP(tbl_crime[[#This Row],[COMMUNITY_AREA_NUMBER]],tbl_census[COMMUNITY_AREA_NUMBER],tbl_census[HARDSHIP_INDEX]))</f>
        <v>15</v>
      </c>
      <c r="U270" s="9">
        <v>2012</v>
      </c>
      <c r="V270" s="9">
        <v>41.87695909</v>
      </c>
      <c r="W270" s="9">
        <v>-87.686332010000001</v>
      </c>
      <c r="X270" s="9" t="s">
        <v>3969</v>
      </c>
      <c r="Y270" s="9">
        <f>_xlfn.XLOOKUP(tbl_crime[[#This Row],[COMMUNITY_AREA_NUMBER]],Table3[CA_NUMBER],Table3[Rate of misconduct per 100 students])</f>
        <v>420.90000000000003</v>
      </c>
      <c r="Z270" s="9">
        <f>_xlfn.XLOOKUP(tbl_crime[[#This Row],[COMMUNITY_AREA_NUMBER]],Table3[CA_NUMBER],Table3[TOTAL_COLLEGE_ENROLLMENT])</f>
        <v>7975</v>
      </c>
    </row>
    <row r="271" spans="2:26" x14ac:dyDescent="0.2">
      <c r="B271" s="9">
        <v>2364511</v>
      </c>
      <c r="C271" s="9" t="s">
        <v>3970</v>
      </c>
      <c r="D271" s="10">
        <v>37518</v>
      </c>
      <c r="E271" s="9" t="s">
        <v>3971</v>
      </c>
      <c r="F271" s="9">
        <v>2027</v>
      </c>
      <c r="G271" s="9" t="s">
        <v>3929</v>
      </c>
      <c r="H271" s="9" t="s">
        <v>3966</v>
      </c>
      <c r="I271" s="9" t="s">
        <v>3185</v>
      </c>
      <c r="J271" s="9" t="b">
        <v>1</v>
      </c>
      <c r="K271" s="9" t="b">
        <v>0</v>
      </c>
      <c r="L271" s="9">
        <v>1115</v>
      </c>
      <c r="M271" s="9">
        <v>11</v>
      </c>
      <c r="N271" s="9">
        <v>28</v>
      </c>
      <c r="O271" s="9">
        <v>26</v>
      </c>
      <c r="P271" s="9">
        <v>18</v>
      </c>
      <c r="Q271" s="9">
        <v>1149571</v>
      </c>
      <c r="R271" s="9">
        <v>1899032</v>
      </c>
      <c r="S271" s="9" t="str">
        <f>IF(tbl_crime[[#This Row],[COMMUNITY_AREA_NUMBER]]="", "",_xlfn.XLOOKUP(tbl_crime[[#This Row],[COMMUNITY_AREA_NUMBER]],tbl_census[COMMUNITY_AREA_NUMBER],tbl_census[COMMUNITY_AREA_NAME]))</f>
        <v>West Garfield Park</v>
      </c>
      <c r="T271" s="9">
        <f>IF(tbl_crime[[#This Row],[COMMUNITY_AREA_NUMBER]]="","",_xlfn.XLOOKUP(tbl_crime[[#This Row],[COMMUNITY_AREA_NUMBER]],tbl_census[COMMUNITY_AREA_NUMBER],tbl_census[HARDSHIP_INDEX]))</f>
        <v>92</v>
      </c>
      <c r="U271" s="9">
        <v>2002</v>
      </c>
      <c r="V271" s="9">
        <v>41.87886211</v>
      </c>
      <c r="W271" s="9">
        <v>-87.726268090000005</v>
      </c>
      <c r="X271" s="9" t="s">
        <v>3972</v>
      </c>
      <c r="Y271" s="9">
        <f>_xlfn.XLOOKUP(tbl_crime[[#This Row],[COMMUNITY_AREA_NUMBER]],Table3[CA_NUMBER],Table3[Rate of misconduct per 100 students])</f>
        <v>259.70000000000005</v>
      </c>
      <c r="Z271" s="9">
        <f>_xlfn.XLOOKUP(tbl_crime[[#This Row],[COMMUNITY_AREA_NUMBER]],Table3[CA_NUMBER],Table3[TOTAL_COLLEGE_ENROLLMENT])</f>
        <v>2622</v>
      </c>
    </row>
    <row r="272" spans="2:26" x14ac:dyDescent="0.2">
      <c r="B272" s="9">
        <v>9416016</v>
      </c>
      <c r="C272" s="9" t="s">
        <v>3973</v>
      </c>
      <c r="D272" s="10">
        <v>41610</v>
      </c>
      <c r="E272" s="9" t="s">
        <v>3974</v>
      </c>
      <c r="F272" s="9">
        <v>2093</v>
      </c>
      <c r="G272" s="9" t="s">
        <v>3929</v>
      </c>
      <c r="H272" s="9" t="s">
        <v>3975</v>
      </c>
      <c r="I272" s="9" t="s">
        <v>3976</v>
      </c>
      <c r="J272" s="9" t="b">
        <v>1</v>
      </c>
      <c r="K272" s="9" t="b">
        <v>0</v>
      </c>
      <c r="L272" s="9">
        <v>1134</v>
      </c>
      <c r="M272" s="9">
        <v>11</v>
      </c>
      <c r="N272" s="9">
        <v>24</v>
      </c>
      <c r="O272" s="9">
        <v>29</v>
      </c>
      <c r="P272" s="9">
        <v>26</v>
      </c>
      <c r="Q272" s="9">
        <v>1154228</v>
      </c>
      <c r="R272" s="9">
        <v>1895173</v>
      </c>
      <c r="S272" s="9" t="str">
        <f>IF(tbl_crime[[#This Row],[COMMUNITY_AREA_NUMBER]]="", "",_xlfn.XLOOKUP(tbl_crime[[#This Row],[COMMUNITY_AREA_NUMBER]],tbl_census[COMMUNITY_AREA_NUMBER],tbl_census[COMMUNITY_AREA_NAME]))</f>
        <v>North Lawndale</v>
      </c>
      <c r="T272" s="9">
        <f>IF(tbl_crime[[#This Row],[COMMUNITY_AREA_NUMBER]]="","",_xlfn.XLOOKUP(tbl_crime[[#This Row],[COMMUNITY_AREA_NUMBER]],tbl_census[COMMUNITY_AREA_NUMBER],tbl_census[HARDSHIP_INDEX]))</f>
        <v>87</v>
      </c>
      <c r="U272" s="9">
        <v>2013</v>
      </c>
      <c r="V272" s="9">
        <v>41.868180940000002</v>
      </c>
      <c r="W272" s="9">
        <v>-87.709271389999998</v>
      </c>
      <c r="X272" s="9" t="s">
        <v>3977</v>
      </c>
      <c r="Y272" s="9">
        <f>_xlfn.XLOOKUP(tbl_crime[[#This Row],[COMMUNITY_AREA_NUMBER]],Table3[CA_NUMBER],Table3[Rate of misconduct per 100 students])</f>
        <v>424.99999999999989</v>
      </c>
      <c r="Z272" s="9">
        <f>_xlfn.XLOOKUP(tbl_crime[[#This Row],[COMMUNITY_AREA_NUMBER]],Table3[CA_NUMBER],Table3[TOTAL_COLLEGE_ENROLLMENT])</f>
        <v>5146</v>
      </c>
    </row>
    <row r="273" spans="2:26" x14ac:dyDescent="0.2">
      <c r="B273" s="9">
        <v>8594622</v>
      </c>
      <c r="C273" s="9" t="s">
        <v>3978</v>
      </c>
      <c r="D273" s="10">
        <v>41031</v>
      </c>
      <c r="E273" s="9" t="s">
        <v>3979</v>
      </c>
      <c r="F273" s="9">
        <v>2032</v>
      </c>
      <c r="G273" s="9" t="s">
        <v>3929</v>
      </c>
      <c r="H273" s="9" t="s">
        <v>3980</v>
      </c>
      <c r="I273" s="9" t="s">
        <v>3225</v>
      </c>
      <c r="J273" s="9" t="b">
        <v>1</v>
      </c>
      <c r="K273" s="9" t="b">
        <v>0</v>
      </c>
      <c r="L273" s="9">
        <v>1915</v>
      </c>
      <c r="M273" s="9">
        <v>19</v>
      </c>
      <c r="N273" s="9">
        <v>46</v>
      </c>
      <c r="O273" s="9">
        <v>3</v>
      </c>
      <c r="P273" s="9">
        <v>18</v>
      </c>
      <c r="Q273" s="9">
        <v>1170986</v>
      </c>
      <c r="R273" s="9">
        <v>1928779</v>
      </c>
      <c r="S273" s="9" t="str">
        <f>IF(tbl_crime[[#This Row],[COMMUNITY_AREA_NUMBER]]="", "",_xlfn.XLOOKUP(tbl_crime[[#This Row],[COMMUNITY_AREA_NUMBER]],tbl_census[COMMUNITY_AREA_NUMBER],tbl_census[COMMUNITY_AREA_NAME]))</f>
        <v>Uptown</v>
      </c>
      <c r="T273" s="9">
        <f>IF(tbl_crime[[#This Row],[COMMUNITY_AREA_NUMBER]]="","",_xlfn.XLOOKUP(tbl_crime[[#This Row],[COMMUNITY_AREA_NUMBER]],tbl_census[COMMUNITY_AREA_NUMBER],tbl_census[HARDSHIP_INDEX]))</f>
        <v>20</v>
      </c>
      <c r="U273" s="9">
        <v>2012</v>
      </c>
      <c r="V273" s="9">
        <v>41.960046779999999</v>
      </c>
      <c r="W273" s="9">
        <v>-87.646762050000007</v>
      </c>
      <c r="X273" s="9" t="s">
        <v>3981</v>
      </c>
      <c r="Y273" s="9">
        <f>_xlfn.XLOOKUP(tbl_crime[[#This Row],[COMMUNITY_AREA_NUMBER]],Table3[CA_NUMBER],Table3[Rate of misconduct per 100 students])</f>
        <v>132.30000000000001</v>
      </c>
      <c r="Z273" s="9">
        <f>_xlfn.XLOOKUP(tbl_crime[[#This Row],[COMMUNITY_AREA_NUMBER]],Table3[CA_NUMBER],Table3[TOTAL_COLLEGE_ENROLLMENT])</f>
        <v>4388</v>
      </c>
    </row>
    <row r="274" spans="2:26" x14ac:dyDescent="0.2">
      <c r="B274" s="9">
        <v>1448800</v>
      </c>
      <c r="C274" s="9" t="s">
        <v>3982</v>
      </c>
      <c r="D274" s="10">
        <v>36975</v>
      </c>
      <c r="E274" s="9" t="s">
        <v>3983</v>
      </c>
      <c r="F274" s="9">
        <v>1811</v>
      </c>
      <c r="G274" s="9" t="s">
        <v>3929</v>
      </c>
      <c r="H274" s="9" t="s">
        <v>3930</v>
      </c>
      <c r="I274" s="9" t="s">
        <v>3185</v>
      </c>
      <c r="J274" s="9" t="b">
        <v>1</v>
      </c>
      <c r="K274" s="9" t="b">
        <v>0</v>
      </c>
      <c r="L274" s="9">
        <v>333</v>
      </c>
      <c r="M274" s="9">
        <v>3</v>
      </c>
      <c r="P274" s="9">
        <v>18</v>
      </c>
      <c r="Q274" s="9">
        <v>1192135</v>
      </c>
      <c r="R274" s="9">
        <v>1855700</v>
      </c>
      <c r="S274" s="9" t="str">
        <f>IF(tbl_crime[[#This Row],[COMMUNITY_AREA_NUMBER]]="", "",_xlfn.XLOOKUP(tbl_crime[[#This Row],[COMMUNITY_AREA_NUMBER]],tbl_census[COMMUNITY_AREA_NUMBER],tbl_census[COMMUNITY_AREA_NAME]))</f>
        <v/>
      </c>
      <c r="T274" s="9" t="str">
        <f>IF(tbl_crime[[#This Row],[COMMUNITY_AREA_NUMBER]]="","",_xlfn.XLOOKUP(tbl_crime[[#This Row],[COMMUNITY_AREA_NUMBER]],tbl_census[COMMUNITY_AREA_NUMBER],tbl_census[HARDSHIP_INDEX]))</f>
        <v/>
      </c>
      <c r="U274" s="9">
        <v>2001</v>
      </c>
      <c r="V274" s="9">
        <v>41.759024369999999</v>
      </c>
      <c r="W274" s="9">
        <v>-87.571394240000004</v>
      </c>
      <c r="X274" s="9" t="s">
        <v>3984</v>
      </c>
      <c r="Y274" s="9">
        <f>_xlfn.XLOOKUP(tbl_crime[[#This Row],[COMMUNITY_AREA_NUMBER]],Table3[CA_NUMBER],Table3[Rate of misconduct per 100 students])</f>
        <v>0</v>
      </c>
      <c r="Z274" s="9">
        <f>_xlfn.XLOOKUP(tbl_crime[[#This Row],[COMMUNITY_AREA_NUMBER]],Table3[CA_NUMBER],Table3[TOTAL_COLLEGE_ENROLLMENT])</f>
        <v>0</v>
      </c>
    </row>
    <row r="275" spans="2:26" x14ac:dyDescent="0.2">
      <c r="B275" s="9">
        <v>9012649</v>
      </c>
      <c r="C275" s="9" t="s">
        <v>3985</v>
      </c>
      <c r="D275" s="10">
        <v>41322</v>
      </c>
      <c r="E275" s="9" t="s">
        <v>3986</v>
      </c>
      <c r="F275" s="9">
        <v>1811</v>
      </c>
      <c r="G275" s="9" t="s">
        <v>3929</v>
      </c>
      <c r="H275" s="9" t="s">
        <v>3930</v>
      </c>
      <c r="I275" s="9" t="s">
        <v>3185</v>
      </c>
      <c r="J275" s="9" t="b">
        <v>1</v>
      </c>
      <c r="K275" s="9" t="b">
        <v>0</v>
      </c>
      <c r="L275" s="9">
        <v>323</v>
      </c>
      <c r="M275" s="9">
        <v>3</v>
      </c>
      <c r="N275" s="9">
        <v>6</v>
      </c>
      <c r="O275" s="9">
        <v>69</v>
      </c>
      <c r="P275" s="9">
        <v>18</v>
      </c>
      <c r="Q275" s="9">
        <v>1178399</v>
      </c>
      <c r="R275" s="9">
        <v>1857737</v>
      </c>
      <c r="S275" s="9" t="str">
        <f>IF(tbl_crime[[#This Row],[COMMUNITY_AREA_NUMBER]]="", "",_xlfn.XLOOKUP(tbl_crime[[#This Row],[COMMUNITY_AREA_NUMBER]],tbl_census[COMMUNITY_AREA_NUMBER],tbl_census[COMMUNITY_AREA_NAME]))</f>
        <v>Greater Grand Crossing</v>
      </c>
      <c r="T275" s="9">
        <f>IF(tbl_crime[[#This Row],[COMMUNITY_AREA_NUMBER]]="","",_xlfn.XLOOKUP(tbl_crime[[#This Row],[COMMUNITY_AREA_NUMBER]],tbl_census[COMMUNITY_AREA_NUMBER],tbl_census[HARDSHIP_INDEX]))</f>
        <v>66</v>
      </c>
      <c r="U275" s="9">
        <v>2013</v>
      </c>
      <c r="V275" s="9">
        <v>41.764936949999999</v>
      </c>
      <c r="W275" s="9">
        <v>-87.621673729999998</v>
      </c>
      <c r="X275" s="9" t="s">
        <v>3987</v>
      </c>
      <c r="Y275" s="9">
        <f>_xlfn.XLOOKUP(tbl_crime[[#This Row],[COMMUNITY_AREA_NUMBER]],Table3[CA_NUMBER],Table3[Rate of misconduct per 100 students])</f>
        <v>328.7</v>
      </c>
      <c r="Z275" s="9">
        <f>_xlfn.XLOOKUP(tbl_crime[[#This Row],[COMMUNITY_AREA_NUMBER]],Table3[CA_NUMBER],Table3[TOTAL_COLLEGE_ENROLLMENT])</f>
        <v>4051</v>
      </c>
    </row>
    <row r="276" spans="2:26" x14ac:dyDescent="0.2">
      <c r="B276" s="9">
        <v>5547866</v>
      </c>
      <c r="C276" s="9" t="s">
        <v>3988</v>
      </c>
      <c r="D276" s="10">
        <v>39223</v>
      </c>
      <c r="E276" s="9" t="s">
        <v>3989</v>
      </c>
      <c r="F276" s="9">
        <v>2027</v>
      </c>
      <c r="G276" s="9" t="s">
        <v>3929</v>
      </c>
      <c r="H276" s="9" t="s">
        <v>3966</v>
      </c>
      <c r="I276" s="9" t="s">
        <v>3185</v>
      </c>
      <c r="J276" s="9" t="b">
        <v>1</v>
      </c>
      <c r="K276" s="9" t="b">
        <v>0</v>
      </c>
      <c r="L276" s="9">
        <v>1523</v>
      </c>
      <c r="M276" s="9">
        <v>15</v>
      </c>
      <c r="N276" s="9">
        <v>28</v>
      </c>
      <c r="O276" s="9">
        <v>25</v>
      </c>
      <c r="P276" s="9">
        <v>18</v>
      </c>
      <c r="Q276" s="9">
        <v>1139465</v>
      </c>
      <c r="R276" s="9">
        <v>1902293</v>
      </c>
      <c r="S276" s="9" t="str">
        <f>IF(tbl_crime[[#This Row],[COMMUNITY_AREA_NUMBER]]="", "",_xlfn.XLOOKUP(tbl_crime[[#This Row],[COMMUNITY_AREA_NUMBER]],tbl_census[COMMUNITY_AREA_NUMBER],tbl_census[COMMUNITY_AREA_NAME]))</f>
        <v>Austin</v>
      </c>
      <c r="T276" s="9">
        <f>IF(tbl_crime[[#This Row],[COMMUNITY_AREA_NUMBER]]="","",_xlfn.XLOOKUP(tbl_crime[[#This Row],[COMMUNITY_AREA_NUMBER]],tbl_census[COMMUNITY_AREA_NUMBER],tbl_census[HARDSHIP_INDEX]))</f>
        <v>73</v>
      </c>
      <c r="U276" s="9">
        <v>2007</v>
      </c>
      <c r="V276" s="9">
        <v>41.888000869999999</v>
      </c>
      <c r="W276" s="9">
        <v>-87.763296359999998</v>
      </c>
      <c r="X276" s="9" t="s">
        <v>3990</v>
      </c>
      <c r="Y276" s="9">
        <f>_xlfn.XLOOKUP(tbl_crime[[#This Row],[COMMUNITY_AREA_NUMBER]],Table3[CA_NUMBER],Table3[Rate of misconduct per 100 students])</f>
        <v>578.79999999999995</v>
      </c>
      <c r="Z276" s="9">
        <f>_xlfn.XLOOKUP(tbl_crime[[#This Row],[COMMUNITY_AREA_NUMBER]],Table3[CA_NUMBER],Table3[TOTAL_COLLEGE_ENROLLMENT])</f>
        <v>10933</v>
      </c>
    </row>
    <row r="277" spans="2:26" x14ac:dyDescent="0.2">
      <c r="B277" s="9">
        <v>3248961</v>
      </c>
      <c r="C277" s="9" t="s">
        <v>3991</v>
      </c>
      <c r="D277" s="10">
        <v>38035</v>
      </c>
      <c r="E277" s="9" t="s">
        <v>3287</v>
      </c>
      <c r="F277" s="9">
        <v>2024</v>
      </c>
      <c r="G277" s="9" t="s">
        <v>3929</v>
      </c>
      <c r="H277" s="9" t="s">
        <v>3940</v>
      </c>
      <c r="I277" s="9" t="s">
        <v>3135</v>
      </c>
      <c r="J277" s="9" t="b">
        <v>1</v>
      </c>
      <c r="K277" s="9" t="b">
        <v>0</v>
      </c>
      <c r="L277" s="9">
        <v>711</v>
      </c>
      <c r="M277" s="9">
        <v>7</v>
      </c>
      <c r="N277" s="9">
        <v>3</v>
      </c>
      <c r="O277" s="9">
        <v>68</v>
      </c>
      <c r="P277" s="9">
        <v>18</v>
      </c>
      <c r="Q277" s="9">
        <v>1175549</v>
      </c>
      <c r="R277" s="9">
        <v>1868127</v>
      </c>
      <c r="S277" s="9" t="str">
        <f>IF(tbl_crime[[#This Row],[COMMUNITY_AREA_NUMBER]]="", "",_xlfn.XLOOKUP(tbl_crime[[#This Row],[COMMUNITY_AREA_NUMBER]],tbl_census[COMMUNITY_AREA_NUMBER],tbl_census[COMMUNITY_AREA_NAME]))</f>
        <v>Englewood</v>
      </c>
      <c r="T277" s="9">
        <f>IF(tbl_crime[[#This Row],[COMMUNITY_AREA_NUMBER]]="","",_xlfn.XLOOKUP(tbl_crime[[#This Row],[COMMUNITY_AREA_NUMBER]],tbl_census[COMMUNITY_AREA_NUMBER],tbl_census[HARDSHIP_INDEX]))</f>
        <v>94</v>
      </c>
      <c r="U277" s="9">
        <v>2004</v>
      </c>
      <c r="V277" s="9">
        <v>41.793512460000002</v>
      </c>
      <c r="W277" s="9">
        <v>-87.631809059999995</v>
      </c>
      <c r="X277" s="9" t="s">
        <v>3992</v>
      </c>
      <c r="Y277" s="9">
        <f>_xlfn.XLOOKUP(tbl_crime[[#This Row],[COMMUNITY_AREA_NUMBER]],Table3[CA_NUMBER],Table3[Rate of misconduct per 100 students])</f>
        <v>572.4</v>
      </c>
      <c r="Z277" s="9">
        <f>_xlfn.XLOOKUP(tbl_crime[[#This Row],[COMMUNITY_AREA_NUMBER]],Table3[CA_NUMBER],Table3[TOTAL_COLLEGE_ENROLLMENT])</f>
        <v>6832</v>
      </c>
    </row>
    <row r="278" spans="2:26" x14ac:dyDescent="0.2">
      <c r="B278" s="9">
        <v>8784049</v>
      </c>
      <c r="C278" s="9" t="s">
        <v>3993</v>
      </c>
      <c r="D278" s="10">
        <v>41154</v>
      </c>
      <c r="E278" s="9" t="s">
        <v>3797</v>
      </c>
      <c r="F278" s="9">
        <v>1811</v>
      </c>
      <c r="G278" s="9" t="s">
        <v>3929</v>
      </c>
      <c r="H278" s="9" t="s">
        <v>3930</v>
      </c>
      <c r="I278" s="9" t="s">
        <v>3185</v>
      </c>
      <c r="J278" s="9" t="b">
        <v>1</v>
      </c>
      <c r="K278" s="9" t="b">
        <v>0</v>
      </c>
      <c r="L278" s="9">
        <v>1021</v>
      </c>
      <c r="M278" s="9">
        <v>10</v>
      </c>
      <c r="N278" s="9">
        <v>24</v>
      </c>
      <c r="O278" s="9">
        <v>29</v>
      </c>
      <c r="P278" s="9">
        <v>18</v>
      </c>
      <c r="Q278" s="9">
        <v>1154245</v>
      </c>
      <c r="R278" s="9">
        <v>1893613</v>
      </c>
      <c r="S278" s="9" t="str">
        <f>IF(tbl_crime[[#This Row],[COMMUNITY_AREA_NUMBER]]="", "",_xlfn.XLOOKUP(tbl_crime[[#This Row],[COMMUNITY_AREA_NUMBER]],tbl_census[COMMUNITY_AREA_NUMBER],tbl_census[COMMUNITY_AREA_NAME]))</f>
        <v>North Lawndale</v>
      </c>
      <c r="T278" s="9">
        <f>IF(tbl_crime[[#This Row],[COMMUNITY_AREA_NUMBER]]="","",_xlfn.XLOOKUP(tbl_crime[[#This Row],[COMMUNITY_AREA_NUMBER]],tbl_census[COMMUNITY_AREA_NUMBER],tbl_census[HARDSHIP_INDEX]))</f>
        <v>87</v>
      </c>
      <c r="U278" s="9">
        <v>2012</v>
      </c>
      <c r="V278" s="9">
        <v>41.863899789999998</v>
      </c>
      <c r="W278" s="9">
        <v>-87.709250609999998</v>
      </c>
      <c r="X278" s="9" t="s">
        <v>3994</v>
      </c>
      <c r="Y278" s="9">
        <f>_xlfn.XLOOKUP(tbl_crime[[#This Row],[COMMUNITY_AREA_NUMBER]],Table3[CA_NUMBER],Table3[Rate of misconduct per 100 students])</f>
        <v>424.99999999999989</v>
      </c>
      <c r="Z278" s="9">
        <f>_xlfn.XLOOKUP(tbl_crime[[#This Row],[COMMUNITY_AREA_NUMBER]],Table3[CA_NUMBER],Table3[TOTAL_COLLEGE_ENROLLMENT])</f>
        <v>5146</v>
      </c>
    </row>
    <row r="279" spans="2:26" x14ac:dyDescent="0.2">
      <c r="B279" s="9">
        <v>9434484</v>
      </c>
      <c r="C279" s="9" t="s">
        <v>3995</v>
      </c>
      <c r="D279" s="10">
        <v>41619</v>
      </c>
      <c r="E279" s="9" t="s">
        <v>3996</v>
      </c>
      <c r="F279" s="9">
        <v>2014</v>
      </c>
      <c r="G279" s="9" t="s">
        <v>3929</v>
      </c>
      <c r="H279" s="9" t="s">
        <v>3963</v>
      </c>
      <c r="I279" s="9" t="s">
        <v>3185</v>
      </c>
      <c r="J279" s="9" t="b">
        <v>0</v>
      </c>
      <c r="K279" s="9" t="b">
        <v>0</v>
      </c>
      <c r="L279" s="9">
        <v>1225</v>
      </c>
      <c r="M279" s="9">
        <v>12</v>
      </c>
      <c r="N279" s="9">
        <v>2</v>
      </c>
      <c r="O279" s="9">
        <v>28</v>
      </c>
      <c r="P279" s="9">
        <v>18</v>
      </c>
      <c r="Q279" s="9">
        <v>1160442</v>
      </c>
      <c r="R279" s="9">
        <v>1898894</v>
      </c>
      <c r="S279" s="9" t="str">
        <f>IF(tbl_crime[[#This Row],[COMMUNITY_AREA_NUMBER]]="", "",_xlfn.XLOOKUP(tbl_crime[[#This Row],[COMMUNITY_AREA_NUMBER]],tbl_census[COMMUNITY_AREA_NUMBER],tbl_census[COMMUNITY_AREA_NAME]))</f>
        <v>Near West Side</v>
      </c>
      <c r="T279" s="9">
        <f>IF(tbl_crime[[#This Row],[COMMUNITY_AREA_NUMBER]]="","",_xlfn.XLOOKUP(tbl_crime[[#This Row],[COMMUNITY_AREA_NUMBER]],tbl_census[COMMUNITY_AREA_NUMBER],tbl_census[HARDSHIP_INDEX]))</f>
        <v>15</v>
      </c>
      <c r="U279" s="9">
        <v>2013</v>
      </c>
      <c r="V279" s="9">
        <v>41.878265480000003</v>
      </c>
      <c r="W279" s="9">
        <v>-87.686355550000002</v>
      </c>
      <c r="X279" s="9" t="s">
        <v>3997</v>
      </c>
      <c r="Y279" s="9">
        <f>_xlfn.XLOOKUP(tbl_crime[[#This Row],[COMMUNITY_AREA_NUMBER]],Table3[CA_NUMBER],Table3[Rate of misconduct per 100 students])</f>
        <v>420.90000000000003</v>
      </c>
      <c r="Z279" s="9">
        <f>_xlfn.XLOOKUP(tbl_crime[[#This Row],[COMMUNITY_AREA_NUMBER]],Table3[CA_NUMBER],Table3[TOTAL_COLLEGE_ENROLLMENT])</f>
        <v>7975</v>
      </c>
    </row>
    <row r="280" spans="2:26" x14ac:dyDescent="0.2">
      <c r="B280" s="9">
        <v>3830058</v>
      </c>
      <c r="C280" s="9" t="s">
        <v>3998</v>
      </c>
      <c r="D280" s="10">
        <v>38376</v>
      </c>
      <c r="E280" s="9" t="s">
        <v>3999</v>
      </c>
      <c r="F280" s="9">
        <v>1811</v>
      </c>
      <c r="G280" s="9" t="s">
        <v>3929</v>
      </c>
      <c r="H280" s="9" t="s">
        <v>3930</v>
      </c>
      <c r="I280" s="9" t="s">
        <v>3113</v>
      </c>
      <c r="J280" s="9" t="b">
        <v>1</v>
      </c>
      <c r="K280" s="9" t="b">
        <v>0</v>
      </c>
      <c r="L280" s="9">
        <v>2311</v>
      </c>
      <c r="M280" s="9">
        <v>19</v>
      </c>
      <c r="N280" s="9">
        <v>46</v>
      </c>
      <c r="O280" s="9">
        <v>3</v>
      </c>
      <c r="P280" s="9">
        <v>18</v>
      </c>
      <c r="Q280" s="9">
        <v>1167916</v>
      </c>
      <c r="R280" s="9">
        <v>1930703</v>
      </c>
      <c r="S280" s="9" t="str">
        <f>IF(tbl_crime[[#This Row],[COMMUNITY_AREA_NUMBER]]="", "",_xlfn.XLOOKUP(tbl_crime[[#This Row],[COMMUNITY_AREA_NUMBER]],tbl_census[COMMUNITY_AREA_NUMBER],tbl_census[COMMUNITY_AREA_NAME]))</f>
        <v>Uptown</v>
      </c>
      <c r="T280" s="9">
        <f>IF(tbl_crime[[#This Row],[COMMUNITY_AREA_NUMBER]]="","",_xlfn.XLOOKUP(tbl_crime[[#This Row],[COMMUNITY_AREA_NUMBER]],tbl_census[COMMUNITY_AREA_NUMBER],tbl_census[HARDSHIP_INDEX]))</f>
        <v>20</v>
      </c>
      <c r="U280" s="9">
        <v>2005</v>
      </c>
      <c r="V280" s="9">
        <v>41.965393249999998</v>
      </c>
      <c r="W280" s="9">
        <v>-87.657992980000003</v>
      </c>
      <c r="X280" s="9" t="s">
        <v>4000</v>
      </c>
      <c r="Y280" s="9">
        <f>_xlfn.XLOOKUP(tbl_crime[[#This Row],[COMMUNITY_AREA_NUMBER]],Table3[CA_NUMBER],Table3[Rate of misconduct per 100 students])</f>
        <v>132.30000000000001</v>
      </c>
      <c r="Z280" s="9">
        <f>_xlfn.XLOOKUP(tbl_crime[[#This Row],[COMMUNITY_AREA_NUMBER]],Table3[CA_NUMBER],Table3[TOTAL_COLLEGE_ENROLLMENT])</f>
        <v>4388</v>
      </c>
    </row>
    <row r="281" spans="2:26" x14ac:dyDescent="0.2">
      <c r="B281" s="9">
        <v>6884465</v>
      </c>
      <c r="C281" s="9" t="s">
        <v>4001</v>
      </c>
      <c r="D281" s="10">
        <v>39925</v>
      </c>
      <c r="E281" s="9" t="s">
        <v>4002</v>
      </c>
      <c r="F281" s="9">
        <v>2027</v>
      </c>
      <c r="G281" s="9" t="s">
        <v>3929</v>
      </c>
      <c r="H281" s="9" t="s">
        <v>3966</v>
      </c>
      <c r="I281" s="9" t="s">
        <v>3264</v>
      </c>
      <c r="J281" s="9" t="b">
        <v>1</v>
      </c>
      <c r="K281" s="9" t="b">
        <v>0</v>
      </c>
      <c r="L281" s="9">
        <v>423</v>
      </c>
      <c r="M281" s="9">
        <v>4</v>
      </c>
      <c r="N281" s="9">
        <v>7</v>
      </c>
      <c r="O281" s="9">
        <v>46</v>
      </c>
      <c r="P281" s="9">
        <v>18</v>
      </c>
      <c r="Q281" s="9">
        <v>1195298</v>
      </c>
      <c r="R281" s="9">
        <v>1849515</v>
      </c>
      <c r="S281" s="9" t="str">
        <f>IF(tbl_crime[[#This Row],[COMMUNITY_AREA_NUMBER]]="", "",_xlfn.XLOOKUP(tbl_crime[[#This Row],[COMMUNITY_AREA_NUMBER]],tbl_census[COMMUNITY_AREA_NUMBER],tbl_census[COMMUNITY_AREA_NAME]))</f>
        <v>South Chicago</v>
      </c>
      <c r="T281" s="9">
        <f>IF(tbl_crime[[#This Row],[COMMUNITY_AREA_NUMBER]]="","",_xlfn.XLOOKUP(tbl_crime[[#This Row],[COMMUNITY_AREA_NUMBER]],tbl_census[COMMUNITY_AREA_NUMBER],tbl_census[HARDSHIP_INDEX]))</f>
        <v>75</v>
      </c>
      <c r="U281" s="9">
        <v>2009</v>
      </c>
      <c r="V281" s="9">
        <v>41.74197479</v>
      </c>
      <c r="W281" s="9">
        <v>-87.56000598</v>
      </c>
      <c r="X281" s="9" t="s">
        <v>4003</v>
      </c>
      <c r="Y281" s="9">
        <f>_xlfn.XLOOKUP(tbl_crime[[#This Row],[COMMUNITY_AREA_NUMBER]],Table3[CA_NUMBER],Table3[Rate of misconduct per 100 students])</f>
        <v>241.50000000000003</v>
      </c>
      <c r="Z281" s="9">
        <f>_xlfn.XLOOKUP(tbl_crime[[#This Row],[COMMUNITY_AREA_NUMBER]],Table3[CA_NUMBER],Table3[TOTAL_COLLEGE_ENROLLMENT])</f>
        <v>4043</v>
      </c>
    </row>
    <row r="282" spans="2:26" x14ac:dyDescent="0.2">
      <c r="B282" s="9">
        <v>4074763</v>
      </c>
      <c r="C282" s="9" t="s">
        <v>4004</v>
      </c>
      <c r="D282" s="10">
        <v>38480</v>
      </c>
      <c r="E282" s="9" t="s">
        <v>4005</v>
      </c>
      <c r="F282" s="9">
        <v>2022</v>
      </c>
      <c r="G282" s="9" t="s">
        <v>3929</v>
      </c>
      <c r="H282" s="9" t="s">
        <v>4006</v>
      </c>
      <c r="I282" s="9" t="s">
        <v>3135</v>
      </c>
      <c r="J282" s="9" t="b">
        <v>1</v>
      </c>
      <c r="K282" s="9" t="b">
        <v>0</v>
      </c>
      <c r="L282" s="9">
        <v>913</v>
      </c>
      <c r="M282" s="9">
        <v>9</v>
      </c>
      <c r="N282" s="9">
        <v>12</v>
      </c>
      <c r="O282" s="9">
        <v>58</v>
      </c>
      <c r="P282" s="9">
        <v>18</v>
      </c>
      <c r="Q282" s="9">
        <v>1159670</v>
      </c>
      <c r="R282" s="9">
        <v>1878992</v>
      </c>
      <c r="S282" s="9" t="str">
        <f>IF(tbl_crime[[#This Row],[COMMUNITY_AREA_NUMBER]]="", "",_xlfn.XLOOKUP(tbl_crime[[#This Row],[COMMUNITY_AREA_NUMBER]],tbl_census[COMMUNITY_AREA_NUMBER],tbl_census[COMMUNITY_AREA_NAME]))</f>
        <v>Brighton Park</v>
      </c>
      <c r="T282" s="9">
        <f>IF(tbl_crime[[#This Row],[COMMUNITY_AREA_NUMBER]]="","",_xlfn.XLOOKUP(tbl_crime[[#This Row],[COMMUNITY_AREA_NUMBER]],tbl_census[COMMUNITY_AREA_NUMBER],tbl_census[HARDSHIP_INDEX]))</f>
        <v>84</v>
      </c>
      <c r="U282" s="9">
        <v>2005</v>
      </c>
      <c r="V282" s="9">
        <v>41.823668220000002</v>
      </c>
      <c r="W282" s="9">
        <v>-87.68973785</v>
      </c>
      <c r="X282" s="9" t="s">
        <v>4007</v>
      </c>
      <c r="Y282" s="9">
        <f>_xlfn.XLOOKUP(tbl_crime[[#This Row],[COMMUNITY_AREA_NUMBER]],Table3[CA_NUMBER],Table3[Rate of misconduct per 100 students])</f>
        <v>123.00000000000001</v>
      </c>
      <c r="Z282" s="9">
        <f>_xlfn.XLOOKUP(tbl_crime[[#This Row],[COMMUNITY_AREA_NUMBER]],Table3[CA_NUMBER],Table3[TOTAL_COLLEGE_ENROLLMENT])</f>
        <v>9647</v>
      </c>
    </row>
    <row r="283" spans="2:26" x14ac:dyDescent="0.2">
      <c r="B283" s="9">
        <v>9458866</v>
      </c>
      <c r="C283" s="9" t="s">
        <v>4008</v>
      </c>
      <c r="D283" s="10">
        <v>41651</v>
      </c>
      <c r="E283" s="9" t="s">
        <v>4009</v>
      </c>
      <c r="F283" s="9">
        <v>2027</v>
      </c>
      <c r="G283" s="9" t="s">
        <v>3929</v>
      </c>
      <c r="H283" s="9" t="s">
        <v>3966</v>
      </c>
      <c r="I283" s="9" t="s">
        <v>3126</v>
      </c>
      <c r="J283" s="9" t="b">
        <v>1</v>
      </c>
      <c r="K283" s="9" t="b">
        <v>0</v>
      </c>
      <c r="L283" s="9">
        <v>824</v>
      </c>
      <c r="M283" s="9">
        <v>8</v>
      </c>
      <c r="N283" s="9">
        <v>16</v>
      </c>
      <c r="O283" s="9">
        <v>63</v>
      </c>
      <c r="P283" s="9">
        <v>18</v>
      </c>
      <c r="Q283" s="9">
        <v>1160988</v>
      </c>
      <c r="R283" s="9">
        <v>1867300</v>
      </c>
      <c r="S283" s="9" t="str">
        <f>IF(tbl_crime[[#This Row],[COMMUNITY_AREA_NUMBER]]="", "",_xlfn.XLOOKUP(tbl_crime[[#This Row],[COMMUNITY_AREA_NUMBER]],tbl_census[COMMUNITY_AREA_NUMBER],tbl_census[COMMUNITY_AREA_NAME]))</f>
        <v>Gage Park</v>
      </c>
      <c r="T283" s="9">
        <f>IF(tbl_crime[[#This Row],[COMMUNITY_AREA_NUMBER]]="","",_xlfn.XLOOKUP(tbl_crime[[#This Row],[COMMUNITY_AREA_NUMBER]],tbl_census[COMMUNITY_AREA_NUMBER],tbl_census[HARDSHIP_INDEX]))</f>
        <v>93</v>
      </c>
      <c r="U283" s="9">
        <v>2014</v>
      </c>
      <c r="V283" s="9">
        <v>41.791556720000003</v>
      </c>
      <c r="W283" s="9">
        <v>-87.685226029999995</v>
      </c>
      <c r="X283" s="9" t="s">
        <v>4010</v>
      </c>
      <c r="Y283" s="9">
        <f>_xlfn.XLOOKUP(tbl_crime[[#This Row],[COMMUNITY_AREA_NUMBER]],Table3[CA_NUMBER],Table3[Rate of misconduct per 100 students])</f>
        <v>76.999999999999986</v>
      </c>
      <c r="Z283" s="9">
        <f>_xlfn.XLOOKUP(tbl_crime[[#This Row],[COMMUNITY_AREA_NUMBER]],Table3[CA_NUMBER],Table3[TOTAL_COLLEGE_ENROLLMENT])</f>
        <v>9915</v>
      </c>
    </row>
    <row r="284" spans="2:26" x14ac:dyDescent="0.2">
      <c r="B284" s="9">
        <v>2973220</v>
      </c>
      <c r="C284" s="9" t="s">
        <v>4011</v>
      </c>
      <c r="D284" s="10">
        <v>37876</v>
      </c>
      <c r="E284" s="9" t="s">
        <v>4012</v>
      </c>
      <c r="F284" s="9">
        <v>2014</v>
      </c>
      <c r="G284" s="9" t="s">
        <v>3929</v>
      </c>
      <c r="H284" s="9" t="s">
        <v>3963</v>
      </c>
      <c r="I284" s="9" t="s">
        <v>3185</v>
      </c>
      <c r="J284" s="9" t="b">
        <v>1</v>
      </c>
      <c r="K284" s="9" t="b">
        <v>0</v>
      </c>
      <c r="L284" s="9">
        <v>223</v>
      </c>
      <c r="M284" s="9">
        <v>2</v>
      </c>
      <c r="N284" s="9">
        <v>4</v>
      </c>
      <c r="O284" s="9">
        <v>38</v>
      </c>
      <c r="P284" s="9">
        <v>18</v>
      </c>
      <c r="Q284" s="9">
        <v>1181337</v>
      </c>
      <c r="R284" s="9">
        <v>1871334</v>
      </c>
      <c r="S284" s="9" t="str">
        <f>IF(tbl_crime[[#This Row],[COMMUNITY_AREA_NUMBER]]="", "",_xlfn.XLOOKUP(tbl_crime[[#This Row],[COMMUNITY_AREA_NUMBER]],tbl_census[COMMUNITY_AREA_NUMBER],tbl_census[COMMUNITY_AREA_NAME]))</f>
        <v>Grand Boulevard</v>
      </c>
      <c r="T284" s="9">
        <f>IF(tbl_crime[[#This Row],[COMMUNITY_AREA_NUMBER]]="","",_xlfn.XLOOKUP(tbl_crime[[#This Row],[COMMUNITY_AREA_NUMBER]],tbl_census[COMMUNITY_AREA_NUMBER],tbl_census[HARDSHIP_INDEX]))</f>
        <v>57</v>
      </c>
      <c r="U284" s="9">
        <v>2003</v>
      </c>
      <c r="V284" s="9">
        <v>41.802181179999998</v>
      </c>
      <c r="W284" s="9">
        <v>-87.610486249999994</v>
      </c>
      <c r="X284" s="9" t="s">
        <v>4013</v>
      </c>
      <c r="Y284" s="9">
        <f>_xlfn.XLOOKUP(tbl_crime[[#This Row],[COMMUNITY_AREA_NUMBER]],Table3[CA_NUMBER],Table3[Rate of misconduct per 100 students])</f>
        <v>217.20000000000002</v>
      </c>
      <c r="Z284" s="9">
        <f>_xlfn.XLOOKUP(tbl_crime[[#This Row],[COMMUNITY_AREA_NUMBER]],Table3[CA_NUMBER],Table3[TOTAL_COLLEGE_ENROLLMENT])</f>
        <v>2809</v>
      </c>
    </row>
    <row r="285" spans="2:26" x14ac:dyDescent="0.2">
      <c r="B285" s="9">
        <v>3085845</v>
      </c>
      <c r="C285" s="9" t="s">
        <v>4014</v>
      </c>
      <c r="D285" s="10">
        <v>37877</v>
      </c>
      <c r="E285" s="9" t="s">
        <v>4015</v>
      </c>
      <c r="F285" s="9">
        <v>2095</v>
      </c>
      <c r="G285" s="9" t="s">
        <v>3929</v>
      </c>
      <c r="H285" s="9" t="s">
        <v>4016</v>
      </c>
      <c r="I285" s="9" t="s">
        <v>3135</v>
      </c>
      <c r="J285" s="9" t="b">
        <v>1</v>
      </c>
      <c r="K285" s="9" t="b">
        <v>0</v>
      </c>
      <c r="L285" s="9">
        <v>1124</v>
      </c>
      <c r="M285" s="9">
        <v>11</v>
      </c>
      <c r="N285" s="9">
        <v>28</v>
      </c>
      <c r="O285" s="9">
        <v>27</v>
      </c>
      <c r="P285" s="9">
        <v>18</v>
      </c>
      <c r="Q285" s="9">
        <v>1155247</v>
      </c>
      <c r="R285" s="9">
        <v>1898955</v>
      </c>
      <c r="S285" s="9" t="str">
        <f>IF(tbl_crime[[#This Row],[COMMUNITY_AREA_NUMBER]]="", "",_xlfn.XLOOKUP(tbl_crime[[#This Row],[COMMUNITY_AREA_NUMBER]],tbl_census[COMMUNITY_AREA_NUMBER],tbl_census[COMMUNITY_AREA_NAME]))</f>
        <v>East Garfield Park</v>
      </c>
      <c r="T285" s="9">
        <f>IF(tbl_crime[[#This Row],[COMMUNITY_AREA_NUMBER]]="","",_xlfn.XLOOKUP(tbl_crime[[#This Row],[COMMUNITY_AREA_NUMBER]],tbl_census[COMMUNITY_AREA_NUMBER],tbl_census[HARDSHIP_INDEX]))</f>
        <v>83</v>
      </c>
      <c r="U285" s="9">
        <v>2003</v>
      </c>
      <c r="V285" s="9">
        <v>41.878538749999997</v>
      </c>
      <c r="W285" s="9">
        <v>-87.705428850000004</v>
      </c>
      <c r="X285" s="9" t="s">
        <v>4017</v>
      </c>
      <c r="Y285" s="9">
        <f>_xlfn.XLOOKUP(tbl_crime[[#This Row],[COMMUNITY_AREA_NUMBER]],Table3[CA_NUMBER],Table3[Rate of misconduct per 100 students])</f>
        <v>234.89999999999995</v>
      </c>
      <c r="Z285" s="9">
        <f>_xlfn.XLOOKUP(tbl_crime[[#This Row],[COMMUNITY_AREA_NUMBER]],Table3[CA_NUMBER],Table3[TOTAL_COLLEGE_ENROLLMENT])</f>
        <v>5337</v>
      </c>
    </row>
    <row r="286" spans="2:26" x14ac:dyDescent="0.2">
      <c r="B286" s="9">
        <v>7185163</v>
      </c>
      <c r="C286" s="9" t="s">
        <v>4018</v>
      </c>
      <c r="D286" s="10">
        <v>40105</v>
      </c>
      <c r="E286" s="9" t="s">
        <v>4019</v>
      </c>
      <c r="F286" s="9">
        <v>1811</v>
      </c>
      <c r="G286" s="9" t="s">
        <v>3929</v>
      </c>
      <c r="H286" s="9" t="s">
        <v>3930</v>
      </c>
      <c r="I286" s="9" t="s">
        <v>3158</v>
      </c>
      <c r="J286" s="9" t="b">
        <v>1</v>
      </c>
      <c r="K286" s="9" t="b">
        <v>0</v>
      </c>
      <c r="L286" s="9">
        <v>824</v>
      </c>
      <c r="M286" s="9">
        <v>8</v>
      </c>
      <c r="N286" s="9">
        <v>16</v>
      </c>
      <c r="O286" s="9">
        <v>66</v>
      </c>
      <c r="P286" s="9">
        <v>18</v>
      </c>
      <c r="Q286" s="9">
        <v>1160724</v>
      </c>
      <c r="R286" s="9">
        <v>1865135</v>
      </c>
      <c r="S286" s="9" t="str">
        <f>IF(tbl_crime[[#This Row],[COMMUNITY_AREA_NUMBER]]="", "",_xlfn.XLOOKUP(tbl_crime[[#This Row],[COMMUNITY_AREA_NUMBER]],tbl_census[COMMUNITY_AREA_NUMBER],tbl_census[COMMUNITY_AREA_NAME]))</f>
        <v>Chicago Lawn</v>
      </c>
      <c r="T286" s="9">
        <f>IF(tbl_crime[[#This Row],[COMMUNITY_AREA_NUMBER]]="","",_xlfn.XLOOKUP(tbl_crime[[#This Row],[COMMUNITY_AREA_NUMBER]],tbl_census[COMMUNITY_AREA_NUMBER],tbl_census[HARDSHIP_INDEX]))</f>
        <v>80</v>
      </c>
      <c r="U286" s="9">
        <v>2009</v>
      </c>
      <c r="V286" s="9">
        <v>41.785621120000002</v>
      </c>
      <c r="W286" s="9">
        <v>-87.686253820000005</v>
      </c>
      <c r="X286" s="9" t="s">
        <v>4020</v>
      </c>
      <c r="Y286" s="9">
        <f>_xlfn.XLOOKUP(tbl_crime[[#This Row],[COMMUNITY_AREA_NUMBER]],Table3[CA_NUMBER],Table3[Rate of misconduct per 100 students])</f>
        <v>224.5</v>
      </c>
      <c r="Z286" s="9">
        <f>_xlfn.XLOOKUP(tbl_crime[[#This Row],[COMMUNITY_AREA_NUMBER]],Table3[CA_NUMBER],Table3[TOTAL_COLLEGE_ENROLLMENT])</f>
        <v>7086</v>
      </c>
    </row>
    <row r="287" spans="2:26" x14ac:dyDescent="0.2">
      <c r="B287" s="9">
        <v>5753121</v>
      </c>
      <c r="C287" s="9" t="s">
        <v>4021</v>
      </c>
      <c r="D287" s="10">
        <v>39323</v>
      </c>
      <c r="E287" s="9" t="s">
        <v>4022</v>
      </c>
      <c r="F287" s="9">
        <v>2022</v>
      </c>
      <c r="G287" s="9" t="s">
        <v>3929</v>
      </c>
      <c r="H287" s="9" t="s">
        <v>4006</v>
      </c>
      <c r="I287" s="9" t="s">
        <v>3135</v>
      </c>
      <c r="J287" s="9" t="b">
        <v>1</v>
      </c>
      <c r="K287" s="9" t="b">
        <v>0</v>
      </c>
      <c r="L287" s="9">
        <v>612</v>
      </c>
      <c r="M287" s="9">
        <v>6</v>
      </c>
      <c r="N287" s="9">
        <v>21</v>
      </c>
      <c r="O287" s="9">
        <v>71</v>
      </c>
      <c r="P287" s="9">
        <v>18</v>
      </c>
      <c r="Q287" s="9">
        <v>1169373</v>
      </c>
      <c r="R287" s="9">
        <v>1852008</v>
      </c>
      <c r="S287" s="9" t="str">
        <f>IF(tbl_crime[[#This Row],[COMMUNITY_AREA_NUMBER]]="", "",_xlfn.XLOOKUP(tbl_crime[[#This Row],[COMMUNITY_AREA_NUMBER]],tbl_census[COMMUNITY_AREA_NUMBER],tbl_census[COMMUNITY_AREA_NAME]))</f>
        <v>Auburn Gresham</v>
      </c>
      <c r="T287" s="9">
        <f>IF(tbl_crime[[#This Row],[COMMUNITY_AREA_NUMBER]]="","",_xlfn.XLOOKUP(tbl_crime[[#This Row],[COMMUNITY_AREA_NUMBER]],tbl_census[COMMUNITY_AREA_NUMBER],tbl_census[HARDSHIP_INDEX]))</f>
        <v>74</v>
      </c>
      <c r="U287" s="9">
        <v>2007</v>
      </c>
      <c r="V287" s="9">
        <v>41.749415980000002</v>
      </c>
      <c r="W287" s="9">
        <v>-87.654922130000003</v>
      </c>
      <c r="X287" s="9" t="s">
        <v>4023</v>
      </c>
      <c r="Y287" s="9">
        <f>_xlfn.XLOOKUP(tbl_crime[[#This Row],[COMMUNITY_AREA_NUMBER]],Table3[CA_NUMBER],Table3[Rate of misconduct per 100 students])</f>
        <v>305.3</v>
      </c>
      <c r="Z287" s="9">
        <f>_xlfn.XLOOKUP(tbl_crime[[#This Row],[COMMUNITY_AREA_NUMBER]],Table3[CA_NUMBER],Table3[TOTAL_COLLEGE_ENROLLMENT])</f>
        <v>4175</v>
      </c>
    </row>
    <row r="288" spans="2:26" x14ac:dyDescent="0.2">
      <c r="B288" s="9">
        <v>7097303</v>
      </c>
      <c r="C288" s="9" t="s">
        <v>4024</v>
      </c>
      <c r="D288" s="10">
        <v>40052</v>
      </c>
      <c r="E288" s="9" t="s">
        <v>4025</v>
      </c>
      <c r="F288" s="9">
        <v>2092</v>
      </c>
      <c r="G288" s="9" t="s">
        <v>3929</v>
      </c>
      <c r="H288" s="9" t="s">
        <v>4026</v>
      </c>
      <c r="I288" s="9" t="s">
        <v>3126</v>
      </c>
      <c r="J288" s="9" t="b">
        <v>1</v>
      </c>
      <c r="K288" s="9" t="b">
        <v>0</v>
      </c>
      <c r="L288" s="9">
        <v>1121</v>
      </c>
      <c r="M288" s="9">
        <v>11</v>
      </c>
      <c r="N288" s="9">
        <v>27</v>
      </c>
      <c r="O288" s="9">
        <v>23</v>
      </c>
      <c r="P288" s="9">
        <v>26</v>
      </c>
      <c r="Q288" s="9">
        <v>1153551</v>
      </c>
      <c r="R288" s="9">
        <v>1905610</v>
      </c>
      <c r="S288" s="9" t="str">
        <f>IF(tbl_crime[[#This Row],[COMMUNITY_AREA_NUMBER]]="", "",_xlfn.XLOOKUP(tbl_crime[[#This Row],[COMMUNITY_AREA_NUMBER]],tbl_census[COMMUNITY_AREA_NUMBER],tbl_census[COMMUNITY_AREA_NAME]))</f>
        <v>Humboldt park</v>
      </c>
      <c r="T288" s="9">
        <f>IF(tbl_crime[[#This Row],[COMMUNITY_AREA_NUMBER]]="","",_xlfn.XLOOKUP(tbl_crime[[#This Row],[COMMUNITY_AREA_NUMBER]],tbl_census[COMMUNITY_AREA_NUMBER],tbl_census[HARDSHIP_INDEX]))</f>
        <v>85</v>
      </c>
      <c r="U288" s="9">
        <v>2009</v>
      </c>
      <c r="V288" s="9">
        <v>41.89683462</v>
      </c>
      <c r="W288" s="9">
        <v>-87.711479159999996</v>
      </c>
      <c r="X288" s="9" t="s">
        <v>4027</v>
      </c>
      <c r="Y288" s="9">
        <f>_xlfn.XLOOKUP(tbl_crime[[#This Row],[COMMUNITY_AREA_NUMBER]],Table3[CA_NUMBER],Table3[Rate of misconduct per 100 students])</f>
        <v>533.20000000000005</v>
      </c>
      <c r="Z288" s="9">
        <f>_xlfn.XLOOKUP(tbl_crime[[#This Row],[COMMUNITY_AREA_NUMBER]],Table3[CA_NUMBER],Table3[TOTAL_COLLEGE_ENROLLMENT])</f>
        <v>8620</v>
      </c>
    </row>
    <row r="289" spans="2:26" x14ac:dyDescent="0.2">
      <c r="B289" s="9">
        <v>5715871</v>
      </c>
      <c r="C289" s="9" t="s">
        <v>4028</v>
      </c>
      <c r="D289" s="10">
        <v>39305</v>
      </c>
      <c r="E289" s="9" t="s">
        <v>4029</v>
      </c>
      <c r="F289" s="9">
        <v>1811</v>
      </c>
      <c r="G289" s="9" t="s">
        <v>3929</v>
      </c>
      <c r="H289" s="9" t="s">
        <v>3930</v>
      </c>
      <c r="I289" s="9" t="s">
        <v>3185</v>
      </c>
      <c r="J289" s="9" t="b">
        <v>1</v>
      </c>
      <c r="K289" s="9" t="b">
        <v>0</v>
      </c>
      <c r="L289" s="9">
        <v>934</v>
      </c>
      <c r="M289" s="9">
        <v>9</v>
      </c>
      <c r="N289" s="9">
        <v>3</v>
      </c>
      <c r="O289" s="9">
        <v>61</v>
      </c>
      <c r="P289" s="9">
        <v>18</v>
      </c>
      <c r="Q289" s="9">
        <v>1172176</v>
      </c>
      <c r="R289" s="9">
        <v>1870863</v>
      </c>
      <c r="S289" s="9" t="str">
        <f>IF(tbl_crime[[#This Row],[COMMUNITY_AREA_NUMBER]]="", "",_xlfn.XLOOKUP(tbl_crime[[#This Row],[COMMUNITY_AREA_NUMBER]],tbl_census[COMMUNITY_AREA_NUMBER],tbl_census[COMMUNITY_AREA_NAME]))</f>
        <v>New City</v>
      </c>
      <c r="T289" s="9">
        <f>IF(tbl_crime[[#This Row],[COMMUNITY_AREA_NUMBER]]="","",_xlfn.XLOOKUP(tbl_crime[[#This Row],[COMMUNITY_AREA_NUMBER]],tbl_census[COMMUNITY_AREA_NUMBER],tbl_census[HARDSHIP_INDEX]))</f>
        <v>91</v>
      </c>
      <c r="U289" s="9">
        <v>2007</v>
      </c>
      <c r="V289" s="9">
        <v>41.801095199999999</v>
      </c>
      <c r="W289" s="9">
        <v>-87.644097079999995</v>
      </c>
      <c r="X289" s="9" t="s">
        <v>4030</v>
      </c>
      <c r="Y289" s="9">
        <f>_xlfn.XLOOKUP(tbl_crime[[#This Row],[COMMUNITY_AREA_NUMBER]],Table3[CA_NUMBER],Table3[Rate of misconduct per 100 students])</f>
        <v>482.7</v>
      </c>
      <c r="Z289" s="9">
        <f>_xlfn.XLOOKUP(tbl_crime[[#This Row],[COMMUNITY_AREA_NUMBER]],Table3[CA_NUMBER],Table3[TOTAL_COLLEGE_ENROLLMENT])</f>
        <v>7922</v>
      </c>
    </row>
    <row r="290" spans="2:26" x14ac:dyDescent="0.2">
      <c r="B290" s="9">
        <v>5844831</v>
      </c>
      <c r="C290" s="9" t="s">
        <v>4031</v>
      </c>
      <c r="D290" s="10">
        <v>39369</v>
      </c>
      <c r="E290" s="9" t="s">
        <v>4032</v>
      </c>
      <c r="F290" s="9">
        <v>1811</v>
      </c>
      <c r="G290" s="9" t="s">
        <v>3929</v>
      </c>
      <c r="H290" s="9" t="s">
        <v>3930</v>
      </c>
      <c r="I290" s="9" t="s">
        <v>3348</v>
      </c>
      <c r="J290" s="9" t="b">
        <v>1</v>
      </c>
      <c r="K290" s="9" t="b">
        <v>0</v>
      </c>
      <c r="L290" s="9">
        <v>313</v>
      </c>
      <c r="M290" s="9">
        <v>3</v>
      </c>
      <c r="N290" s="9">
        <v>20</v>
      </c>
      <c r="O290" s="9">
        <v>42</v>
      </c>
      <c r="P290" s="9">
        <v>18</v>
      </c>
      <c r="Q290" s="9">
        <v>1183081</v>
      </c>
      <c r="R290" s="9">
        <v>1863726</v>
      </c>
      <c r="S290" s="9" t="str">
        <f>IF(tbl_crime[[#This Row],[COMMUNITY_AREA_NUMBER]]="", "",_xlfn.XLOOKUP(tbl_crime[[#This Row],[COMMUNITY_AREA_NUMBER]],tbl_census[COMMUNITY_AREA_NUMBER],tbl_census[COMMUNITY_AREA_NAME]))</f>
        <v>Woodlawn</v>
      </c>
      <c r="T290" s="9">
        <f>IF(tbl_crime[[#This Row],[COMMUNITY_AREA_NUMBER]]="","",_xlfn.XLOOKUP(tbl_crime[[#This Row],[COMMUNITY_AREA_NUMBER]],tbl_census[COMMUNITY_AREA_NUMBER],tbl_census[HARDSHIP_INDEX]))</f>
        <v>58</v>
      </c>
      <c r="U290" s="9">
        <v>2007</v>
      </c>
      <c r="V290" s="9">
        <v>41.781263750000001</v>
      </c>
      <c r="W290" s="9">
        <v>-87.604326950000001</v>
      </c>
      <c r="X290" s="9" t="s">
        <v>4033</v>
      </c>
      <c r="Y290" s="9">
        <f>_xlfn.XLOOKUP(tbl_crime[[#This Row],[COMMUNITY_AREA_NUMBER]],Table3[CA_NUMBER],Table3[Rate of misconduct per 100 students])</f>
        <v>224.89999999999998</v>
      </c>
      <c r="Z290" s="9">
        <f>_xlfn.XLOOKUP(tbl_crime[[#This Row],[COMMUNITY_AREA_NUMBER]],Table3[CA_NUMBER],Table3[TOTAL_COLLEGE_ENROLLMENT])</f>
        <v>4206</v>
      </c>
    </row>
    <row r="291" spans="2:26" x14ac:dyDescent="0.2">
      <c r="B291" s="9">
        <v>8089415</v>
      </c>
      <c r="C291" s="9" t="s">
        <v>4034</v>
      </c>
      <c r="D291" s="10">
        <v>40694</v>
      </c>
      <c r="E291" s="9" t="s">
        <v>4035</v>
      </c>
      <c r="F291" s="9">
        <v>2024</v>
      </c>
      <c r="G291" s="9" t="s">
        <v>3929</v>
      </c>
      <c r="H291" s="9" t="s">
        <v>3940</v>
      </c>
      <c r="I291" s="9" t="s">
        <v>3135</v>
      </c>
      <c r="J291" s="9" t="b">
        <v>1</v>
      </c>
      <c r="K291" s="9" t="b">
        <v>0</v>
      </c>
      <c r="L291" s="9">
        <v>321</v>
      </c>
      <c r="M291" s="9">
        <v>3</v>
      </c>
      <c r="N291" s="9">
        <v>20</v>
      </c>
      <c r="O291" s="9">
        <v>42</v>
      </c>
      <c r="P291" s="9">
        <v>18</v>
      </c>
      <c r="Q291" s="9">
        <v>1180907</v>
      </c>
      <c r="R291" s="9">
        <v>1861368</v>
      </c>
      <c r="S291" s="9" t="str">
        <f>IF(tbl_crime[[#This Row],[COMMUNITY_AREA_NUMBER]]="", "",_xlfn.XLOOKUP(tbl_crime[[#This Row],[COMMUNITY_AREA_NUMBER]],tbl_census[COMMUNITY_AREA_NUMBER],tbl_census[COMMUNITY_AREA_NAME]))</f>
        <v>Woodlawn</v>
      </c>
      <c r="T291" s="9">
        <f>IF(tbl_crime[[#This Row],[COMMUNITY_AREA_NUMBER]]="","",_xlfn.XLOOKUP(tbl_crime[[#This Row],[COMMUNITY_AREA_NUMBER]],tbl_census[COMMUNITY_AREA_NUMBER],tbl_census[HARDSHIP_INDEX]))</f>
        <v>58</v>
      </c>
      <c r="U291" s="9">
        <v>2011</v>
      </c>
      <c r="V291" s="9">
        <v>41.77484347</v>
      </c>
      <c r="W291" s="9">
        <v>-87.612369709999996</v>
      </c>
      <c r="X291" s="9" t="s">
        <v>4036</v>
      </c>
      <c r="Y291" s="9">
        <f>_xlfn.XLOOKUP(tbl_crime[[#This Row],[COMMUNITY_AREA_NUMBER]],Table3[CA_NUMBER],Table3[Rate of misconduct per 100 students])</f>
        <v>224.89999999999998</v>
      </c>
      <c r="Z291" s="9">
        <f>_xlfn.XLOOKUP(tbl_crime[[#This Row],[COMMUNITY_AREA_NUMBER]],Table3[CA_NUMBER],Table3[TOTAL_COLLEGE_ENROLLMENT])</f>
        <v>4206</v>
      </c>
    </row>
    <row r="292" spans="2:26" x14ac:dyDescent="0.2">
      <c r="B292" s="9">
        <v>9419053</v>
      </c>
      <c r="C292" s="9" t="s">
        <v>4037</v>
      </c>
      <c r="D292" s="10">
        <v>41615</v>
      </c>
      <c r="E292" s="9" t="s">
        <v>3535</v>
      </c>
      <c r="F292" s="9">
        <v>1811</v>
      </c>
      <c r="G292" s="9" t="s">
        <v>3929</v>
      </c>
      <c r="H292" s="9" t="s">
        <v>3930</v>
      </c>
      <c r="I292" s="9" t="s">
        <v>3131</v>
      </c>
      <c r="J292" s="9" t="b">
        <v>1</v>
      </c>
      <c r="K292" s="9" t="b">
        <v>0</v>
      </c>
      <c r="L292" s="9">
        <v>1533</v>
      </c>
      <c r="M292" s="9">
        <v>15</v>
      </c>
      <c r="N292" s="9">
        <v>28</v>
      </c>
      <c r="O292" s="9">
        <v>25</v>
      </c>
      <c r="P292" s="9">
        <v>18</v>
      </c>
      <c r="Q292" s="9">
        <v>1142285</v>
      </c>
      <c r="R292" s="9">
        <v>1899542</v>
      </c>
      <c r="S292" s="9" t="str">
        <f>IF(tbl_crime[[#This Row],[COMMUNITY_AREA_NUMBER]]="", "",_xlfn.XLOOKUP(tbl_crime[[#This Row],[COMMUNITY_AREA_NUMBER]],tbl_census[COMMUNITY_AREA_NUMBER],tbl_census[COMMUNITY_AREA_NAME]))</f>
        <v>Austin</v>
      </c>
      <c r="T292" s="9">
        <f>IF(tbl_crime[[#This Row],[COMMUNITY_AREA_NUMBER]]="","",_xlfn.XLOOKUP(tbl_crime[[#This Row],[COMMUNITY_AREA_NUMBER]],tbl_census[COMMUNITY_AREA_NUMBER],tbl_census[HARDSHIP_INDEX]))</f>
        <v>73</v>
      </c>
      <c r="U292" s="9">
        <v>2013</v>
      </c>
      <c r="V292" s="9">
        <v>41.880399910000001</v>
      </c>
      <c r="W292" s="9">
        <v>-87.753008550000004</v>
      </c>
      <c r="X292" s="9" t="s">
        <v>4038</v>
      </c>
      <c r="Y292" s="9">
        <f>_xlfn.XLOOKUP(tbl_crime[[#This Row],[COMMUNITY_AREA_NUMBER]],Table3[CA_NUMBER],Table3[Rate of misconduct per 100 students])</f>
        <v>578.79999999999995</v>
      </c>
      <c r="Z292" s="9">
        <f>_xlfn.XLOOKUP(tbl_crime[[#This Row],[COMMUNITY_AREA_NUMBER]],Table3[CA_NUMBER],Table3[TOTAL_COLLEGE_ENROLLMENT])</f>
        <v>10933</v>
      </c>
    </row>
    <row r="293" spans="2:26" x14ac:dyDescent="0.2">
      <c r="B293" s="9">
        <v>5925338</v>
      </c>
      <c r="C293" s="9" t="s">
        <v>4039</v>
      </c>
      <c r="D293" s="10">
        <v>39406</v>
      </c>
      <c r="E293" s="9" t="s">
        <v>4040</v>
      </c>
      <c r="F293" s="9">
        <v>1811</v>
      </c>
      <c r="G293" s="9" t="s">
        <v>3929</v>
      </c>
      <c r="H293" s="9" t="s">
        <v>3930</v>
      </c>
      <c r="I293" s="9" t="s">
        <v>3135</v>
      </c>
      <c r="J293" s="9" t="b">
        <v>1</v>
      </c>
      <c r="K293" s="9" t="b">
        <v>0</v>
      </c>
      <c r="L293" s="9">
        <v>931</v>
      </c>
      <c r="M293" s="9">
        <v>9</v>
      </c>
      <c r="N293" s="9">
        <v>20</v>
      </c>
      <c r="O293" s="9">
        <v>61</v>
      </c>
      <c r="P293" s="9">
        <v>18</v>
      </c>
      <c r="Q293" s="9">
        <v>1165167</v>
      </c>
      <c r="R293" s="9">
        <v>1872502</v>
      </c>
      <c r="S293" s="9" t="str">
        <f>IF(tbl_crime[[#This Row],[COMMUNITY_AREA_NUMBER]]="", "",_xlfn.XLOOKUP(tbl_crime[[#This Row],[COMMUNITY_AREA_NUMBER]],tbl_census[COMMUNITY_AREA_NUMBER],tbl_census[COMMUNITY_AREA_NAME]))</f>
        <v>New City</v>
      </c>
      <c r="T293" s="9">
        <f>IF(tbl_crime[[#This Row],[COMMUNITY_AREA_NUMBER]]="","",_xlfn.XLOOKUP(tbl_crime[[#This Row],[COMMUNITY_AREA_NUMBER]],tbl_census[COMMUNITY_AREA_NUMBER],tbl_census[HARDSHIP_INDEX]))</f>
        <v>91</v>
      </c>
      <c r="U293" s="9">
        <v>2007</v>
      </c>
      <c r="V293" s="9">
        <v>41.805744160000003</v>
      </c>
      <c r="W293" s="9">
        <v>-87.66975515</v>
      </c>
      <c r="X293" s="9" t="s">
        <v>4041</v>
      </c>
      <c r="Y293" s="9">
        <f>_xlfn.XLOOKUP(tbl_crime[[#This Row],[COMMUNITY_AREA_NUMBER]],Table3[CA_NUMBER],Table3[Rate of misconduct per 100 students])</f>
        <v>482.7</v>
      </c>
      <c r="Z293" s="9">
        <f>_xlfn.XLOOKUP(tbl_crime[[#This Row],[COMMUNITY_AREA_NUMBER]],Table3[CA_NUMBER],Table3[TOTAL_COLLEGE_ENROLLMENT])</f>
        <v>7922</v>
      </c>
    </row>
    <row r="294" spans="2:26" x14ac:dyDescent="0.2">
      <c r="B294" s="9">
        <v>8006283</v>
      </c>
      <c r="C294" s="9" t="s">
        <v>4042</v>
      </c>
      <c r="D294" s="10">
        <v>40639</v>
      </c>
      <c r="E294" s="9" t="s">
        <v>4043</v>
      </c>
      <c r="F294" s="9">
        <v>1811</v>
      </c>
      <c r="G294" s="9" t="s">
        <v>3929</v>
      </c>
      <c r="H294" s="9" t="s">
        <v>3930</v>
      </c>
      <c r="I294" s="9" t="s">
        <v>3135</v>
      </c>
      <c r="J294" s="9" t="b">
        <v>1</v>
      </c>
      <c r="K294" s="9" t="b">
        <v>0</v>
      </c>
      <c r="L294" s="9">
        <v>1223</v>
      </c>
      <c r="M294" s="9">
        <v>12</v>
      </c>
      <c r="N294" s="9">
        <v>25</v>
      </c>
      <c r="O294" s="9">
        <v>31</v>
      </c>
      <c r="P294" s="9">
        <v>18</v>
      </c>
      <c r="Q294" s="9">
        <v>1162315</v>
      </c>
      <c r="R294" s="9">
        <v>1891573</v>
      </c>
      <c r="S294" s="9" t="str">
        <f>IF(tbl_crime[[#This Row],[COMMUNITY_AREA_NUMBER]]="", "",_xlfn.XLOOKUP(tbl_crime[[#This Row],[COMMUNITY_AREA_NUMBER]],tbl_census[COMMUNITY_AREA_NUMBER],tbl_census[COMMUNITY_AREA_NAME]))</f>
        <v>Lower West Side</v>
      </c>
      <c r="T294" s="9">
        <f>IF(tbl_crime[[#This Row],[COMMUNITY_AREA_NUMBER]]="","",_xlfn.XLOOKUP(tbl_crime[[#This Row],[COMMUNITY_AREA_NUMBER]],tbl_census[COMMUNITY_AREA_NUMBER],tbl_census[HARDSHIP_INDEX]))</f>
        <v>76</v>
      </c>
      <c r="U294" s="9">
        <v>2011</v>
      </c>
      <c r="V294" s="9">
        <v>41.858137030000002</v>
      </c>
      <c r="W294" s="9">
        <v>-87.679682999999997</v>
      </c>
      <c r="X294" s="9" t="s">
        <v>4044</v>
      </c>
      <c r="Y294" s="9">
        <f>_xlfn.XLOOKUP(tbl_crime[[#This Row],[COMMUNITY_AREA_NUMBER]],Table3[CA_NUMBER],Table3[Rate of misconduct per 100 students])</f>
        <v>80.7</v>
      </c>
      <c r="Z294" s="9">
        <f>_xlfn.XLOOKUP(tbl_crime[[#This Row],[COMMUNITY_AREA_NUMBER]],Table3[CA_NUMBER],Table3[TOTAL_COLLEGE_ENROLLMENT])</f>
        <v>7257</v>
      </c>
    </row>
    <row r="295" spans="2:26" x14ac:dyDescent="0.2">
      <c r="B295" s="9">
        <v>10025545</v>
      </c>
      <c r="C295" s="9" t="s">
        <v>4045</v>
      </c>
      <c r="D295" s="10">
        <v>42102</v>
      </c>
      <c r="E295" s="9" t="s">
        <v>4046</v>
      </c>
      <c r="F295" s="9">
        <v>2014</v>
      </c>
      <c r="G295" s="9" t="s">
        <v>3929</v>
      </c>
      <c r="H295" s="9" t="s">
        <v>3963</v>
      </c>
      <c r="I295" s="9" t="s">
        <v>3185</v>
      </c>
      <c r="J295" s="9" t="b">
        <v>1</v>
      </c>
      <c r="K295" s="9" t="b">
        <v>0</v>
      </c>
      <c r="L295" s="9">
        <v>1132</v>
      </c>
      <c r="M295" s="9">
        <v>11</v>
      </c>
      <c r="N295" s="9">
        <v>24</v>
      </c>
      <c r="O295" s="9">
        <v>26</v>
      </c>
      <c r="P295" s="9">
        <v>18</v>
      </c>
      <c r="Q295" s="9">
        <v>1150205</v>
      </c>
      <c r="R295" s="9">
        <v>1896407</v>
      </c>
      <c r="S295" s="9" t="str">
        <f>IF(tbl_crime[[#This Row],[COMMUNITY_AREA_NUMBER]]="", "",_xlfn.XLOOKUP(tbl_crime[[#This Row],[COMMUNITY_AREA_NUMBER]],tbl_census[COMMUNITY_AREA_NUMBER],tbl_census[COMMUNITY_AREA_NAME]))</f>
        <v>West Garfield Park</v>
      </c>
      <c r="T295" s="9">
        <f>IF(tbl_crime[[#This Row],[COMMUNITY_AREA_NUMBER]]="","",_xlfn.XLOOKUP(tbl_crime[[#This Row],[COMMUNITY_AREA_NUMBER]],tbl_census[COMMUNITY_AREA_NUMBER],tbl_census[HARDSHIP_INDEX]))</f>
        <v>92</v>
      </c>
      <c r="U295" s="9">
        <v>2015</v>
      </c>
      <c r="V295" s="9">
        <v>41.871646480000003</v>
      </c>
      <c r="W295" s="9">
        <v>-87.724008569999995</v>
      </c>
      <c r="X295" s="9" t="s">
        <v>4047</v>
      </c>
      <c r="Y295" s="9">
        <f>_xlfn.XLOOKUP(tbl_crime[[#This Row],[COMMUNITY_AREA_NUMBER]],Table3[CA_NUMBER],Table3[Rate of misconduct per 100 students])</f>
        <v>259.70000000000005</v>
      </c>
      <c r="Z295" s="9">
        <f>_xlfn.XLOOKUP(tbl_crime[[#This Row],[COMMUNITY_AREA_NUMBER]],Table3[CA_NUMBER],Table3[TOTAL_COLLEGE_ENROLLMENT])</f>
        <v>2622</v>
      </c>
    </row>
    <row r="296" spans="2:26" x14ac:dyDescent="0.2">
      <c r="B296" s="9">
        <v>3349359</v>
      </c>
      <c r="C296" s="9" t="s">
        <v>4048</v>
      </c>
      <c r="D296" s="10">
        <v>38124</v>
      </c>
      <c r="E296" s="9" t="s">
        <v>4049</v>
      </c>
      <c r="F296" s="9">
        <v>2095</v>
      </c>
      <c r="G296" s="9" t="s">
        <v>3929</v>
      </c>
      <c r="H296" s="9" t="s">
        <v>4016</v>
      </c>
      <c r="I296" s="9" t="s">
        <v>3135</v>
      </c>
      <c r="J296" s="9" t="b">
        <v>1</v>
      </c>
      <c r="K296" s="9" t="b">
        <v>0</v>
      </c>
      <c r="L296" s="9">
        <v>1231</v>
      </c>
      <c r="M296" s="9">
        <v>12</v>
      </c>
      <c r="N296" s="9">
        <v>2</v>
      </c>
      <c r="O296" s="9">
        <v>28</v>
      </c>
      <c r="P296" s="9">
        <v>18</v>
      </c>
      <c r="Q296" s="9">
        <v>1167661</v>
      </c>
      <c r="R296" s="9">
        <v>1894186</v>
      </c>
      <c r="S296" s="9" t="str">
        <f>IF(tbl_crime[[#This Row],[COMMUNITY_AREA_NUMBER]]="", "",_xlfn.XLOOKUP(tbl_crime[[#This Row],[COMMUNITY_AREA_NUMBER]],tbl_census[COMMUNITY_AREA_NUMBER],tbl_census[COMMUNITY_AREA_NAME]))</f>
        <v>Near West Side</v>
      </c>
      <c r="T296" s="9">
        <f>IF(tbl_crime[[#This Row],[COMMUNITY_AREA_NUMBER]]="","",_xlfn.XLOOKUP(tbl_crime[[#This Row],[COMMUNITY_AREA_NUMBER]],tbl_census[COMMUNITY_AREA_NUMBER],tbl_census[HARDSHIP_INDEX]))</f>
        <v>15</v>
      </c>
      <c r="U296" s="9">
        <v>2004</v>
      </c>
      <c r="V296" s="9">
        <v>41.86519397</v>
      </c>
      <c r="W296" s="9">
        <v>-87.659984690000002</v>
      </c>
      <c r="X296" s="9" t="s">
        <v>4050</v>
      </c>
      <c r="Y296" s="9">
        <f>_xlfn.XLOOKUP(tbl_crime[[#This Row],[COMMUNITY_AREA_NUMBER]],Table3[CA_NUMBER],Table3[Rate of misconduct per 100 students])</f>
        <v>420.90000000000003</v>
      </c>
      <c r="Z296" s="9">
        <f>_xlfn.XLOOKUP(tbl_crime[[#This Row],[COMMUNITY_AREA_NUMBER]],Table3[CA_NUMBER],Table3[TOTAL_COLLEGE_ENROLLMENT])</f>
        <v>7975</v>
      </c>
    </row>
    <row r="297" spans="2:26" x14ac:dyDescent="0.2">
      <c r="B297" s="9">
        <v>4483436</v>
      </c>
      <c r="C297" s="9" t="s">
        <v>4051</v>
      </c>
      <c r="D297" s="10">
        <v>38654</v>
      </c>
      <c r="E297" s="9" t="s">
        <v>4052</v>
      </c>
      <c r="F297" s="9">
        <v>2092</v>
      </c>
      <c r="G297" s="9" t="s">
        <v>3929</v>
      </c>
      <c r="H297" s="9" t="s">
        <v>4026</v>
      </c>
      <c r="I297" s="9" t="s">
        <v>3185</v>
      </c>
      <c r="J297" s="9" t="b">
        <v>1</v>
      </c>
      <c r="K297" s="9" t="b">
        <v>0</v>
      </c>
      <c r="L297" s="9">
        <v>1111</v>
      </c>
      <c r="M297" s="9">
        <v>11</v>
      </c>
      <c r="N297" s="9">
        <v>37</v>
      </c>
      <c r="O297" s="9">
        <v>23</v>
      </c>
      <c r="P297" s="9">
        <v>26</v>
      </c>
      <c r="Q297" s="9">
        <v>1148227</v>
      </c>
      <c r="R297" s="9">
        <v>1905349</v>
      </c>
      <c r="S297" s="9" t="str">
        <f>IF(tbl_crime[[#This Row],[COMMUNITY_AREA_NUMBER]]="", "",_xlfn.XLOOKUP(tbl_crime[[#This Row],[COMMUNITY_AREA_NUMBER]],tbl_census[COMMUNITY_AREA_NUMBER],tbl_census[COMMUNITY_AREA_NAME]))</f>
        <v>Humboldt park</v>
      </c>
      <c r="T297" s="9">
        <f>IF(tbl_crime[[#This Row],[COMMUNITY_AREA_NUMBER]]="","",_xlfn.XLOOKUP(tbl_crime[[#This Row],[COMMUNITY_AREA_NUMBER]],tbl_census[COMMUNITY_AREA_NUMBER],tbl_census[HARDSHIP_INDEX]))</f>
        <v>85</v>
      </c>
      <c r="U297" s="9">
        <v>2005</v>
      </c>
      <c r="V297" s="9">
        <v>41.896222629999997</v>
      </c>
      <c r="W297" s="9">
        <v>-87.731040250000007</v>
      </c>
      <c r="X297" s="9" t="s">
        <v>4053</v>
      </c>
      <c r="Y297" s="9">
        <f>_xlfn.XLOOKUP(tbl_crime[[#This Row],[COMMUNITY_AREA_NUMBER]],Table3[CA_NUMBER],Table3[Rate of misconduct per 100 students])</f>
        <v>533.20000000000005</v>
      </c>
      <c r="Z297" s="9">
        <f>_xlfn.XLOOKUP(tbl_crime[[#This Row],[COMMUNITY_AREA_NUMBER]],Table3[CA_NUMBER],Table3[TOTAL_COLLEGE_ENROLLMENT])</f>
        <v>8620</v>
      </c>
    </row>
    <row r="298" spans="2:26" x14ac:dyDescent="0.2">
      <c r="B298" s="9">
        <v>5372669</v>
      </c>
      <c r="C298" s="9" t="s">
        <v>4054</v>
      </c>
      <c r="D298" s="10">
        <v>39059</v>
      </c>
      <c r="E298" s="9" t="s">
        <v>4055</v>
      </c>
      <c r="F298" s="9">
        <v>2092</v>
      </c>
      <c r="G298" s="9" t="s">
        <v>3929</v>
      </c>
      <c r="H298" s="9" t="s">
        <v>4026</v>
      </c>
      <c r="I298" s="9" t="s">
        <v>3185</v>
      </c>
      <c r="J298" s="9" t="b">
        <v>1</v>
      </c>
      <c r="K298" s="9" t="b">
        <v>0</v>
      </c>
      <c r="L298" s="9">
        <v>524</v>
      </c>
      <c r="M298" s="9">
        <v>5</v>
      </c>
      <c r="N298" s="9">
        <v>34</v>
      </c>
      <c r="O298" s="9">
        <v>53</v>
      </c>
      <c r="P298" s="9">
        <v>26</v>
      </c>
      <c r="Q298" s="9">
        <v>1174782</v>
      </c>
      <c r="R298" s="9">
        <v>1825817</v>
      </c>
      <c r="S298" s="9" t="str">
        <f>IF(tbl_crime[[#This Row],[COMMUNITY_AREA_NUMBER]]="", "",_xlfn.XLOOKUP(tbl_crime[[#This Row],[COMMUNITY_AREA_NUMBER]],tbl_census[COMMUNITY_AREA_NUMBER],tbl_census[COMMUNITY_AREA_NAME]))</f>
        <v>West Pullman</v>
      </c>
      <c r="T298" s="9">
        <f>IF(tbl_crime[[#This Row],[COMMUNITY_AREA_NUMBER]]="","",_xlfn.XLOOKUP(tbl_crime[[#This Row],[COMMUNITY_AREA_NUMBER]],tbl_census[COMMUNITY_AREA_NUMBER],tbl_census[HARDSHIP_INDEX]))</f>
        <v>62</v>
      </c>
      <c r="U298" s="9">
        <v>2006</v>
      </c>
      <c r="V298" s="9">
        <v>41.677425419999999</v>
      </c>
      <c r="W298" s="9">
        <v>-87.635878849999997</v>
      </c>
      <c r="X298" s="9" t="s">
        <v>4056</v>
      </c>
      <c r="Y298" s="9">
        <f>_xlfn.XLOOKUP(tbl_crime[[#This Row],[COMMUNITY_AREA_NUMBER]],Table3[CA_NUMBER],Table3[Rate of misconduct per 100 students])</f>
        <v>275.3</v>
      </c>
      <c r="Z298" s="9">
        <f>_xlfn.XLOOKUP(tbl_crime[[#This Row],[COMMUNITY_AREA_NUMBER]],Table3[CA_NUMBER],Table3[TOTAL_COLLEGE_ENROLLMENT])</f>
        <v>3240</v>
      </c>
    </row>
    <row r="299" spans="2:26" x14ac:dyDescent="0.2">
      <c r="B299" s="9">
        <v>5561014</v>
      </c>
      <c r="C299" s="9" t="s">
        <v>4057</v>
      </c>
      <c r="D299" s="10">
        <v>39230</v>
      </c>
      <c r="E299" s="9" t="s">
        <v>4058</v>
      </c>
      <c r="F299" s="9">
        <v>1811</v>
      </c>
      <c r="G299" s="9" t="s">
        <v>3929</v>
      </c>
      <c r="H299" s="9" t="s">
        <v>3930</v>
      </c>
      <c r="I299" s="9" t="s">
        <v>3135</v>
      </c>
      <c r="J299" s="9" t="b">
        <v>1</v>
      </c>
      <c r="K299" s="9" t="b">
        <v>0</v>
      </c>
      <c r="L299" s="9">
        <v>2312</v>
      </c>
      <c r="M299" s="9">
        <v>19</v>
      </c>
      <c r="N299" s="9">
        <v>46</v>
      </c>
      <c r="O299" s="9">
        <v>3</v>
      </c>
      <c r="P299" s="9">
        <v>18</v>
      </c>
      <c r="Q299" s="9">
        <v>1169806</v>
      </c>
      <c r="R299" s="9">
        <v>1931096</v>
      </c>
      <c r="S299" s="9" t="str">
        <f>IF(tbl_crime[[#This Row],[COMMUNITY_AREA_NUMBER]]="", "",_xlfn.XLOOKUP(tbl_crime[[#This Row],[COMMUNITY_AREA_NUMBER]],tbl_census[COMMUNITY_AREA_NUMBER],tbl_census[COMMUNITY_AREA_NAME]))</f>
        <v>Uptown</v>
      </c>
      <c r="T299" s="9">
        <f>IF(tbl_crime[[#This Row],[COMMUNITY_AREA_NUMBER]]="","",_xlfn.XLOOKUP(tbl_crime[[#This Row],[COMMUNITY_AREA_NUMBER]],tbl_census[COMMUNITY_AREA_NUMBER],tbl_census[HARDSHIP_INDEX]))</f>
        <v>20</v>
      </c>
      <c r="U299" s="9">
        <v>2007</v>
      </c>
      <c r="V299" s="9">
        <v>41.966430559999999</v>
      </c>
      <c r="W299" s="9">
        <v>-87.651032420000007</v>
      </c>
      <c r="X299" s="9" t="s">
        <v>4059</v>
      </c>
      <c r="Y299" s="9">
        <f>_xlfn.XLOOKUP(tbl_crime[[#This Row],[COMMUNITY_AREA_NUMBER]],Table3[CA_NUMBER],Table3[Rate of misconduct per 100 students])</f>
        <v>132.30000000000001</v>
      </c>
      <c r="Z299" s="9">
        <f>_xlfn.XLOOKUP(tbl_crime[[#This Row],[COMMUNITY_AREA_NUMBER]],Table3[CA_NUMBER],Table3[TOTAL_COLLEGE_ENROLLMENT])</f>
        <v>4388</v>
      </c>
    </row>
    <row r="300" spans="2:26" x14ac:dyDescent="0.2">
      <c r="B300" s="9">
        <v>6780235</v>
      </c>
      <c r="C300" s="9" t="s">
        <v>4060</v>
      </c>
      <c r="D300" s="10">
        <v>39874</v>
      </c>
      <c r="E300" s="9" t="s">
        <v>4061</v>
      </c>
      <c r="F300" s="9">
        <v>1811</v>
      </c>
      <c r="G300" s="9" t="s">
        <v>3929</v>
      </c>
      <c r="H300" s="9" t="s">
        <v>3930</v>
      </c>
      <c r="I300" s="9" t="s">
        <v>3185</v>
      </c>
      <c r="J300" s="9" t="b">
        <v>1</v>
      </c>
      <c r="K300" s="9" t="b">
        <v>0</v>
      </c>
      <c r="L300" s="9">
        <v>1014</v>
      </c>
      <c r="M300" s="9">
        <v>10</v>
      </c>
      <c r="N300" s="9">
        <v>24</v>
      </c>
      <c r="O300" s="9">
        <v>29</v>
      </c>
      <c r="P300" s="9">
        <v>18</v>
      </c>
      <c r="Q300" s="9">
        <v>1150239</v>
      </c>
      <c r="R300" s="9">
        <v>1890342</v>
      </c>
      <c r="S300" s="9" t="str">
        <f>IF(tbl_crime[[#This Row],[COMMUNITY_AREA_NUMBER]]="", "",_xlfn.XLOOKUP(tbl_crime[[#This Row],[COMMUNITY_AREA_NUMBER]],tbl_census[COMMUNITY_AREA_NUMBER],tbl_census[COMMUNITY_AREA_NAME]))</f>
        <v>North Lawndale</v>
      </c>
      <c r="T300" s="9">
        <f>IF(tbl_crime[[#This Row],[COMMUNITY_AREA_NUMBER]]="","",_xlfn.XLOOKUP(tbl_crime[[#This Row],[COMMUNITY_AREA_NUMBER]],tbl_census[COMMUNITY_AREA_NUMBER],tbl_census[HARDSHIP_INDEX]))</f>
        <v>87</v>
      </c>
      <c r="U300" s="9">
        <v>2009</v>
      </c>
      <c r="V300" s="9">
        <v>41.855002740000003</v>
      </c>
      <c r="W300" s="9">
        <v>-87.724041769999999</v>
      </c>
      <c r="X300" s="9" t="s">
        <v>4062</v>
      </c>
      <c r="Y300" s="9">
        <f>_xlfn.XLOOKUP(tbl_crime[[#This Row],[COMMUNITY_AREA_NUMBER]],Table3[CA_NUMBER],Table3[Rate of misconduct per 100 students])</f>
        <v>424.99999999999989</v>
      </c>
      <c r="Z300" s="9">
        <f>_xlfn.XLOOKUP(tbl_crime[[#This Row],[COMMUNITY_AREA_NUMBER]],Table3[CA_NUMBER],Table3[TOTAL_COLLEGE_ENROLLMENT])</f>
        <v>5146</v>
      </c>
    </row>
    <row r="301" spans="2:26" x14ac:dyDescent="0.2">
      <c r="B301" s="9">
        <v>4746425</v>
      </c>
      <c r="C301" s="9" t="s">
        <v>4063</v>
      </c>
      <c r="D301" s="10">
        <v>38818</v>
      </c>
      <c r="E301" s="9" t="s">
        <v>4064</v>
      </c>
      <c r="F301" s="9">
        <v>2024</v>
      </c>
      <c r="G301" s="9" t="s">
        <v>3929</v>
      </c>
      <c r="H301" s="9" t="s">
        <v>3940</v>
      </c>
      <c r="I301" s="9" t="s">
        <v>3185</v>
      </c>
      <c r="J301" s="9" t="b">
        <v>1</v>
      </c>
      <c r="K301" s="9" t="b">
        <v>0</v>
      </c>
      <c r="L301" s="9">
        <v>1122</v>
      </c>
      <c r="M301" s="9">
        <v>11</v>
      </c>
      <c r="N301" s="9">
        <v>27</v>
      </c>
      <c r="O301" s="9">
        <v>23</v>
      </c>
      <c r="P301" s="9">
        <v>18</v>
      </c>
      <c r="Q301" s="9">
        <v>1151272</v>
      </c>
      <c r="R301" s="9">
        <v>1904037</v>
      </c>
      <c r="S301" s="9" t="str">
        <f>IF(tbl_crime[[#This Row],[COMMUNITY_AREA_NUMBER]]="", "",_xlfn.XLOOKUP(tbl_crime[[#This Row],[COMMUNITY_AREA_NUMBER]],tbl_census[COMMUNITY_AREA_NUMBER],tbl_census[COMMUNITY_AREA_NAME]))</f>
        <v>Humboldt park</v>
      </c>
      <c r="T301" s="9">
        <f>IF(tbl_crime[[#This Row],[COMMUNITY_AREA_NUMBER]]="","",_xlfn.XLOOKUP(tbl_crime[[#This Row],[COMMUNITY_AREA_NUMBER]],tbl_census[COMMUNITY_AREA_NUMBER],tbl_census[HARDSHIP_INDEX]))</f>
        <v>85</v>
      </c>
      <c r="U301" s="9">
        <v>2006</v>
      </c>
      <c r="V301" s="9">
        <v>41.892563170000003</v>
      </c>
      <c r="W301" s="9">
        <v>-87.719890919999997</v>
      </c>
      <c r="X301" s="9" t="s">
        <v>4065</v>
      </c>
      <c r="Y301" s="9">
        <f>_xlfn.XLOOKUP(tbl_crime[[#This Row],[COMMUNITY_AREA_NUMBER]],Table3[CA_NUMBER],Table3[Rate of misconduct per 100 students])</f>
        <v>533.20000000000005</v>
      </c>
      <c r="Z301" s="9">
        <f>_xlfn.XLOOKUP(tbl_crime[[#This Row],[COMMUNITY_AREA_NUMBER]],Table3[CA_NUMBER],Table3[TOTAL_COLLEGE_ENROLLMENT])</f>
        <v>8620</v>
      </c>
    </row>
    <row r="302" spans="2:26" x14ac:dyDescent="0.2">
      <c r="B302" s="9">
        <v>4031070</v>
      </c>
      <c r="C302" s="9" t="s">
        <v>4066</v>
      </c>
      <c r="D302" s="10">
        <v>38468</v>
      </c>
      <c r="E302" s="9" t="s">
        <v>4067</v>
      </c>
      <c r="F302" s="9">
        <v>2017</v>
      </c>
      <c r="G302" s="9" t="s">
        <v>3929</v>
      </c>
      <c r="H302" s="9" t="s">
        <v>4068</v>
      </c>
      <c r="I302" s="9" t="s">
        <v>3135</v>
      </c>
      <c r="J302" s="9" t="b">
        <v>1</v>
      </c>
      <c r="K302" s="9" t="b">
        <v>0</v>
      </c>
      <c r="L302" s="9">
        <v>1112</v>
      </c>
      <c r="M302" s="9">
        <v>11</v>
      </c>
      <c r="N302" s="9">
        <v>27</v>
      </c>
      <c r="O302" s="9">
        <v>23</v>
      </c>
      <c r="P302" s="9">
        <v>18</v>
      </c>
      <c r="Q302" s="9">
        <v>1150883</v>
      </c>
      <c r="R302" s="9">
        <v>1905924</v>
      </c>
      <c r="S302" s="9" t="str">
        <f>IF(tbl_crime[[#This Row],[COMMUNITY_AREA_NUMBER]]="", "",_xlfn.XLOOKUP(tbl_crime[[#This Row],[COMMUNITY_AREA_NUMBER]],tbl_census[COMMUNITY_AREA_NUMBER],tbl_census[COMMUNITY_AREA_NAME]))</f>
        <v>Humboldt park</v>
      </c>
      <c r="T302" s="9">
        <f>IF(tbl_crime[[#This Row],[COMMUNITY_AREA_NUMBER]]="","",_xlfn.XLOOKUP(tbl_crime[[#This Row],[COMMUNITY_AREA_NUMBER]],tbl_census[COMMUNITY_AREA_NUMBER],tbl_census[HARDSHIP_INDEX]))</f>
        <v>85</v>
      </c>
      <c r="U302" s="9">
        <v>2005</v>
      </c>
      <c r="V302" s="9">
        <v>41.897748909999997</v>
      </c>
      <c r="W302" s="9">
        <v>-87.721270140000001</v>
      </c>
      <c r="X302" s="9" t="s">
        <v>4069</v>
      </c>
      <c r="Y302" s="9">
        <f>_xlfn.XLOOKUP(tbl_crime[[#This Row],[COMMUNITY_AREA_NUMBER]],Table3[CA_NUMBER],Table3[Rate of misconduct per 100 students])</f>
        <v>533.20000000000005</v>
      </c>
      <c r="Z302" s="9">
        <f>_xlfn.XLOOKUP(tbl_crime[[#This Row],[COMMUNITY_AREA_NUMBER]],Table3[CA_NUMBER],Table3[TOTAL_COLLEGE_ENROLLMENT])</f>
        <v>8620</v>
      </c>
    </row>
    <row r="303" spans="2:26" x14ac:dyDescent="0.2">
      <c r="B303" s="9">
        <v>7041136</v>
      </c>
      <c r="C303" s="9" t="s">
        <v>4070</v>
      </c>
      <c r="D303" s="10">
        <v>40019</v>
      </c>
      <c r="E303" s="9" t="s">
        <v>4071</v>
      </c>
      <c r="F303" s="9">
        <v>1811</v>
      </c>
      <c r="G303" s="9" t="s">
        <v>3929</v>
      </c>
      <c r="H303" s="9" t="s">
        <v>3930</v>
      </c>
      <c r="I303" s="9" t="s">
        <v>3225</v>
      </c>
      <c r="J303" s="9" t="b">
        <v>1</v>
      </c>
      <c r="K303" s="9" t="b">
        <v>0</v>
      </c>
      <c r="L303" s="9">
        <v>2535</v>
      </c>
      <c r="M303" s="9">
        <v>25</v>
      </c>
      <c r="N303" s="9">
        <v>30</v>
      </c>
      <c r="O303" s="9">
        <v>23</v>
      </c>
      <c r="P303" s="9">
        <v>18</v>
      </c>
      <c r="Q303" s="9">
        <v>1150449</v>
      </c>
      <c r="R303" s="9">
        <v>1909225</v>
      </c>
      <c r="S303" s="9" t="str">
        <f>IF(tbl_crime[[#This Row],[COMMUNITY_AREA_NUMBER]]="", "",_xlfn.XLOOKUP(tbl_crime[[#This Row],[COMMUNITY_AREA_NUMBER]],tbl_census[COMMUNITY_AREA_NUMBER],tbl_census[COMMUNITY_AREA_NAME]))</f>
        <v>Humboldt park</v>
      </c>
      <c r="T303" s="9">
        <f>IF(tbl_crime[[#This Row],[COMMUNITY_AREA_NUMBER]]="","",_xlfn.XLOOKUP(tbl_crime[[#This Row],[COMMUNITY_AREA_NUMBER]],tbl_census[COMMUNITY_AREA_NUMBER],tbl_census[HARDSHIP_INDEX]))</f>
        <v>85</v>
      </c>
      <c r="U303" s="9">
        <v>2009</v>
      </c>
      <c r="V303" s="9">
        <v>41.90681567</v>
      </c>
      <c r="W303" s="9">
        <v>-87.722777890000003</v>
      </c>
      <c r="X303" s="9" t="s">
        <v>4072</v>
      </c>
      <c r="Y303" s="9">
        <f>_xlfn.XLOOKUP(tbl_crime[[#This Row],[COMMUNITY_AREA_NUMBER]],Table3[CA_NUMBER],Table3[Rate of misconduct per 100 students])</f>
        <v>533.20000000000005</v>
      </c>
      <c r="Z303" s="9">
        <f>_xlfn.XLOOKUP(tbl_crime[[#This Row],[COMMUNITY_AREA_NUMBER]],Table3[CA_NUMBER],Table3[TOTAL_COLLEGE_ENROLLMENT])</f>
        <v>8620</v>
      </c>
    </row>
    <row r="304" spans="2:26" x14ac:dyDescent="0.2">
      <c r="B304" s="9">
        <v>5226574</v>
      </c>
      <c r="C304" s="9" t="s">
        <v>4073</v>
      </c>
      <c r="D304" s="10">
        <v>38969</v>
      </c>
      <c r="E304" s="9" t="s">
        <v>4074</v>
      </c>
      <c r="F304" s="9">
        <v>1811</v>
      </c>
      <c r="G304" s="9" t="s">
        <v>3929</v>
      </c>
      <c r="H304" s="9" t="s">
        <v>3930</v>
      </c>
      <c r="I304" s="9" t="s">
        <v>3135</v>
      </c>
      <c r="J304" s="9" t="b">
        <v>1</v>
      </c>
      <c r="K304" s="9" t="b">
        <v>0</v>
      </c>
      <c r="L304" s="9">
        <v>1112</v>
      </c>
      <c r="M304" s="9">
        <v>11</v>
      </c>
      <c r="N304" s="9">
        <v>27</v>
      </c>
      <c r="O304" s="9">
        <v>23</v>
      </c>
      <c r="P304" s="9">
        <v>18</v>
      </c>
      <c r="S304" s="9" t="str">
        <f>IF(tbl_crime[[#This Row],[COMMUNITY_AREA_NUMBER]]="", "",_xlfn.XLOOKUP(tbl_crime[[#This Row],[COMMUNITY_AREA_NUMBER]],tbl_census[COMMUNITY_AREA_NUMBER],tbl_census[COMMUNITY_AREA_NAME]))</f>
        <v>Humboldt park</v>
      </c>
      <c r="T304" s="9">
        <f>IF(tbl_crime[[#This Row],[COMMUNITY_AREA_NUMBER]]="","",_xlfn.XLOOKUP(tbl_crime[[#This Row],[COMMUNITY_AREA_NUMBER]],tbl_census[COMMUNITY_AREA_NUMBER],tbl_census[HARDSHIP_INDEX]))</f>
        <v>85</v>
      </c>
      <c r="U304" s="9">
        <v>2006</v>
      </c>
      <c r="Y304" s="9">
        <f>_xlfn.XLOOKUP(tbl_crime[[#This Row],[COMMUNITY_AREA_NUMBER]],Table3[CA_NUMBER],Table3[Rate of misconduct per 100 students])</f>
        <v>533.20000000000005</v>
      </c>
      <c r="Z304" s="9">
        <f>_xlfn.XLOOKUP(tbl_crime[[#This Row],[COMMUNITY_AREA_NUMBER]],Table3[CA_NUMBER],Table3[TOTAL_COLLEGE_ENROLLMENT])</f>
        <v>8620</v>
      </c>
    </row>
    <row r="305" spans="2:26" x14ac:dyDescent="0.2">
      <c r="B305" s="9">
        <v>6441121</v>
      </c>
      <c r="C305" s="9" t="s">
        <v>4075</v>
      </c>
      <c r="D305" s="10">
        <v>39674</v>
      </c>
      <c r="E305" s="9" t="s">
        <v>4076</v>
      </c>
      <c r="F305" s="9">
        <v>1811</v>
      </c>
      <c r="G305" s="9" t="s">
        <v>3929</v>
      </c>
      <c r="H305" s="9" t="s">
        <v>3930</v>
      </c>
      <c r="I305" s="9" t="s">
        <v>3135</v>
      </c>
      <c r="J305" s="9" t="b">
        <v>1</v>
      </c>
      <c r="K305" s="9" t="b">
        <v>0</v>
      </c>
      <c r="L305" s="9">
        <v>1634</v>
      </c>
      <c r="M305" s="9">
        <v>16</v>
      </c>
      <c r="N305" s="9">
        <v>38</v>
      </c>
      <c r="O305" s="9">
        <v>15</v>
      </c>
      <c r="P305" s="9">
        <v>18</v>
      </c>
      <c r="Q305" s="9">
        <v>1140135</v>
      </c>
      <c r="R305" s="9">
        <v>1923418</v>
      </c>
      <c r="S305" s="9" t="str">
        <f>IF(tbl_crime[[#This Row],[COMMUNITY_AREA_NUMBER]]="", "",_xlfn.XLOOKUP(tbl_crime[[#This Row],[COMMUNITY_AREA_NUMBER]],tbl_census[COMMUNITY_AREA_NUMBER],tbl_census[COMMUNITY_AREA_NAME]))</f>
        <v>Portage Park</v>
      </c>
      <c r="T305" s="9">
        <f>IF(tbl_crime[[#This Row],[COMMUNITY_AREA_NUMBER]]="","",_xlfn.XLOOKUP(tbl_crime[[#This Row],[COMMUNITY_AREA_NUMBER]],tbl_census[COMMUNITY_AREA_NUMBER],tbl_census[HARDSHIP_INDEX]))</f>
        <v>35</v>
      </c>
      <c r="U305" s="9">
        <v>2008</v>
      </c>
      <c r="V305" s="9">
        <v>41.945957970000002</v>
      </c>
      <c r="W305" s="9">
        <v>-87.760317520000001</v>
      </c>
      <c r="X305" s="9" t="s">
        <v>4077</v>
      </c>
      <c r="Y305" s="9">
        <f>_xlfn.XLOOKUP(tbl_crime[[#This Row],[COMMUNITY_AREA_NUMBER]],Table3[CA_NUMBER],Table3[Rate of misconduct per 100 students])</f>
        <v>60.100000000000009</v>
      </c>
      <c r="Z305" s="9">
        <f>_xlfn.XLOOKUP(tbl_crime[[#This Row],[COMMUNITY_AREA_NUMBER]],Table3[CA_NUMBER],Table3[TOTAL_COLLEGE_ENROLLMENT])</f>
        <v>6954</v>
      </c>
    </row>
    <row r="306" spans="2:26" x14ac:dyDescent="0.2">
      <c r="B306" s="9">
        <v>4044725</v>
      </c>
      <c r="C306" s="9" t="s">
        <v>4078</v>
      </c>
      <c r="D306" s="10">
        <v>38474</v>
      </c>
      <c r="E306" s="9" t="s">
        <v>4079</v>
      </c>
      <c r="F306" s="9">
        <v>2014</v>
      </c>
      <c r="G306" s="9" t="s">
        <v>3929</v>
      </c>
      <c r="H306" s="9" t="s">
        <v>3963</v>
      </c>
      <c r="I306" s="9" t="s">
        <v>3185</v>
      </c>
      <c r="J306" s="9" t="b">
        <v>1</v>
      </c>
      <c r="K306" s="9" t="b">
        <v>0</v>
      </c>
      <c r="L306" s="9">
        <v>1524</v>
      </c>
      <c r="M306" s="9">
        <v>15</v>
      </c>
      <c r="N306" s="9">
        <v>37</v>
      </c>
      <c r="O306" s="9">
        <v>25</v>
      </c>
      <c r="P306" s="9">
        <v>18</v>
      </c>
      <c r="Q306" s="9">
        <v>1140504</v>
      </c>
      <c r="R306" s="9">
        <v>1905660</v>
      </c>
      <c r="S306" s="9" t="str">
        <f>IF(tbl_crime[[#This Row],[COMMUNITY_AREA_NUMBER]]="", "",_xlfn.XLOOKUP(tbl_crime[[#This Row],[COMMUNITY_AREA_NUMBER]],tbl_census[COMMUNITY_AREA_NUMBER],tbl_census[COMMUNITY_AREA_NAME]))</f>
        <v>Austin</v>
      </c>
      <c r="T306" s="9">
        <f>IF(tbl_crime[[#This Row],[COMMUNITY_AREA_NUMBER]]="","",_xlfn.XLOOKUP(tbl_crime[[#This Row],[COMMUNITY_AREA_NUMBER]],tbl_census[COMMUNITY_AREA_NUMBER],tbl_census[HARDSHIP_INDEX]))</f>
        <v>73</v>
      </c>
      <c r="U306" s="9">
        <v>2005</v>
      </c>
      <c r="V306" s="9">
        <v>41.89722132</v>
      </c>
      <c r="W306" s="9">
        <v>-87.759398039999994</v>
      </c>
      <c r="X306" s="9" t="s">
        <v>4080</v>
      </c>
      <c r="Y306" s="9">
        <f>_xlfn.XLOOKUP(tbl_crime[[#This Row],[COMMUNITY_AREA_NUMBER]],Table3[CA_NUMBER],Table3[Rate of misconduct per 100 students])</f>
        <v>578.79999999999995</v>
      </c>
      <c r="Z306" s="9">
        <f>_xlfn.XLOOKUP(tbl_crime[[#This Row],[COMMUNITY_AREA_NUMBER]],Table3[CA_NUMBER],Table3[TOTAL_COLLEGE_ENROLLMENT])</f>
        <v>10933</v>
      </c>
    </row>
    <row r="307" spans="2:26" x14ac:dyDescent="0.2">
      <c r="B307" s="9">
        <v>5638846</v>
      </c>
      <c r="C307" s="9" t="s">
        <v>4081</v>
      </c>
      <c r="D307" s="10">
        <v>39268</v>
      </c>
      <c r="E307" s="9" t="s">
        <v>4082</v>
      </c>
      <c r="F307" s="9">
        <v>1811</v>
      </c>
      <c r="G307" s="9" t="s">
        <v>3929</v>
      </c>
      <c r="H307" s="9" t="s">
        <v>3930</v>
      </c>
      <c r="I307" s="9" t="s">
        <v>3185</v>
      </c>
      <c r="J307" s="9" t="b">
        <v>1</v>
      </c>
      <c r="K307" s="9" t="b">
        <v>0</v>
      </c>
      <c r="L307" s="9">
        <v>1532</v>
      </c>
      <c r="M307" s="9">
        <v>15</v>
      </c>
      <c r="N307" s="9">
        <v>28</v>
      </c>
      <c r="O307" s="9">
        <v>25</v>
      </c>
      <c r="P307" s="9">
        <v>18</v>
      </c>
      <c r="Q307" s="9">
        <v>1143579</v>
      </c>
      <c r="R307" s="9">
        <v>1901014</v>
      </c>
      <c r="S307" s="9" t="str">
        <f>IF(tbl_crime[[#This Row],[COMMUNITY_AREA_NUMBER]]="", "",_xlfn.XLOOKUP(tbl_crime[[#This Row],[COMMUNITY_AREA_NUMBER]],tbl_census[COMMUNITY_AREA_NUMBER],tbl_census[COMMUNITY_AREA_NAME]))</f>
        <v>Austin</v>
      </c>
      <c r="T307" s="9">
        <f>IF(tbl_crime[[#This Row],[COMMUNITY_AREA_NUMBER]]="","",_xlfn.XLOOKUP(tbl_crime[[#This Row],[COMMUNITY_AREA_NUMBER]],tbl_census[COMMUNITY_AREA_NUMBER],tbl_census[HARDSHIP_INDEX]))</f>
        <v>73</v>
      </c>
      <c r="U307" s="9">
        <v>2007</v>
      </c>
      <c r="V307" s="9">
        <v>41.884415150000002</v>
      </c>
      <c r="W307" s="9">
        <v>-87.748220209999999</v>
      </c>
      <c r="X307" s="9" t="s">
        <v>4083</v>
      </c>
      <c r="Y307" s="9">
        <f>_xlfn.XLOOKUP(tbl_crime[[#This Row],[COMMUNITY_AREA_NUMBER]],Table3[CA_NUMBER],Table3[Rate of misconduct per 100 students])</f>
        <v>578.79999999999995</v>
      </c>
      <c r="Z307" s="9">
        <f>_xlfn.XLOOKUP(tbl_crime[[#This Row],[COMMUNITY_AREA_NUMBER]],Table3[CA_NUMBER],Table3[TOTAL_COLLEGE_ENROLLMENT])</f>
        <v>10933</v>
      </c>
    </row>
    <row r="308" spans="2:26" x14ac:dyDescent="0.2">
      <c r="B308" s="9">
        <v>2159382</v>
      </c>
      <c r="C308" s="9" t="s">
        <v>4084</v>
      </c>
      <c r="D308" s="10">
        <v>37404</v>
      </c>
      <c r="E308" s="9" t="s">
        <v>4085</v>
      </c>
      <c r="F308" s="9">
        <v>1811</v>
      </c>
      <c r="G308" s="9" t="s">
        <v>3929</v>
      </c>
      <c r="H308" s="9" t="s">
        <v>3930</v>
      </c>
      <c r="I308" s="9" t="s">
        <v>3135</v>
      </c>
      <c r="J308" s="9" t="b">
        <v>1</v>
      </c>
      <c r="K308" s="9" t="b">
        <v>0</v>
      </c>
      <c r="L308" s="9">
        <v>2532</v>
      </c>
      <c r="M308" s="9">
        <v>25</v>
      </c>
      <c r="N308" s="9">
        <v>37</v>
      </c>
      <c r="O308" s="9">
        <v>25</v>
      </c>
      <c r="P308" s="9">
        <v>18</v>
      </c>
      <c r="Q308" s="9">
        <v>1140793</v>
      </c>
      <c r="R308" s="9">
        <v>1907963</v>
      </c>
      <c r="S308" s="9" t="str">
        <f>IF(tbl_crime[[#This Row],[COMMUNITY_AREA_NUMBER]]="", "",_xlfn.XLOOKUP(tbl_crime[[#This Row],[COMMUNITY_AREA_NUMBER]],tbl_census[COMMUNITY_AREA_NUMBER],tbl_census[COMMUNITY_AREA_NAME]))</f>
        <v>Austin</v>
      </c>
      <c r="T308" s="9">
        <f>IF(tbl_crime[[#This Row],[COMMUNITY_AREA_NUMBER]]="","",_xlfn.XLOOKUP(tbl_crime[[#This Row],[COMMUNITY_AREA_NUMBER]],tbl_census[COMMUNITY_AREA_NUMBER],tbl_census[HARDSHIP_INDEX]))</f>
        <v>73</v>
      </c>
      <c r="U308" s="9">
        <v>2002</v>
      </c>
      <c r="V308" s="9">
        <v>41.903535720000001</v>
      </c>
      <c r="W308" s="9">
        <v>-87.758279869999996</v>
      </c>
      <c r="X308" s="9" t="s">
        <v>4086</v>
      </c>
      <c r="Y308" s="9">
        <f>_xlfn.XLOOKUP(tbl_crime[[#This Row],[COMMUNITY_AREA_NUMBER]],Table3[CA_NUMBER],Table3[Rate of misconduct per 100 students])</f>
        <v>578.79999999999995</v>
      </c>
      <c r="Z308" s="9">
        <f>_xlfn.XLOOKUP(tbl_crime[[#This Row],[COMMUNITY_AREA_NUMBER]],Table3[CA_NUMBER],Table3[TOTAL_COLLEGE_ENROLLMENT])</f>
        <v>10933</v>
      </c>
    </row>
    <row r="309" spans="2:26" x14ac:dyDescent="0.2">
      <c r="B309" s="9">
        <v>5625404</v>
      </c>
      <c r="C309" s="9" t="s">
        <v>4087</v>
      </c>
      <c r="D309" s="10">
        <v>39255</v>
      </c>
      <c r="E309" s="9" t="s">
        <v>4088</v>
      </c>
      <c r="F309" s="9">
        <v>1811</v>
      </c>
      <c r="G309" s="9" t="s">
        <v>3929</v>
      </c>
      <c r="H309" s="9" t="s">
        <v>3930</v>
      </c>
      <c r="I309" s="9" t="s">
        <v>3131</v>
      </c>
      <c r="J309" s="9" t="b">
        <v>1</v>
      </c>
      <c r="K309" s="9" t="b">
        <v>0</v>
      </c>
      <c r="L309" s="9">
        <v>624</v>
      </c>
      <c r="M309" s="9">
        <v>6</v>
      </c>
      <c r="N309" s="9">
        <v>6</v>
      </c>
      <c r="O309" s="9">
        <v>69</v>
      </c>
      <c r="P309" s="9">
        <v>18</v>
      </c>
      <c r="Q309" s="9">
        <v>1182924</v>
      </c>
      <c r="R309" s="9">
        <v>1853196</v>
      </c>
      <c r="S309" s="9" t="str">
        <f>IF(tbl_crime[[#This Row],[COMMUNITY_AREA_NUMBER]]="", "",_xlfn.XLOOKUP(tbl_crime[[#This Row],[COMMUNITY_AREA_NUMBER]],tbl_census[COMMUNITY_AREA_NUMBER],tbl_census[COMMUNITY_AREA_NAME]))</f>
        <v>Greater Grand Crossing</v>
      </c>
      <c r="T309" s="9">
        <f>IF(tbl_crime[[#This Row],[COMMUNITY_AREA_NUMBER]]="","",_xlfn.XLOOKUP(tbl_crime[[#This Row],[COMMUNITY_AREA_NUMBER]],tbl_census[COMMUNITY_AREA_NUMBER],tbl_census[HARDSHIP_INDEX]))</f>
        <v>66</v>
      </c>
      <c r="U309" s="9">
        <v>2007</v>
      </c>
      <c r="V309" s="9">
        <v>41.752372049999998</v>
      </c>
      <c r="W309" s="9">
        <v>-87.605229339999994</v>
      </c>
      <c r="X309" s="9" t="s">
        <v>4089</v>
      </c>
      <c r="Y309" s="9">
        <f>_xlfn.XLOOKUP(tbl_crime[[#This Row],[COMMUNITY_AREA_NUMBER]],Table3[CA_NUMBER],Table3[Rate of misconduct per 100 students])</f>
        <v>328.7</v>
      </c>
      <c r="Z309" s="9">
        <f>_xlfn.XLOOKUP(tbl_crime[[#This Row],[COMMUNITY_AREA_NUMBER]],Table3[CA_NUMBER],Table3[TOTAL_COLLEGE_ENROLLMENT])</f>
        <v>4051</v>
      </c>
    </row>
    <row r="310" spans="2:26" x14ac:dyDescent="0.2">
      <c r="B310" s="9">
        <v>6186267</v>
      </c>
      <c r="C310" s="9" t="s">
        <v>4090</v>
      </c>
      <c r="D310" s="10">
        <v>39543</v>
      </c>
      <c r="E310" s="9" t="s">
        <v>3825</v>
      </c>
      <c r="F310" s="9">
        <v>1811</v>
      </c>
      <c r="G310" s="9" t="s">
        <v>3929</v>
      </c>
      <c r="H310" s="9" t="s">
        <v>3930</v>
      </c>
      <c r="I310" s="9" t="s">
        <v>3135</v>
      </c>
      <c r="J310" s="9" t="b">
        <v>1</v>
      </c>
      <c r="K310" s="9" t="b">
        <v>0</v>
      </c>
      <c r="L310" s="9">
        <v>913</v>
      </c>
      <c r="M310" s="9">
        <v>9</v>
      </c>
      <c r="N310" s="9">
        <v>12</v>
      </c>
      <c r="O310" s="9">
        <v>58</v>
      </c>
      <c r="P310" s="9">
        <v>18</v>
      </c>
      <c r="Q310" s="9">
        <v>1154727</v>
      </c>
      <c r="R310" s="9">
        <v>1879205</v>
      </c>
      <c r="S310" s="9" t="str">
        <f>IF(tbl_crime[[#This Row],[COMMUNITY_AREA_NUMBER]]="", "",_xlfn.XLOOKUP(tbl_crime[[#This Row],[COMMUNITY_AREA_NUMBER]],tbl_census[COMMUNITY_AREA_NUMBER],tbl_census[COMMUNITY_AREA_NAME]))</f>
        <v>Brighton Park</v>
      </c>
      <c r="T310" s="9">
        <f>IF(tbl_crime[[#This Row],[COMMUNITY_AREA_NUMBER]]="","",_xlfn.XLOOKUP(tbl_crime[[#This Row],[COMMUNITY_AREA_NUMBER]],tbl_census[COMMUNITY_AREA_NUMBER],tbl_census[HARDSHIP_INDEX]))</f>
        <v>84</v>
      </c>
      <c r="U310" s="9">
        <v>2008</v>
      </c>
      <c r="V310" s="9">
        <v>41.82435289</v>
      </c>
      <c r="W310" s="9">
        <v>-87.7078664</v>
      </c>
      <c r="X310" s="9" t="s">
        <v>4091</v>
      </c>
      <c r="Y310" s="9">
        <f>_xlfn.XLOOKUP(tbl_crime[[#This Row],[COMMUNITY_AREA_NUMBER]],Table3[CA_NUMBER],Table3[Rate of misconduct per 100 students])</f>
        <v>123.00000000000001</v>
      </c>
      <c r="Z310" s="9">
        <f>_xlfn.XLOOKUP(tbl_crime[[#This Row],[COMMUNITY_AREA_NUMBER]],Table3[CA_NUMBER],Table3[TOTAL_COLLEGE_ENROLLMENT])</f>
        <v>9647</v>
      </c>
    </row>
    <row r="311" spans="2:26" x14ac:dyDescent="0.2">
      <c r="B311" s="9">
        <v>2403623</v>
      </c>
      <c r="C311" s="9" t="s">
        <v>4092</v>
      </c>
      <c r="D311" s="10">
        <v>37160</v>
      </c>
      <c r="E311" s="9" t="s">
        <v>4093</v>
      </c>
      <c r="F311" s="9">
        <v>2027</v>
      </c>
      <c r="G311" s="9" t="s">
        <v>3929</v>
      </c>
      <c r="H311" s="9" t="s">
        <v>3966</v>
      </c>
      <c r="I311" s="9" t="s">
        <v>3135</v>
      </c>
      <c r="J311" s="9" t="b">
        <v>1</v>
      </c>
      <c r="K311" s="9" t="b">
        <v>0</v>
      </c>
      <c r="L311" s="9">
        <v>823</v>
      </c>
      <c r="M311" s="9">
        <v>8</v>
      </c>
      <c r="N311" s="9">
        <v>15</v>
      </c>
      <c r="O311" s="9">
        <v>66</v>
      </c>
      <c r="P311" s="9">
        <v>18</v>
      </c>
      <c r="Q311" s="9">
        <v>1156090</v>
      </c>
      <c r="R311" s="9">
        <v>1862921</v>
      </c>
      <c r="S311" s="9" t="str">
        <f>IF(tbl_crime[[#This Row],[COMMUNITY_AREA_NUMBER]]="", "",_xlfn.XLOOKUP(tbl_crime[[#This Row],[COMMUNITY_AREA_NUMBER]],tbl_census[COMMUNITY_AREA_NUMBER],tbl_census[COMMUNITY_AREA_NAME]))</f>
        <v>Chicago Lawn</v>
      </c>
      <c r="T311" s="9">
        <f>IF(tbl_crime[[#This Row],[COMMUNITY_AREA_NUMBER]]="","",_xlfn.XLOOKUP(tbl_crime[[#This Row],[COMMUNITY_AREA_NUMBER]],tbl_census[COMMUNITY_AREA_NUMBER],tbl_census[HARDSHIP_INDEX]))</f>
        <v>80</v>
      </c>
      <c r="U311" s="9">
        <v>2001</v>
      </c>
      <c r="V311" s="9">
        <v>41.779640030000003</v>
      </c>
      <c r="W311" s="9">
        <v>-87.703303840000004</v>
      </c>
      <c r="X311" s="9" t="s">
        <v>4094</v>
      </c>
      <c r="Y311" s="9">
        <f>_xlfn.XLOOKUP(tbl_crime[[#This Row],[COMMUNITY_AREA_NUMBER]],Table3[CA_NUMBER],Table3[Rate of misconduct per 100 students])</f>
        <v>224.5</v>
      </c>
      <c r="Z311" s="9">
        <f>_xlfn.XLOOKUP(tbl_crime[[#This Row],[COMMUNITY_AREA_NUMBER]],Table3[CA_NUMBER],Table3[TOTAL_COLLEGE_ENROLLMENT])</f>
        <v>7086</v>
      </c>
    </row>
    <row r="312" spans="2:26" x14ac:dyDescent="0.2">
      <c r="B312" s="9">
        <v>8300838</v>
      </c>
      <c r="C312" s="9" t="s">
        <v>4095</v>
      </c>
      <c r="D312" s="10">
        <v>40824</v>
      </c>
      <c r="E312" s="9" t="s">
        <v>4096</v>
      </c>
      <c r="F312" s="9">
        <v>2820</v>
      </c>
      <c r="G312" s="9" t="s">
        <v>4097</v>
      </c>
      <c r="H312" s="9" t="s">
        <v>4098</v>
      </c>
      <c r="I312" s="9" t="s">
        <v>3225</v>
      </c>
      <c r="J312" s="9" t="b">
        <v>0</v>
      </c>
      <c r="K312" s="9" t="b">
        <v>1</v>
      </c>
      <c r="L312" s="9">
        <v>1723</v>
      </c>
      <c r="M312" s="9">
        <v>17</v>
      </c>
      <c r="N312" s="9">
        <v>39</v>
      </c>
      <c r="O312" s="9">
        <v>14</v>
      </c>
      <c r="P312" s="9">
        <v>26</v>
      </c>
      <c r="Q312" s="9">
        <v>1150552</v>
      </c>
      <c r="R312" s="9">
        <v>1930307</v>
      </c>
      <c r="S312" s="9" t="str">
        <f>IF(tbl_crime[[#This Row],[COMMUNITY_AREA_NUMBER]]="", "",_xlfn.XLOOKUP(tbl_crime[[#This Row],[COMMUNITY_AREA_NUMBER]],tbl_census[COMMUNITY_AREA_NUMBER],tbl_census[COMMUNITY_AREA_NAME]))</f>
        <v>Albany Park</v>
      </c>
      <c r="T312" s="9">
        <f>IF(tbl_crime[[#This Row],[COMMUNITY_AREA_NUMBER]]="","",_xlfn.XLOOKUP(tbl_crime[[#This Row],[COMMUNITY_AREA_NUMBER]],tbl_census[COMMUNITY_AREA_NUMBER],tbl_census[HARDSHIP_INDEX]))</f>
        <v>53</v>
      </c>
      <c r="U312" s="9">
        <v>2011</v>
      </c>
      <c r="V312" s="9">
        <v>41.964664409999997</v>
      </c>
      <c r="W312" s="9">
        <v>-87.721847150000002</v>
      </c>
      <c r="X312" s="9" t="s">
        <v>4099</v>
      </c>
      <c r="Y312" s="9">
        <f>_xlfn.XLOOKUP(tbl_crime[[#This Row],[COMMUNITY_AREA_NUMBER]],Table3[CA_NUMBER],Table3[Rate of misconduct per 100 students])</f>
        <v>95.7</v>
      </c>
      <c r="Z312" s="9">
        <f>_xlfn.XLOOKUP(tbl_crime[[#This Row],[COMMUNITY_AREA_NUMBER]],Table3[CA_NUMBER],Table3[TOTAL_COLLEGE_ENROLLMENT])</f>
        <v>6864</v>
      </c>
    </row>
    <row r="313" spans="2:26" x14ac:dyDescent="0.2">
      <c r="B313" s="9">
        <v>10811959</v>
      </c>
      <c r="C313" s="9" t="s">
        <v>4100</v>
      </c>
      <c r="D313" s="10">
        <v>42745</v>
      </c>
      <c r="E313" s="9" t="s">
        <v>4101</v>
      </c>
      <c r="F313" s="9">
        <v>2820</v>
      </c>
      <c r="G313" s="9" t="s">
        <v>4097</v>
      </c>
      <c r="H313" s="9" t="s">
        <v>4098</v>
      </c>
      <c r="I313" s="9" t="s">
        <v>3122</v>
      </c>
      <c r="J313" s="9" t="b">
        <v>0</v>
      </c>
      <c r="K313" s="9" t="b">
        <v>1</v>
      </c>
      <c r="L313" s="9">
        <v>2535</v>
      </c>
      <c r="M313" s="9">
        <v>25</v>
      </c>
      <c r="N313" s="9">
        <v>26</v>
      </c>
      <c r="O313" s="9">
        <v>22</v>
      </c>
      <c r="P313" s="9">
        <v>26</v>
      </c>
      <c r="Q313" s="9">
        <v>1150735</v>
      </c>
      <c r="R313" s="9">
        <v>1912671</v>
      </c>
      <c r="S313" s="9" t="str">
        <f>IF(tbl_crime[[#This Row],[COMMUNITY_AREA_NUMBER]]="", "",_xlfn.XLOOKUP(tbl_crime[[#This Row],[COMMUNITY_AREA_NUMBER]],tbl_census[COMMUNITY_AREA_NUMBER],tbl_census[COMMUNITY_AREA_NAME]))</f>
        <v>Logan Square</v>
      </c>
      <c r="T313" s="9">
        <f>IF(tbl_crime[[#This Row],[COMMUNITY_AREA_NUMBER]]="","",_xlfn.XLOOKUP(tbl_crime[[#This Row],[COMMUNITY_AREA_NUMBER]],tbl_census[COMMUNITY_AREA_NUMBER],tbl_census[HARDSHIP_INDEX]))</f>
        <v>23</v>
      </c>
      <c r="U313" s="9">
        <v>2017</v>
      </c>
      <c r="V313" s="9">
        <v>41.916266229999998</v>
      </c>
      <c r="W313" s="9">
        <v>-87.721637009999995</v>
      </c>
      <c r="X313" s="9" t="s">
        <v>4102</v>
      </c>
      <c r="Y313" s="9">
        <f>_xlfn.XLOOKUP(tbl_crime[[#This Row],[COMMUNITY_AREA_NUMBER]],Table3[CA_NUMBER],Table3[Rate of misconduct per 100 students])</f>
        <v>122.49999999999999</v>
      </c>
      <c r="Z313" s="9">
        <f>_xlfn.XLOOKUP(tbl_crime[[#This Row],[COMMUNITY_AREA_NUMBER]],Table3[CA_NUMBER],Table3[TOTAL_COLLEGE_ENROLLMENT])</f>
        <v>7351</v>
      </c>
    </row>
    <row r="314" spans="2:26" x14ac:dyDescent="0.2">
      <c r="B314" s="9">
        <v>4750131</v>
      </c>
      <c r="C314" s="9" t="s">
        <v>4103</v>
      </c>
      <c r="D314" s="10">
        <v>38856</v>
      </c>
      <c r="E314" s="9" t="s">
        <v>4104</v>
      </c>
      <c r="F314" s="9">
        <v>2820</v>
      </c>
      <c r="G314" s="9" t="s">
        <v>4097</v>
      </c>
      <c r="H314" s="9" t="s">
        <v>4098</v>
      </c>
      <c r="I314" s="9" t="s">
        <v>3122</v>
      </c>
      <c r="J314" s="9" t="b">
        <v>0</v>
      </c>
      <c r="K314" s="9" t="b">
        <v>1</v>
      </c>
      <c r="L314" s="9">
        <v>2423</v>
      </c>
      <c r="M314" s="9">
        <v>24</v>
      </c>
      <c r="N314" s="9">
        <v>49</v>
      </c>
      <c r="O314" s="9">
        <v>1</v>
      </c>
      <c r="P314" s="9">
        <v>26</v>
      </c>
      <c r="Q314" s="9">
        <v>1163884</v>
      </c>
      <c r="R314" s="9">
        <v>1947582</v>
      </c>
      <c r="S314" s="9" t="str">
        <f>IF(tbl_crime[[#This Row],[COMMUNITY_AREA_NUMBER]]="", "",_xlfn.XLOOKUP(tbl_crime[[#This Row],[COMMUNITY_AREA_NUMBER]],tbl_census[COMMUNITY_AREA_NUMBER],tbl_census[COMMUNITY_AREA_NAME]))</f>
        <v>Rogers Park</v>
      </c>
      <c r="T314" s="9">
        <f>IF(tbl_crime[[#This Row],[COMMUNITY_AREA_NUMBER]]="","",_xlfn.XLOOKUP(tbl_crime[[#This Row],[COMMUNITY_AREA_NUMBER]],tbl_census[COMMUNITY_AREA_NUMBER],tbl_census[HARDSHIP_INDEX]))</f>
        <v>39</v>
      </c>
      <c r="U314" s="9">
        <v>2006</v>
      </c>
      <c r="V314" s="9">
        <v>42.011795999999997</v>
      </c>
      <c r="W314" s="9">
        <v>-87.672338710000005</v>
      </c>
      <c r="X314" s="9" t="s">
        <v>4105</v>
      </c>
      <c r="Y314" s="9">
        <f>_xlfn.XLOOKUP(tbl_crime[[#This Row],[COMMUNITY_AREA_NUMBER]],Table3[CA_NUMBER],Table3[Rate of misconduct per 100 students])</f>
        <v>94.6</v>
      </c>
      <c r="Z314" s="9">
        <f>_xlfn.XLOOKUP(tbl_crime[[#This Row],[COMMUNITY_AREA_NUMBER]],Table3[CA_NUMBER],Table3[TOTAL_COLLEGE_ENROLLMENT])</f>
        <v>4068</v>
      </c>
    </row>
    <row r="315" spans="2:26" x14ac:dyDescent="0.2">
      <c r="B315" s="9">
        <v>5448716</v>
      </c>
      <c r="C315" s="9" t="s">
        <v>4106</v>
      </c>
      <c r="D315" s="10">
        <v>39182</v>
      </c>
      <c r="E315" s="9" t="s">
        <v>4107</v>
      </c>
      <c r="F315" s="9">
        <v>2830</v>
      </c>
      <c r="G315" s="9" t="s">
        <v>4097</v>
      </c>
      <c r="H315" s="9" t="s">
        <v>4108</v>
      </c>
      <c r="I315" s="9" t="s">
        <v>3358</v>
      </c>
      <c r="J315" s="9" t="b">
        <v>0</v>
      </c>
      <c r="K315" s="9" t="b">
        <v>0</v>
      </c>
      <c r="L315" s="9">
        <v>1121</v>
      </c>
      <c r="M315" s="9">
        <v>11</v>
      </c>
      <c r="N315" s="9">
        <v>26</v>
      </c>
      <c r="O315" s="9">
        <v>23</v>
      </c>
      <c r="P315" s="9">
        <v>17</v>
      </c>
      <c r="Q315" s="9">
        <v>1152431</v>
      </c>
      <c r="R315" s="9">
        <v>1907428</v>
      </c>
      <c r="S315" s="9" t="str">
        <f>IF(tbl_crime[[#This Row],[COMMUNITY_AREA_NUMBER]]="", "",_xlfn.XLOOKUP(tbl_crime[[#This Row],[COMMUNITY_AREA_NUMBER]],tbl_census[COMMUNITY_AREA_NUMBER],tbl_census[COMMUNITY_AREA_NAME]))</f>
        <v>Humboldt park</v>
      </c>
      <c r="T315" s="9">
        <f>IF(tbl_crime[[#This Row],[COMMUNITY_AREA_NUMBER]]="","",_xlfn.XLOOKUP(tbl_crime[[#This Row],[COMMUNITY_AREA_NUMBER]],tbl_census[COMMUNITY_AREA_NUMBER],tbl_census[HARDSHIP_INDEX]))</f>
        <v>85</v>
      </c>
      <c r="U315" s="9">
        <v>2007</v>
      </c>
      <c r="V315" s="9">
        <v>41.901845590000001</v>
      </c>
      <c r="W315" s="9">
        <v>-87.715544679999994</v>
      </c>
      <c r="X315" s="9" t="s">
        <v>4109</v>
      </c>
      <c r="Y315" s="9">
        <f>_xlfn.XLOOKUP(tbl_crime[[#This Row],[COMMUNITY_AREA_NUMBER]],Table3[CA_NUMBER],Table3[Rate of misconduct per 100 students])</f>
        <v>533.20000000000005</v>
      </c>
      <c r="Z315" s="9">
        <f>_xlfn.XLOOKUP(tbl_crime[[#This Row],[COMMUNITY_AREA_NUMBER]],Table3[CA_NUMBER],Table3[TOTAL_COLLEGE_ENROLLMENT])</f>
        <v>8620</v>
      </c>
    </row>
    <row r="316" spans="2:26" x14ac:dyDescent="0.2">
      <c r="B316" s="9">
        <v>10779118</v>
      </c>
      <c r="C316" s="9" t="s">
        <v>4110</v>
      </c>
      <c r="D316" s="10">
        <v>42712</v>
      </c>
      <c r="E316" s="9" t="s">
        <v>4111</v>
      </c>
      <c r="F316" s="9">
        <v>2820</v>
      </c>
      <c r="G316" s="9" t="s">
        <v>4097</v>
      </c>
      <c r="H316" s="9" t="s">
        <v>4098</v>
      </c>
      <c r="I316" s="9" t="s">
        <v>3225</v>
      </c>
      <c r="J316" s="9" t="b">
        <v>0</v>
      </c>
      <c r="K316" s="9" t="b">
        <v>1</v>
      </c>
      <c r="L316" s="9">
        <v>933</v>
      </c>
      <c r="M316" s="9">
        <v>9</v>
      </c>
      <c r="N316" s="9">
        <v>16</v>
      </c>
      <c r="O316" s="9">
        <v>61</v>
      </c>
      <c r="P316" s="9">
        <v>26</v>
      </c>
      <c r="Q316" s="9">
        <v>1170415</v>
      </c>
      <c r="R316" s="9">
        <v>1871001</v>
      </c>
      <c r="S316" s="9" t="str">
        <f>IF(tbl_crime[[#This Row],[COMMUNITY_AREA_NUMBER]]="", "",_xlfn.XLOOKUP(tbl_crime[[#This Row],[COMMUNITY_AREA_NUMBER]],tbl_census[COMMUNITY_AREA_NUMBER],tbl_census[COMMUNITY_AREA_NAME]))</f>
        <v>New City</v>
      </c>
      <c r="T316" s="9">
        <f>IF(tbl_crime[[#This Row],[COMMUNITY_AREA_NUMBER]]="","",_xlfn.XLOOKUP(tbl_crime[[#This Row],[COMMUNITY_AREA_NUMBER]],tbl_census[COMMUNITY_AREA_NUMBER],tbl_census[HARDSHIP_INDEX]))</f>
        <v>91</v>
      </c>
      <c r="U316" s="9">
        <v>2016</v>
      </c>
      <c r="V316" s="9">
        <v>41.801512459999998</v>
      </c>
      <c r="W316" s="9">
        <v>-87.650551250000007</v>
      </c>
      <c r="X316" s="9" t="s">
        <v>4112</v>
      </c>
      <c r="Y316" s="9">
        <f>_xlfn.XLOOKUP(tbl_crime[[#This Row],[COMMUNITY_AREA_NUMBER]],Table3[CA_NUMBER],Table3[Rate of misconduct per 100 students])</f>
        <v>482.7</v>
      </c>
      <c r="Z316" s="9">
        <f>_xlfn.XLOOKUP(tbl_crime[[#This Row],[COMMUNITY_AREA_NUMBER]],Table3[CA_NUMBER],Table3[TOTAL_COLLEGE_ENROLLMENT])</f>
        <v>7922</v>
      </c>
    </row>
    <row r="317" spans="2:26" x14ac:dyDescent="0.2">
      <c r="B317" s="9">
        <v>4374455</v>
      </c>
      <c r="C317" s="9" t="s">
        <v>4113</v>
      </c>
      <c r="D317" s="10">
        <v>38633</v>
      </c>
      <c r="E317" s="9" t="s">
        <v>4114</v>
      </c>
      <c r="F317" s="9">
        <v>4387</v>
      </c>
      <c r="G317" s="9" t="s">
        <v>4097</v>
      </c>
      <c r="H317" s="9" t="s">
        <v>4115</v>
      </c>
      <c r="I317" s="9" t="s">
        <v>3122</v>
      </c>
      <c r="J317" s="9" t="b">
        <v>1</v>
      </c>
      <c r="K317" s="9" t="b">
        <v>1</v>
      </c>
      <c r="L317" s="9">
        <v>813</v>
      </c>
      <c r="M317" s="9">
        <v>8</v>
      </c>
      <c r="N317" s="9">
        <v>13</v>
      </c>
      <c r="O317" s="9">
        <v>62</v>
      </c>
      <c r="P317" s="9">
        <v>26</v>
      </c>
      <c r="Q317" s="9">
        <v>1149366</v>
      </c>
      <c r="R317" s="9">
        <v>1865564</v>
      </c>
      <c r="S317" s="9" t="str">
        <f>IF(tbl_crime[[#This Row],[COMMUNITY_AREA_NUMBER]]="", "",_xlfn.XLOOKUP(tbl_crime[[#This Row],[COMMUNITY_AREA_NUMBER]],tbl_census[COMMUNITY_AREA_NUMBER],tbl_census[COMMUNITY_AREA_NAME]))</f>
        <v>West Elsdon</v>
      </c>
      <c r="T317" s="9">
        <f>IF(tbl_crime[[#This Row],[COMMUNITY_AREA_NUMBER]]="","",_xlfn.XLOOKUP(tbl_crime[[#This Row],[COMMUNITY_AREA_NUMBER]],tbl_census[COMMUNITY_AREA_NUMBER],tbl_census[HARDSHIP_INDEX]))</f>
        <v>69</v>
      </c>
      <c r="U317" s="9">
        <v>2005</v>
      </c>
      <c r="V317" s="9">
        <v>41.787025380000003</v>
      </c>
      <c r="W317" s="9">
        <v>-87.727886949999998</v>
      </c>
      <c r="X317" s="9" t="s">
        <v>4116</v>
      </c>
      <c r="Y317" s="9">
        <f>_xlfn.XLOOKUP(tbl_crime[[#This Row],[COMMUNITY_AREA_NUMBER]],Table3[CA_NUMBER],Table3[Rate of misconduct per 100 students])</f>
        <v>13.7</v>
      </c>
      <c r="Z317" s="9">
        <f>_xlfn.XLOOKUP(tbl_crime[[#This Row],[COMMUNITY_AREA_NUMBER]],Table3[CA_NUMBER],Table3[TOTAL_COLLEGE_ENROLLMENT])</f>
        <v>3700</v>
      </c>
    </row>
    <row r="318" spans="2:26" x14ac:dyDescent="0.2">
      <c r="B318" s="9">
        <v>7363357</v>
      </c>
      <c r="C318" s="9" t="s">
        <v>4117</v>
      </c>
      <c r="D318" s="10">
        <v>40222</v>
      </c>
      <c r="E318" s="9" t="s">
        <v>4118</v>
      </c>
      <c r="F318" s="9">
        <v>2825</v>
      </c>
      <c r="G318" s="9" t="s">
        <v>4097</v>
      </c>
      <c r="H318" s="9" t="s">
        <v>4119</v>
      </c>
      <c r="I318" s="9" t="s">
        <v>3122</v>
      </c>
      <c r="J318" s="9" t="b">
        <v>0</v>
      </c>
      <c r="K318" s="9" t="b">
        <v>0</v>
      </c>
      <c r="L318" s="9">
        <v>2332</v>
      </c>
      <c r="M318" s="9">
        <v>19</v>
      </c>
      <c r="N318" s="9">
        <v>44</v>
      </c>
      <c r="O318" s="9">
        <v>6</v>
      </c>
      <c r="P318" s="9">
        <v>26</v>
      </c>
      <c r="Q318" s="9">
        <v>1172211</v>
      </c>
      <c r="R318" s="9">
        <v>1921511</v>
      </c>
      <c r="S318" s="9" t="str">
        <f>IF(tbl_crime[[#This Row],[COMMUNITY_AREA_NUMBER]]="", "",_xlfn.XLOOKUP(tbl_crime[[#This Row],[COMMUNITY_AREA_NUMBER]],tbl_census[COMMUNITY_AREA_NUMBER],tbl_census[COMMUNITY_AREA_NAME]))</f>
        <v>Lake View</v>
      </c>
      <c r="T318" s="9">
        <f>IF(tbl_crime[[#This Row],[COMMUNITY_AREA_NUMBER]]="","",_xlfn.XLOOKUP(tbl_crime[[#This Row],[COMMUNITY_AREA_NUMBER]],tbl_census[COMMUNITY_AREA_NUMBER],tbl_census[HARDSHIP_INDEX]))</f>
        <v>5</v>
      </c>
      <c r="U318" s="9">
        <v>2010</v>
      </c>
      <c r="V318" s="9">
        <v>41.940076140000002</v>
      </c>
      <c r="W318" s="9">
        <v>-87.642473800000005</v>
      </c>
      <c r="X318" s="9" t="s">
        <v>4120</v>
      </c>
      <c r="Y318" s="9">
        <f>_xlfn.XLOOKUP(tbl_crime[[#This Row],[COMMUNITY_AREA_NUMBER]],Table3[CA_NUMBER],Table3[Rate of misconduct per 100 students])</f>
        <v>90.8</v>
      </c>
      <c r="Z318" s="9">
        <f>_xlfn.XLOOKUP(tbl_crime[[#This Row],[COMMUNITY_AREA_NUMBER]],Table3[CA_NUMBER],Table3[TOTAL_COLLEGE_ENROLLMENT])</f>
        <v>7055</v>
      </c>
    </row>
    <row r="319" spans="2:26" x14ac:dyDescent="0.2">
      <c r="B319" s="9">
        <v>6993831</v>
      </c>
      <c r="C319" s="9" t="s">
        <v>4121</v>
      </c>
      <c r="D319" s="10">
        <v>39987</v>
      </c>
      <c r="E319" s="9" t="s">
        <v>4122</v>
      </c>
      <c r="F319" s="9">
        <v>2825</v>
      </c>
      <c r="G319" s="9" t="s">
        <v>4097</v>
      </c>
      <c r="H319" s="9" t="s">
        <v>4119</v>
      </c>
      <c r="I319" s="9" t="s">
        <v>3122</v>
      </c>
      <c r="J319" s="9" t="b">
        <v>0</v>
      </c>
      <c r="K319" s="9" t="b">
        <v>1</v>
      </c>
      <c r="L319" s="9">
        <v>1223</v>
      </c>
      <c r="M319" s="9">
        <v>12</v>
      </c>
      <c r="N319" s="9">
        <v>25</v>
      </c>
      <c r="O319" s="9">
        <v>31</v>
      </c>
      <c r="P319" s="9">
        <v>26</v>
      </c>
      <c r="Q319" s="9">
        <v>1164905</v>
      </c>
      <c r="R319" s="9">
        <v>1891447</v>
      </c>
      <c r="S319" s="9" t="str">
        <f>IF(tbl_crime[[#This Row],[COMMUNITY_AREA_NUMBER]]="", "",_xlfn.XLOOKUP(tbl_crime[[#This Row],[COMMUNITY_AREA_NUMBER]],tbl_census[COMMUNITY_AREA_NUMBER],tbl_census[COMMUNITY_AREA_NAME]))</f>
        <v>Lower West Side</v>
      </c>
      <c r="T319" s="9">
        <f>IF(tbl_crime[[#This Row],[COMMUNITY_AREA_NUMBER]]="","",_xlfn.XLOOKUP(tbl_crime[[#This Row],[COMMUNITY_AREA_NUMBER]],tbl_census[COMMUNITY_AREA_NUMBER],tbl_census[HARDSHIP_INDEX]))</f>
        <v>76</v>
      </c>
      <c r="U319" s="9">
        <v>2009</v>
      </c>
      <c r="V319" s="9">
        <v>41.857736780000003</v>
      </c>
      <c r="W319" s="9">
        <v>-87.670179680000004</v>
      </c>
      <c r="X319" s="9" t="s">
        <v>4123</v>
      </c>
      <c r="Y319" s="9">
        <f>_xlfn.XLOOKUP(tbl_crime[[#This Row],[COMMUNITY_AREA_NUMBER]],Table3[CA_NUMBER],Table3[Rate of misconduct per 100 students])</f>
        <v>80.7</v>
      </c>
      <c r="Z319" s="9">
        <f>_xlfn.XLOOKUP(tbl_crime[[#This Row],[COMMUNITY_AREA_NUMBER]],Table3[CA_NUMBER],Table3[TOTAL_COLLEGE_ENROLLMENT])</f>
        <v>7257</v>
      </c>
    </row>
    <row r="320" spans="2:26" x14ac:dyDescent="0.2">
      <c r="B320" s="9">
        <v>6155786</v>
      </c>
      <c r="C320" s="9" t="s">
        <v>4124</v>
      </c>
      <c r="D320" s="10">
        <v>39532</v>
      </c>
      <c r="E320" s="9" t="s">
        <v>4125</v>
      </c>
      <c r="F320" s="9">
        <v>4510</v>
      </c>
      <c r="G320" s="9" t="s">
        <v>4097</v>
      </c>
      <c r="H320" s="9" t="s">
        <v>4126</v>
      </c>
      <c r="I320" s="9" t="s">
        <v>3225</v>
      </c>
      <c r="J320" s="9" t="b">
        <v>0</v>
      </c>
      <c r="K320" s="9" t="b">
        <v>0</v>
      </c>
      <c r="L320" s="9">
        <v>1821</v>
      </c>
      <c r="M320" s="9">
        <v>18</v>
      </c>
      <c r="N320" s="9">
        <v>27</v>
      </c>
      <c r="O320" s="9">
        <v>8</v>
      </c>
      <c r="P320" s="9">
        <v>26</v>
      </c>
      <c r="Q320" s="9">
        <v>1172934</v>
      </c>
      <c r="R320" s="9">
        <v>1909278</v>
      </c>
      <c r="S320" s="9" t="str">
        <f>IF(tbl_crime[[#This Row],[COMMUNITY_AREA_NUMBER]]="", "",_xlfn.XLOOKUP(tbl_crime[[#This Row],[COMMUNITY_AREA_NUMBER]],tbl_census[COMMUNITY_AREA_NUMBER],tbl_census[COMMUNITY_AREA_NAME]))</f>
        <v>Near North Side</v>
      </c>
      <c r="T320" s="9">
        <f>IF(tbl_crime[[#This Row],[COMMUNITY_AREA_NUMBER]]="","",_xlfn.XLOOKUP(tbl_crime[[#This Row],[COMMUNITY_AREA_NUMBER]],tbl_census[COMMUNITY_AREA_NUMBER],tbl_census[HARDSHIP_INDEX]))</f>
        <v>1</v>
      </c>
      <c r="U320" s="9">
        <v>2008</v>
      </c>
      <c r="V320" s="9">
        <v>41.906492229999998</v>
      </c>
      <c r="W320" s="9">
        <v>-87.640179989999993</v>
      </c>
      <c r="X320" s="9" t="s">
        <v>4127</v>
      </c>
      <c r="Y320" s="9">
        <f>_xlfn.XLOOKUP(tbl_crime[[#This Row],[COMMUNITY_AREA_NUMBER]],Table3[CA_NUMBER],Table3[Rate of misconduct per 100 students])</f>
        <v>115.39999999999999</v>
      </c>
      <c r="Z320" s="9">
        <f>_xlfn.XLOOKUP(tbl_crime[[#This Row],[COMMUNITY_AREA_NUMBER]],Table3[CA_NUMBER],Table3[TOTAL_COLLEGE_ENROLLMENT])</f>
        <v>3362</v>
      </c>
    </row>
    <row r="321" spans="2:26" x14ac:dyDescent="0.2">
      <c r="B321" s="9">
        <v>6054992</v>
      </c>
      <c r="C321" s="9" t="s">
        <v>4128</v>
      </c>
      <c r="D321" s="10">
        <v>39481</v>
      </c>
      <c r="E321" s="9" t="s">
        <v>4129</v>
      </c>
      <c r="F321" s="9">
        <v>2820</v>
      </c>
      <c r="G321" s="9" t="s">
        <v>4097</v>
      </c>
      <c r="H321" s="9" t="s">
        <v>4098</v>
      </c>
      <c r="I321" s="9" t="s">
        <v>3225</v>
      </c>
      <c r="J321" s="9" t="b">
        <v>0</v>
      </c>
      <c r="K321" s="9" t="b">
        <v>1</v>
      </c>
      <c r="L321" s="9">
        <v>2522</v>
      </c>
      <c r="M321" s="9">
        <v>25</v>
      </c>
      <c r="N321" s="9">
        <v>31</v>
      </c>
      <c r="O321" s="9">
        <v>19</v>
      </c>
      <c r="P321" s="9">
        <v>26</v>
      </c>
      <c r="Q321" s="9">
        <v>1144244</v>
      </c>
      <c r="R321" s="9">
        <v>1914869</v>
      </c>
      <c r="S321" s="9" t="str">
        <f>IF(tbl_crime[[#This Row],[COMMUNITY_AREA_NUMBER]]="", "",_xlfn.XLOOKUP(tbl_crime[[#This Row],[COMMUNITY_AREA_NUMBER]],tbl_census[COMMUNITY_AREA_NUMBER],tbl_census[COMMUNITY_AREA_NAME]))</f>
        <v>Belmont Cragin</v>
      </c>
      <c r="T321" s="9">
        <f>IF(tbl_crime[[#This Row],[COMMUNITY_AREA_NUMBER]]="","",_xlfn.XLOOKUP(tbl_crime[[#This Row],[COMMUNITY_AREA_NUMBER]],tbl_census[COMMUNITY_AREA_NUMBER],tbl_census[HARDSHIP_INDEX]))</f>
        <v>70</v>
      </c>
      <c r="U321" s="9">
        <v>2008</v>
      </c>
      <c r="V321" s="9">
        <v>41.922422330000003</v>
      </c>
      <c r="W321" s="9">
        <v>-87.745429529999996</v>
      </c>
      <c r="X321" s="9" t="s">
        <v>4130</v>
      </c>
      <c r="Y321" s="9">
        <f>_xlfn.XLOOKUP(tbl_crime[[#This Row],[COMMUNITY_AREA_NUMBER]],Table3[CA_NUMBER],Table3[Rate of misconduct per 100 students])</f>
        <v>100.6</v>
      </c>
      <c r="Z321" s="9">
        <f>_xlfn.XLOOKUP(tbl_crime[[#This Row],[COMMUNITY_AREA_NUMBER]],Table3[CA_NUMBER],Table3[TOTAL_COLLEGE_ENROLLMENT])</f>
        <v>14386</v>
      </c>
    </row>
    <row r="322" spans="2:26" x14ac:dyDescent="0.2">
      <c r="B322" s="9">
        <v>6252456</v>
      </c>
      <c r="C322" s="9" t="s">
        <v>4131</v>
      </c>
      <c r="D322" s="10">
        <v>39584</v>
      </c>
      <c r="E322" s="9" t="s">
        <v>4132</v>
      </c>
      <c r="F322" s="9">
        <v>2826</v>
      </c>
      <c r="G322" s="9" t="s">
        <v>4097</v>
      </c>
      <c r="H322" s="9" t="s">
        <v>4133</v>
      </c>
      <c r="I322" s="9" t="s">
        <v>3225</v>
      </c>
      <c r="J322" s="9" t="b">
        <v>0</v>
      </c>
      <c r="K322" s="9" t="b">
        <v>1</v>
      </c>
      <c r="L322" s="9">
        <v>2132</v>
      </c>
      <c r="M322" s="9">
        <v>2</v>
      </c>
      <c r="N322" s="9">
        <v>4</v>
      </c>
      <c r="O322" s="9">
        <v>39</v>
      </c>
      <c r="P322" s="9">
        <v>26</v>
      </c>
      <c r="S322" s="9" t="str">
        <f>IF(tbl_crime[[#This Row],[COMMUNITY_AREA_NUMBER]]="", "",_xlfn.XLOOKUP(tbl_crime[[#This Row],[COMMUNITY_AREA_NUMBER]],tbl_census[COMMUNITY_AREA_NUMBER],tbl_census[COMMUNITY_AREA_NAME]))</f>
        <v>Kenwood</v>
      </c>
      <c r="T322" s="9">
        <f>IF(tbl_crime[[#This Row],[COMMUNITY_AREA_NUMBER]]="","",_xlfn.XLOOKUP(tbl_crime[[#This Row],[COMMUNITY_AREA_NUMBER]],tbl_census[COMMUNITY_AREA_NUMBER],tbl_census[HARDSHIP_INDEX]))</f>
        <v>26</v>
      </c>
      <c r="U322" s="9">
        <v>2008</v>
      </c>
      <c r="Y322" s="9">
        <f>_xlfn.XLOOKUP(tbl_crime[[#This Row],[COMMUNITY_AREA_NUMBER]],Table3[CA_NUMBER],Table3[Rate of misconduct per 100 students])</f>
        <v>213.20000000000005</v>
      </c>
      <c r="Z322" s="9">
        <f>_xlfn.XLOOKUP(tbl_crime[[#This Row],[COMMUNITY_AREA_NUMBER]],Table3[CA_NUMBER],Table3[TOTAL_COLLEGE_ENROLLMENT])</f>
        <v>4287</v>
      </c>
    </row>
    <row r="323" spans="2:26" x14ac:dyDescent="0.2">
      <c r="B323" s="9">
        <v>2748713</v>
      </c>
      <c r="C323" s="9" t="s">
        <v>4134</v>
      </c>
      <c r="D323" s="10">
        <v>37765</v>
      </c>
      <c r="E323" s="9" t="s">
        <v>4135</v>
      </c>
      <c r="F323" s="9">
        <v>2825</v>
      </c>
      <c r="G323" s="9" t="s">
        <v>4097</v>
      </c>
      <c r="H323" s="9" t="s">
        <v>4119</v>
      </c>
      <c r="I323" s="9" t="s">
        <v>3225</v>
      </c>
      <c r="J323" s="9" t="b">
        <v>0</v>
      </c>
      <c r="K323" s="9" t="b">
        <v>0</v>
      </c>
      <c r="L323" s="9">
        <v>321</v>
      </c>
      <c r="M323" s="9">
        <v>3</v>
      </c>
      <c r="N323" s="9">
        <v>5</v>
      </c>
      <c r="O323" s="9">
        <v>42</v>
      </c>
      <c r="P323" s="9">
        <v>26</v>
      </c>
      <c r="Q323" s="9">
        <v>1187366</v>
      </c>
      <c r="R323" s="9">
        <v>1862190</v>
      </c>
      <c r="S323" s="9" t="str">
        <f>IF(tbl_crime[[#This Row],[COMMUNITY_AREA_NUMBER]]="", "",_xlfn.XLOOKUP(tbl_crime[[#This Row],[COMMUNITY_AREA_NUMBER]],tbl_census[COMMUNITY_AREA_NUMBER],tbl_census[COMMUNITY_AREA_NAME]))</f>
        <v>Woodlawn</v>
      </c>
      <c r="T323" s="9">
        <f>IF(tbl_crime[[#This Row],[COMMUNITY_AREA_NUMBER]]="","",_xlfn.XLOOKUP(tbl_crime[[#This Row],[COMMUNITY_AREA_NUMBER]],tbl_census[COMMUNITY_AREA_NUMBER],tbl_census[HARDSHIP_INDEX]))</f>
        <v>58</v>
      </c>
      <c r="U323" s="9">
        <v>2003</v>
      </c>
      <c r="V323" s="9">
        <v>41.776948079999997</v>
      </c>
      <c r="W323" s="9">
        <v>-87.588666189999998</v>
      </c>
      <c r="X323" s="9" t="s">
        <v>4136</v>
      </c>
      <c r="Y323" s="9">
        <f>_xlfn.XLOOKUP(tbl_crime[[#This Row],[COMMUNITY_AREA_NUMBER]],Table3[CA_NUMBER],Table3[Rate of misconduct per 100 students])</f>
        <v>224.89999999999998</v>
      </c>
      <c r="Z323" s="9">
        <f>_xlfn.XLOOKUP(tbl_crime[[#This Row],[COMMUNITY_AREA_NUMBER]],Table3[CA_NUMBER],Table3[TOTAL_COLLEGE_ENROLLMENT])</f>
        <v>4206</v>
      </c>
    </row>
    <row r="324" spans="2:26" x14ac:dyDescent="0.2">
      <c r="B324" s="9">
        <v>10931066</v>
      </c>
      <c r="C324" s="9" t="s">
        <v>4137</v>
      </c>
      <c r="D324" s="10">
        <v>42855</v>
      </c>
      <c r="E324" s="9" t="s">
        <v>4138</v>
      </c>
      <c r="F324" s="9">
        <v>2826</v>
      </c>
      <c r="G324" s="9" t="s">
        <v>4097</v>
      </c>
      <c r="H324" s="9" t="s">
        <v>4133</v>
      </c>
      <c r="I324" s="9" t="s">
        <v>3225</v>
      </c>
      <c r="J324" s="9" t="b">
        <v>0</v>
      </c>
      <c r="K324" s="9" t="b">
        <v>0</v>
      </c>
      <c r="L324" s="9">
        <v>1422</v>
      </c>
      <c r="M324" s="9">
        <v>14</v>
      </c>
      <c r="N324" s="9">
        <v>26</v>
      </c>
      <c r="O324" s="9">
        <v>23</v>
      </c>
      <c r="P324" s="9">
        <v>26</v>
      </c>
      <c r="Q324" s="9">
        <v>1153216</v>
      </c>
      <c r="R324" s="9">
        <v>1909426</v>
      </c>
      <c r="S324" s="9" t="str">
        <f>IF(tbl_crime[[#This Row],[COMMUNITY_AREA_NUMBER]]="", "",_xlfn.XLOOKUP(tbl_crime[[#This Row],[COMMUNITY_AREA_NUMBER]],tbl_census[COMMUNITY_AREA_NUMBER],tbl_census[COMMUNITY_AREA_NAME]))</f>
        <v>Humboldt park</v>
      </c>
      <c r="T324" s="9">
        <f>IF(tbl_crime[[#This Row],[COMMUNITY_AREA_NUMBER]]="","",_xlfn.XLOOKUP(tbl_crime[[#This Row],[COMMUNITY_AREA_NUMBER]],tbl_census[COMMUNITY_AREA_NUMBER],tbl_census[HARDSHIP_INDEX]))</f>
        <v>85</v>
      </c>
      <c r="U324" s="9">
        <v>2017</v>
      </c>
      <c r="V324" s="9">
        <v>41.907312740000002</v>
      </c>
      <c r="W324" s="9">
        <v>-87.712608160000002</v>
      </c>
      <c r="X324" s="9" t="s">
        <v>4139</v>
      </c>
      <c r="Y324" s="9">
        <f>_xlfn.XLOOKUP(tbl_crime[[#This Row],[COMMUNITY_AREA_NUMBER]],Table3[CA_NUMBER],Table3[Rate of misconduct per 100 students])</f>
        <v>533.20000000000005</v>
      </c>
      <c r="Z324" s="9">
        <f>_xlfn.XLOOKUP(tbl_crime[[#This Row],[COMMUNITY_AREA_NUMBER]],Table3[CA_NUMBER],Table3[TOTAL_COLLEGE_ENROLLMENT])</f>
        <v>8620</v>
      </c>
    </row>
    <row r="325" spans="2:26" x14ac:dyDescent="0.2">
      <c r="B325" s="9">
        <v>5601454</v>
      </c>
      <c r="C325" s="9" t="s">
        <v>4140</v>
      </c>
      <c r="D325" s="10">
        <v>39248</v>
      </c>
      <c r="E325" s="9" t="s">
        <v>4141</v>
      </c>
      <c r="F325" s="9">
        <v>2820</v>
      </c>
      <c r="G325" s="9" t="s">
        <v>4097</v>
      </c>
      <c r="H325" s="9" t="s">
        <v>4098</v>
      </c>
      <c r="I325" s="9" t="s">
        <v>3113</v>
      </c>
      <c r="J325" s="9" t="b">
        <v>0</v>
      </c>
      <c r="K325" s="9" t="b">
        <v>1</v>
      </c>
      <c r="L325" s="9">
        <v>1722</v>
      </c>
      <c r="M325" s="9">
        <v>17</v>
      </c>
      <c r="N325" s="9">
        <v>45</v>
      </c>
      <c r="O325" s="9">
        <v>15</v>
      </c>
      <c r="P325" s="9">
        <v>26</v>
      </c>
      <c r="Q325" s="9">
        <v>1143937</v>
      </c>
      <c r="R325" s="9">
        <v>1926169</v>
      </c>
      <c r="S325" s="9" t="str">
        <f>IF(tbl_crime[[#This Row],[COMMUNITY_AREA_NUMBER]]="", "",_xlfn.XLOOKUP(tbl_crime[[#This Row],[COMMUNITY_AREA_NUMBER]],tbl_census[COMMUNITY_AREA_NUMBER],tbl_census[COMMUNITY_AREA_NAME]))</f>
        <v>Portage Park</v>
      </c>
      <c r="T325" s="9">
        <f>IF(tbl_crime[[#This Row],[COMMUNITY_AREA_NUMBER]]="","",_xlfn.XLOOKUP(tbl_crime[[#This Row],[COMMUNITY_AREA_NUMBER]],tbl_census[COMMUNITY_AREA_NUMBER],tbl_census[HARDSHIP_INDEX]))</f>
        <v>35</v>
      </c>
      <c r="U325" s="9">
        <v>2007</v>
      </c>
      <c r="V325" s="9">
        <v>41.953436359999998</v>
      </c>
      <c r="W325" s="9">
        <v>-87.74627323</v>
      </c>
      <c r="X325" s="9" t="s">
        <v>4142</v>
      </c>
      <c r="Y325" s="9">
        <f>_xlfn.XLOOKUP(tbl_crime[[#This Row],[COMMUNITY_AREA_NUMBER]],Table3[CA_NUMBER],Table3[Rate of misconduct per 100 students])</f>
        <v>60.100000000000009</v>
      </c>
      <c r="Z325" s="9">
        <f>_xlfn.XLOOKUP(tbl_crime[[#This Row],[COMMUNITY_AREA_NUMBER]],Table3[CA_NUMBER],Table3[TOTAL_COLLEGE_ENROLLMENT])</f>
        <v>6954</v>
      </c>
    </row>
    <row r="326" spans="2:26" x14ac:dyDescent="0.2">
      <c r="B326" s="9">
        <v>10808622</v>
      </c>
      <c r="C326" s="9" t="s">
        <v>4143</v>
      </c>
      <c r="D326" s="10">
        <v>42742</v>
      </c>
      <c r="E326" s="9" t="s">
        <v>4144</v>
      </c>
      <c r="F326" s="9">
        <v>2820</v>
      </c>
      <c r="G326" s="9" t="s">
        <v>4097</v>
      </c>
      <c r="H326" s="9" t="s">
        <v>4098</v>
      </c>
      <c r="I326" s="9" t="s">
        <v>3122</v>
      </c>
      <c r="J326" s="9" t="b">
        <v>0</v>
      </c>
      <c r="K326" s="9" t="b">
        <v>0</v>
      </c>
      <c r="L326" s="9">
        <v>2512</v>
      </c>
      <c r="M326" s="9">
        <v>25</v>
      </c>
      <c r="N326" s="9">
        <v>36</v>
      </c>
      <c r="O326" s="9">
        <v>18</v>
      </c>
      <c r="P326" s="9">
        <v>26</v>
      </c>
      <c r="Q326" s="9">
        <v>1130226</v>
      </c>
      <c r="R326" s="9">
        <v>1916527</v>
      </c>
      <c r="S326" s="9" t="str">
        <f>IF(tbl_crime[[#This Row],[COMMUNITY_AREA_NUMBER]]="", "",_xlfn.XLOOKUP(tbl_crime[[#This Row],[COMMUNITY_AREA_NUMBER]],tbl_census[COMMUNITY_AREA_NUMBER],tbl_census[COMMUNITY_AREA_NAME]))</f>
        <v>Montclaire</v>
      </c>
      <c r="T326" s="9">
        <f>IF(tbl_crime[[#This Row],[COMMUNITY_AREA_NUMBER]]="","",_xlfn.XLOOKUP(tbl_crime[[#This Row],[COMMUNITY_AREA_NUMBER]],tbl_census[COMMUNITY_AREA_NUMBER],tbl_census[HARDSHIP_INDEX]))</f>
        <v>50</v>
      </c>
      <c r="U326" s="9">
        <v>2017</v>
      </c>
      <c r="V326" s="9">
        <v>41.927224250000002</v>
      </c>
      <c r="W326" s="9">
        <v>-87.79689879</v>
      </c>
      <c r="X326" s="9" t="s">
        <v>4145</v>
      </c>
      <c r="Y326" s="9">
        <f>_xlfn.XLOOKUP(tbl_crime[[#This Row],[COMMUNITY_AREA_NUMBER]],Table3[CA_NUMBER],Table3[Rate of misconduct per 100 students])</f>
        <v>2.2000000000000002</v>
      </c>
      <c r="Z326" s="9">
        <f>_xlfn.XLOOKUP(tbl_crime[[#This Row],[COMMUNITY_AREA_NUMBER]],Table3[CA_NUMBER],Table3[TOTAL_COLLEGE_ENROLLMENT])</f>
        <v>1317</v>
      </c>
    </row>
    <row r="327" spans="2:26" x14ac:dyDescent="0.2">
      <c r="B327" s="9">
        <v>2866020</v>
      </c>
      <c r="C327" s="9" t="s">
        <v>4146</v>
      </c>
      <c r="D327" s="10">
        <v>37833</v>
      </c>
      <c r="E327" s="9" t="s">
        <v>4147</v>
      </c>
      <c r="F327" s="9">
        <v>2825</v>
      </c>
      <c r="G327" s="9" t="s">
        <v>4097</v>
      </c>
      <c r="H327" s="9" t="s">
        <v>4119</v>
      </c>
      <c r="I327" s="9" t="s">
        <v>3225</v>
      </c>
      <c r="J327" s="9" t="b">
        <v>0</v>
      </c>
      <c r="K327" s="9" t="b">
        <v>0</v>
      </c>
      <c r="L327" s="9">
        <v>1733</v>
      </c>
      <c r="M327" s="9">
        <v>17</v>
      </c>
      <c r="N327" s="9">
        <v>33</v>
      </c>
      <c r="O327" s="9">
        <v>21</v>
      </c>
      <c r="P327" s="9">
        <v>26</v>
      </c>
      <c r="Q327" s="9">
        <v>1156775</v>
      </c>
      <c r="R327" s="9">
        <v>1922046</v>
      </c>
      <c r="S327" s="9" t="str">
        <f>IF(tbl_crime[[#This Row],[COMMUNITY_AREA_NUMBER]]="", "",_xlfn.XLOOKUP(tbl_crime[[#This Row],[COMMUNITY_AREA_NUMBER]],tbl_census[COMMUNITY_AREA_NUMBER],tbl_census[COMMUNITY_AREA_NAME]))</f>
        <v>Avondale</v>
      </c>
      <c r="T327" s="9">
        <f>IF(tbl_crime[[#This Row],[COMMUNITY_AREA_NUMBER]]="","",_xlfn.XLOOKUP(tbl_crime[[#This Row],[COMMUNITY_AREA_NUMBER]],tbl_census[COMMUNITY_AREA_NUMBER],tbl_census[HARDSHIP_INDEX]))</f>
        <v>42</v>
      </c>
      <c r="U327" s="9">
        <v>2003</v>
      </c>
      <c r="V327" s="9">
        <v>41.941871560000003</v>
      </c>
      <c r="W327" s="9">
        <v>-87.699191490000004</v>
      </c>
      <c r="X327" s="9" t="s">
        <v>4148</v>
      </c>
      <c r="Y327" s="9">
        <f>_xlfn.XLOOKUP(tbl_crime[[#This Row],[COMMUNITY_AREA_NUMBER]],Table3[CA_NUMBER],Table3[Rate of misconduct per 100 students])</f>
        <v>59.4</v>
      </c>
      <c r="Z327" s="9">
        <f>_xlfn.XLOOKUP(tbl_crime[[#This Row],[COMMUNITY_AREA_NUMBER]],Table3[CA_NUMBER],Table3[TOTAL_COLLEGE_ENROLLMENT])</f>
        <v>3640</v>
      </c>
    </row>
    <row r="328" spans="2:26" x14ac:dyDescent="0.2">
      <c r="B328" s="9">
        <v>2412250</v>
      </c>
      <c r="C328" s="9" t="s">
        <v>4149</v>
      </c>
      <c r="D328" s="10">
        <v>37550</v>
      </c>
      <c r="E328" s="9" t="s">
        <v>4150</v>
      </c>
      <c r="F328" s="9">
        <v>2825</v>
      </c>
      <c r="G328" s="9" t="s">
        <v>4097</v>
      </c>
      <c r="H328" s="9" t="s">
        <v>4119</v>
      </c>
      <c r="I328" s="9" t="s">
        <v>3225</v>
      </c>
      <c r="J328" s="9" t="b">
        <v>0</v>
      </c>
      <c r="K328" s="9" t="b">
        <v>0</v>
      </c>
      <c r="L328" s="9">
        <v>2413</v>
      </c>
      <c r="M328" s="9">
        <v>24</v>
      </c>
      <c r="N328" s="9">
        <v>50</v>
      </c>
      <c r="O328" s="9">
        <v>2</v>
      </c>
      <c r="P328" s="9">
        <v>26</v>
      </c>
      <c r="Q328" s="9">
        <v>1155218</v>
      </c>
      <c r="R328" s="9">
        <v>1941267</v>
      </c>
      <c r="S328" s="9" t="str">
        <f>IF(tbl_crime[[#This Row],[COMMUNITY_AREA_NUMBER]]="", "",_xlfn.XLOOKUP(tbl_crime[[#This Row],[COMMUNITY_AREA_NUMBER]],tbl_census[COMMUNITY_AREA_NUMBER],tbl_census[COMMUNITY_AREA_NAME]))</f>
        <v>West Ridge</v>
      </c>
      <c r="T328" s="9">
        <f>IF(tbl_crime[[#This Row],[COMMUNITY_AREA_NUMBER]]="","",_xlfn.XLOOKUP(tbl_crime[[#This Row],[COMMUNITY_AREA_NUMBER]],tbl_census[COMMUNITY_AREA_NUMBER],tbl_census[HARDSHIP_INDEX]))</f>
        <v>46</v>
      </c>
      <c r="U328" s="9">
        <v>2002</v>
      </c>
      <c r="V328" s="9">
        <v>41.99464657</v>
      </c>
      <c r="W328" s="9">
        <v>-87.704395550000001</v>
      </c>
      <c r="X328" s="9" t="s">
        <v>4151</v>
      </c>
      <c r="Y328" s="9">
        <f>_xlfn.XLOOKUP(tbl_crime[[#This Row],[COMMUNITY_AREA_NUMBER]],Table3[CA_NUMBER],Table3[Rate of misconduct per 100 students])</f>
        <v>63.599999999999994</v>
      </c>
      <c r="Z328" s="9">
        <f>_xlfn.XLOOKUP(tbl_crime[[#This Row],[COMMUNITY_AREA_NUMBER]],Table3[CA_NUMBER],Table3[TOTAL_COLLEGE_ENROLLMENT])</f>
        <v>8197</v>
      </c>
    </row>
    <row r="329" spans="2:26" x14ac:dyDescent="0.2">
      <c r="B329" s="9">
        <v>10015483</v>
      </c>
      <c r="C329" s="9" t="s">
        <v>4152</v>
      </c>
      <c r="D329" s="10">
        <v>42094</v>
      </c>
      <c r="E329" s="9" t="s">
        <v>4153</v>
      </c>
      <c r="F329" s="9">
        <v>4625</v>
      </c>
      <c r="G329" s="9" t="s">
        <v>4097</v>
      </c>
      <c r="H329" s="9" t="s">
        <v>4154</v>
      </c>
      <c r="I329" s="9" t="s">
        <v>3185</v>
      </c>
      <c r="J329" s="9" t="b">
        <v>1</v>
      </c>
      <c r="K329" s="9" t="b">
        <v>0</v>
      </c>
      <c r="L329" s="9">
        <v>1112</v>
      </c>
      <c r="M329" s="9">
        <v>11</v>
      </c>
      <c r="N329" s="9">
        <v>27</v>
      </c>
      <c r="O329" s="9">
        <v>23</v>
      </c>
      <c r="P329" s="9">
        <v>26</v>
      </c>
      <c r="Q329" s="9">
        <v>1149510</v>
      </c>
      <c r="R329" s="9">
        <v>1907365</v>
      </c>
      <c r="S329" s="9" t="str">
        <f>IF(tbl_crime[[#This Row],[COMMUNITY_AREA_NUMBER]]="", "",_xlfn.XLOOKUP(tbl_crime[[#This Row],[COMMUNITY_AREA_NUMBER]],tbl_census[COMMUNITY_AREA_NUMBER],tbl_census[COMMUNITY_AREA_NAME]))</f>
        <v>Humboldt park</v>
      </c>
      <c r="T329" s="9">
        <f>IF(tbl_crime[[#This Row],[COMMUNITY_AREA_NUMBER]]="","",_xlfn.XLOOKUP(tbl_crime[[#This Row],[COMMUNITY_AREA_NUMBER]],tbl_census[COMMUNITY_AREA_NUMBER],tbl_census[HARDSHIP_INDEX]))</f>
        <v>85</v>
      </c>
      <c r="U329" s="9">
        <v>2015</v>
      </c>
      <c r="V329" s="9">
        <v>41.901729930000002</v>
      </c>
      <c r="W329" s="9">
        <v>-87.726275599999994</v>
      </c>
      <c r="X329" s="9" t="s">
        <v>4155</v>
      </c>
      <c r="Y329" s="9">
        <f>_xlfn.XLOOKUP(tbl_crime[[#This Row],[COMMUNITY_AREA_NUMBER]],Table3[CA_NUMBER],Table3[Rate of misconduct per 100 students])</f>
        <v>533.20000000000005</v>
      </c>
      <c r="Z329" s="9">
        <f>_xlfn.XLOOKUP(tbl_crime[[#This Row],[COMMUNITY_AREA_NUMBER]],Table3[CA_NUMBER],Table3[TOTAL_COLLEGE_ENROLLMENT])</f>
        <v>8620</v>
      </c>
    </row>
    <row r="330" spans="2:26" x14ac:dyDescent="0.2">
      <c r="B330" s="9">
        <v>10488465</v>
      </c>
      <c r="C330" s="9" t="s">
        <v>4156</v>
      </c>
      <c r="D330" s="10">
        <v>42476</v>
      </c>
      <c r="E330" s="9" t="s">
        <v>4157</v>
      </c>
      <c r="F330" s="9">
        <v>2820</v>
      </c>
      <c r="G330" s="9" t="s">
        <v>4097</v>
      </c>
      <c r="H330" s="9" t="s">
        <v>4098</v>
      </c>
      <c r="I330" s="9" t="s">
        <v>3225</v>
      </c>
      <c r="J330" s="9" t="b">
        <v>0</v>
      </c>
      <c r="K330" s="9" t="b">
        <v>0</v>
      </c>
      <c r="L330" s="9">
        <v>2531</v>
      </c>
      <c r="M330" s="9">
        <v>25</v>
      </c>
      <c r="N330" s="9">
        <v>29</v>
      </c>
      <c r="O330" s="9">
        <v>25</v>
      </c>
      <c r="P330" s="9">
        <v>26</v>
      </c>
      <c r="Q330" s="9">
        <v>1137505</v>
      </c>
      <c r="R330" s="9">
        <v>1910283</v>
      </c>
      <c r="S330" s="9" t="str">
        <f>IF(tbl_crime[[#This Row],[COMMUNITY_AREA_NUMBER]]="", "",_xlfn.XLOOKUP(tbl_crime[[#This Row],[COMMUNITY_AREA_NUMBER]],tbl_census[COMMUNITY_AREA_NUMBER],tbl_census[COMMUNITY_AREA_NAME]))</f>
        <v>Austin</v>
      </c>
      <c r="T330" s="9">
        <f>IF(tbl_crime[[#This Row],[COMMUNITY_AREA_NUMBER]]="","",_xlfn.XLOOKUP(tbl_crime[[#This Row],[COMMUNITY_AREA_NUMBER]],tbl_census[COMMUNITY_AREA_NUMBER],tbl_census[HARDSHIP_INDEX]))</f>
        <v>73</v>
      </c>
      <c r="U330" s="9">
        <v>2016</v>
      </c>
      <c r="V330" s="9">
        <v>41.909961920000001</v>
      </c>
      <c r="W330" s="9">
        <v>-87.770301680000003</v>
      </c>
      <c r="X330" s="9" t="s">
        <v>4158</v>
      </c>
      <c r="Y330" s="9">
        <f>_xlfn.XLOOKUP(tbl_crime[[#This Row],[COMMUNITY_AREA_NUMBER]],Table3[CA_NUMBER],Table3[Rate of misconduct per 100 students])</f>
        <v>578.79999999999995</v>
      </c>
      <c r="Z330" s="9">
        <f>_xlfn.XLOOKUP(tbl_crime[[#This Row],[COMMUNITY_AREA_NUMBER]],Table3[CA_NUMBER],Table3[TOTAL_COLLEGE_ENROLLMENT])</f>
        <v>10933</v>
      </c>
    </row>
    <row r="331" spans="2:26" x14ac:dyDescent="0.2">
      <c r="B331" s="9">
        <v>10197369</v>
      </c>
      <c r="C331" s="9" t="s">
        <v>4159</v>
      </c>
      <c r="D331" s="10">
        <v>42232</v>
      </c>
      <c r="E331" s="9" t="s">
        <v>4160</v>
      </c>
      <c r="F331" s="9">
        <v>2820</v>
      </c>
      <c r="G331" s="9" t="s">
        <v>4097</v>
      </c>
      <c r="H331" s="9" t="s">
        <v>4098</v>
      </c>
      <c r="I331" s="9" t="s">
        <v>3225</v>
      </c>
      <c r="J331" s="9" t="b">
        <v>0</v>
      </c>
      <c r="K331" s="9" t="b">
        <v>1</v>
      </c>
      <c r="L331" s="9">
        <v>713</v>
      </c>
      <c r="M331" s="9">
        <v>7</v>
      </c>
      <c r="N331" s="9">
        <v>16</v>
      </c>
      <c r="O331" s="9">
        <v>67</v>
      </c>
      <c r="P331" s="9">
        <v>26</v>
      </c>
      <c r="Q331" s="9">
        <v>1168181</v>
      </c>
      <c r="R331" s="9">
        <v>1867622</v>
      </c>
      <c r="S331" s="9" t="str">
        <f>IF(tbl_crime[[#This Row],[COMMUNITY_AREA_NUMBER]]="", "",_xlfn.XLOOKUP(tbl_crime[[#This Row],[COMMUNITY_AREA_NUMBER]],tbl_census[COMMUNITY_AREA_NUMBER],tbl_census[COMMUNITY_AREA_NAME]))</f>
        <v>West Englewood</v>
      </c>
      <c r="T331" s="9">
        <f>IF(tbl_crime[[#This Row],[COMMUNITY_AREA_NUMBER]]="","",_xlfn.XLOOKUP(tbl_crime[[#This Row],[COMMUNITY_AREA_NUMBER]],tbl_census[COMMUNITY_AREA_NUMBER],tbl_census[HARDSHIP_INDEX]))</f>
        <v>89</v>
      </c>
      <c r="U331" s="9">
        <v>2015</v>
      </c>
      <c r="V331" s="9">
        <v>41.792288489999997</v>
      </c>
      <c r="W331" s="9">
        <v>-87.658841390000006</v>
      </c>
      <c r="X331" s="9" t="s">
        <v>4161</v>
      </c>
      <c r="Y331" s="9">
        <f>_xlfn.XLOOKUP(tbl_crime[[#This Row],[COMMUNITY_AREA_NUMBER]],Table3[CA_NUMBER],Table3[Rate of misconduct per 100 students])</f>
        <v>486.4</v>
      </c>
      <c r="Z331" s="9">
        <f>_xlfn.XLOOKUP(tbl_crime[[#This Row],[COMMUNITY_AREA_NUMBER]],Table3[CA_NUMBER],Table3[TOTAL_COLLEGE_ENROLLMENT])</f>
        <v>5946</v>
      </c>
    </row>
    <row r="332" spans="2:26" x14ac:dyDescent="0.2">
      <c r="B332" s="9">
        <v>3305754</v>
      </c>
      <c r="C332" s="9" t="s">
        <v>4162</v>
      </c>
      <c r="D332" s="10">
        <v>38104</v>
      </c>
      <c r="E332" s="9" t="s">
        <v>4163</v>
      </c>
      <c r="F332" s="9" t="s">
        <v>4164</v>
      </c>
      <c r="G332" s="9" t="s">
        <v>4097</v>
      </c>
      <c r="H332" s="9" t="s">
        <v>4165</v>
      </c>
      <c r="I332" s="9" t="s">
        <v>3264</v>
      </c>
      <c r="J332" s="9" t="b">
        <v>1</v>
      </c>
      <c r="K332" s="9" t="b">
        <v>0</v>
      </c>
      <c r="L332" s="9">
        <v>431</v>
      </c>
      <c r="M332" s="9">
        <v>4</v>
      </c>
      <c r="N332" s="9">
        <v>10</v>
      </c>
      <c r="O332" s="9">
        <v>51</v>
      </c>
      <c r="P332" s="9">
        <v>26</v>
      </c>
      <c r="Q332" s="9">
        <v>1160319</v>
      </c>
      <c r="R332" s="9">
        <v>1836243</v>
      </c>
      <c r="S332" s="9" t="str">
        <f>IF(tbl_crime[[#This Row],[COMMUNITY_AREA_NUMBER]]="", "",_xlfn.XLOOKUP(tbl_crime[[#This Row],[COMMUNITY_AREA_NUMBER]],tbl_census[COMMUNITY_AREA_NUMBER],tbl_census[COMMUNITY_AREA_NAME]))</f>
        <v>South Deering</v>
      </c>
      <c r="T332" s="9">
        <f>IF(tbl_crime[[#This Row],[COMMUNITY_AREA_NUMBER]]="","",_xlfn.XLOOKUP(tbl_crime[[#This Row],[COMMUNITY_AREA_NUMBER]],tbl_census[COMMUNITY_AREA_NUMBER],tbl_census[HARDSHIP_INDEX]))</f>
        <v>65</v>
      </c>
      <c r="U332" s="9">
        <v>2004</v>
      </c>
      <c r="V332" s="9">
        <v>41.706345329999998</v>
      </c>
      <c r="W332" s="9">
        <v>-87.688532550000005</v>
      </c>
      <c r="X332" s="9" t="s">
        <v>4166</v>
      </c>
      <c r="Y332" s="9">
        <f>_xlfn.XLOOKUP(tbl_crime[[#This Row],[COMMUNITY_AREA_NUMBER]],Table3[CA_NUMBER],Table3[Rate of misconduct per 100 students])</f>
        <v>104.5</v>
      </c>
      <c r="Z332" s="9">
        <f>_xlfn.XLOOKUP(tbl_crime[[#This Row],[COMMUNITY_AREA_NUMBER]],Table3[CA_NUMBER],Table3[TOTAL_COLLEGE_ENROLLMENT])</f>
        <v>1859</v>
      </c>
    </row>
    <row r="333" spans="2:26" x14ac:dyDescent="0.2">
      <c r="B333" s="9">
        <v>11018984</v>
      </c>
      <c r="C333" s="9" t="s">
        <v>4167</v>
      </c>
      <c r="D333" s="10">
        <v>42931</v>
      </c>
      <c r="E333" s="9" t="s">
        <v>4168</v>
      </c>
      <c r="F333" s="9" t="s">
        <v>4164</v>
      </c>
      <c r="G333" s="9" t="s">
        <v>4097</v>
      </c>
      <c r="H333" s="9" t="s">
        <v>4165</v>
      </c>
      <c r="I333" s="9" t="s">
        <v>3131</v>
      </c>
      <c r="J333" s="9" t="b">
        <v>1</v>
      </c>
      <c r="K333" s="9" t="b">
        <v>0</v>
      </c>
      <c r="L333" s="9">
        <v>414</v>
      </c>
      <c r="M333" s="9">
        <v>4</v>
      </c>
      <c r="N333" s="9">
        <v>8</v>
      </c>
      <c r="O333" s="9">
        <v>46</v>
      </c>
      <c r="P333" s="9">
        <v>26</v>
      </c>
      <c r="Q333" s="9">
        <v>1191073</v>
      </c>
      <c r="R333" s="9">
        <v>1852990</v>
      </c>
      <c r="S333" s="9" t="str">
        <f>IF(tbl_crime[[#This Row],[COMMUNITY_AREA_NUMBER]]="", "",_xlfn.XLOOKUP(tbl_crime[[#This Row],[COMMUNITY_AREA_NUMBER]],tbl_census[COMMUNITY_AREA_NUMBER],tbl_census[COMMUNITY_AREA_NAME]))</f>
        <v>South Chicago</v>
      </c>
      <c r="T333" s="9">
        <f>IF(tbl_crime[[#This Row],[COMMUNITY_AREA_NUMBER]]="","",_xlfn.XLOOKUP(tbl_crime[[#This Row],[COMMUNITY_AREA_NUMBER]],tbl_census[COMMUNITY_AREA_NUMBER],tbl_census[HARDSHIP_INDEX]))</f>
        <v>75</v>
      </c>
      <c r="U333" s="9">
        <v>2017</v>
      </c>
      <c r="V333" s="9">
        <v>41.751613640000002</v>
      </c>
      <c r="W333" s="9">
        <v>-87.575373859999999</v>
      </c>
      <c r="X333" s="9" t="s">
        <v>4169</v>
      </c>
      <c r="Y333" s="9">
        <f>_xlfn.XLOOKUP(tbl_crime[[#This Row],[COMMUNITY_AREA_NUMBER]],Table3[CA_NUMBER],Table3[Rate of misconduct per 100 students])</f>
        <v>241.50000000000003</v>
      </c>
      <c r="Z333" s="9">
        <f>_xlfn.XLOOKUP(tbl_crime[[#This Row],[COMMUNITY_AREA_NUMBER]],Table3[CA_NUMBER],Table3[TOTAL_COLLEGE_ENROLLMENT])</f>
        <v>4043</v>
      </c>
    </row>
    <row r="334" spans="2:26" x14ac:dyDescent="0.2">
      <c r="B334" s="9">
        <v>3646946</v>
      </c>
      <c r="C334" s="9" t="s">
        <v>4170</v>
      </c>
      <c r="D334" s="10">
        <v>38301</v>
      </c>
      <c r="E334" s="9" t="s">
        <v>4171</v>
      </c>
      <c r="F334" s="9">
        <v>2825</v>
      </c>
      <c r="G334" s="9" t="s">
        <v>4097</v>
      </c>
      <c r="H334" s="9" t="s">
        <v>4119</v>
      </c>
      <c r="I334" s="9" t="s">
        <v>3225</v>
      </c>
      <c r="J334" s="9" t="b">
        <v>0</v>
      </c>
      <c r="K334" s="9" t="b">
        <v>1</v>
      </c>
      <c r="L334" s="9">
        <v>631</v>
      </c>
      <c r="M334" s="9">
        <v>6</v>
      </c>
      <c r="N334" s="9">
        <v>8</v>
      </c>
      <c r="O334" s="9">
        <v>44</v>
      </c>
      <c r="P334" s="9">
        <v>26</v>
      </c>
      <c r="Q334" s="9">
        <v>1183297</v>
      </c>
      <c r="R334" s="9">
        <v>1851935</v>
      </c>
      <c r="S334" s="9" t="str">
        <f>IF(tbl_crime[[#This Row],[COMMUNITY_AREA_NUMBER]]="", "",_xlfn.XLOOKUP(tbl_crime[[#This Row],[COMMUNITY_AREA_NUMBER]],tbl_census[COMMUNITY_AREA_NUMBER],tbl_census[COMMUNITY_AREA_NAME]))</f>
        <v>Chatham</v>
      </c>
      <c r="T334" s="9">
        <f>IF(tbl_crime[[#This Row],[COMMUNITY_AREA_NUMBER]]="","",_xlfn.XLOOKUP(tbl_crime[[#This Row],[COMMUNITY_AREA_NUMBER]],tbl_census[COMMUNITY_AREA_NUMBER],tbl_census[HARDSHIP_INDEX]))</f>
        <v>60</v>
      </c>
      <c r="U334" s="9">
        <v>2004</v>
      </c>
      <c r="V334" s="9">
        <v>41.748903060000004</v>
      </c>
      <c r="W334" s="9">
        <v>-87.603901640000004</v>
      </c>
      <c r="X334" s="9" t="s">
        <v>4172</v>
      </c>
      <c r="Y334" s="9">
        <f>_xlfn.XLOOKUP(tbl_crime[[#This Row],[COMMUNITY_AREA_NUMBER]],Table3[CA_NUMBER],Table3[Rate of misconduct per 100 students])</f>
        <v>142.4</v>
      </c>
      <c r="Z334" s="9">
        <f>_xlfn.XLOOKUP(tbl_crime[[#This Row],[COMMUNITY_AREA_NUMBER]],Table3[CA_NUMBER],Table3[TOTAL_COLLEGE_ENROLLMENT])</f>
        <v>5042</v>
      </c>
    </row>
    <row r="335" spans="2:26" x14ac:dyDescent="0.2">
      <c r="B335" s="9">
        <v>6769056</v>
      </c>
      <c r="C335" s="9" t="s">
        <v>4173</v>
      </c>
      <c r="D335" s="10">
        <v>39868</v>
      </c>
      <c r="E335" s="9" t="s">
        <v>4174</v>
      </c>
      <c r="F335" s="9">
        <v>2820</v>
      </c>
      <c r="G335" s="9" t="s">
        <v>4097</v>
      </c>
      <c r="H335" s="9" t="s">
        <v>4098</v>
      </c>
      <c r="I335" s="9" t="s">
        <v>3122</v>
      </c>
      <c r="J335" s="9" t="b">
        <v>0</v>
      </c>
      <c r="K335" s="9" t="b">
        <v>1</v>
      </c>
      <c r="L335" s="9">
        <v>321</v>
      </c>
      <c r="M335" s="9">
        <v>3</v>
      </c>
      <c r="N335" s="9">
        <v>5</v>
      </c>
      <c r="O335" s="9">
        <v>69</v>
      </c>
      <c r="P335" s="9">
        <v>26</v>
      </c>
      <c r="Q335" s="9">
        <v>1185601</v>
      </c>
      <c r="R335" s="9">
        <v>1859225</v>
      </c>
      <c r="S335" s="9" t="str">
        <f>IF(tbl_crime[[#This Row],[COMMUNITY_AREA_NUMBER]]="", "",_xlfn.XLOOKUP(tbl_crime[[#This Row],[COMMUNITY_AREA_NUMBER]],tbl_census[COMMUNITY_AREA_NUMBER],tbl_census[COMMUNITY_AREA_NAME]))</f>
        <v>Greater Grand Crossing</v>
      </c>
      <c r="T335" s="9">
        <f>IF(tbl_crime[[#This Row],[COMMUNITY_AREA_NUMBER]]="","",_xlfn.XLOOKUP(tbl_crime[[#This Row],[COMMUNITY_AREA_NUMBER]],tbl_census[COMMUNITY_AREA_NUMBER],tbl_census[HARDSHIP_INDEX]))</f>
        <v>66</v>
      </c>
      <c r="U335" s="9">
        <v>2009</v>
      </c>
      <c r="V335" s="9">
        <v>41.768853610000001</v>
      </c>
      <c r="W335" s="9">
        <v>-87.595229829999994</v>
      </c>
      <c r="X335" s="9" t="s">
        <v>4175</v>
      </c>
      <c r="Y335" s="9">
        <f>_xlfn.XLOOKUP(tbl_crime[[#This Row],[COMMUNITY_AREA_NUMBER]],Table3[CA_NUMBER],Table3[Rate of misconduct per 100 students])</f>
        <v>328.7</v>
      </c>
      <c r="Z335" s="9">
        <f>_xlfn.XLOOKUP(tbl_crime[[#This Row],[COMMUNITY_AREA_NUMBER]],Table3[CA_NUMBER],Table3[TOTAL_COLLEGE_ENROLLMENT])</f>
        <v>4051</v>
      </c>
    </row>
    <row r="336" spans="2:26" x14ac:dyDescent="0.2">
      <c r="B336" s="9">
        <v>2415583</v>
      </c>
      <c r="C336" s="9" t="s">
        <v>4176</v>
      </c>
      <c r="D336" s="10">
        <v>37533</v>
      </c>
      <c r="E336" s="9" t="s">
        <v>4177</v>
      </c>
      <c r="F336" s="9">
        <v>5002</v>
      </c>
      <c r="G336" s="9" t="s">
        <v>4097</v>
      </c>
      <c r="H336" s="9" t="s">
        <v>4178</v>
      </c>
      <c r="I336" s="9" t="s">
        <v>3135</v>
      </c>
      <c r="J336" s="9" t="b">
        <v>1</v>
      </c>
      <c r="K336" s="9" t="b">
        <v>0</v>
      </c>
      <c r="L336" s="9">
        <v>1131</v>
      </c>
      <c r="M336" s="9">
        <v>11</v>
      </c>
      <c r="N336" s="9">
        <v>24</v>
      </c>
      <c r="O336" s="9">
        <v>26</v>
      </c>
      <c r="P336" s="9">
        <v>26</v>
      </c>
      <c r="Q336" s="9">
        <v>1146814</v>
      </c>
      <c r="R336" s="9">
        <v>1896113</v>
      </c>
      <c r="S336" s="9" t="str">
        <f>IF(tbl_crime[[#This Row],[COMMUNITY_AREA_NUMBER]]="", "",_xlfn.XLOOKUP(tbl_crime[[#This Row],[COMMUNITY_AREA_NUMBER]],tbl_census[COMMUNITY_AREA_NUMBER],tbl_census[COMMUNITY_AREA_NAME]))</f>
        <v>West Garfield Park</v>
      </c>
      <c r="T336" s="9">
        <f>IF(tbl_crime[[#This Row],[COMMUNITY_AREA_NUMBER]]="","",_xlfn.XLOOKUP(tbl_crime[[#This Row],[COMMUNITY_AREA_NUMBER]],tbl_census[COMMUNITY_AREA_NUMBER],tbl_census[HARDSHIP_INDEX]))</f>
        <v>92</v>
      </c>
      <c r="U336" s="9">
        <v>2002</v>
      </c>
      <c r="V336" s="9">
        <v>41.870905090000001</v>
      </c>
      <c r="W336" s="9">
        <v>-87.736465899999999</v>
      </c>
      <c r="X336" s="9" t="s">
        <v>4179</v>
      </c>
      <c r="Y336" s="9">
        <f>_xlfn.XLOOKUP(tbl_crime[[#This Row],[COMMUNITY_AREA_NUMBER]],Table3[CA_NUMBER],Table3[Rate of misconduct per 100 students])</f>
        <v>259.70000000000005</v>
      </c>
      <c r="Z336" s="9">
        <f>_xlfn.XLOOKUP(tbl_crime[[#This Row],[COMMUNITY_AREA_NUMBER]],Table3[CA_NUMBER],Table3[TOTAL_COLLEGE_ENROLLMENT])</f>
        <v>2622</v>
      </c>
    </row>
    <row r="337" spans="2:26" x14ac:dyDescent="0.2">
      <c r="B337" s="9">
        <v>11122168</v>
      </c>
      <c r="C337" s="9" t="s">
        <v>4180</v>
      </c>
      <c r="D337" s="10">
        <v>43021</v>
      </c>
      <c r="E337" s="9" t="s">
        <v>4181</v>
      </c>
      <c r="F337" s="9">
        <v>5000</v>
      </c>
      <c r="G337" s="9" t="s">
        <v>4097</v>
      </c>
      <c r="H337" s="9" t="s">
        <v>4182</v>
      </c>
      <c r="I337" s="9" t="s">
        <v>3122</v>
      </c>
      <c r="J337" s="9" t="b">
        <v>0</v>
      </c>
      <c r="K337" s="9" t="b">
        <v>0</v>
      </c>
      <c r="L337" s="9">
        <v>412</v>
      </c>
      <c r="M337" s="9">
        <v>4</v>
      </c>
      <c r="N337" s="9">
        <v>8</v>
      </c>
      <c r="O337" s="9">
        <v>45</v>
      </c>
      <c r="P337" s="9">
        <v>26</v>
      </c>
      <c r="Q337" s="9">
        <v>1187086</v>
      </c>
      <c r="R337" s="9">
        <v>1850233</v>
      </c>
      <c r="S337" s="9" t="str">
        <f>IF(tbl_crime[[#This Row],[COMMUNITY_AREA_NUMBER]]="", "",_xlfn.XLOOKUP(tbl_crime[[#This Row],[COMMUNITY_AREA_NUMBER]],tbl_census[COMMUNITY_AREA_NUMBER],tbl_census[COMMUNITY_AREA_NAME]))</f>
        <v>Avalon Park</v>
      </c>
      <c r="T337" s="9">
        <f>IF(tbl_crime[[#This Row],[COMMUNITY_AREA_NUMBER]]="","",_xlfn.XLOOKUP(tbl_crime[[#This Row],[COMMUNITY_AREA_NUMBER]],tbl_census[COMMUNITY_AREA_NUMBER],tbl_census[HARDSHIP_INDEX]))</f>
        <v>41</v>
      </c>
      <c r="U337" s="9">
        <v>2017</v>
      </c>
      <c r="V337" s="9">
        <v>41.744143620000003</v>
      </c>
      <c r="W337" s="9">
        <v>-87.590071379999998</v>
      </c>
      <c r="X337" s="9" t="s">
        <v>4183</v>
      </c>
      <c r="Y337" s="9">
        <f>_xlfn.XLOOKUP(tbl_crime[[#This Row],[COMMUNITY_AREA_NUMBER]],Table3[CA_NUMBER],Table3[Rate of misconduct per 100 students])</f>
        <v>116.10000000000001</v>
      </c>
      <c r="Z337" s="9">
        <f>_xlfn.XLOOKUP(tbl_crime[[#This Row],[COMMUNITY_AREA_NUMBER]],Table3[CA_NUMBER],Table3[TOTAL_COLLEGE_ENROLLMENT])</f>
        <v>1522</v>
      </c>
    </row>
    <row r="338" spans="2:26" x14ac:dyDescent="0.2">
      <c r="B338" s="9">
        <v>9993135</v>
      </c>
      <c r="C338" s="9" t="s">
        <v>4184</v>
      </c>
      <c r="D338" s="10">
        <v>41944</v>
      </c>
      <c r="E338" s="9" t="s">
        <v>4185</v>
      </c>
      <c r="F338" s="9">
        <v>2825</v>
      </c>
      <c r="G338" s="9" t="s">
        <v>4097</v>
      </c>
      <c r="H338" s="9" t="s">
        <v>4119</v>
      </c>
      <c r="I338" s="9" t="s">
        <v>3225</v>
      </c>
      <c r="J338" s="9" t="b">
        <v>0</v>
      </c>
      <c r="K338" s="9" t="b">
        <v>0</v>
      </c>
      <c r="L338" s="9">
        <v>1221</v>
      </c>
      <c r="M338" s="9">
        <v>12</v>
      </c>
      <c r="N338" s="9">
        <v>26</v>
      </c>
      <c r="O338" s="9">
        <v>24</v>
      </c>
      <c r="P338" s="9">
        <v>26</v>
      </c>
      <c r="Q338" s="9">
        <v>1160216</v>
      </c>
      <c r="R338" s="9">
        <v>1903936</v>
      </c>
      <c r="S338" s="9" t="str">
        <f>IF(tbl_crime[[#This Row],[COMMUNITY_AREA_NUMBER]]="", "",_xlfn.XLOOKUP(tbl_crime[[#This Row],[COMMUNITY_AREA_NUMBER]],tbl_census[COMMUNITY_AREA_NUMBER],tbl_census[COMMUNITY_AREA_NAME]))</f>
        <v>West Town</v>
      </c>
      <c r="T338" s="9">
        <f>IF(tbl_crime[[#This Row],[COMMUNITY_AREA_NUMBER]]="","",_xlfn.XLOOKUP(tbl_crime[[#This Row],[COMMUNITY_AREA_NUMBER]],tbl_census[COMMUNITY_AREA_NUMBER],tbl_census[HARDSHIP_INDEX]))</f>
        <v>10</v>
      </c>
      <c r="U338" s="9">
        <v>2014</v>
      </c>
      <c r="V338" s="9">
        <v>41.89210585</v>
      </c>
      <c r="W338" s="9">
        <v>-87.687045949999998</v>
      </c>
      <c r="X338" s="9" t="s">
        <v>4186</v>
      </c>
      <c r="Y338" s="9">
        <f>_xlfn.XLOOKUP(tbl_crime[[#This Row],[COMMUNITY_AREA_NUMBER]],Table3[CA_NUMBER],Table3[Rate of misconduct per 100 students])</f>
        <v>567.00000000000023</v>
      </c>
      <c r="Z338" s="9">
        <f>_xlfn.XLOOKUP(tbl_crime[[#This Row],[COMMUNITY_AREA_NUMBER]],Table3[CA_NUMBER],Table3[TOTAL_COLLEGE_ENROLLMENT])</f>
        <v>9429</v>
      </c>
    </row>
    <row r="339" spans="2:26" x14ac:dyDescent="0.2">
      <c r="B339" s="9">
        <v>7255767</v>
      </c>
      <c r="C339" s="9" t="s">
        <v>4187</v>
      </c>
      <c r="D339" s="10">
        <v>40147</v>
      </c>
      <c r="E339" s="9" t="s">
        <v>4188</v>
      </c>
      <c r="F339" s="9">
        <v>4387</v>
      </c>
      <c r="G339" s="9" t="s">
        <v>4097</v>
      </c>
      <c r="H339" s="9" t="s">
        <v>4115</v>
      </c>
      <c r="I339" s="9" t="s">
        <v>3122</v>
      </c>
      <c r="J339" s="9" t="b">
        <v>1</v>
      </c>
      <c r="K339" s="9" t="b">
        <v>1</v>
      </c>
      <c r="L339" s="9">
        <v>711</v>
      </c>
      <c r="M339" s="9">
        <v>7</v>
      </c>
      <c r="N339" s="9">
        <v>20</v>
      </c>
      <c r="O339" s="9">
        <v>68</v>
      </c>
      <c r="P339" s="9">
        <v>26</v>
      </c>
      <c r="Q339" s="9">
        <v>1173080</v>
      </c>
      <c r="R339" s="9">
        <v>1864440</v>
      </c>
      <c r="S339" s="9" t="str">
        <f>IF(tbl_crime[[#This Row],[COMMUNITY_AREA_NUMBER]]="", "",_xlfn.XLOOKUP(tbl_crime[[#This Row],[COMMUNITY_AREA_NUMBER]],tbl_census[COMMUNITY_AREA_NUMBER],tbl_census[COMMUNITY_AREA_NAME]))</f>
        <v>Englewood</v>
      </c>
      <c r="T339" s="9">
        <f>IF(tbl_crime[[#This Row],[COMMUNITY_AREA_NUMBER]]="","",_xlfn.XLOOKUP(tbl_crime[[#This Row],[COMMUNITY_AREA_NUMBER]],tbl_census[COMMUNITY_AREA_NUMBER],tbl_census[HARDSHIP_INDEX]))</f>
        <v>94</v>
      </c>
      <c r="U339" s="9">
        <v>2009</v>
      </c>
      <c r="V339" s="9">
        <v>41.783449859999997</v>
      </c>
      <c r="W339" s="9">
        <v>-87.64097151</v>
      </c>
      <c r="X339" s="9" t="s">
        <v>4189</v>
      </c>
      <c r="Y339" s="9">
        <f>_xlfn.XLOOKUP(tbl_crime[[#This Row],[COMMUNITY_AREA_NUMBER]],Table3[CA_NUMBER],Table3[Rate of misconduct per 100 students])</f>
        <v>572.4</v>
      </c>
      <c r="Z339" s="9">
        <f>_xlfn.XLOOKUP(tbl_crime[[#This Row],[COMMUNITY_AREA_NUMBER]],Table3[CA_NUMBER],Table3[TOTAL_COLLEGE_ENROLLMENT])</f>
        <v>6832</v>
      </c>
    </row>
    <row r="340" spans="2:26" x14ac:dyDescent="0.2">
      <c r="B340" s="9">
        <v>10493762</v>
      </c>
      <c r="C340" s="9" t="s">
        <v>4190</v>
      </c>
      <c r="D340" s="10">
        <v>42481</v>
      </c>
      <c r="E340" s="9" t="s">
        <v>4191</v>
      </c>
      <c r="F340" s="9">
        <v>4651</v>
      </c>
      <c r="G340" s="9" t="s">
        <v>4097</v>
      </c>
      <c r="H340" s="9" t="s">
        <v>4192</v>
      </c>
      <c r="I340" s="9" t="s">
        <v>3225</v>
      </c>
      <c r="J340" s="9" t="b">
        <v>0</v>
      </c>
      <c r="K340" s="9" t="b">
        <v>0</v>
      </c>
      <c r="L340" s="9">
        <v>921</v>
      </c>
      <c r="M340" s="9">
        <v>9</v>
      </c>
      <c r="N340" s="9">
        <v>14</v>
      </c>
      <c r="O340" s="9">
        <v>58</v>
      </c>
      <c r="P340" s="9">
        <v>26</v>
      </c>
      <c r="Q340" s="9">
        <v>1156058</v>
      </c>
      <c r="R340" s="9">
        <v>1876941</v>
      </c>
      <c r="S340" s="9" t="str">
        <f>IF(tbl_crime[[#This Row],[COMMUNITY_AREA_NUMBER]]="", "",_xlfn.XLOOKUP(tbl_crime[[#This Row],[COMMUNITY_AREA_NUMBER]],tbl_census[COMMUNITY_AREA_NUMBER],tbl_census[COMMUNITY_AREA_NAME]))</f>
        <v>Brighton Park</v>
      </c>
      <c r="T340" s="9">
        <f>IF(tbl_crime[[#This Row],[COMMUNITY_AREA_NUMBER]]="","",_xlfn.XLOOKUP(tbl_crime[[#This Row],[COMMUNITY_AREA_NUMBER]],tbl_census[COMMUNITY_AREA_NUMBER],tbl_census[HARDSHIP_INDEX]))</f>
        <v>84</v>
      </c>
      <c r="U340" s="9">
        <v>2016</v>
      </c>
      <c r="V340" s="9">
        <v>41.818113490000002</v>
      </c>
      <c r="W340" s="9">
        <v>-87.703044270000007</v>
      </c>
      <c r="X340" s="9" t="s">
        <v>4193</v>
      </c>
      <c r="Y340" s="9">
        <f>_xlfn.XLOOKUP(tbl_crime[[#This Row],[COMMUNITY_AREA_NUMBER]],Table3[CA_NUMBER],Table3[Rate of misconduct per 100 students])</f>
        <v>123.00000000000001</v>
      </c>
      <c r="Z340" s="9">
        <f>_xlfn.XLOOKUP(tbl_crime[[#This Row],[COMMUNITY_AREA_NUMBER]],Table3[CA_NUMBER],Table3[TOTAL_COLLEGE_ENROLLMENT])</f>
        <v>9647</v>
      </c>
    </row>
    <row r="341" spans="2:26" x14ac:dyDescent="0.2">
      <c r="B341" s="9">
        <v>9426342</v>
      </c>
      <c r="C341" s="9" t="s">
        <v>4194</v>
      </c>
      <c r="D341" s="10">
        <v>41619</v>
      </c>
      <c r="E341" s="9" t="s">
        <v>4195</v>
      </c>
      <c r="F341" s="9">
        <v>5002</v>
      </c>
      <c r="G341" s="9" t="s">
        <v>4097</v>
      </c>
      <c r="H341" s="9" t="s">
        <v>4178</v>
      </c>
      <c r="I341" s="9" t="s">
        <v>3122</v>
      </c>
      <c r="J341" s="9" t="b">
        <v>1</v>
      </c>
      <c r="K341" s="9" t="b">
        <v>1</v>
      </c>
      <c r="L341" s="9">
        <v>1513</v>
      </c>
      <c r="M341" s="9">
        <v>15</v>
      </c>
      <c r="N341" s="9">
        <v>29</v>
      </c>
      <c r="O341" s="9">
        <v>25</v>
      </c>
      <c r="P341" s="9">
        <v>26</v>
      </c>
      <c r="Q341" s="9">
        <v>1138158</v>
      </c>
      <c r="R341" s="9">
        <v>1899781</v>
      </c>
      <c r="S341" s="9" t="str">
        <f>IF(tbl_crime[[#This Row],[COMMUNITY_AREA_NUMBER]]="", "",_xlfn.XLOOKUP(tbl_crime[[#This Row],[COMMUNITY_AREA_NUMBER]],tbl_census[COMMUNITY_AREA_NUMBER],tbl_census[COMMUNITY_AREA_NAME]))</f>
        <v>Austin</v>
      </c>
      <c r="T341" s="9">
        <f>IF(tbl_crime[[#This Row],[COMMUNITY_AREA_NUMBER]]="","",_xlfn.XLOOKUP(tbl_crime[[#This Row],[COMMUNITY_AREA_NUMBER]],tbl_census[COMMUNITY_AREA_NUMBER],tbl_census[HARDSHIP_INDEX]))</f>
        <v>73</v>
      </c>
      <c r="U341" s="9">
        <v>2013</v>
      </c>
      <c r="V341" s="9">
        <v>41.881131340000003</v>
      </c>
      <c r="W341" s="9">
        <v>-87.768156930000004</v>
      </c>
      <c r="X341" s="9" t="s">
        <v>4196</v>
      </c>
      <c r="Y341" s="9">
        <f>_xlfn.XLOOKUP(tbl_crime[[#This Row],[COMMUNITY_AREA_NUMBER]],Table3[CA_NUMBER],Table3[Rate of misconduct per 100 students])</f>
        <v>578.79999999999995</v>
      </c>
      <c r="Z341" s="9">
        <f>_xlfn.XLOOKUP(tbl_crime[[#This Row],[COMMUNITY_AREA_NUMBER]],Table3[CA_NUMBER],Table3[TOTAL_COLLEGE_ENROLLMENT])</f>
        <v>10933</v>
      </c>
    </row>
    <row r="342" spans="2:26" x14ac:dyDescent="0.2">
      <c r="B342" s="9">
        <v>7511512</v>
      </c>
      <c r="C342" s="9" t="s">
        <v>4197</v>
      </c>
      <c r="D342" s="10">
        <v>40316</v>
      </c>
      <c r="E342" s="9" t="s">
        <v>4198</v>
      </c>
      <c r="F342" s="9">
        <v>2825</v>
      </c>
      <c r="G342" s="9" t="s">
        <v>4097</v>
      </c>
      <c r="H342" s="9" t="s">
        <v>4119</v>
      </c>
      <c r="I342" s="9" t="s">
        <v>3225</v>
      </c>
      <c r="J342" s="9" t="b">
        <v>0</v>
      </c>
      <c r="K342" s="9" t="b">
        <v>0</v>
      </c>
      <c r="L342" s="9">
        <v>2011</v>
      </c>
      <c r="M342" s="9">
        <v>20</v>
      </c>
      <c r="N342" s="9">
        <v>40</v>
      </c>
      <c r="O342" s="9">
        <v>2</v>
      </c>
      <c r="P342" s="9">
        <v>26</v>
      </c>
      <c r="Q342" s="9">
        <v>1157082</v>
      </c>
      <c r="R342" s="9">
        <v>1938409</v>
      </c>
      <c r="S342" s="9" t="str">
        <f>IF(tbl_crime[[#This Row],[COMMUNITY_AREA_NUMBER]]="", "",_xlfn.XLOOKUP(tbl_crime[[#This Row],[COMMUNITY_AREA_NUMBER]],tbl_census[COMMUNITY_AREA_NUMBER],tbl_census[COMMUNITY_AREA_NAME]))</f>
        <v>West Ridge</v>
      </c>
      <c r="T342" s="9">
        <f>IF(tbl_crime[[#This Row],[COMMUNITY_AREA_NUMBER]]="","",_xlfn.XLOOKUP(tbl_crime[[#This Row],[COMMUNITY_AREA_NUMBER]],tbl_census[COMMUNITY_AREA_NUMBER],tbl_census[HARDSHIP_INDEX]))</f>
        <v>46</v>
      </c>
      <c r="U342" s="9">
        <v>2010</v>
      </c>
      <c r="V342" s="9">
        <v>41.986766320000001</v>
      </c>
      <c r="W342" s="9">
        <v>-87.697616920000002</v>
      </c>
      <c r="X342" s="9" t="s">
        <v>4199</v>
      </c>
      <c r="Y342" s="9">
        <f>_xlfn.XLOOKUP(tbl_crime[[#This Row],[COMMUNITY_AREA_NUMBER]],Table3[CA_NUMBER],Table3[Rate of misconduct per 100 students])</f>
        <v>63.599999999999994</v>
      </c>
      <c r="Z342" s="9">
        <f>_xlfn.XLOOKUP(tbl_crime[[#This Row],[COMMUNITY_AREA_NUMBER]],Table3[CA_NUMBER],Table3[TOTAL_COLLEGE_ENROLLMENT])</f>
        <v>8197</v>
      </c>
    </row>
    <row r="343" spans="2:26" x14ac:dyDescent="0.2">
      <c r="B343" s="9">
        <v>2200712</v>
      </c>
      <c r="C343" s="9" t="s">
        <v>4200</v>
      </c>
      <c r="D343" s="10">
        <v>37431</v>
      </c>
      <c r="E343" s="9" t="s">
        <v>3188</v>
      </c>
      <c r="F343" s="9">
        <v>2825</v>
      </c>
      <c r="G343" s="9" t="s">
        <v>4097</v>
      </c>
      <c r="H343" s="9" t="s">
        <v>4119</v>
      </c>
      <c r="I343" s="9" t="s">
        <v>3327</v>
      </c>
      <c r="J343" s="9" t="b">
        <v>0</v>
      </c>
      <c r="K343" s="9" t="b">
        <v>0</v>
      </c>
      <c r="L343" s="9">
        <v>1833</v>
      </c>
      <c r="M343" s="9">
        <v>18</v>
      </c>
      <c r="N343" s="9">
        <v>42</v>
      </c>
      <c r="O343" s="9">
        <v>8</v>
      </c>
      <c r="P343" s="9">
        <v>26</v>
      </c>
      <c r="Q343" s="9">
        <v>1177330</v>
      </c>
      <c r="R343" s="9">
        <v>1906499</v>
      </c>
      <c r="S343" s="9" t="str">
        <f>IF(tbl_crime[[#This Row],[COMMUNITY_AREA_NUMBER]]="", "",_xlfn.XLOOKUP(tbl_crime[[#This Row],[COMMUNITY_AREA_NUMBER]],tbl_census[COMMUNITY_AREA_NUMBER],tbl_census[COMMUNITY_AREA_NAME]))</f>
        <v>Near North Side</v>
      </c>
      <c r="T343" s="9">
        <f>IF(tbl_crime[[#This Row],[COMMUNITY_AREA_NUMBER]]="","",_xlfn.XLOOKUP(tbl_crime[[#This Row],[COMMUNITY_AREA_NUMBER]],tbl_census[COMMUNITY_AREA_NUMBER],tbl_census[HARDSHIP_INDEX]))</f>
        <v>1</v>
      </c>
      <c r="U343" s="9">
        <v>2002</v>
      </c>
      <c r="V343" s="9">
        <v>41.898767919999997</v>
      </c>
      <c r="W343" s="9">
        <v>-87.624116330000007</v>
      </c>
      <c r="X343" s="9" t="s">
        <v>4201</v>
      </c>
      <c r="Y343" s="9">
        <f>_xlfn.XLOOKUP(tbl_crime[[#This Row],[COMMUNITY_AREA_NUMBER]],Table3[CA_NUMBER],Table3[Rate of misconduct per 100 students])</f>
        <v>115.39999999999999</v>
      </c>
      <c r="Z343" s="9">
        <f>_xlfn.XLOOKUP(tbl_crime[[#This Row],[COMMUNITY_AREA_NUMBER]],Table3[CA_NUMBER],Table3[TOTAL_COLLEGE_ENROLLMENT])</f>
        <v>3362</v>
      </c>
    </row>
    <row r="344" spans="2:26" x14ac:dyDescent="0.2">
      <c r="B344" s="9">
        <v>5322667</v>
      </c>
      <c r="C344" s="9" t="s">
        <v>4202</v>
      </c>
      <c r="D344" s="10">
        <v>39130</v>
      </c>
      <c r="E344" s="9" t="s">
        <v>4203</v>
      </c>
      <c r="F344" s="9">
        <v>560</v>
      </c>
      <c r="G344" s="9" t="s">
        <v>4204</v>
      </c>
      <c r="H344" s="9" t="s">
        <v>3458</v>
      </c>
      <c r="I344" s="9" t="s">
        <v>3185</v>
      </c>
      <c r="J344" s="9" t="b">
        <v>0</v>
      </c>
      <c r="K344" s="9" t="b">
        <v>1</v>
      </c>
      <c r="L344" s="9">
        <v>633</v>
      </c>
      <c r="M344" s="9">
        <v>6</v>
      </c>
      <c r="N344" s="9">
        <v>8</v>
      </c>
      <c r="O344" s="9">
        <v>44</v>
      </c>
      <c r="P344" s="9" t="s">
        <v>4205</v>
      </c>
      <c r="Q344" s="9">
        <v>1183165</v>
      </c>
      <c r="R344" s="9">
        <v>1844391</v>
      </c>
      <c r="S344" s="9" t="str">
        <f>IF(tbl_crime[[#This Row],[COMMUNITY_AREA_NUMBER]]="", "",_xlfn.XLOOKUP(tbl_crime[[#This Row],[COMMUNITY_AREA_NUMBER]],tbl_census[COMMUNITY_AREA_NUMBER],tbl_census[COMMUNITY_AREA_NAME]))</f>
        <v>Chatham</v>
      </c>
      <c r="T344" s="9">
        <f>IF(tbl_crime[[#This Row],[COMMUNITY_AREA_NUMBER]]="","",_xlfn.XLOOKUP(tbl_crime[[#This Row],[COMMUNITY_AREA_NUMBER]],tbl_census[COMMUNITY_AREA_NUMBER],tbl_census[HARDSHIP_INDEX]))</f>
        <v>60</v>
      </c>
      <c r="U344" s="9">
        <v>2007</v>
      </c>
      <c r="V344" s="9">
        <v>41.728204560000002</v>
      </c>
      <c r="W344" s="9">
        <v>-87.604619409999998</v>
      </c>
      <c r="X344" s="9" t="s">
        <v>4206</v>
      </c>
      <c r="Y344" s="9">
        <f>_xlfn.XLOOKUP(tbl_crime[[#This Row],[COMMUNITY_AREA_NUMBER]],Table3[CA_NUMBER],Table3[Rate of misconduct per 100 students])</f>
        <v>142.4</v>
      </c>
      <c r="Z344" s="9">
        <f>_xlfn.XLOOKUP(tbl_crime[[#This Row],[COMMUNITY_AREA_NUMBER]],Table3[CA_NUMBER],Table3[TOTAL_COLLEGE_ENROLLMENT])</f>
        <v>5042</v>
      </c>
    </row>
    <row r="345" spans="2:26" x14ac:dyDescent="0.2">
      <c r="B345" s="9">
        <v>9348957</v>
      </c>
      <c r="C345" s="9" t="s">
        <v>4207</v>
      </c>
      <c r="D345" s="10">
        <v>41561</v>
      </c>
      <c r="E345" s="9" t="s">
        <v>4208</v>
      </c>
      <c r="F345" s="9">
        <v>530</v>
      </c>
      <c r="G345" s="9" t="s">
        <v>4204</v>
      </c>
      <c r="H345" s="9" t="s">
        <v>3532</v>
      </c>
      <c r="I345" s="9" t="s">
        <v>3126</v>
      </c>
      <c r="J345" s="9" t="b">
        <v>0</v>
      </c>
      <c r="K345" s="9" t="b">
        <v>0</v>
      </c>
      <c r="L345" s="9">
        <v>1524</v>
      </c>
      <c r="M345" s="9">
        <v>15</v>
      </c>
      <c r="N345" s="9">
        <v>37</v>
      </c>
      <c r="O345" s="9">
        <v>25</v>
      </c>
      <c r="P345" s="9" t="s">
        <v>4209</v>
      </c>
      <c r="Q345" s="9">
        <v>1140468</v>
      </c>
      <c r="R345" s="9">
        <v>1907012</v>
      </c>
      <c r="S345" s="9" t="str">
        <f>IF(tbl_crime[[#This Row],[COMMUNITY_AREA_NUMBER]]="", "",_xlfn.XLOOKUP(tbl_crime[[#This Row],[COMMUNITY_AREA_NUMBER]],tbl_census[COMMUNITY_AREA_NUMBER],tbl_census[COMMUNITY_AREA_NAME]))</f>
        <v>Austin</v>
      </c>
      <c r="T345" s="9">
        <f>IF(tbl_crime[[#This Row],[COMMUNITY_AREA_NUMBER]]="","",_xlfn.XLOOKUP(tbl_crime[[#This Row],[COMMUNITY_AREA_NUMBER]],tbl_census[COMMUNITY_AREA_NUMBER],tbl_census[HARDSHIP_INDEX]))</f>
        <v>73</v>
      </c>
      <c r="U345" s="9">
        <v>2013</v>
      </c>
      <c r="V345" s="9">
        <v>41.90093203</v>
      </c>
      <c r="W345" s="9">
        <v>-87.759497049999993</v>
      </c>
      <c r="X345" s="9" t="s">
        <v>4210</v>
      </c>
      <c r="Y345" s="9">
        <f>_xlfn.XLOOKUP(tbl_crime[[#This Row],[COMMUNITY_AREA_NUMBER]],Table3[CA_NUMBER],Table3[Rate of misconduct per 100 students])</f>
        <v>578.79999999999995</v>
      </c>
      <c r="Z345" s="9">
        <f>_xlfn.XLOOKUP(tbl_crime[[#This Row],[COMMUNITY_AREA_NUMBER]],Table3[CA_NUMBER],Table3[TOTAL_COLLEGE_ENROLLMENT])</f>
        <v>10933</v>
      </c>
    </row>
    <row r="346" spans="2:26" x14ac:dyDescent="0.2">
      <c r="B346" s="9">
        <v>2948095</v>
      </c>
      <c r="C346" s="9" t="s">
        <v>4211</v>
      </c>
      <c r="D346" s="10">
        <v>37863</v>
      </c>
      <c r="E346" s="9" t="s">
        <v>4212</v>
      </c>
      <c r="F346" s="9">
        <v>560</v>
      </c>
      <c r="G346" s="9" t="s">
        <v>4204</v>
      </c>
      <c r="H346" s="9" t="s">
        <v>3458</v>
      </c>
      <c r="I346" s="9" t="s">
        <v>3185</v>
      </c>
      <c r="J346" s="9" t="b">
        <v>0</v>
      </c>
      <c r="K346" s="9" t="b">
        <v>0</v>
      </c>
      <c r="L346" s="9">
        <v>1111</v>
      </c>
      <c r="M346" s="9">
        <v>11</v>
      </c>
      <c r="N346" s="9">
        <v>27</v>
      </c>
      <c r="O346" s="9">
        <v>23</v>
      </c>
      <c r="P346" s="9" t="s">
        <v>4205</v>
      </c>
      <c r="Q346" s="9">
        <v>1149178</v>
      </c>
      <c r="R346" s="9">
        <v>1907288</v>
      </c>
      <c r="S346" s="9" t="str">
        <f>IF(tbl_crime[[#This Row],[COMMUNITY_AREA_NUMBER]]="", "",_xlfn.XLOOKUP(tbl_crime[[#This Row],[COMMUNITY_AREA_NUMBER]],tbl_census[COMMUNITY_AREA_NUMBER],tbl_census[COMMUNITY_AREA_NAME]))</f>
        <v>Humboldt park</v>
      </c>
      <c r="T346" s="9">
        <f>IF(tbl_crime[[#This Row],[COMMUNITY_AREA_NUMBER]]="","",_xlfn.XLOOKUP(tbl_crime[[#This Row],[COMMUNITY_AREA_NUMBER]],tbl_census[COMMUNITY_AREA_NUMBER],tbl_census[HARDSHIP_INDEX]))</f>
        <v>85</v>
      </c>
      <c r="U346" s="9">
        <v>2003</v>
      </c>
      <c r="V346" s="9">
        <v>41.901525079999999</v>
      </c>
      <c r="W346" s="9">
        <v>-87.72749709</v>
      </c>
      <c r="X346" s="9" t="s">
        <v>4213</v>
      </c>
      <c r="Y346" s="9">
        <f>_xlfn.XLOOKUP(tbl_crime[[#This Row],[COMMUNITY_AREA_NUMBER]],Table3[CA_NUMBER],Table3[Rate of misconduct per 100 students])</f>
        <v>533.20000000000005</v>
      </c>
      <c r="Z346" s="9">
        <f>_xlfn.XLOOKUP(tbl_crime[[#This Row],[COMMUNITY_AREA_NUMBER]],Table3[CA_NUMBER],Table3[TOTAL_COLLEGE_ENROLLMENT])</f>
        <v>8620</v>
      </c>
    </row>
    <row r="347" spans="2:26" x14ac:dyDescent="0.2">
      <c r="B347" s="9">
        <v>2492280</v>
      </c>
      <c r="C347" s="9" t="s">
        <v>4214</v>
      </c>
      <c r="D347" s="10">
        <v>37600</v>
      </c>
      <c r="E347" s="9" t="s">
        <v>4215</v>
      </c>
      <c r="F347" s="9" t="s">
        <v>4216</v>
      </c>
      <c r="G347" s="9" t="s">
        <v>4204</v>
      </c>
      <c r="H347" s="9" t="s">
        <v>3631</v>
      </c>
      <c r="I347" s="9" t="s">
        <v>3135</v>
      </c>
      <c r="J347" s="9" t="b">
        <v>0</v>
      </c>
      <c r="K347" s="9" t="b">
        <v>0</v>
      </c>
      <c r="L347" s="9">
        <v>2533</v>
      </c>
      <c r="M347" s="9">
        <v>25</v>
      </c>
      <c r="N347" s="9">
        <v>37</v>
      </c>
      <c r="O347" s="9">
        <v>25</v>
      </c>
      <c r="P347" s="9" t="s">
        <v>4209</v>
      </c>
      <c r="Q347" s="9">
        <v>1142629</v>
      </c>
      <c r="R347" s="9">
        <v>1910170</v>
      </c>
      <c r="S347" s="9" t="str">
        <f>IF(tbl_crime[[#This Row],[COMMUNITY_AREA_NUMBER]]="", "",_xlfn.XLOOKUP(tbl_crime[[#This Row],[COMMUNITY_AREA_NUMBER]],tbl_census[COMMUNITY_AREA_NUMBER],tbl_census[COMMUNITY_AREA_NAME]))</f>
        <v>Austin</v>
      </c>
      <c r="T347" s="9">
        <f>IF(tbl_crime[[#This Row],[COMMUNITY_AREA_NUMBER]]="","",_xlfn.XLOOKUP(tbl_crime[[#This Row],[COMMUNITY_AREA_NUMBER]],tbl_census[COMMUNITY_AREA_NUMBER],tbl_census[HARDSHIP_INDEX]))</f>
        <v>73</v>
      </c>
      <c r="U347" s="9">
        <v>2002</v>
      </c>
      <c r="V347" s="9">
        <v>41.909557999999997</v>
      </c>
      <c r="W347" s="9">
        <v>-87.751480749999999</v>
      </c>
      <c r="X347" s="9" t="s">
        <v>4217</v>
      </c>
      <c r="Y347" s="9">
        <f>_xlfn.XLOOKUP(tbl_crime[[#This Row],[COMMUNITY_AREA_NUMBER]],Table3[CA_NUMBER],Table3[Rate of misconduct per 100 students])</f>
        <v>578.79999999999995</v>
      </c>
      <c r="Z347" s="9">
        <f>_xlfn.XLOOKUP(tbl_crime[[#This Row],[COMMUNITY_AREA_NUMBER]],Table3[CA_NUMBER],Table3[TOTAL_COLLEGE_ENROLLMENT])</f>
        <v>10933</v>
      </c>
    </row>
    <row r="348" spans="2:26" x14ac:dyDescent="0.2">
      <c r="B348" s="9">
        <v>10574810</v>
      </c>
      <c r="C348" s="9" t="s">
        <v>4218</v>
      </c>
      <c r="D348" s="10">
        <v>42543</v>
      </c>
      <c r="E348" s="9" t="s">
        <v>4219</v>
      </c>
      <c r="F348" s="9">
        <v>530</v>
      </c>
      <c r="G348" s="9" t="s">
        <v>4204</v>
      </c>
      <c r="H348" s="9" t="s">
        <v>3532</v>
      </c>
      <c r="I348" s="9" t="s">
        <v>3131</v>
      </c>
      <c r="J348" s="9" t="b">
        <v>0</v>
      </c>
      <c r="K348" s="9" t="b">
        <v>0</v>
      </c>
      <c r="L348" s="9">
        <v>133</v>
      </c>
      <c r="M348" s="9">
        <v>1</v>
      </c>
      <c r="N348" s="9">
        <v>2</v>
      </c>
      <c r="O348" s="9">
        <v>33</v>
      </c>
      <c r="P348" s="9" t="s">
        <v>4209</v>
      </c>
      <c r="Q348" s="9">
        <v>1179337</v>
      </c>
      <c r="R348" s="9">
        <v>1887599</v>
      </c>
      <c r="S348" s="9" t="str">
        <f>IF(tbl_crime[[#This Row],[COMMUNITY_AREA_NUMBER]]="", "",_xlfn.XLOOKUP(tbl_crime[[#This Row],[COMMUNITY_AREA_NUMBER]],tbl_census[COMMUNITY_AREA_NUMBER],tbl_census[COMMUNITY_AREA_NAME]))</f>
        <v>Near South Side</v>
      </c>
      <c r="T348" s="9">
        <f>IF(tbl_crime[[#This Row],[COMMUNITY_AREA_NUMBER]]="","",_xlfn.XLOOKUP(tbl_crime[[#This Row],[COMMUNITY_AREA_NUMBER]],tbl_census[COMMUNITY_AREA_NUMBER],tbl_census[HARDSHIP_INDEX]))</f>
        <v>7</v>
      </c>
      <c r="U348" s="9">
        <v>2016</v>
      </c>
      <c r="V348" s="9">
        <v>41.846859520000002</v>
      </c>
      <c r="W348" s="9">
        <v>-87.617323889999994</v>
      </c>
      <c r="X348" s="9" t="s">
        <v>4220</v>
      </c>
      <c r="Y348" s="9">
        <f>_xlfn.XLOOKUP(tbl_crime[[#This Row],[COMMUNITY_AREA_NUMBER]],Table3[CA_NUMBER],Table3[Rate of misconduct per 100 students])</f>
        <v>25.599999999999998</v>
      </c>
      <c r="Z348" s="9">
        <f>_xlfn.XLOOKUP(tbl_crime[[#This Row],[COMMUNITY_AREA_NUMBER]],Table3[CA_NUMBER],Table3[TOTAL_COLLEGE_ENROLLMENT])</f>
        <v>1378</v>
      </c>
    </row>
    <row r="349" spans="2:26" x14ac:dyDescent="0.2">
      <c r="B349" s="9">
        <v>9271865</v>
      </c>
      <c r="C349" s="9" t="s">
        <v>4221</v>
      </c>
      <c r="D349" s="10">
        <v>41506</v>
      </c>
      <c r="E349" s="9" t="s">
        <v>4222</v>
      </c>
      <c r="F349" s="9" t="s">
        <v>4216</v>
      </c>
      <c r="G349" s="9" t="s">
        <v>4204</v>
      </c>
      <c r="H349" s="9" t="s">
        <v>3631</v>
      </c>
      <c r="I349" s="9" t="s">
        <v>3185</v>
      </c>
      <c r="J349" s="9" t="b">
        <v>0</v>
      </c>
      <c r="K349" s="9" t="b">
        <v>1</v>
      </c>
      <c r="L349" s="9">
        <v>1533</v>
      </c>
      <c r="M349" s="9">
        <v>15</v>
      </c>
      <c r="N349" s="9">
        <v>28</v>
      </c>
      <c r="O349" s="9">
        <v>25</v>
      </c>
      <c r="P349" s="9" t="s">
        <v>4209</v>
      </c>
      <c r="Q349" s="9">
        <v>1143027</v>
      </c>
      <c r="R349" s="9">
        <v>1898205</v>
      </c>
      <c r="S349" s="9" t="str">
        <f>IF(tbl_crime[[#This Row],[COMMUNITY_AREA_NUMBER]]="", "",_xlfn.XLOOKUP(tbl_crime[[#This Row],[COMMUNITY_AREA_NUMBER]],tbl_census[COMMUNITY_AREA_NUMBER],tbl_census[COMMUNITY_AREA_NAME]))</f>
        <v>Austin</v>
      </c>
      <c r="T349" s="9">
        <f>IF(tbl_crime[[#This Row],[COMMUNITY_AREA_NUMBER]]="","",_xlfn.XLOOKUP(tbl_crime[[#This Row],[COMMUNITY_AREA_NUMBER]],tbl_census[COMMUNITY_AREA_NUMBER],tbl_census[HARDSHIP_INDEX]))</f>
        <v>73</v>
      </c>
      <c r="U349" s="9">
        <v>2013</v>
      </c>
      <c r="V349" s="9">
        <v>41.876717220000003</v>
      </c>
      <c r="W349" s="9">
        <v>-87.750317319999994</v>
      </c>
      <c r="X349" s="9" t="s">
        <v>4223</v>
      </c>
      <c r="Y349" s="9">
        <f>_xlfn.XLOOKUP(tbl_crime[[#This Row],[COMMUNITY_AREA_NUMBER]],Table3[CA_NUMBER],Table3[Rate of misconduct per 100 students])</f>
        <v>578.79999999999995</v>
      </c>
      <c r="Z349" s="9">
        <f>_xlfn.XLOOKUP(tbl_crime[[#This Row],[COMMUNITY_AREA_NUMBER]],Table3[CA_NUMBER],Table3[TOTAL_COLLEGE_ENROLLMENT])</f>
        <v>10933</v>
      </c>
    </row>
    <row r="350" spans="2:26" x14ac:dyDescent="0.2">
      <c r="B350" s="9">
        <v>3943561</v>
      </c>
      <c r="C350" s="9" t="s">
        <v>4224</v>
      </c>
      <c r="D350" s="10">
        <v>38466</v>
      </c>
      <c r="E350" s="9" t="s">
        <v>4225</v>
      </c>
      <c r="F350" s="9">
        <v>530</v>
      </c>
      <c r="G350" s="9" t="s">
        <v>4204</v>
      </c>
      <c r="H350" s="9" t="s">
        <v>3532</v>
      </c>
      <c r="I350" s="9" t="s">
        <v>3185</v>
      </c>
      <c r="J350" s="9" t="b">
        <v>1</v>
      </c>
      <c r="K350" s="9" t="b">
        <v>0</v>
      </c>
      <c r="L350" s="9">
        <v>1222</v>
      </c>
      <c r="M350" s="9">
        <v>12</v>
      </c>
      <c r="N350" s="9">
        <v>25</v>
      </c>
      <c r="O350" s="9">
        <v>31</v>
      </c>
      <c r="P350" s="9" t="s">
        <v>4209</v>
      </c>
      <c r="Q350" s="9">
        <v>1166407</v>
      </c>
      <c r="R350" s="9">
        <v>1891160</v>
      </c>
      <c r="S350" s="9" t="str">
        <f>IF(tbl_crime[[#This Row],[COMMUNITY_AREA_NUMBER]]="", "",_xlfn.XLOOKUP(tbl_crime[[#This Row],[COMMUNITY_AREA_NUMBER]],tbl_census[COMMUNITY_AREA_NUMBER],tbl_census[COMMUNITY_AREA_NAME]))</f>
        <v>Lower West Side</v>
      </c>
      <c r="T350" s="9">
        <f>IF(tbl_crime[[#This Row],[COMMUNITY_AREA_NUMBER]]="","",_xlfn.XLOOKUP(tbl_crime[[#This Row],[COMMUNITY_AREA_NUMBER]],tbl_census[COMMUNITY_AREA_NUMBER],tbl_census[HARDSHIP_INDEX]))</f>
        <v>76</v>
      </c>
      <c r="U350" s="9">
        <v>2005</v>
      </c>
      <c r="V350" s="9">
        <v>41.856917260000003</v>
      </c>
      <c r="W350" s="9">
        <v>-87.664674649999995</v>
      </c>
      <c r="X350" s="9" t="s">
        <v>4226</v>
      </c>
      <c r="Y350" s="9">
        <f>_xlfn.XLOOKUP(tbl_crime[[#This Row],[COMMUNITY_AREA_NUMBER]],Table3[CA_NUMBER],Table3[Rate of misconduct per 100 students])</f>
        <v>80.7</v>
      </c>
      <c r="Z350" s="9">
        <f>_xlfn.XLOOKUP(tbl_crime[[#This Row],[COMMUNITY_AREA_NUMBER]],Table3[CA_NUMBER],Table3[TOTAL_COLLEGE_ENROLLMENT])</f>
        <v>7257</v>
      </c>
    </row>
    <row r="351" spans="2:26" x14ac:dyDescent="0.2">
      <c r="B351" s="9">
        <v>2620109</v>
      </c>
      <c r="C351" s="9" t="s">
        <v>4227</v>
      </c>
      <c r="D351" s="10">
        <v>37686</v>
      </c>
      <c r="E351" s="9" t="s">
        <v>4228</v>
      </c>
      <c r="F351" s="9">
        <v>553</v>
      </c>
      <c r="G351" s="9" t="s">
        <v>4204</v>
      </c>
      <c r="H351" s="9" t="s">
        <v>4229</v>
      </c>
      <c r="I351" s="9" t="s">
        <v>3113</v>
      </c>
      <c r="J351" s="9" t="b">
        <v>1</v>
      </c>
      <c r="K351" s="9" t="b">
        <v>0</v>
      </c>
      <c r="L351" s="9">
        <v>434</v>
      </c>
      <c r="M351" s="9">
        <v>4</v>
      </c>
      <c r="N351" s="9">
        <v>10</v>
      </c>
      <c r="O351" s="9">
        <v>51</v>
      </c>
      <c r="P351" s="9" t="s">
        <v>4209</v>
      </c>
      <c r="Q351" s="9">
        <v>1189757</v>
      </c>
      <c r="R351" s="9">
        <v>1836996</v>
      </c>
      <c r="S351" s="9" t="str">
        <f>IF(tbl_crime[[#This Row],[COMMUNITY_AREA_NUMBER]]="", "",_xlfn.XLOOKUP(tbl_crime[[#This Row],[COMMUNITY_AREA_NUMBER]],tbl_census[COMMUNITY_AREA_NUMBER],tbl_census[COMMUNITY_AREA_NAME]))</f>
        <v>South Deering</v>
      </c>
      <c r="T351" s="9">
        <f>IF(tbl_crime[[#This Row],[COMMUNITY_AREA_NUMBER]]="","",_xlfn.XLOOKUP(tbl_crime[[#This Row],[COMMUNITY_AREA_NUMBER]],tbl_census[COMMUNITY_AREA_NUMBER],tbl_census[HARDSHIP_INDEX]))</f>
        <v>65</v>
      </c>
      <c r="U351" s="9">
        <v>2003</v>
      </c>
      <c r="V351" s="9">
        <v>41.707756209999999</v>
      </c>
      <c r="W351" s="9">
        <v>-87.580708770000001</v>
      </c>
      <c r="X351" s="9" t="s">
        <v>4230</v>
      </c>
      <c r="Y351" s="9">
        <f>_xlfn.XLOOKUP(tbl_crime[[#This Row],[COMMUNITY_AREA_NUMBER]],Table3[CA_NUMBER],Table3[Rate of misconduct per 100 students])</f>
        <v>104.5</v>
      </c>
      <c r="Z351" s="9">
        <f>_xlfn.XLOOKUP(tbl_crime[[#This Row],[COMMUNITY_AREA_NUMBER]],Table3[CA_NUMBER],Table3[TOTAL_COLLEGE_ENROLLMENT])</f>
        <v>1859</v>
      </c>
    </row>
    <row r="352" spans="2:26" x14ac:dyDescent="0.2">
      <c r="B352" s="9">
        <v>4921404</v>
      </c>
      <c r="C352" s="9" t="s">
        <v>4231</v>
      </c>
      <c r="D352" s="10">
        <v>38941</v>
      </c>
      <c r="E352" s="9" t="s">
        <v>4232</v>
      </c>
      <c r="F352" s="9">
        <v>560</v>
      </c>
      <c r="G352" s="9" t="s">
        <v>4204</v>
      </c>
      <c r="H352" s="9" t="s">
        <v>3458</v>
      </c>
      <c r="I352" s="9" t="s">
        <v>3135</v>
      </c>
      <c r="J352" s="9" t="b">
        <v>0</v>
      </c>
      <c r="K352" s="9" t="b">
        <v>0</v>
      </c>
      <c r="L352" s="9">
        <v>634</v>
      </c>
      <c r="M352" s="9">
        <v>6</v>
      </c>
      <c r="N352" s="9">
        <v>21</v>
      </c>
      <c r="O352" s="9">
        <v>49</v>
      </c>
      <c r="P352" s="9" t="s">
        <v>4205</v>
      </c>
      <c r="Q352" s="9">
        <v>1177518</v>
      </c>
      <c r="R352" s="9">
        <v>1841973</v>
      </c>
      <c r="S352" s="9" t="str">
        <f>IF(tbl_crime[[#This Row],[COMMUNITY_AREA_NUMBER]]="", "",_xlfn.XLOOKUP(tbl_crime[[#This Row],[COMMUNITY_AREA_NUMBER]],tbl_census[COMMUNITY_AREA_NUMBER],tbl_census[COMMUNITY_AREA_NAME]))</f>
        <v>Roseland</v>
      </c>
      <c r="T352" s="9">
        <f>IF(tbl_crime[[#This Row],[COMMUNITY_AREA_NUMBER]]="","",_xlfn.XLOOKUP(tbl_crime[[#This Row],[COMMUNITY_AREA_NUMBER]],tbl_census[COMMUNITY_AREA_NUMBER],tbl_census[HARDSHIP_INDEX]))</f>
        <v>52</v>
      </c>
      <c r="U352" s="9">
        <v>2006</v>
      </c>
      <c r="V352" s="9">
        <v>41.721698570000001</v>
      </c>
      <c r="W352" s="9">
        <v>-87.625378179999998</v>
      </c>
      <c r="X352" s="9" t="s">
        <v>4233</v>
      </c>
      <c r="Y352" s="9">
        <f>_xlfn.XLOOKUP(tbl_crime[[#This Row],[COMMUNITY_AREA_NUMBER]],Table3[CA_NUMBER],Table3[Rate of misconduct per 100 students])</f>
        <v>282.70000000000005</v>
      </c>
      <c r="Z352" s="9">
        <f>_xlfn.XLOOKUP(tbl_crime[[#This Row],[COMMUNITY_AREA_NUMBER]],Table3[CA_NUMBER],Table3[TOTAL_COLLEGE_ENROLLMENT])</f>
        <v>7020</v>
      </c>
    </row>
    <row r="353" spans="2:26" x14ac:dyDescent="0.2">
      <c r="B353" s="9">
        <v>10502099</v>
      </c>
      <c r="C353" s="9" t="s">
        <v>4234</v>
      </c>
      <c r="D353" s="10">
        <v>42487</v>
      </c>
      <c r="E353" s="9" t="s">
        <v>4235</v>
      </c>
      <c r="F353" s="9">
        <v>520</v>
      </c>
      <c r="G353" s="9" t="s">
        <v>4204</v>
      </c>
      <c r="H353" s="9" t="s">
        <v>3522</v>
      </c>
      <c r="I353" s="9" t="s">
        <v>3225</v>
      </c>
      <c r="J353" s="9" t="b">
        <v>0</v>
      </c>
      <c r="K353" s="9" t="b">
        <v>1</v>
      </c>
      <c r="L353" s="9">
        <v>1135</v>
      </c>
      <c r="M353" s="9">
        <v>11</v>
      </c>
      <c r="N353" s="9">
        <v>2</v>
      </c>
      <c r="O353" s="9">
        <v>27</v>
      </c>
      <c r="P353" s="9" t="s">
        <v>4209</v>
      </c>
      <c r="Q353" s="9">
        <v>1157555</v>
      </c>
      <c r="R353" s="9">
        <v>1895912</v>
      </c>
      <c r="S353" s="9" t="str">
        <f>IF(tbl_crime[[#This Row],[COMMUNITY_AREA_NUMBER]]="", "",_xlfn.XLOOKUP(tbl_crime[[#This Row],[COMMUNITY_AREA_NUMBER]],tbl_census[COMMUNITY_AREA_NUMBER],tbl_census[COMMUNITY_AREA_NAME]))</f>
        <v>East Garfield Park</v>
      </c>
      <c r="T353" s="9">
        <f>IF(tbl_crime[[#This Row],[COMMUNITY_AREA_NUMBER]]="","",_xlfn.XLOOKUP(tbl_crime[[#This Row],[COMMUNITY_AREA_NUMBER]],tbl_census[COMMUNITY_AREA_NUMBER],tbl_census[HARDSHIP_INDEX]))</f>
        <v>83</v>
      </c>
      <c r="U353" s="9">
        <v>2016</v>
      </c>
      <c r="V353" s="9">
        <v>41.87014181</v>
      </c>
      <c r="W353" s="9">
        <v>-87.697037159999994</v>
      </c>
      <c r="X353" s="9" t="s">
        <v>4236</v>
      </c>
      <c r="Y353" s="9">
        <f>_xlfn.XLOOKUP(tbl_crime[[#This Row],[COMMUNITY_AREA_NUMBER]],Table3[CA_NUMBER],Table3[Rate of misconduct per 100 students])</f>
        <v>234.89999999999995</v>
      </c>
      <c r="Z353" s="9">
        <f>_xlfn.XLOOKUP(tbl_crime[[#This Row],[COMMUNITY_AREA_NUMBER]],Table3[CA_NUMBER],Table3[TOTAL_COLLEGE_ENROLLMENT])</f>
        <v>5337</v>
      </c>
    </row>
    <row r="354" spans="2:26" x14ac:dyDescent="0.2">
      <c r="B354" s="9">
        <v>5360488</v>
      </c>
      <c r="C354" s="9" t="s">
        <v>4237</v>
      </c>
      <c r="D354" s="10">
        <v>39148</v>
      </c>
      <c r="E354" s="9" t="s">
        <v>4238</v>
      </c>
      <c r="F354" s="9">
        <v>560</v>
      </c>
      <c r="G354" s="9" t="s">
        <v>4204</v>
      </c>
      <c r="H354" s="9" t="s">
        <v>3458</v>
      </c>
      <c r="I354" s="9" t="s">
        <v>3122</v>
      </c>
      <c r="J354" s="9" t="b">
        <v>1</v>
      </c>
      <c r="K354" s="9" t="b">
        <v>0</v>
      </c>
      <c r="L354" s="9">
        <v>723</v>
      </c>
      <c r="M354" s="9">
        <v>7</v>
      </c>
      <c r="N354" s="9">
        <v>17</v>
      </c>
      <c r="O354" s="9">
        <v>68</v>
      </c>
      <c r="P354" s="9" t="s">
        <v>4205</v>
      </c>
      <c r="Q354" s="9">
        <v>1171038</v>
      </c>
      <c r="R354" s="9">
        <v>1860403</v>
      </c>
      <c r="S354" s="9" t="str">
        <f>IF(tbl_crime[[#This Row],[COMMUNITY_AREA_NUMBER]]="", "",_xlfn.XLOOKUP(tbl_crime[[#This Row],[COMMUNITY_AREA_NUMBER]],tbl_census[COMMUNITY_AREA_NUMBER],tbl_census[COMMUNITY_AREA_NAME]))</f>
        <v>Englewood</v>
      </c>
      <c r="T354" s="9">
        <f>IF(tbl_crime[[#This Row],[COMMUNITY_AREA_NUMBER]]="","",_xlfn.XLOOKUP(tbl_crime[[#This Row],[COMMUNITY_AREA_NUMBER]],tbl_census[COMMUNITY_AREA_NUMBER],tbl_census[HARDSHIP_INDEX]))</f>
        <v>94</v>
      </c>
      <c r="U354" s="9">
        <v>2007</v>
      </c>
      <c r="V354" s="9">
        <v>41.772416730000003</v>
      </c>
      <c r="W354" s="9">
        <v>-87.648576030000001</v>
      </c>
      <c r="X354" s="9" t="s">
        <v>4239</v>
      </c>
      <c r="Y354" s="9">
        <f>_xlfn.XLOOKUP(tbl_crime[[#This Row],[COMMUNITY_AREA_NUMBER]],Table3[CA_NUMBER],Table3[Rate of misconduct per 100 students])</f>
        <v>572.4</v>
      </c>
      <c r="Z354" s="9">
        <f>_xlfn.XLOOKUP(tbl_crime[[#This Row],[COMMUNITY_AREA_NUMBER]],Table3[CA_NUMBER],Table3[TOTAL_COLLEGE_ENROLLMENT])</f>
        <v>6832</v>
      </c>
    </row>
    <row r="355" spans="2:26" x14ac:dyDescent="0.2">
      <c r="B355" s="9">
        <v>2109180</v>
      </c>
      <c r="C355" s="9" t="s">
        <v>4240</v>
      </c>
      <c r="D355" s="10">
        <v>37372</v>
      </c>
      <c r="E355" s="9" t="s">
        <v>4241</v>
      </c>
      <c r="F355" s="9">
        <v>560</v>
      </c>
      <c r="G355" s="9" t="s">
        <v>4204</v>
      </c>
      <c r="H355" s="9" t="s">
        <v>3458</v>
      </c>
      <c r="I355" s="9" t="s">
        <v>3166</v>
      </c>
      <c r="J355" s="9" t="b">
        <v>0</v>
      </c>
      <c r="K355" s="9" t="b">
        <v>0</v>
      </c>
      <c r="L355" s="9">
        <v>2324</v>
      </c>
      <c r="M355" s="9">
        <v>19</v>
      </c>
      <c r="N355" s="9">
        <v>46</v>
      </c>
      <c r="O355" s="9">
        <v>6</v>
      </c>
      <c r="P355" s="9" t="s">
        <v>4205</v>
      </c>
      <c r="Q355" s="9">
        <v>1170231</v>
      </c>
      <c r="R355" s="9">
        <v>1925799</v>
      </c>
      <c r="S355" s="9" t="str">
        <f>IF(tbl_crime[[#This Row],[COMMUNITY_AREA_NUMBER]]="", "",_xlfn.XLOOKUP(tbl_crime[[#This Row],[COMMUNITY_AREA_NUMBER]],tbl_census[COMMUNITY_AREA_NUMBER],tbl_census[COMMUNITY_AREA_NAME]))</f>
        <v>Lake View</v>
      </c>
      <c r="T355" s="9">
        <f>IF(tbl_crime[[#This Row],[COMMUNITY_AREA_NUMBER]]="","",_xlfn.XLOOKUP(tbl_crime[[#This Row],[COMMUNITY_AREA_NUMBER]],tbl_census[COMMUNITY_AREA_NUMBER],tbl_census[HARDSHIP_INDEX]))</f>
        <v>5</v>
      </c>
      <c r="U355" s="9">
        <v>2002</v>
      </c>
      <c r="V355" s="9">
        <v>41.951886129999998</v>
      </c>
      <c r="W355" s="9">
        <v>-87.649625169999993</v>
      </c>
      <c r="X355" s="9" t="s">
        <v>4242</v>
      </c>
      <c r="Y355" s="9">
        <f>_xlfn.XLOOKUP(tbl_crime[[#This Row],[COMMUNITY_AREA_NUMBER]],Table3[CA_NUMBER],Table3[Rate of misconduct per 100 students])</f>
        <v>90.8</v>
      </c>
      <c r="Z355" s="9">
        <f>_xlfn.XLOOKUP(tbl_crime[[#This Row],[COMMUNITY_AREA_NUMBER]],Table3[CA_NUMBER],Table3[TOTAL_COLLEGE_ENROLLMENT])</f>
        <v>7055</v>
      </c>
    </row>
    <row r="356" spans="2:26" x14ac:dyDescent="0.2">
      <c r="B356" s="9">
        <v>10950230</v>
      </c>
      <c r="C356" s="9" t="s">
        <v>4243</v>
      </c>
      <c r="D356" s="10">
        <v>42873</v>
      </c>
      <c r="E356" s="9" t="s">
        <v>4244</v>
      </c>
      <c r="F356" s="9" t="s">
        <v>4216</v>
      </c>
      <c r="G356" s="9" t="s">
        <v>4204</v>
      </c>
      <c r="H356" s="9" t="s">
        <v>3631</v>
      </c>
      <c r="I356" s="9" t="s">
        <v>3135</v>
      </c>
      <c r="J356" s="9" t="b">
        <v>1</v>
      </c>
      <c r="K356" s="9" t="b">
        <v>1</v>
      </c>
      <c r="L356" s="9">
        <v>1122</v>
      </c>
      <c r="M356" s="9">
        <v>11</v>
      </c>
      <c r="N356" s="9">
        <v>28</v>
      </c>
      <c r="O356" s="9">
        <v>26</v>
      </c>
      <c r="P356" s="9" t="s">
        <v>4209</v>
      </c>
      <c r="Q356" s="9">
        <v>1150782</v>
      </c>
      <c r="R356" s="9">
        <v>1899386</v>
      </c>
      <c r="S356" s="9" t="str">
        <f>IF(tbl_crime[[#This Row],[COMMUNITY_AREA_NUMBER]]="", "",_xlfn.XLOOKUP(tbl_crime[[#This Row],[COMMUNITY_AREA_NUMBER]],tbl_census[COMMUNITY_AREA_NUMBER],tbl_census[COMMUNITY_AREA_NAME]))</f>
        <v>West Garfield Park</v>
      </c>
      <c r="T356" s="9">
        <f>IF(tbl_crime[[#This Row],[COMMUNITY_AREA_NUMBER]]="","",_xlfn.XLOOKUP(tbl_crime[[#This Row],[COMMUNITY_AREA_NUMBER]],tbl_census[COMMUNITY_AREA_NUMBER],tbl_census[HARDSHIP_INDEX]))</f>
        <v>92</v>
      </c>
      <c r="U356" s="9">
        <v>2017</v>
      </c>
      <c r="V356" s="9">
        <v>41.87980993</v>
      </c>
      <c r="W356" s="9">
        <v>-87.721812229999998</v>
      </c>
      <c r="X356" s="9" t="s">
        <v>4245</v>
      </c>
      <c r="Y356" s="9">
        <f>_xlfn.XLOOKUP(tbl_crime[[#This Row],[COMMUNITY_AREA_NUMBER]],Table3[CA_NUMBER],Table3[Rate of misconduct per 100 students])</f>
        <v>259.70000000000005</v>
      </c>
      <c r="Z356" s="9">
        <f>_xlfn.XLOOKUP(tbl_crime[[#This Row],[COMMUNITY_AREA_NUMBER]],Table3[CA_NUMBER],Table3[TOTAL_COLLEGE_ENROLLMENT])</f>
        <v>2622</v>
      </c>
    </row>
    <row r="357" spans="2:26" x14ac:dyDescent="0.2">
      <c r="B357" s="9">
        <v>2065876</v>
      </c>
      <c r="C357" s="9" t="s">
        <v>4246</v>
      </c>
      <c r="D357" s="10">
        <v>37260</v>
      </c>
      <c r="E357" s="9" t="s">
        <v>4247</v>
      </c>
      <c r="F357" s="9">
        <v>560</v>
      </c>
      <c r="G357" s="9" t="s">
        <v>4204</v>
      </c>
      <c r="H357" s="9" t="s">
        <v>3458</v>
      </c>
      <c r="I357" s="9" t="s">
        <v>3135</v>
      </c>
      <c r="J357" s="9" t="b">
        <v>1</v>
      </c>
      <c r="K357" s="9" t="b">
        <v>0</v>
      </c>
      <c r="L357" s="9">
        <v>222</v>
      </c>
      <c r="M357" s="9">
        <v>2</v>
      </c>
      <c r="P357" s="9" t="s">
        <v>4205</v>
      </c>
      <c r="Q357" s="9">
        <v>1180725</v>
      </c>
      <c r="R357" s="9">
        <v>1873755</v>
      </c>
      <c r="S357" s="9" t="str">
        <f>IF(tbl_crime[[#This Row],[COMMUNITY_AREA_NUMBER]]="", "",_xlfn.XLOOKUP(tbl_crime[[#This Row],[COMMUNITY_AREA_NUMBER]],tbl_census[COMMUNITY_AREA_NUMBER],tbl_census[COMMUNITY_AREA_NAME]))</f>
        <v/>
      </c>
      <c r="T357" s="9" t="str">
        <f>IF(tbl_crime[[#This Row],[COMMUNITY_AREA_NUMBER]]="","",_xlfn.XLOOKUP(tbl_crime[[#This Row],[COMMUNITY_AREA_NUMBER]],tbl_census[COMMUNITY_AREA_NUMBER],tbl_census[HARDSHIP_INDEX]))</f>
        <v/>
      </c>
      <c r="U357" s="9">
        <v>2002</v>
      </c>
      <c r="V357" s="9">
        <v>41.808838700000003</v>
      </c>
      <c r="W357" s="9">
        <v>-87.612656229999999</v>
      </c>
      <c r="X357" s="9" t="s">
        <v>4248</v>
      </c>
      <c r="Y357" s="9">
        <f>_xlfn.XLOOKUP(tbl_crime[[#This Row],[COMMUNITY_AREA_NUMBER]],Table3[CA_NUMBER],Table3[Rate of misconduct per 100 students])</f>
        <v>0</v>
      </c>
      <c r="Z357" s="9">
        <f>_xlfn.XLOOKUP(tbl_crime[[#This Row],[COMMUNITY_AREA_NUMBER]],Table3[CA_NUMBER],Table3[TOTAL_COLLEGE_ENROLLMENT])</f>
        <v>0</v>
      </c>
    </row>
    <row r="358" spans="2:26" x14ac:dyDescent="0.2">
      <c r="B358" s="9">
        <v>4892475</v>
      </c>
      <c r="C358" s="9" t="s">
        <v>4249</v>
      </c>
      <c r="D358" s="10">
        <v>38926</v>
      </c>
      <c r="E358" s="9" t="s">
        <v>4250</v>
      </c>
      <c r="F358" s="9">
        <v>560</v>
      </c>
      <c r="G358" s="9" t="s">
        <v>4204</v>
      </c>
      <c r="H358" s="9" t="s">
        <v>3458</v>
      </c>
      <c r="I358" s="9" t="s">
        <v>3122</v>
      </c>
      <c r="J358" s="9" t="b">
        <v>0</v>
      </c>
      <c r="K358" s="9" t="b">
        <v>1</v>
      </c>
      <c r="L358" s="9">
        <v>733</v>
      </c>
      <c r="M358" s="9">
        <v>7</v>
      </c>
      <c r="N358" s="9">
        <v>17</v>
      </c>
      <c r="O358" s="9">
        <v>68</v>
      </c>
      <c r="P358" s="9" t="s">
        <v>4205</v>
      </c>
      <c r="Q358" s="9">
        <v>1170929</v>
      </c>
      <c r="R358" s="9">
        <v>1855598</v>
      </c>
      <c r="S358" s="9" t="str">
        <f>IF(tbl_crime[[#This Row],[COMMUNITY_AREA_NUMBER]]="", "",_xlfn.XLOOKUP(tbl_crime[[#This Row],[COMMUNITY_AREA_NUMBER]],tbl_census[COMMUNITY_AREA_NUMBER],tbl_census[COMMUNITY_AREA_NAME]))</f>
        <v>Englewood</v>
      </c>
      <c r="T358" s="9">
        <f>IF(tbl_crime[[#This Row],[COMMUNITY_AREA_NUMBER]]="","",_xlfn.XLOOKUP(tbl_crime[[#This Row],[COMMUNITY_AREA_NUMBER]],tbl_census[COMMUNITY_AREA_NUMBER],tbl_census[HARDSHIP_INDEX]))</f>
        <v>94</v>
      </c>
      <c r="U358" s="9">
        <v>2006</v>
      </c>
      <c r="V358" s="9">
        <v>41.759233590000001</v>
      </c>
      <c r="W358" s="9">
        <v>-87.649115699999996</v>
      </c>
      <c r="X358" s="9" t="s">
        <v>4251</v>
      </c>
      <c r="Y358" s="9">
        <f>_xlfn.XLOOKUP(tbl_crime[[#This Row],[COMMUNITY_AREA_NUMBER]],Table3[CA_NUMBER],Table3[Rate of misconduct per 100 students])</f>
        <v>572.4</v>
      </c>
      <c r="Z358" s="9">
        <f>_xlfn.XLOOKUP(tbl_crime[[#This Row],[COMMUNITY_AREA_NUMBER]],Table3[CA_NUMBER],Table3[TOTAL_COLLEGE_ENROLLMENT])</f>
        <v>6832</v>
      </c>
    </row>
    <row r="359" spans="2:26" x14ac:dyDescent="0.2">
      <c r="B359" s="9">
        <v>6170783</v>
      </c>
      <c r="C359" s="9" t="s">
        <v>4252</v>
      </c>
      <c r="D359" s="10">
        <v>39541</v>
      </c>
      <c r="E359" s="9" t="s">
        <v>4253</v>
      </c>
      <c r="F359" s="9">
        <v>560</v>
      </c>
      <c r="G359" s="9" t="s">
        <v>4204</v>
      </c>
      <c r="H359" s="9" t="s">
        <v>3458</v>
      </c>
      <c r="I359" s="9" t="s">
        <v>3327</v>
      </c>
      <c r="J359" s="9" t="b">
        <v>0</v>
      </c>
      <c r="K359" s="9" t="b">
        <v>0</v>
      </c>
      <c r="L359" s="9">
        <v>2221</v>
      </c>
      <c r="M359" s="9">
        <v>22</v>
      </c>
      <c r="N359" s="9">
        <v>19</v>
      </c>
      <c r="O359" s="9">
        <v>72</v>
      </c>
      <c r="P359" s="9" t="s">
        <v>4205</v>
      </c>
      <c r="Q359" s="9">
        <v>1162615</v>
      </c>
      <c r="R359" s="9">
        <v>1841590</v>
      </c>
      <c r="S359" s="9" t="str">
        <f>IF(tbl_crime[[#This Row],[COMMUNITY_AREA_NUMBER]]="", "",_xlfn.XLOOKUP(tbl_crime[[#This Row],[COMMUNITY_AREA_NUMBER]],tbl_census[COMMUNITY_AREA_NUMBER],tbl_census[COMMUNITY_AREA_NAME]))</f>
        <v>Beverly</v>
      </c>
      <c r="T359" s="9">
        <f>IF(tbl_crime[[#This Row],[COMMUNITY_AREA_NUMBER]]="","",_xlfn.XLOOKUP(tbl_crime[[#This Row],[COMMUNITY_AREA_NUMBER]],tbl_census[COMMUNITY_AREA_NUMBER],tbl_census[HARDSHIP_INDEX]))</f>
        <v>12</v>
      </c>
      <c r="U359" s="9">
        <v>2008</v>
      </c>
      <c r="V359" s="9">
        <v>41.720970909999998</v>
      </c>
      <c r="W359" s="9">
        <v>-87.679976069999995</v>
      </c>
      <c r="X359" s="9" t="s">
        <v>4254</v>
      </c>
      <c r="Y359" s="9">
        <f>_xlfn.XLOOKUP(tbl_crime[[#This Row],[COMMUNITY_AREA_NUMBER]],Table3[CA_NUMBER],Table3[Rate of misconduct per 100 students])</f>
        <v>47.599999999999994</v>
      </c>
      <c r="Z359" s="9">
        <f>_xlfn.XLOOKUP(tbl_crime[[#This Row],[COMMUNITY_AREA_NUMBER]],Table3[CA_NUMBER],Table3[TOTAL_COLLEGE_ENROLLMENT])</f>
        <v>1636</v>
      </c>
    </row>
    <row r="360" spans="2:26" x14ac:dyDescent="0.2">
      <c r="B360" s="9">
        <v>3741570</v>
      </c>
      <c r="C360" s="9" t="s">
        <v>4255</v>
      </c>
      <c r="D360" s="10">
        <v>38359</v>
      </c>
      <c r="E360" s="9" t="s">
        <v>4256</v>
      </c>
      <c r="F360" s="9">
        <v>560</v>
      </c>
      <c r="G360" s="9" t="s">
        <v>4204</v>
      </c>
      <c r="H360" s="9" t="s">
        <v>3458</v>
      </c>
      <c r="I360" s="9" t="s">
        <v>4257</v>
      </c>
      <c r="J360" s="9" t="b">
        <v>0</v>
      </c>
      <c r="K360" s="9" t="b">
        <v>0</v>
      </c>
      <c r="L360" s="9">
        <v>223</v>
      </c>
      <c r="M360" s="9">
        <v>2</v>
      </c>
      <c r="N360" s="9">
        <v>3</v>
      </c>
      <c r="O360" s="9">
        <v>38</v>
      </c>
      <c r="P360" s="9" t="s">
        <v>4205</v>
      </c>
      <c r="Q360" s="9">
        <v>1180467</v>
      </c>
      <c r="R360" s="9">
        <v>1871309</v>
      </c>
      <c r="S360" s="9" t="str">
        <f>IF(tbl_crime[[#This Row],[COMMUNITY_AREA_NUMBER]]="", "",_xlfn.XLOOKUP(tbl_crime[[#This Row],[COMMUNITY_AREA_NUMBER]],tbl_census[COMMUNITY_AREA_NUMBER],tbl_census[COMMUNITY_AREA_NAME]))</f>
        <v>Grand Boulevard</v>
      </c>
      <c r="T360" s="9">
        <f>IF(tbl_crime[[#This Row],[COMMUNITY_AREA_NUMBER]]="","",_xlfn.XLOOKUP(tbl_crime[[#This Row],[COMMUNITY_AREA_NUMBER]],tbl_census[COMMUNITY_AREA_NUMBER],tbl_census[HARDSHIP_INDEX]))</f>
        <v>57</v>
      </c>
      <c r="U360" s="9">
        <v>2005</v>
      </c>
      <c r="V360" s="9">
        <v>41.802132610000001</v>
      </c>
      <c r="W360" s="9">
        <v>-87.613677629999998</v>
      </c>
      <c r="X360" s="9" t="s">
        <v>4258</v>
      </c>
      <c r="Y360" s="9">
        <f>_xlfn.XLOOKUP(tbl_crime[[#This Row],[COMMUNITY_AREA_NUMBER]],Table3[CA_NUMBER],Table3[Rate of misconduct per 100 students])</f>
        <v>217.20000000000002</v>
      </c>
      <c r="Z360" s="9">
        <f>_xlfn.XLOOKUP(tbl_crime[[#This Row],[COMMUNITY_AREA_NUMBER]],Table3[CA_NUMBER],Table3[TOTAL_COLLEGE_ENROLLMENT])</f>
        <v>2809</v>
      </c>
    </row>
    <row r="361" spans="2:26" x14ac:dyDescent="0.2">
      <c r="B361" s="9">
        <v>8533129</v>
      </c>
      <c r="C361" s="9" t="s">
        <v>4259</v>
      </c>
      <c r="D361" s="10">
        <v>40414</v>
      </c>
      <c r="E361" s="9" t="s">
        <v>4260</v>
      </c>
      <c r="F361" s="9">
        <v>560</v>
      </c>
      <c r="G361" s="9" t="s">
        <v>4204</v>
      </c>
      <c r="H361" s="9" t="s">
        <v>3458</v>
      </c>
      <c r="I361" s="9" t="s">
        <v>3663</v>
      </c>
      <c r="J361" s="9" t="b">
        <v>0</v>
      </c>
      <c r="K361" s="9" t="b">
        <v>0</v>
      </c>
      <c r="L361" s="9">
        <v>412</v>
      </c>
      <c r="M361" s="9">
        <v>4</v>
      </c>
      <c r="N361" s="9">
        <v>8</v>
      </c>
      <c r="O361" s="9">
        <v>45</v>
      </c>
      <c r="P361" s="9" t="s">
        <v>4205</v>
      </c>
      <c r="Q361" s="9">
        <v>1191324</v>
      </c>
      <c r="R361" s="9">
        <v>1849177</v>
      </c>
      <c r="S361" s="9" t="str">
        <f>IF(tbl_crime[[#This Row],[COMMUNITY_AREA_NUMBER]]="", "",_xlfn.XLOOKUP(tbl_crime[[#This Row],[COMMUNITY_AREA_NUMBER]],tbl_census[COMMUNITY_AREA_NUMBER],tbl_census[COMMUNITY_AREA_NAME]))</f>
        <v>Avalon Park</v>
      </c>
      <c r="T361" s="9">
        <f>IF(tbl_crime[[#This Row],[COMMUNITY_AREA_NUMBER]]="","",_xlfn.XLOOKUP(tbl_crime[[#This Row],[COMMUNITY_AREA_NUMBER]],tbl_census[COMMUNITY_AREA_NUMBER],tbl_census[HARDSHIP_INDEX]))</f>
        <v>41</v>
      </c>
      <c r="U361" s="9">
        <v>2010</v>
      </c>
      <c r="V361" s="9">
        <v>41.74114436</v>
      </c>
      <c r="W361" s="9">
        <v>-87.574577289999993</v>
      </c>
      <c r="X361" s="9" t="s">
        <v>4261</v>
      </c>
      <c r="Y361" s="9">
        <f>_xlfn.XLOOKUP(tbl_crime[[#This Row],[COMMUNITY_AREA_NUMBER]],Table3[CA_NUMBER],Table3[Rate of misconduct per 100 students])</f>
        <v>116.10000000000001</v>
      </c>
      <c r="Z361" s="9">
        <f>_xlfn.XLOOKUP(tbl_crime[[#This Row],[COMMUNITY_AREA_NUMBER]],Table3[CA_NUMBER],Table3[TOTAL_COLLEGE_ENROLLMENT])</f>
        <v>1522</v>
      </c>
    </row>
    <row r="362" spans="2:26" x14ac:dyDescent="0.2">
      <c r="B362" s="9">
        <v>10653179</v>
      </c>
      <c r="C362" s="9" t="s">
        <v>4262</v>
      </c>
      <c r="D362" s="10">
        <v>42605</v>
      </c>
      <c r="E362" s="9" t="s">
        <v>4263</v>
      </c>
      <c r="F362" s="9" t="s">
        <v>4216</v>
      </c>
      <c r="G362" s="9" t="s">
        <v>4204</v>
      </c>
      <c r="H362" s="9" t="s">
        <v>3631</v>
      </c>
      <c r="I362" s="9" t="s">
        <v>3225</v>
      </c>
      <c r="J362" s="9" t="b">
        <v>1</v>
      </c>
      <c r="K362" s="9" t="b">
        <v>1</v>
      </c>
      <c r="L362" s="9">
        <v>312</v>
      </c>
      <c r="M362" s="9">
        <v>3</v>
      </c>
      <c r="N362" s="9">
        <v>20</v>
      </c>
      <c r="O362" s="9">
        <v>42</v>
      </c>
      <c r="P362" s="9" t="s">
        <v>4209</v>
      </c>
      <c r="Q362" s="9">
        <v>1183153</v>
      </c>
      <c r="R362" s="9">
        <v>1862099</v>
      </c>
      <c r="S362" s="9" t="str">
        <f>IF(tbl_crime[[#This Row],[COMMUNITY_AREA_NUMBER]]="", "",_xlfn.XLOOKUP(tbl_crime[[#This Row],[COMMUNITY_AREA_NUMBER]],tbl_census[COMMUNITY_AREA_NUMBER],tbl_census[COMMUNITY_AREA_NAME]))</f>
        <v>Woodlawn</v>
      </c>
      <c r="T362" s="9">
        <f>IF(tbl_crime[[#This Row],[COMMUNITY_AREA_NUMBER]]="","",_xlfn.XLOOKUP(tbl_crime[[#This Row],[COMMUNITY_AREA_NUMBER]],tbl_census[COMMUNITY_AREA_NUMBER],tbl_census[HARDSHIP_INDEX]))</f>
        <v>58</v>
      </c>
      <c r="U362" s="9">
        <v>2016</v>
      </c>
      <c r="V362" s="9">
        <v>41.776797440000003</v>
      </c>
      <c r="W362" s="9">
        <v>-87.604113569999996</v>
      </c>
      <c r="X362" s="9" t="s">
        <v>4264</v>
      </c>
      <c r="Y362" s="9">
        <f>_xlfn.XLOOKUP(tbl_crime[[#This Row],[COMMUNITY_AREA_NUMBER]],Table3[CA_NUMBER],Table3[Rate of misconduct per 100 students])</f>
        <v>224.89999999999998</v>
      </c>
      <c r="Z362" s="9">
        <f>_xlfn.XLOOKUP(tbl_crime[[#This Row],[COMMUNITY_AREA_NUMBER]],Table3[CA_NUMBER],Table3[TOTAL_COLLEGE_ENROLLMENT])</f>
        <v>4206</v>
      </c>
    </row>
    <row r="363" spans="2:26" x14ac:dyDescent="0.2">
      <c r="B363" s="9">
        <v>8789058</v>
      </c>
      <c r="C363" s="9" t="s">
        <v>4265</v>
      </c>
      <c r="D363" s="10">
        <v>41157</v>
      </c>
      <c r="E363" s="9" t="s">
        <v>4266</v>
      </c>
      <c r="F363" s="9">
        <v>560</v>
      </c>
      <c r="G363" s="9" t="s">
        <v>4204</v>
      </c>
      <c r="H363" s="9" t="s">
        <v>3458</v>
      </c>
      <c r="I363" s="9" t="s">
        <v>3135</v>
      </c>
      <c r="J363" s="9" t="b">
        <v>0</v>
      </c>
      <c r="K363" s="9" t="b">
        <v>1</v>
      </c>
      <c r="L363" s="9">
        <v>824</v>
      </c>
      <c r="M363" s="9">
        <v>8</v>
      </c>
      <c r="N363" s="9">
        <v>16</v>
      </c>
      <c r="O363" s="9">
        <v>63</v>
      </c>
      <c r="P363" s="9" t="s">
        <v>4205</v>
      </c>
      <c r="Q363" s="9">
        <v>1160020</v>
      </c>
      <c r="R363" s="9">
        <v>1866486</v>
      </c>
      <c r="S363" s="9" t="str">
        <f>IF(tbl_crime[[#This Row],[COMMUNITY_AREA_NUMBER]]="", "",_xlfn.XLOOKUP(tbl_crime[[#This Row],[COMMUNITY_AREA_NUMBER]],tbl_census[COMMUNITY_AREA_NUMBER],tbl_census[COMMUNITY_AREA_NAME]))</f>
        <v>Gage Park</v>
      </c>
      <c r="T363" s="9">
        <f>IF(tbl_crime[[#This Row],[COMMUNITY_AREA_NUMBER]]="","",_xlfn.XLOOKUP(tbl_crime[[#This Row],[COMMUNITY_AREA_NUMBER]],tbl_census[COMMUNITY_AREA_NUMBER],tbl_census[HARDSHIP_INDEX]))</f>
        <v>93</v>
      </c>
      <c r="U363" s="9">
        <v>2012</v>
      </c>
      <c r="V363" s="9">
        <v>41.789342959999999</v>
      </c>
      <c r="W363" s="9">
        <v>-87.688797890000004</v>
      </c>
      <c r="X363" s="9" t="s">
        <v>4267</v>
      </c>
      <c r="Y363" s="9">
        <f>_xlfn.XLOOKUP(tbl_crime[[#This Row],[COMMUNITY_AREA_NUMBER]],Table3[CA_NUMBER],Table3[Rate of misconduct per 100 students])</f>
        <v>76.999999999999986</v>
      </c>
      <c r="Z363" s="9">
        <f>_xlfn.XLOOKUP(tbl_crime[[#This Row],[COMMUNITY_AREA_NUMBER]],Table3[CA_NUMBER],Table3[TOTAL_COLLEGE_ENROLLMENT])</f>
        <v>9915</v>
      </c>
    </row>
    <row r="364" spans="2:26" x14ac:dyDescent="0.2">
      <c r="B364" s="9">
        <v>9269662</v>
      </c>
      <c r="C364" s="9" t="s">
        <v>4268</v>
      </c>
      <c r="D364" s="10">
        <v>41505</v>
      </c>
      <c r="E364" s="9" t="s">
        <v>4269</v>
      </c>
      <c r="F364" s="9">
        <v>560</v>
      </c>
      <c r="G364" s="9" t="s">
        <v>4204</v>
      </c>
      <c r="H364" s="9" t="s">
        <v>3458</v>
      </c>
      <c r="I364" s="9" t="s">
        <v>3185</v>
      </c>
      <c r="J364" s="9" t="b">
        <v>0</v>
      </c>
      <c r="K364" s="9" t="b">
        <v>0</v>
      </c>
      <c r="L364" s="9">
        <v>221</v>
      </c>
      <c r="M364" s="9">
        <v>2</v>
      </c>
      <c r="N364" s="9">
        <v>4</v>
      </c>
      <c r="O364" s="9">
        <v>38</v>
      </c>
      <c r="P364" s="9" t="s">
        <v>4205</v>
      </c>
      <c r="Q364" s="9">
        <v>1181988</v>
      </c>
      <c r="R364" s="9">
        <v>1876665</v>
      </c>
      <c r="S364" s="9" t="str">
        <f>IF(tbl_crime[[#This Row],[COMMUNITY_AREA_NUMBER]]="", "",_xlfn.XLOOKUP(tbl_crime[[#This Row],[COMMUNITY_AREA_NUMBER]],tbl_census[COMMUNITY_AREA_NUMBER],tbl_census[COMMUNITY_AREA_NAME]))</f>
        <v>Grand Boulevard</v>
      </c>
      <c r="T364" s="9">
        <f>IF(tbl_crime[[#This Row],[COMMUNITY_AREA_NUMBER]]="","",_xlfn.XLOOKUP(tbl_crime[[#This Row],[COMMUNITY_AREA_NUMBER]],tbl_census[COMMUNITY_AREA_NUMBER],tbl_census[HARDSHIP_INDEX]))</f>
        <v>57</v>
      </c>
      <c r="U364" s="9">
        <v>2013</v>
      </c>
      <c r="V364" s="9">
        <v>41.816794809999998</v>
      </c>
      <c r="W364" s="9">
        <v>-87.607933770000002</v>
      </c>
      <c r="X364" s="9" t="s">
        <v>4270</v>
      </c>
      <c r="Y364" s="9">
        <f>_xlfn.XLOOKUP(tbl_crime[[#This Row],[COMMUNITY_AREA_NUMBER]],Table3[CA_NUMBER],Table3[Rate of misconduct per 100 students])</f>
        <v>217.20000000000002</v>
      </c>
      <c r="Z364" s="9">
        <f>_xlfn.XLOOKUP(tbl_crime[[#This Row],[COMMUNITY_AREA_NUMBER]],Table3[CA_NUMBER],Table3[TOTAL_COLLEGE_ENROLLMENT])</f>
        <v>2809</v>
      </c>
    </row>
    <row r="365" spans="2:26" x14ac:dyDescent="0.2">
      <c r="B365" s="9">
        <v>4681320</v>
      </c>
      <c r="C365" s="9" t="s">
        <v>4271</v>
      </c>
      <c r="D365" s="10">
        <v>38514</v>
      </c>
      <c r="E365" s="9" t="s">
        <v>4272</v>
      </c>
      <c r="F365" s="9" t="s">
        <v>4216</v>
      </c>
      <c r="G365" s="9" t="s">
        <v>4204</v>
      </c>
      <c r="H365" s="9" t="s">
        <v>3631</v>
      </c>
      <c r="I365" s="9" t="s">
        <v>3225</v>
      </c>
      <c r="J365" s="9" t="b">
        <v>0</v>
      </c>
      <c r="K365" s="9" t="b">
        <v>0</v>
      </c>
      <c r="L365" s="9">
        <v>611</v>
      </c>
      <c r="M365" s="9">
        <v>6</v>
      </c>
      <c r="N365" s="9">
        <v>17</v>
      </c>
      <c r="O365" s="9">
        <v>71</v>
      </c>
      <c r="P365" s="9" t="s">
        <v>4209</v>
      </c>
      <c r="Q365" s="9">
        <v>1166338</v>
      </c>
      <c r="R365" s="9">
        <v>1854024</v>
      </c>
      <c r="S365" s="9" t="str">
        <f>IF(tbl_crime[[#This Row],[COMMUNITY_AREA_NUMBER]]="", "",_xlfn.XLOOKUP(tbl_crime[[#This Row],[COMMUNITY_AREA_NUMBER]],tbl_census[COMMUNITY_AREA_NUMBER],tbl_census[COMMUNITY_AREA_NAME]))</f>
        <v>Auburn Gresham</v>
      </c>
      <c r="T365" s="9">
        <f>IF(tbl_crime[[#This Row],[COMMUNITY_AREA_NUMBER]]="","",_xlfn.XLOOKUP(tbl_crime[[#This Row],[COMMUNITY_AREA_NUMBER]],tbl_census[COMMUNITY_AREA_NUMBER],tbl_census[HARDSHIP_INDEX]))</f>
        <v>74</v>
      </c>
      <c r="U365" s="9">
        <v>2005</v>
      </c>
      <c r="V365" s="9">
        <v>41.755013290000001</v>
      </c>
      <c r="W365" s="9">
        <v>-87.665986309999994</v>
      </c>
      <c r="X365" s="9" t="s">
        <v>4273</v>
      </c>
      <c r="Y365" s="9">
        <f>_xlfn.XLOOKUP(tbl_crime[[#This Row],[COMMUNITY_AREA_NUMBER]],Table3[CA_NUMBER],Table3[Rate of misconduct per 100 students])</f>
        <v>305.3</v>
      </c>
      <c r="Z365" s="9">
        <f>_xlfn.XLOOKUP(tbl_crime[[#This Row],[COMMUNITY_AREA_NUMBER]],Table3[CA_NUMBER],Table3[TOTAL_COLLEGE_ENROLLMENT])</f>
        <v>4175</v>
      </c>
    </row>
    <row r="366" spans="2:26" x14ac:dyDescent="0.2">
      <c r="B366" s="9">
        <v>8082600</v>
      </c>
      <c r="C366" s="9" t="s">
        <v>4274</v>
      </c>
      <c r="D366" s="10">
        <v>40689</v>
      </c>
      <c r="E366" s="9" t="s">
        <v>4275</v>
      </c>
      <c r="F366" s="9">
        <v>545</v>
      </c>
      <c r="G366" s="9" t="s">
        <v>4204</v>
      </c>
      <c r="H366" s="9" t="s">
        <v>3508</v>
      </c>
      <c r="I366" s="9" t="s">
        <v>3497</v>
      </c>
      <c r="J366" s="9" t="b">
        <v>0</v>
      </c>
      <c r="K366" s="9" t="b">
        <v>0</v>
      </c>
      <c r="L366" s="9">
        <v>1124</v>
      </c>
      <c r="M366" s="9">
        <v>11</v>
      </c>
      <c r="N366" s="9">
        <v>28</v>
      </c>
      <c r="O366" s="9">
        <v>27</v>
      </c>
      <c r="P366" s="9" t="s">
        <v>4205</v>
      </c>
      <c r="Q366" s="9">
        <v>1154752</v>
      </c>
      <c r="R366" s="9">
        <v>1898890</v>
      </c>
      <c r="S366" s="9" t="str">
        <f>IF(tbl_crime[[#This Row],[COMMUNITY_AREA_NUMBER]]="", "",_xlfn.XLOOKUP(tbl_crime[[#This Row],[COMMUNITY_AREA_NUMBER]],tbl_census[COMMUNITY_AREA_NUMBER],tbl_census[COMMUNITY_AREA_NAME]))</f>
        <v>East Garfield Park</v>
      </c>
      <c r="T366" s="9">
        <f>IF(tbl_crime[[#This Row],[COMMUNITY_AREA_NUMBER]]="","",_xlfn.XLOOKUP(tbl_crime[[#This Row],[COMMUNITY_AREA_NUMBER]],tbl_census[COMMUNITY_AREA_NUMBER],tbl_census[HARDSHIP_INDEX]))</f>
        <v>83</v>
      </c>
      <c r="U366" s="9">
        <v>2011</v>
      </c>
      <c r="V366" s="9">
        <v>41.878370310000001</v>
      </c>
      <c r="W366" s="9">
        <v>-87.707248140000004</v>
      </c>
      <c r="X366" s="9" t="s">
        <v>4276</v>
      </c>
      <c r="Y366" s="9">
        <f>_xlfn.XLOOKUP(tbl_crime[[#This Row],[COMMUNITY_AREA_NUMBER]],Table3[CA_NUMBER],Table3[Rate of misconduct per 100 students])</f>
        <v>234.89999999999995</v>
      </c>
      <c r="Z366" s="9">
        <f>_xlfn.XLOOKUP(tbl_crime[[#This Row],[COMMUNITY_AREA_NUMBER]],Table3[CA_NUMBER],Table3[TOTAL_COLLEGE_ENROLLMENT])</f>
        <v>5337</v>
      </c>
    </row>
    <row r="367" spans="2:26" x14ac:dyDescent="0.2">
      <c r="B367" s="9">
        <v>3970108</v>
      </c>
      <c r="C367" s="9" t="s">
        <v>4277</v>
      </c>
      <c r="D367" s="10">
        <v>38474</v>
      </c>
      <c r="E367" s="9" t="s">
        <v>4278</v>
      </c>
      <c r="F367" s="9">
        <v>560</v>
      </c>
      <c r="G367" s="9" t="s">
        <v>4204</v>
      </c>
      <c r="H367" s="9" t="s">
        <v>3458</v>
      </c>
      <c r="I367" s="9" t="s">
        <v>3113</v>
      </c>
      <c r="J367" s="9" t="b">
        <v>1</v>
      </c>
      <c r="K367" s="9" t="b">
        <v>0</v>
      </c>
      <c r="L367" s="9">
        <v>1832</v>
      </c>
      <c r="M367" s="9">
        <v>18</v>
      </c>
      <c r="N367" s="9">
        <v>42</v>
      </c>
      <c r="O367" s="9">
        <v>8</v>
      </c>
      <c r="P367" s="9" t="s">
        <v>4205</v>
      </c>
      <c r="Q367" s="9">
        <v>1175959</v>
      </c>
      <c r="R367" s="9">
        <v>1905721</v>
      </c>
      <c r="S367" s="9" t="str">
        <f>IF(tbl_crime[[#This Row],[COMMUNITY_AREA_NUMBER]]="", "",_xlfn.XLOOKUP(tbl_crime[[#This Row],[COMMUNITY_AREA_NUMBER]],tbl_census[COMMUNITY_AREA_NUMBER],tbl_census[COMMUNITY_AREA_NAME]))</f>
        <v>Near North Side</v>
      </c>
      <c r="T367" s="9">
        <f>IF(tbl_crime[[#This Row],[COMMUNITY_AREA_NUMBER]]="","",_xlfn.XLOOKUP(tbl_crime[[#This Row],[COMMUNITY_AREA_NUMBER]],tbl_census[COMMUNITY_AREA_NUMBER],tbl_census[HARDSHIP_INDEX]))</f>
        <v>1</v>
      </c>
      <c r="U367" s="9">
        <v>2005</v>
      </c>
      <c r="V367" s="9">
        <v>41.896664039999997</v>
      </c>
      <c r="W367" s="9">
        <v>-87.629175340000003</v>
      </c>
      <c r="X367" s="9" t="s">
        <v>4279</v>
      </c>
      <c r="Y367" s="9">
        <f>_xlfn.XLOOKUP(tbl_crime[[#This Row],[COMMUNITY_AREA_NUMBER]],Table3[CA_NUMBER],Table3[Rate of misconduct per 100 students])</f>
        <v>115.39999999999999</v>
      </c>
      <c r="Z367" s="9">
        <f>_xlfn.XLOOKUP(tbl_crime[[#This Row],[COMMUNITY_AREA_NUMBER]],Table3[CA_NUMBER],Table3[TOTAL_COLLEGE_ENROLLMENT])</f>
        <v>3362</v>
      </c>
    </row>
    <row r="368" spans="2:26" x14ac:dyDescent="0.2">
      <c r="B368" s="9">
        <v>3661130</v>
      </c>
      <c r="C368" s="9" t="s">
        <v>4280</v>
      </c>
      <c r="D368" s="10">
        <v>38306</v>
      </c>
      <c r="E368" s="9" t="s">
        <v>4281</v>
      </c>
      <c r="F368" s="9">
        <v>530</v>
      </c>
      <c r="G368" s="9" t="s">
        <v>4204</v>
      </c>
      <c r="H368" s="9" t="s">
        <v>3532</v>
      </c>
      <c r="I368" s="9" t="s">
        <v>3135</v>
      </c>
      <c r="J368" s="9" t="b">
        <v>0</v>
      </c>
      <c r="K368" s="9" t="b">
        <v>0</v>
      </c>
      <c r="L368" s="9">
        <v>613</v>
      </c>
      <c r="M368" s="9">
        <v>6</v>
      </c>
      <c r="N368" s="9">
        <v>21</v>
      </c>
      <c r="O368" s="9">
        <v>71</v>
      </c>
      <c r="P368" s="9" t="s">
        <v>4209</v>
      </c>
      <c r="Q368" s="9">
        <v>1169464</v>
      </c>
      <c r="R368" s="9">
        <v>1848751</v>
      </c>
      <c r="S368" s="9" t="str">
        <f>IF(tbl_crime[[#This Row],[COMMUNITY_AREA_NUMBER]]="", "",_xlfn.XLOOKUP(tbl_crime[[#This Row],[COMMUNITY_AREA_NUMBER]],tbl_census[COMMUNITY_AREA_NUMBER],tbl_census[COMMUNITY_AREA_NAME]))</f>
        <v>Auburn Gresham</v>
      </c>
      <c r="T368" s="9">
        <f>IF(tbl_crime[[#This Row],[COMMUNITY_AREA_NUMBER]]="","",_xlfn.XLOOKUP(tbl_crime[[#This Row],[COMMUNITY_AREA_NUMBER]],tbl_census[COMMUNITY_AREA_NUMBER],tbl_census[HARDSHIP_INDEX]))</f>
        <v>74</v>
      </c>
      <c r="U368" s="9">
        <v>2004</v>
      </c>
      <c r="V368" s="9">
        <v>41.740476350000002</v>
      </c>
      <c r="W368" s="9">
        <v>-87.654682800000003</v>
      </c>
      <c r="X368" s="9" t="s">
        <v>4282</v>
      </c>
      <c r="Y368" s="9">
        <f>_xlfn.XLOOKUP(tbl_crime[[#This Row],[COMMUNITY_AREA_NUMBER]],Table3[CA_NUMBER],Table3[Rate of misconduct per 100 students])</f>
        <v>305.3</v>
      </c>
      <c r="Z368" s="9">
        <f>_xlfn.XLOOKUP(tbl_crime[[#This Row],[COMMUNITY_AREA_NUMBER]],Table3[CA_NUMBER],Table3[TOTAL_COLLEGE_ENROLLMENT])</f>
        <v>4175</v>
      </c>
    </row>
    <row r="369" spans="2:26" x14ac:dyDescent="0.2">
      <c r="B369" s="9">
        <v>8306557</v>
      </c>
      <c r="C369" s="9" t="s">
        <v>4283</v>
      </c>
      <c r="D369" s="10">
        <v>40829</v>
      </c>
      <c r="E369" s="9" t="s">
        <v>4284</v>
      </c>
      <c r="F369" s="9">
        <v>560</v>
      </c>
      <c r="G369" s="9" t="s">
        <v>4204</v>
      </c>
      <c r="H369" s="9" t="s">
        <v>3458</v>
      </c>
      <c r="I369" s="9" t="s">
        <v>3122</v>
      </c>
      <c r="J369" s="9" t="b">
        <v>0</v>
      </c>
      <c r="K369" s="9" t="b">
        <v>0</v>
      </c>
      <c r="L369" s="9">
        <v>621</v>
      </c>
      <c r="M369" s="9">
        <v>6</v>
      </c>
      <c r="N369" s="9">
        <v>17</v>
      </c>
      <c r="O369" s="9">
        <v>68</v>
      </c>
      <c r="P369" s="9" t="s">
        <v>4205</v>
      </c>
      <c r="Q369" s="9">
        <v>1172760</v>
      </c>
      <c r="R369" s="9">
        <v>1854473</v>
      </c>
      <c r="S369" s="9" t="str">
        <f>IF(tbl_crime[[#This Row],[COMMUNITY_AREA_NUMBER]]="", "",_xlfn.XLOOKUP(tbl_crime[[#This Row],[COMMUNITY_AREA_NUMBER]],tbl_census[COMMUNITY_AREA_NUMBER],tbl_census[COMMUNITY_AREA_NAME]))</f>
        <v>Englewood</v>
      </c>
      <c r="T369" s="9">
        <f>IF(tbl_crime[[#This Row],[COMMUNITY_AREA_NUMBER]]="","",_xlfn.XLOOKUP(tbl_crime[[#This Row],[COMMUNITY_AREA_NUMBER]],tbl_census[COMMUNITY_AREA_NUMBER],tbl_census[HARDSHIP_INDEX]))</f>
        <v>94</v>
      </c>
      <c r="U369" s="9">
        <v>2011</v>
      </c>
      <c r="V369" s="9">
        <v>41.756106299999999</v>
      </c>
      <c r="W369" s="9">
        <v>-87.642438279999993</v>
      </c>
      <c r="X369" s="9" t="s">
        <v>4285</v>
      </c>
      <c r="Y369" s="9">
        <f>_xlfn.XLOOKUP(tbl_crime[[#This Row],[COMMUNITY_AREA_NUMBER]],Table3[CA_NUMBER],Table3[Rate of misconduct per 100 students])</f>
        <v>572.4</v>
      </c>
      <c r="Z369" s="9">
        <f>_xlfn.XLOOKUP(tbl_crime[[#This Row],[COMMUNITY_AREA_NUMBER]],Table3[CA_NUMBER],Table3[TOTAL_COLLEGE_ENROLLMENT])</f>
        <v>6832</v>
      </c>
    </row>
    <row r="370" spans="2:26" x14ac:dyDescent="0.2">
      <c r="B370" s="9">
        <v>9748574</v>
      </c>
      <c r="C370" s="9" t="s">
        <v>4286</v>
      </c>
      <c r="D370" s="10">
        <v>41873</v>
      </c>
      <c r="E370" s="9" t="s">
        <v>4287</v>
      </c>
      <c r="F370" s="9">
        <v>560</v>
      </c>
      <c r="G370" s="9" t="s">
        <v>4204</v>
      </c>
      <c r="H370" s="9" t="s">
        <v>3458</v>
      </c>
      <c r="I370" s="9" t="s">
        <v>3185</v>
      </c>
      <c r="J370" s="9" t="b">
        <v>0</v>
      </c>
      <c r="K370" s="9" t="b">
        <v>0</v>
      </c>
      <c r="L370" s="9">
        <v>531</v>
      </c>
      <c r="M370" s="9">
        <v>5</v>
      </c>
      <c r="N370" s="9">
        <v>9</v>
      </c>
      <c r="O370" s="9">
        <v>49</v>
      </c>
      <c r="P370" s="9" t="s">
        <v>4205</v>
      </c>
      <c r="Q370" s="9">
        <v>1181228</v>
      </c>
      <c r="R370" s="9">
        <v>1831035</v>
      </c>
      <c r="S370" s="9" t="str">
        <f>IF(tbl_crime[[#This Row],[COMMUNITY_AREA_NUMBER]]="", "",_xlfn.XLOOKUP(tbl_crime[[#This Row],[COMMUNITY_AREA_NUMBER]],tbl_census[COMMUNITY_AREA_NUMBER],tbl_census[COMMUNITY_AREA_NAME]))</f>
        <v>Roseland</v>
      </c>
      <c r="T370" s="9">
        <f>IF(tbl_crime[[#This Row],[COMMUNITY_AREA_NUMBER]]="","",_xlfn.XLOOKUP(tbl_crime[[#This Row],[COMMUNITY_AREA_NUMBER]],tbl_census[COMMUNITY_AREA_NUMBER],tbl_census[HARDSHIP_INDEX]))</f>
        <v>52</v>
      </c>
      <c r="U370" s="9">
        <v>2014</v>
      </c>
      <c r="V370" s="9">
        <v>41.691598740000003</v>
      </c>
      <c r="W370" s="9">
        <v>-87.612124730000005</v>
      </c>
      <c r="X370" s="9" t="s">
        <v>4288</v>
      </c>
      <c r="Y370" s="9">
        <f>_xlfn.XLOOKUP(tbl_crime[[#This Row],[COMMUNITY_AREA_NUMBER]],Table3[CA_NUMBER],Table3[Rate of misconduct per 100 students])</f>
        <v>282.70000000000005</v>
      </c>
      <c r="Z370" s="9">
        <f>_xlfn.XLOOKUP(tbl_crime[[#This Row],[COMMUNITY_AREA_NUMBER]],Table3[CA_NUMBER],Table3[TOTAL_COLLEGE_ENROLLMENT])</f>
        <v>7020</v>
      </c>
    </row>
    <row r="371" spans="2:26" x14ac:dyDescent="0.2">
      <c r="B371" s="9">
        <v>3313069</v>
      </c>
      <c r="C371" s="9" t="s">
        <v>4289</v>
      </c>
      <c r="D371" s="10">
        <v>38114</v>
      </c>
      <c r="E371" s="9" t="s">
        <v>4290</v>
      </c>
      <c r="F371" s="9">
        <v>560</v>
      </c>
      <c r="G371" s="9" t="s">
        <v>4204</v>
      </c>
      <c r="H371" s="9" t="s">
        <v>3458</v>
      </c>
      <c r="I371" s="9" t="s">
        <v>3113</v>
      </c>
      <c r="J371" s="9" t="b">
        <v>0</v>
      </c>
      <c r="K371" s="9" t="b">
        <v>0</v>
      </c>
      <c r="L371" s="9">
        <v>421</v>
      </c>
      <c r="M371" s="9">
        <v>4</v>
      </c>
      <c r="N371" s="9">
        <v>7</v>
      </c>
      <c r="O371" s="9">
        <v>43</v>
      </c>
      <c r="P371" s="9" t="s">
        <v>4205</v>
      </c>
      <c r="Q371" s="9">
        <v>1197870</v>
      </c>
      <c r="R371" s="9">
        <v>1853997</v>
      </c>
      <c r="S371" s="9" t="str">
        <f>IF(tbl_crime[[#This Row],[COMMUNITY_AREA_NUMBER]]="", "",_xlfn.XLOOKUP(tbl_crime[[#This Row],[COMMUNITY_AREA_NUMBER]],tbl_census[COMMUNITY_AREA_NUMBER],tbl_census[COMMUNITY_AREA_NAME]))</f>
        <v>South Shore</v>
      </c>
      <c r="T371" s="9">
        <f>IF(tbl_crime[[#This Row],[COMMUNITY_AREA_NUMBER]]="","",_xlfn.XLOOKUP(tbl_crime[[#This Row],[COMMUNITY_AREA_NUMBER]],tbl_census[COMMUNITY_AREA_NUMBER],tbl_census[HARDSHIP_INDEX]))</f>
        <v>55</v>
      </c>
      <c r="U371" s="9">
        <v>2004</v>
      </c>
      <c r="V371" s="9">
        <v>41.75420991</v>
      </c>
      <c r="W371" s="9">
        <v>-87.55043302</v>
      </c>
      <c r="X371" s="9" t="s">
        <v>4291</v>
      </c>
      <c r="Y371" s="9">
        <f>_xlfn.XLOOKUP(tbl_crime[[#This Row],[COMMUNITY_AREA_NUMBER]],Table3[CA_NUMBER],Table3[Rate of misconduct per 100 students])</f>
        <v>414.29999999999995</v>
      </c>
      <c r="Z371" s="9">
        <f>_xlfn.XLOOKUP(tbl_crime[[#This Row],[COMMUNITY_AREA_NUMBER]],Table3[CA_NUMBER],Table3[TOTAL_COLLEGE_ENROLLMENT])</f>
        <v>4543</v>
      </c>
    </row>
    <row r="372" spans="2:26" x14ac:dyDescent="0.2">
      <c r="B372" s="9">
        <v>6793833</v>
      </c>
      <c r="C372" s="9" t="s">
        <v>4292</v>
      </c>
      <c r="D372" s="10">
        <v>39881</v>
      </c>
      <c r="E372" s="9" t="s">
        <v>4293</v>
      </c>
      <c r="F372" s="9">
        <v>560</v>
      </c>
      <c r="G372" s="9" t="s">
        <v>4204</v>
      </c>
      <c r="H372" s="9" t="s">
        <v>3458</v>
      </c>
      <c r="I372" s="9" t="s">
        <v>3166</v>
      </c>
      <c r="J372" s="9" t="b">
        <v>0</v>
      </c>
      <c r="K372" s="9" t="b">
        <v>0</v>
      </c>
      <c r="L372" s="9">
        <v>1532</v>
      </c>
      <c r="M372" s="9">
        <v>15</v>
      </c>
      <c r="N372" s="9">
        <v>28</v>
      </c>
      <c r="O372" s="9">
        <v>25</v>
      </c>
      <c r="P372" s="9" t="s">
        <v>4205</v>
      </c>
      <c r="Q372" s="9">
        <v>1143459</v>
      </c>
      <c r="R372" s="9">
        <v>1900050</v>
      </c>
      <c r="S372" s="9" t="str">
        <f>IF(tbl_crime[[#This Row],[COMMUNITY_AREA_NUMBER]]="", "",_xlfn.XLOOKUP(tbl_crime[[#This Row],[COMMUNITY_AREA_NUMBER]],tbl_census[COMMUNITY_AREA_NUMBER],tbl_census[COMMUNITY_AREA_NAME]))</f>
        <v>Austin</v>
      </c>
      <c r="T372" s="9">
        <f>IF(tbl_crime[[#This Row],[COMMUNITY_AREA_NUMBER]]="","",_xlfn.XLOOKUP(tbl_crime[[#This Row],[COMMUNITY_AREA_NUMBER]],tbl_census[COMMUNITY_AREA_NUMBER],tbl_census[HARDSHIP_INDEX]))</f>
        <v>73</v>
      </c>
      <c r="U372" s="9">
        <v>2009</v>
      </c>
      <c r="V372" s="9">
        <v>41.881772060000003</v>
      </c>
      <c r="W372" s="9">
        <v>-87.748684979999993</v>
      </c>
      <c r="X372" s="9" t="s">
        <v>4294</v>
      </c>
      <c r="Y372" s="9">
        <f>_xlfn.XLOOKUP(tbl_crime[[#This Row],[COMMUNITY_AREA_NUMBER]],Table3[CA_NUMBER],Table3[Rate of misconduct per 100 students])</f>
        <v>578.79999999999995</v>
      </c>
      <c r="Z372" s="9">
        <f>_xlfn.XLOOKUP(tbl_crime[[#This Row],[COMMUNITY_AREA_NUMBER]],Table3[CA_NUMBER],Table3[TOTAL_COLLEGE_ENROLLMENT])</f>
        <v>10933</v>
      </c>
    </row>
    <row r="373" spans="2:26" x14ac:dyDescent="0.2">
      <c r="B373" s="9">
        <v>1962624</v>
      </c>
      <c r="C373" s="9" t="s">
        <v>4295</v>
      </c>
      <c r="D373" s="10">
        <v>37284</v>
      </c>
      <c r="E373" s="9" t="s">
        <v>4296</v>
      </c>
      <c r="F373" s="9">
        <v>560</v>
      </c>
      <c r="G373" s="9" t="s">
        <v>4204</v>
      </c>
      <c r="H373" s="9" t="s">
        <v>3458</v>
      </c>
      <c r="I373" s="9" t="s">
        <v>3122</v>
      </c>
      <c r="J373" s="9" t="b">
        <v>1</v>
      </c>
      <c r="K373" s="9" t="b">
        <v>1</v>
      </c>
      <c r="L373" s="9">
        <v>723</v>
      </c>
      <c r="M373" s="9">
        <v>7</v>
      </c>
      <c r="P373" s="9" t="s">
        <v>4205</v>
      </c>
      <c r="Q373" s="9">
        <v>1171787</v>
      </c>
      <c r="R373" s="9">
        <v>1862205</v>
      </c>
      <c r="S373" s="9" t="str">
        <f>IF(tbl_crime[[#This Row],[COMMUNITY_AREA_NUMBER]]="", "",_xlfn.XLOOKUP(tbl_crime[[#This Row],[COMMUNITY_AREA_NUMBER]],tbl_census[COMMUNITY_AREA_NUMBER],tbl_census[COMMUNITY_AREA_NAME]))</f>
        <v/>
      </c>
      <c r="T373" s="9" t="str">
        <f>IF(tbl_crime[[#This Row],[COMMUNITY_AREA_NUMBER]]="","",_xlfn.XLOOKUP(tbl_crime[[#This Row],[COMMUNITY_AREA_NUMBER]],tbl_census[COMMUNITY_AREA_NUMBER],tbl_census[HARDSHIP_INDEX]))</f>
        <v/>
      </c>
      <c r="U373" s="9">
        <v>2002</v>
      </c>
      <c r="V373" s="9">
        <v>41.777345240000002</v>
      </c>
      <c r="W373" s="9">
        <v>-87.645777600000002</v>
      </c>
      <c r="X373" s="9" t="s">
        <v>4297</v>
      </c>
      <c r="Y373" s="9">
        <f>_xlfn.XLOOKUP(tbl_crime[[#This Row],[COMMUNITY_AREA_NUMBER]],Table3[CA_NUMBER],Table3[Rate of misconduct per 100 students])</f>
        <v>0</v>
      </c>
      <c r="Z373" s="9">
        <f>_xlfn.XLOOKUP(tbl_crime[[#This Row],[COMMUNITY_AREA_NUMBER]],Table3[CA_NUMBER],Table3[TOTAL_COLLEGE_ENROLLMENT])</f>
        <v>0</v>
      </c>
    </row>
    <row r="374" spans="2:26" x14ac:dyDescent="0.2">
      <c r="B374" s="9">
        <v>11111810</v>
      </c>
      <c r="C374" s="9" t="s">
        <v>4298</v>
      </c>
      <c r="D374" s="10">
        <v>43015</v>
      </c>
      <c r="E374" s="9" t="s">
        <v>4299</v>
      </c>
      <c r="F374" s="9">
        <v>520</v>
      </c>
      <c r="G374" s="9" t="s">
        <v>4204</v>
      </c>
      <c r="H374" s="9" t="s">
        <v>3522</v>
      </c>
      <c r="I374" s="9" t="s">
        <v>3225</v>
      </c>
      <c r="J374" s="9" t="b">
        <v>1</v>
      </c>
      <c r="K374" s="9" t="b">
        <v>1</v>
      </c>
      <c r="L374" s="9">
        <v>724</v>
      </c>
      <c r="M374" s="9">
        <v>7</v>
      </c>
      <c r="N374" s="9">
        <v>16</v>
      </c>
      <c r="O374" s="9">
        <v>68</v>
      </c>
      <c r="P374" s="9" t="s">
        <v>4209</v>
      </c>
      <c r="Q374" s="9">
        <v>1170753</v>
      </c>
      <c r="R374" s="9">
        <v>1862070</v>
      </c>
      <c r="S374" s="9" t="str">
        <f>IF(tbl_crime[[#This Row],[COMMUNITY_AREA_NUMBER]]="", "",_xlfn.XLOOKUP(tbl_crime[[#This Row],[COMMUNITY_AREA_NUMBER]],tbl_census[COMMUNITY_AREA_NUMBER],tbl_census[COMMUNITY_AREA_NAME]))</f>
        <v>Englewood</v>
      </c>
      <c r="T374" s="9">
        <f>IF(tbl_crime[[#This Row],[COMMUNITY_AREA_NUMBER]]="","",_xlfn.XLOOKUP(tbl_crime[[#This Row],[COMMUNITY_AREA_NUMBER]],tbl_census[COMMUNITY_AREA_NUMBER],tbl_census[HARDSHIP_INDEX]))</f>
        <v>94</v>
      </c>
      <c r="U374" s="9">
        <v>2017</v>
      </c>
      <c r="V374" s="9">
        <v>41.776997399999999</v>
      </c>
      <c r="W374" s="9">
        <v>-87.649572169999999</v>
      </c>
      <c r="X374" s="9" t="s">
        <v>4300</v>
      </c>
      <c r="Y374" s="9">
        <f>_xlfn.XLOOKUP(tbl_crime[[#This Row],[COMMUNITY_AREA_NUMBER]],Table3[CA_NUMBER],Table3[Rate of misconduct per 100 students])</f>
        <v>572.4</v>
      </c>
      <c r="Z374" s="9">
        <f>_xlfn.XLOOKUP(tbl_crime[[#This Row],[COMMUNITY_AREA_NUMBER]],Table3[CA_NUMBER],Table3[TOTAL_COLLEGE_ENROLLMENT])</f>
        <v>6832</v>
      </c>
    </row>
    <row r="375" spans="2:26" x14ac:dyDescent="0.2">
      <c r="B375" s="9">
        <v>8557804</v>
      </c>
      <c r="C375" s="9" t="s">
        <v>4301</v>
      </c>
      <c r="D375" s="10">
        <v>41007</v>
      </c>
      <c r="E375" s="9" t="s">
        <v>4302</v>
      </c>
      <c r="F375" s="9">
        <v>560</v>
      </c>
      <c r="G375" s="9" t="s">
        <v>4204</v>
      </c>
      <c r="H375" s="9" t="s">
        <v>3458</v>
      </c>
      <c r="I375" s="9" t="s">
        <v>3113</v>
      </c>
      <c r="J375" s="9" t="b">
        <v>0</v>
      </c>
      <c r="K375" s="9" t="b">
        <v>0</v>
      </c>
      <c r="L375" s="9">
        <v>1211</v>
      </c>
      <c r="M375" s="9">
        <v>12</v>
      </c>
      <c r="N375" s="9">
        <v>2</v>
      </c>
      <c r="O375" s="9">
        <v>28</v>
      </c>
      <c r="P375" s="9" t="s">
        <v>4205</v>
      </c>
      <c r="Q375" s="9">
        <v>1164254</v>
      </c>
      <c r="R375" s="9">
        <v>1899585</v>
      </c>
      <c r="S375" s="9" t="str">
        <f>IF(tbl_crime[[#This Row],[COMMUNITY_AREA_NUMBER]]="", "",_xlfn.XLOOKUP(tbl_crime[[#This Row],[COMMUNITY_AREA_NUMBER]],tbl_census[COMMUNITY_AREA_NUMBER],tbl_census[COMMUNITY_AREA_NAME]))</f>
        <v>Near West Side</v>
      </c>
      <c r="T375" s="9">
        <f>IF(tbl_crime[[#This Row],[COMMUNITY_AREA_NUMBER]]="","",_xlfn.XLOOKUP(tbl_crime[[#This Row],[COMMUNITY_AREA_NUMBER]],tbl_census[COMMUNITY_AREA_NUMBER],tbl_census[HARDSHIP_INDEX]))</f>
        <v>15</v>
      </c>
      <c r="U375" s="9">
        <v>2012</v>
      </c>
      <c r="V375" s="9">
        <v>41.880081939999997</v>
      </c>
      <c r="W375" s="9">
        <v>-87.672339219999998</v>
      </c>
      <c r="X375" s="9" t="s">
        <v>4303</v>
      </c>
      <c r="Y375" s="9">
        <f>_xlfn.XLOOKUP(tbl_crime[[#This Row],[COMMUNITY_AREA_NUMBER]],Table3[CA_NUMBER],Table3[Rate of misconduct per 100 students])</f>
        <v>420.90000000000003</v>
      </c>
      <c r="Z375" s="9">
        <f>_xlfn.XLOOKUP(tbl_crime[[#This Row],[COMMUNITY_AREA_NUMBER]],Table3[CA_NUMBER],Table3[TOTAL_COLLEGE_ENROLLMENT])</f>
        <v>7975</v>
      </c>
    </row>
    <row r="376" spans="2:26" x14ac:dyDescent="0.2">
      <c r="B376" s="9">
        <v>6900303</v>
      </c>
      <c r="C376" s="9" t="s">
        <v>4304</v>
      </c>
      <c r="D376" s="10">
        <v>39938</v>
      </c>
      <c r="E376" s="9" t="s">
        <v>4305</v>
      </c>
      <c r="F376" s="9">
        <v>620</v>
      </c>
      <c r="G376" s="9" t="s">
        <v>4306</v>
      </c>
      <c r="H376" s="9" t="s">
        <v>4307</v>
      </c>
      <c r="I376" s="9" t="s">
        <v>3225</v>
      </c>
      <c r="J376" s="9" t="b">
        <v>0</v>
      </c>
      <c r="K376" s="9" t="b">
        <v>0</v>
      </c>
      <c r="L376" s="9">
        <v>2531</v>
      </c>
      <c r="M376" s="9">
        <v>25</v>
      </c>
      <c r="N376" s="9">
        <v>29</v>
      </c>
      <c r="O376" s="9">
        <v>25</v>
      </c>
      <c r="P376" s="9">
        <v>5</v>
      </c>
      <c r="Q376" s="9">
        <v>1136478</v>
      </c>
      <c r="R376" s="9">
        <v>1911018</v>
      </c>
      <c r="S376" s="9" t="str">
        <f>IF(tbl_crime[[#This Row],[COMMUNITY_AREA_NUMBER]]="", "",_xlfn.XLOOKUP(tbl_crime[[#This Row],[COMMUNITY_AREA_NUMBER]],tbl_census[COMMUNITY_AREA_NUMBER],tbl_census[COMMUNITY_AREA_NAME]))</f>
        <v>Austin</v>
      </c>
      <c r="T376" s="9">
        <f>IF(tbl_crime[[#This Row],[COMMUNITY_AREA_NUMBER]]="","",_xlfn.XLOOKUP(tbl_crime[[#This Row],[COMMUNITY_AREA_NUMBER]],tbl_census[COMMUNITY_AREA_NUMBER],tbl_census[HARDSHIP_INDEX]))</f>
        <v>73</v>
      </c>
      <c r="U376" s="9">
        <v>2009</v>
      </c>
      <c r="V376" s="9">
        <v>41.911997290000002</v>
      </c>
      <c r="W376" s="9">
        <v>-87.774056909999999</v>
      </c>
      <c r="X376" s="9" t="s">
        <v>4308</v>
      </c>
      <c r="Y376" s="9">
        <f>_xlfn.XLOOKUP(tbl_crime[[#This Row],[COMMUNITY_AREA_NUMBER]],Table3[CA_NUMBER],Table3[Rate of misconduct per 100 students])</f>
        <v>578.79999999999995</v>
      </c>
      <c r="Z376" s="9">
        <f>_xlfn.XLOOKUP(tbl_crime[[#This Row],[COMMUNITY_AREA_NUMBER]],Table3[CA_NUMBER],Table3[TOTAL_COLLEGE_ENROLLMENT])</f>
        <v>10933</v>
      </c>
    </row>
    <row r="377" spans="2:26" x14ac:dyDescent="0.2">
      <c r="B377" s="9">
        <v>10399689</v>
      </c>
      <c r="C377" s="9" t="s">
        <v>4309</v>
      </c>
      <c r="D377" s="10">
        <v>42394</v>
      </c>
      <c r="E377" s="9" t="s">
        <v>4310</v>
      </c>
      <c r="F377" s="9">
        <v>610</v>
      </c>
      <c r="G377" s="9" t="s">
        <v>4306</v>
      </c>
      <c r="H377" s="9" t="s">
        <v>4311</v>
      </c>
      <c r="I377" s="9" t="s">
        <v>3122</v>
      </c>
      <c r="J377" s="9" t="b">
        <v>0</v>
      </c>
      <c r="K377" s="9" t="b">
        <v>0</v>
      </c>
      <c r="L377" s="9">
        <v>513</v>
      </c>
      <c r="M377" s="9">
        <v>5</v>
      </c>
      <c r="N377" s="9">
        <v>34</v>
      </c>
      <c r="O377" s="9">
        <v>49</v>
      </c>
      <c r="P377" s="9">
        <v>5</v>
      </c>
      <c r="Q377" s="9">
        <v>1177107</v>
      </c>
      <c r="R377" s="9">
        <v>1833334</v>
      </c>
      <c r="S377" s="9" t="str">
        <f>IF(tbl_crime[[#This Row],[COMMUNITY_AREA_NUMBER]]="", "",_xlfn.XLOOKUP(tbl_crime[[#This Row],[COMMUNITY_AREA_NUMBER]],tbl_census[COMMUNITY_AREA_NUMBER],tbl_census[COMMUNITY_AREA_NAME]))</f>
        <v>Roseland</v>
      </c>
      <c r="T377" s="9">
        <f>IF(tbl_crime[[#This Row],[COMMUNITY_AREA_NUMBER]]="","",_xlfn.XLOOKUP(tbl_crime[[#This Row],[COMMUNITY_AREA_NUMBER]],tbl_census[COMMUNITY_AREA_NUMBER],tbl_census[HARDSHIP_INDEX]))</f>
        <v>52</v>
      </c>
      <c r="U377" s="9">
        <v>2016</v>
      </c>
      <c r="V377" s="9">
        <v>41.698001230000003</v>
      </c>
      <c r="W377" s="9">
        <v>-87.627143099999998</v>
      </c>
      <c r="X377" s="9" t="s">
        <v>4312</v>
      </c>
      <c r="Y377" s="9">
        <f>_xlfn.XLOOKUP(tbl_crime[[#This Row],[COMMUNITY_AREA_NUMBER]],Table3[CA_NUMBER],Table3[Rate of misconduct per 100 students])</f>
        <v>282.70000000000005</v>
      </c>
      <c r="Z377" s="9">
        <f>_xlfn.XLOOKUP(tbl_crime[[#This Row],[COMMUNITY_AREA_NUMBER]],Table3[CA_NUMBER],Table3[TOTAL_COLLEGE_ENROLLMENT])</f>
        <v>7020</v>
      </c>
    </row>
    <row r="378" spans="2:26" x14ac:dyDescent="0.2">
      <c r="B378" s="9">
        <v>4826872</v>
      </c>
      <c r="C378" s="9" t="s">
        <v>4313</v>
      </c>
      <c r="D378" s="10">
        <v>38892</v>
      </c>
      <c r="E378" s="9" t="s">
        <v>4314</v>
      </c>
      <c r="F378" s="9">
        <v>610</v>
      </c>
      <c r="G378" s="9" t="s">
        <v>4306</v>
      </c>
      <c r="H378" s="9" t="s">
        <v>4311</v>
      </c>
      <c r="I378" s="9" t="s">
        <v>4315</v>
      </c>
      <c r="J378" s="9" t="b">
        <v>0</v>
      </c>
      <c r="K378" s="9" t="b">
        <v>0</v>
      </c>
      <c r="L378" s="9">
        <v>424</v>
      </c>
      <c r="M378" s="9">
        <v>4</v>
      </c>
      <c r="N378" s="9">
        <v>7</v>
      </c>
      <c r="O378" s="9">
        <v>46</v>
      </c>
      <c r="P378" s="9">
        <v>5</v>
      </c>
      <c r="Q378" s="9">
        <v>1198380</v>
      </c>
      <c r="R378" s="9">
        <v>1847881</v>
      </c>
      <c r="S378" s="9" t="str">
        <f>IF(tbl_crime[[#This Row],[COMMUNITY_AREA_NUMBER]]="", "",_xlfn.XLOOKUP(tbl_crime[[#This Row],[COMMUNITY_AREA_NUMBER]],tbl_census[COMMUNITY_AREA_NUMBER],tbl_census[COMMUNITY_AREA_NAME]))</f>
        <v>South Chicago</v>
      </c>
      <c r="T378" s="9">
        <f>IF(tbl_crime[[#This Row],[COMMUNITY_AREA_NUMBER]]="","",_xlfn.XLOOKUP(tbl_crime[[#This Row],[COMMUNITY_AREA_NUMBER]],tbl_census[COMMUNITY_AREA_NUMBER],tbl_census[HARDSHIP_INDEX]))</f>
        <v>75</v>
      </c>
      <c r="U378" s="9">
        <v>2006</v>
      </c>
      <c r="V378" s="9">
        <v>41.73741441</v>
      </c>
      <c r="W378" s="9">
        <v>-87.548768429999996</v>
      </c>
      <c r="X378" s="9" t="s">
        <v>4316</v>
      </c>
      <c r="Y378" s="9">
        <f>_xlfn.XLOOKUP(tbl_crime[[#This Row],[COMMUNITY_AREA_NUMBER]],Table3[CA_NUMBER],Table3[Rate of misconduct per 100 students])</f>
        <v>241.50000000000003</v>
      </c>
      <c r="Z378" s="9">
        <f>_xlfn.XLOOKUP(tbl_crime[[#This Row],[COMMUNITY_AREA_NUMBER]],Table3[CA_NUMBER],Table3[TOTAL_COLLEGE_ENROLLMENT])</f>
        <v>4043</v>
      </c>
    </row>
    <row r="379" spans="2:26" x14ac:dyDescent="0.2">
      <c r="B379" s="9">
        <v>9088959</v>
      </c>
      <c r="C379" s="9" t="s">
        <v>4317</v>
      </c>
      <c r="D379" s="10">
        <v>41352</v>
      </c>
      <c r="E379" s="9" t="s">
        <v>4318</v>
      </c>
      <c r="F379" s="9">
        <v>610</v>
      </c>
      <c r="G379" s="9" t="s">
        <v>4306</v>
      </c>
      <c r="H379" s="9" t="s">
        <v>4311</v>
      </c>
      <c r="I379" s="9" t="s">
        <v>3225</v>
      </c>
      <c r="J379" s="9" t="b">
        <v>0</v>
      </c>
      <c r="K379" s="9" t="b">
        <v>0</v>
      </c>
      <c r="L379" s="9">
        <v>1014</v>
      </c>
      <c r="M379" s="9">
        <v>10</v>
      </c>
      <c r="N379" s="9">
        <v>24</v>
      </c>
      <c r="O379" s="9">
        <v>29</v>
      </c>
      <c r="P379" s="9">
        <v>5</v>
      </c>
      <c r="Q379" s="9">
        <v>1152009</v>
      </c>
      <c r="R379" s="9">
        <v>1890137</v>
      </c>
      <c r="S379" s="9" t="str">
        <f>IF(tbl_crime[[#This Row],[COMMUNITY_AREA_NUMBER]]="", "",_xlfn.XLOOKUP(tbl_crime[[#This Row],[COMMUNITY_AREA_NUMBER]],tbl_census[COMMUNITY_AREA_NUMBER],tbl_census[COMMUNITY_AREA_NAME]))</f>
        <v>North Lawndale</v>
      </c>
      <c r="T379" s="9">
        <f>IF(tbl_crime[[#This Row],[COMMUNITY_AREA_NUMBER]]="","",_xlfn.XLOOKUP(tbl_crime[[#This Row],[COMMUNITY_AREA_NUMBER]],tbl_census[COMMUNITY_AREA_NUMBER],tbl_census[HARDSHIP_INDEX]))</f>
        <v>87</v>
      </c>
      <c r="U379" s="9">
        <v>2013</v>
      </c>
      <c r="V379" s="9">
        <v>41.854405550000003</v>
      </c>
      <c r="W379" s="9">
        <v>-87.717550430000003</v>
      </c>
      <c r="X379" s="9" t="s">
        <v>4319</v>
      </c>
      <c r="Y379" s="9">
        <f>_xlfn.XLOOKUP(tbl_crime[[#This Row],[COMMUNITY_AREA_NUMBER]],Table3[CA_NUMBER],Table3[Rate of misconduct per 100 students])</f>
        <v>424.99999999999989</v>
      </c>
      <c r="Z379" s="9">
        <f>_xlfn.XLOOKUP(tbl_crime[[#This Row],[COMMUNITY_AREA_NUMBER]],Table3[CA_NUMBER],Table3[TOTAL_COLLEGE_ENROLLMENT])</f>
        <v>5146</v>
      </c>
    </row>
    <row r="380" spans="2:26" x14ac:dyDescent="0.2">
      <c r="B380" s="9">
        <v>1825533</v>
      </c>
      <c r="C380" s="9" t="s">
        <v>4320</v>
      </c>
      <c r="D380" s="10">
        <v>37196</v>
      </c>
      <c r="E380" s="9" t="s">
        <v>4321</v>
      </c>
      <c r="F380" s="9">
        <v>620</v>
      </c>
      <c r="G380" s="9" t="s">
        <v>4306</v>
      </c>
      <c r="H380" s="9" t="s">
        <v>4307</v>
      </c>
      <c r="I380" s="9" t="s">
        <v>3166</v>
      </c>
      <c r="J380" s="9" t="b">
        <v>0</v>
      </c>
      <c r="K380" s="9" t="b">
        <v>0</v>
      </c>
      <c r="L380" s="9">
        <v>1434</v>
      </c>
      <c r="M380" s="9">
        <v>14</v>
      </c>
      <c r="P380" s="9">
        <v>5</v>
      </c>
      <c r="Q380" s="9">
        <v>1160401</v>
      </c>
      <c r="R380" s="9">
        <v>1912953</v>
      </c>
      <c r="S380" s="9" t="str">
        <f>IF(tbl_crime[[#This Row],[COMMUNITY_AREA_NUMBER]]="", "",_xlfn.XLOOKUP(tbl_crime[[#This Row],[COMMUNITY_AREA_NUMBER]],tbl_census[COMMUNITY_AREA_NUMBER],tbl_census[COMMUNITY_AREA_NAME]))</f>
        <v/>
      </c>
      <c r="T380" s="9" t="str">
        <f>IF(tbl_crime[[#This Row],[COMMUNITY_AREA_NUMBER]]="","",_xlfn.XLOOKUP(tbl_crime[[#This Row],[COMMUNITY_AREA_NUMBER]],tbl_census[COMMUNITY_AREA_NUMBER],tbl_census[HARDSHIP_INDEX]))</f>
        <v/>
      </c>
      <c r="U380" s="9">
        <v>2001</v>
      </c>
      <c r="V380" s="9">
        <v>41.916845379999998</v>
      </c>
      <c r="W380" s="9">
        <v>-87.686116670000004</v>
      </c>
      <c r="X380" s="9" t="s">
        <v>4322</v>
      </c>
      <c r="Y380" s="9">
        <f>_xlfn.XLOOKUP(tbl_crime[[#This Row],[COMMUNITY_AREA_NUMBER]],Table3[CA_NUMBER],Table3[Rate of misconduct per 100 students])</f>
        <v>0</v>
      </c>
      <c r="Z380" s="9">
        <f>_xlfn.XLOOKUP(tbl_crime[[#This Row],[COMMUNITY_AREA_NUMBER]],Table3[CA_NUMBER],Table3[TOTAL_COLLEGE_ENROLLMENT])</f>
        <v>0</v>
      </c>
    </row>
    <row r="381" spans="2:26" x14ac:dyDescent="0.2">
      <c r="B381" s="9">
        <v>9129599</v>
      </c>
      <c r="C381" s="9" t="s">
        <v>4323</v>
      </c>
      <c r="D381" s="10">
        <v>41405</v>
      </c>
      <c r="E381" s="9" t="s">
        <v>4324</v>
      </c>
      <c r="F381" s="9">
        <v>610</v>
      </c>
      <c r="G381" s="9" t="s">
        <v>4306</v>
      </c>
      <c r="H381" s="9" t="s">
        <v>4311</v>
      </c>
      <c r="I381" s="9" t="s">
        <v>3122</v>
      </c>
      <c r="J381" s="9" t="b">
        <v>0</v>
      </c>
      <c r="K381" s="9" t="b">
        <v>0</v>
      </c>
      <c r="L381" s="9">
        <v>2521</v>
      </c>
      <c r="M381" s="9">
        <v>25</v>
      </c>
      <c r="N381" s="9">
        <v>31</v>
      </c>
      <c r="O381" s="9">
        <v>19</v>
      </c>
      <c r="P381" s="9">
        <v>5</v>
      </c>
      <c r="Q381" s="9">
        <v>1142202</v>
      </c>
      <c r="R381" s="9">
        <v>1919143</v>
      </c>
      <c r="S381" s="9" t="str">
        <f>IF(tbl_crime[[#This Row],[COMMUNITY_AREA_NUMBER]]="", "",_xlfn.XLOOKUP(tbl_crime[[#This Row],[COMMUNITY_AREA_NUMBER]],tbl_census[COMMUNITY_AREA_NUMBER],tbl_census[COMMUNITY_AREA_NAME]))</f>
        <v>Belmont Cragin</v>
      </c>
      <c r="T381" s="9">
        <f>IF(tbl_crime[[#This Row],[COMMUNITY_AREA_NUMBER]]="","",_xlfn.XLOOKUP(tbl_crime[[#This Row],[COMMUNITY_AREA_NUMBER]],tbl_census[COMMUNITY_AREA_NUMBER],tbl_census[HARDSHIP_INDEX]))</f>
        <v>70</v>
      </c>
      <c r="U381" s="9">
        <v>2013</v>
      </c>
      <c r="V381" s="9">
        <v>41.93418879</v>
      </c>
      <c r="W381" s="9">
        <v>-87.752826240000005</v>
      </c>
      <c r="X381" s="9" t="s">
        <v>4325</v>
      </c>
      <c r="Y381" s="9">
        <f>_xlfn.XLOOKUP(tbl_crime[[#This Row],[COMMUNITY_AREA_NUMBER]],Table3[CA_NUMBER],Table3[Rate of misconduct per 100 students])</f>
        <v>100.6</v>
      </c>
      <c r="Z381" s="9">
        <f>_xlfn.XLOOKUP(tbl_crime[[#This Row],[COMMUNITY_AREA_NUMBER]],Table3[CA_NUMBER],Table3[TOTAL_COLLEGE_ENROLLMENT])</f>
        <v>14386</v>
      </c>
    </row>
    <row r="382" spans="2:26" x14ac:dyDescent="0.2">
      <c r="B382" s="9">
        <v>9383468</v>
      </c>
      <c r="C382" s="9" t="s">
        <v>4326</v>
      </c>
      <c r="D382" s="10">
        <v>41585</v>
      </c>
      <c r="E382" s="9" t="s">
        <v>4327</v>
      </c>
      <c r="F382" s="9">
        <v>610</v>
      </c>
      <c r="G382" s="9" t="s">
        <v>4306</v>
      </c>
      <c r="H382" s="9" t="s">
        <v>4311</v>
      </c>
      <c r="I382" s="9" t="s">
        <v>3122</v>
      </c>
      <c r="J382" s="9" t="b">
        <v>0</v>
      </c>
      <c r="K382" s="9" t="b">
        <v>0</v>
      </c>
      <c r="L382" s="9">
        <v>1213</v>
      </c>
      <c r="M382" s="9">
        <v>12</v>
      </c>
      <c r="N382" s="9">
        <v>27</v>
      </c>
      <c r="O382" s="9">
        <v>24</v>
      </c>
      <c r="P382" s="9">
        <v>5</v>
      </c>
      <c r="Q382" s="9">
        <v>1168755</v>
      </c>
      <c r="R382" s="9">
        <v>1906292</v>
      </c>
      <c r="S382" s="9" t="str">
        <f>IF(tbl_crime[[#This Row],[COMMUNITY_AREA_NUMBER]]="", "",_xlfn.XLOOKUP(tbl_crime[[#This Row],[COMMUNITY_AREA_NUMBER]],tbl_census[COMMUNITY_AREA_NUMBER],tbl_census[COMMUNITY_AREA_NAME]))</f>
        <v>West Town</v>
      </c>
      <c r="T382" s="9">
        <f>IF(tbl_crime[[#This Row],[COMMUNITY_AREA_NUMBER]]="","",_xlfn.XLOOKUP(tbl_crime[[#This Row],[COMMUNITY_AREA_NUMBER]],tbl_census[COMMUNITY_AREA_NUMBER],tbl_census[HARDSHIP_INDEX]))</f>
        <v>10</v>
      </c>
      <c r="U382" s="9">
        <v>2013</v>
      </c>
      <c r="V382" s="9">
        <v>41.8983901</v>
      </c>
      <c r="W382" s="9">
        <v>-87.655617660000004</v>
      </c>
      <c r="X382" s="9" t="s">
        <v>4328</v>
      </c>
      <c r="Y382" s="9">
        <f>_xlfn.XLOOKUP(tbl_crime[[#This Row],[COMMUNITY_AREA_NUMBER]],Table3[CA_NUMBER],Table3[Rate of misconduct per 100 students])</f>
        <v>567.00000000000023</v>
      </c>
      <c r="Z382" s="9">
        <f>_xlfn.XLOOKUP(tbl_crime[[#This Row],[COMMUNITY_AREA_NUMBER]],Table3[CA_NUMBER],Table3[TOTAL_COLLEGE_ENROLLMENT])</f>
        <v>9429</v>
      </c>
    </row>
    <row r="383" spans="2:26" x14ac:dyDescent="0.2">
      <c r="B383" s="9">
        <v>1603886</v>
      </c>
      <c r="C383" s="9" t="s">
        <v>4329</v>
      </c>
      <c r="D383" s="10">
        <v>37070</v>
      </c>
      <c r="E383" s="9" t="s">
        <v>4330</v>
      </c>
      <c r="F383" s="9">
        <v>620</v>
      </c>
      <c r="G383" s="9" t="s">
        <v>4306</v>
      </c>
      <c r="H383" s="9" t="s">
        <v>4307</v>
      </c>
      <c r="I383" s="9" t="s">
        <v>3281</v>
      </c>
      <c r="J383" s="9" t="b">
        <v>0</v>
      </c>
      <c r="K383" s="9" t="b">
        <v>0</v>
      </c>
      <c r="L383" s="9">
        <v>332</v>
      </c>
      <c r="M383" s="9">
        <v>3</v>
      </c>
      <c r="P383" s="9">
        <v>5</v>
      </c>
      <c r="Q383" s="9">
        <v>1189024</v>
      </c>
      <c r="R383" s="9">
        <v>1858986</v>
      </c>
      <c r="S383" s="9" t="str">
        <f>IF(tbl_crime[[#This Row],[COMMUNITY_AREA_NUMBER]]="", "",_xlfn.XLOOKUP(tbl_crime[[#This Row],[COMMUNITY_AREA_NUMBER]],tbl_census[COMMUNITY_AREA_NUMBER],tbl_census[COMMUNITY_AREA_NAME]))</f>
        <v/>
      </c>
      <c r="T383" s="9" t="str">
        <f>IF(tbl_crime[[#This Row],[COMMUNITY_AREA_NUMBER]]="","",_xlfn.XLOOKUP(tbl_crime[[#This Row],[COMMUNITY_AREA_NUMBER]],tbl_census[COMMUNITY_AREA_NUMBER],tbl_census[HARDSHIP_INDEX]))</f>
        <v/>
      </c>
      <c r="U383" s="9">
        <v>2001</v>
      </c>
      <c r="V383" s="9">
        <v>41.768116480000003</v>
      </c>
      <c r="W383" s="9">
        <v>-87.582690619999994</v>
      </c>
      <c r="X383" s="9" t="s">
        <v>4331</v>
      </c>
      <c r="Y383" s="9">
        <f>_xlfn.XLOOKUP(tbl_crime[[#This Row],[COMMUNITY_AREA_NUMBER]],Table3[CA_NUMBER],Table3[Rate of misconduct per 100 students])</f>
        <v>0</v>
      </c>
      <c r="Z383" s="9">
        <f>_xlfn.XLOOKUP(tbl_crime[[#This Row],[COMMUNITY_AREA_NUMBER]],Table3[CA_NUMBER],Table3[TOTAL_COLLEGE_ENROLLMENT])</f>
        <v>0</v>
      </c>
    </row>
    <row r="384" spans="2:26" x14ac:dyDescent="0.2">
      <c r="B384" s="9">
        <v>6239811</v>
      </c>
      <c r="C384" s="9" t="s">
        <v>4332</v>
      </c>
      <c r="D384" s="10">
        <v>39576</v>
      </c>
      <c r="E384" s="9" t="s">
        <v>4333</v>
      </c>
      <c r="F384" s="9">
        <v>610</v>
      </c>
      <c r="G384" s="9" t="s">
        <v>4306</v>
      </c>
      <c r="H384" s="9" t="s">
        <v>4311</v>
      </c>
      <c r="I384" s="9" t="s">
        <v>3277</v>
      </c>
      <c r="J384" s="9" t="b">
        <v>0</v>
      </c>
      <c r="K384" s="9" t="b">
        <v>0</v>
      </c>
      <c r="L384" s="9">
        <v>2513</v>
      </c>
      <c r="M384" s="9">
        <v>25</v>
      </c>
      <c r="N384" s="9">
        <v>36</v>
      </c>
      <c r="O384" s="9">
        <v>25</v>
      </c>
      <c r="P384" s="9">
        <v>5</v>
      </c>
      <c r="Q384" s="9">
        <v>1130295</v>
      </c>
      <c r="R384" s="9">
        <v>1909886</v>
      </c>
      <c r="S384" s="9" t="str">
        <f>IF(tbl_crime[[#This Row],[COMMUNITY_AREA_NUMBER]]="", "",_xlfn.XLOOKUP(tbl_crime[[#This Row],[COMMUNITY_AREA_NUMBER]],tbl_census[COMMUNITY_AREA_NUMBER],tbl_census[COMMUNITY_AREA_NAME]))</f>
        <v>Austin</v>
      </c>
      <c r="T384" s="9">
        <f>IF(tbl_crime[[#This Row],[COMMUNITY_AREA_NUMBER]]="","",_xlfn.XLOOKUP(tbl_crime[[#This Row],[COMMUNITY_AREA_NUMBER]],tbl_census[COMMUNITY_AREA_NUMBER],tbl_census[HARDSHIP_INDEX]))</f>
        <v>73</v>
      </c>
      <c r="U384" s="9">
        <v>2008</v>
      </c>
      <c r="V384" s="9">
        <v>41.908999319999999</v>
      </c>
      <c r="W384" s="9">
        <v>-87.796797909999995</v>
      </c>
      <c r="X384" s="9" t="s">
        <v>4334</v>
      </c>
      <c r="Y384" s="9">
        <f>_xlfn.XLOOKUP(tbl_crime[[#This Row],[COMMUNITY_AREA_NUMBER]],Table3[CA_NUMBER],Table3[Rate of misconduct per 100 students])</f>
        <v>578.79999999999995</v>
      </c>
      <c r="Z384" s="9">
        <f>_xlfn.XLOOKUP(tbl_crime[[#This Row],[COMMUNITY_AREA_NUMBER]],Table3[CA_NUMBER],Table3[TOTAL_COLLEGE_ENROLLMENT])</f>
        <v>10933</v>
      </c>
    </row>
    <row r="385" spans="2:26" x14ac:dyDescent="0.2">
      <c r="B385" s="9">
        <v>3929767</v>
      </c>
      <c r="C385" s="9" t="s">
        <v>4335</v>
      </c>
      <c r="D385" s="10">
        <v>38458</v>
      </c>
      <c r="E385" s="9" t="s">
        <v>4336</v>
      </c>
      <c r="F385" s="9">
        <v>610</v>
      </c>
      <c r="G385" s="9" t="s">
        <v>4306</v>
      </c>
      <c r="H385" s="9" t="s">
        <v>4311</v>
      </c>
      <c r="I385" s="9" t="s">
        <v>3344</v>
      </c>
      <c r="J385" s="9" t="b">
        <v>0</v>
      </c>
      <c r="K385" s="9" t="b">
        <v>0</v>
      </c>
      <c r="L385" s="9">
        <v>522</v>
      </c>
      <c r="M385" s="9">
        <v>5</v>
      </c>
      <c r="N385" s="9">
        <v>34</v>
      </c>
      <c r="O385" s="9">
        <v>53</v>
      </c>
      <c r="P385" s="9">
        <v>5</v>
      </c>
      <c r="Q385" s="9">
        <v>1176271</v>
      </c>
      <c r="R385" s="9">
        <v>1826678</v>
      </c>
      <c r="S385" s="9" t="str">
        <f>IF(tbl_crime[[#This Row],[COMMUNITY_AREA_NUMBER]]="", "",_xlfn.XLOOKUP(tbl_crime[[#This Row],[COMMUNITY_AREA_NUMBER]],tbl_census[COMMUNITY_AREA_NUMBER],tbl_census[COMMUNITY_AREA_NAME]))</f>
        <v>West Pullman</v>
      </c>
      <c r="T385" s="9">
        <f>IF(tbl_crime[[#This Row],[COMMUNITY_AREA_NUMBER]]="","",_xlfn.XLOOKUP(tbl_crime[[#This Row],[COMMUNITY_AREA_NUMBER]],tbl_census[COMMUNITY_AREA_NUMBER],tbl_census[HARDSHIP_INDEX]))</f>
        <v>62</v>
      </c>
      <c r="U385" s="9">
        <v>2005</v>
      </c>
      <c r="V385" s="9">
        <v>41.679754930000001</v>
      </c>
      <c r="W385" s="9">
        <v>-87.630402950000004</v>
      </c>
      <c r="X385" s="9" t="s">
        <v>4337</v>
      </c>
      <c r="Y385" s="9">
        <f>_xlfn.XLOOKUP(tbl_crime[[#This Row],[COMMUNITY_AREA_NUMBER]],Table3[CA_NUMBER],Table3[Rate of misconduct per 100 students])</f>
        <v>275.3</v>
      </c>
      <c r="Z385" s="9">
        <f>_xlfn.XLOOKUP(tbl_crime[[#This Row],[COMMUNITY_AREA_NUMBER]],Table3[CA_NUMBER],Table3[TOTAL_COLLEGE_ENROLLMENT])</f>
        <v>3240</v>
      </c>
    </row>
    <row r="386" spans="2:26" x14ac:dyDescent="0.2">
      <c r="B386" s="9">
        <v>5401018</v>
      </c>
      <c r="C386" s="9" t="s">
        <v>4338</v>
      </c>
      <c r="D386" s="10">
        <v>39165</v>
      </c>
      <c r="E386" s="9" t="s">
        <v>4339</v>
      </c>
      <c r="F386" s="9">
        <v>620</v>
      </c>
      <c r="G386" s="9" t="s">
        <v>4306</v>
      </c>
      <c r="H386" s="9" t="s">
        <v>4307</v>
      </c>
      <c r="I386" s="9" t="s">
        <v>3548</v>
      </c>
      <c r="J386" s="9" t="b">
        <v>0</v>
      </c>
      <c r="K386" s="9" t="b">
        <v>0</v>
      </c>
      <c r="L386" s="9">
        <v>921</v>
      </c>
      <c r="M386" s="9">
        <v>9</v>
      </c>
      <c r="N386" s="9">
        <v>3</v>
      </c>
      <c r="O386" s="9">
        <v>61</v>
      </c>
      <c r="P386" s="9">
        <v>5</v>
      </c>
      <c r="Q386" s="9">
        <v>1166433</v>
      </c>
      <c r="R386" s="9">
        <v>1874662</v>
      </c>
      <c r="S386" s="9" t="str">
        <f>IF(tbl_crime[[#This Row],[COMMUNITY_AREA_NUMBER]]="", "",_xlfn.XLOOKUP(tbl_crime[[#This Row],[COMMUNITY_AREA_NUMBER]],tbl_census[COMMUNITY_AREA_NUMBER],tbl_census[COMMUNITY_AREA_NAME]))</f>
        <v>New City</v>
      </c>
      <c r="T386" s="9">
        <f>IF(tbl_crime[[#This Row],[COMMUNITY_AREA_NUMBER]]="","",_xlfn.XLOOKUP(tbl_crime[[#This Row],[COMMUNITY_AREA_NUMBER]],tbl_census[COMMUNITY_AREA_NUMBER],tbl_census[HARDSHIP_INDEX]))</f>
        <v>91</v>
      </c>
      <c r="U386" s="9">
        <v>2007</v>
      </c>
      <c r="V386" s="9">
        <v>41.811644530000002</v>
      </c>
      <c r="W386" s="9">
        <v>-87.665050339999993</v>
      </c>
      <c r="X386" s="9" t="s">
        <v>4340</v>
      </c>
      <c r="Y386" s="9">
        <f>_xlfn.XLOOKUP(tbl_crime[[#This Row],[COMMUNITY_AREA_NUMBER]],Table3[CA_NUMBER],Table3[Rate of misconduct per 100 students])</f>
        <v>482.7</v>
      </c>
      <c r="Z386" s="9">
        <f>_xlfn.XLOOKUP(tbl_crime[[#This Row],[COMMUNITY_AREA_NUMBER]],Table3[CA_NUMBER],Table3[TOTAL_COLLEGE_ENROLLMENT])</f>
        <v>7922</v>
      </c>
    </row>
    <row r="387" spans="2:26" x14ac:dyDescent="0.2">
      <c r="B387" s="9">
        <v>1959865</v>
      </c>
      <c r="C387" s="9" t="s">
        <v>4341</v>
      </c>
      <c r="D387" s="10">
        <v>37282</v>
      </c>
      <c r="E387" s="9" t="s">
        <v>4342</v>
      </c>
      <c r="F387" s="9">
        <v>610</v>
      </c>
      <c r="G387" s="9" t="s">
        <v>4306</v>
      </c>
      <c r="H387" s="9" t="s">
        <v>4311</v>
      </c>
      <c r="I387" s="9" t="s">
        <v>3108</v>
      </c>
      <c r="J387" s="9" t="b">
        <v>0</v>
      </c>
      <c r="K387" s="9" t="b">
        <v>0</v>
      </c>
      <c r="L387" s="9">
        <v>611</v>
      </c>
      <c r="M387" s="9">
        <v>6</v>
      </c>
      <c r="P387" s="9">
        <v>5</v>
      </c>
      <c r="Q387" s="9">
        <v>1166792</v>
      </c>
      <c r="R387" s="9">
        <v>1852325</v>
      </c>
      <c r="S387" s="9" t="str">
        <f>IF(tbl_crime[[#This Row],[COMMUNITY_AREA_NUMBER]]="", "",_xlfn.XLOOKUP(tbl_crime[[#This Row],[COMMUNITY_AREA_NUMBER]],tbl_census[COMMUNITY_AREA_NUMBER],tbl_census[COMMUNITY_AREA_NAME]))</f>
        <v/>
      </c>
      <c r="T387" s="9" t="str">
        <f>IF(tbl_crime[[#This Row],[COMMUNITY_AREA_NUMBER]]="","",_xlfn.XLOOKUP(tbl_crime[[#This Row],[COMMUNITY_AREA_NUMBER]],tbl_census[COMMUNITY_AREA_NUMBER],tbl_census[HARDSHIP_INDEX]))</f>
        <v/>
      </c>
      <c r="U387" s="9">
        <v>2002</v>
      </c>
      <c r="V387" s="9">
        <v>41.750341319999997</v>
      </c>
      <c r="W387" s="9">
        <v>-87.664370939999998</v>
      </c>
      <c r="X387" s="9" t="s">
        <v>4343</v>
      </c>
      <c r="Y387" s="9">
        <f>_xlfn.XLOOKUP(tbl_crime[[#This Row],[COMMUNITY_AREA_NUMBER]],Table3[CA_NUMBER],Table3[Rate of misconduct per 100 students])</f>
        <v>0</v>
      </c>
      <c r="Z387" s="9">
        <f>_xlfn.XLOOKUP(tbl_crime[[#This Row],[COMMUNITY_AREA_NUMBER]],Table3[CA_NUMBER],Table3[TOTAL_COLLEGE_ENROLLMENT])</f>
        <v>0</v>
      </c>
    </row>
    <row r="388" spans="2:26" x14ac:dyDescent="0.2">
      <c r="B388" s="9">
        <v>3395645</v>
      </c>
      <c r="C388" s="9" t="s">
        <v>4344</v>
      </c>
      <c r="D388" s="10">
        <v>38161</v>
      </c>
      <c r="E388" s="9" t="s">
        <v>4345</v>
      </c>
      <c r="F388" s="9">
        <v>610</v>
      </c>
      <c r="G388" s="9" t="s">
        <v>4306</v>
      </c>
      <c r="H388" s="9" t="s">
        <v>4311</v>
      </c>
      <c r="I388" s="9" t="s">
        <v>3122</v>
      </c>
      <c r="J388" s="9" t="b">
        <v>1</v>
      </c>
      <c r="K388" s="9" t="b">
        <v>0</v>
      </c>
      <c r="L388" s="9">
        <v>1933</v>
      </c>
      <c r="M388" s="9">
        <v>19</v>
      </c>
      <c r="N388" s="9">
        <v>32</v>
      </c>
      <c r="O388" s="9">
        <v>7</v>
      </c>
      <c r="P388" s="9">
        <v>5</v>
      </c>
      <c r="Q388" s="9">
        <v>1168505</v>
      </c>
      <c r="R388" s="9">
        <v>1917892</v>
      </c>
      <c r="S388" s="9" t="str">
        <f>IF(tbl_crime[[#This Row],[COMMUNITY_AREA_NUMBER]]="", "",_xlfn.XLOOKUP(tbl_crime[[#This Row],[COMMUNITY_AREA_NUMBER]],tbl_census[COMMUNITY_AREA_NUMBER],tbl_census[COMMUNITY_AREA_NAME]))</f>
        <v>Lincoln Park</v>
      </c>
      <c r="T388" s="9">
        <f>IF(tbl_crime[[#This Row],[COMMUNITY_AREA_NUMBER]]="","",_xlfn.XLOOKUP(tbl_crime[[#This Row],[COMMUNITY_AREA_NUMBER]],tbl_census[COMMUNITY_AREA_NUMBER],tbl_census[HARDSHIP_INDEX]))</f>
        <v>2</v>
      </c>
      <c r="U388" s="9">
        <v>2004</v>
      </c>
      <c r="V388" s="9">
        <v>41.930226580000003</v>
      </c>
      <c r="W388" s="9">
        <v>-87.6561995</v>
      </c>
      <c r="X388" s="9" t="s">
        <v>4346</v>
      </c>
      <c r="Y388" s="9">
        <f>_xlfn.XLOOKUP(tbl_crime[[#This Row],[COMMUNITY_AREA_NUMBER]],Table3[CA_NUMBER],Table3[Rate of misconduct per 100 students])</f>
        <v>109.30000000000001</v>
      </c>
      <c r="Z388" s="9">
        <f>_xlfn.XLOOKUP(tbl_crime[[#This Row],[COMMUNITY_AREA_NUMBER]],Table3[CA_NUMBER],Table3[TOTAL_COLLEGE_ENROLLMENT])</f>
        <v>5615</v>
      </c>
    </row>
    <row r="389" spans="2:26" x14ac:dyDescent="0.2">
      <c r="B389" s="9">
        <v>8200440</v>
      </c>
      <c r="C389" s="9" t="s">
        <v>4347</v>
      </c>
      <c r="D389" s="10">
        <v>40760</v>
      </c>
      <c r="E389" s="9" t="s">
        <v>4348</v>
      </c>
      <c r="F389" s="9">
        <v>610</v>
      </c>
      <c r="G389" s="9" t="s">
        <v>4306</v>
      </c>
      <c r="H389" s="9" t="s">
        <v>4311</v>
      </c>
      <c r="I389" s="9" t="s">
        <v>3281</v>
      </c>
      <c r="J389" s="9" t="b">
        <v>0</v>
      </c>
      <c r="K389" s="9" t="b">
        <v>0</v>
      </c>
      <c r="L389" s="9">
        <v>813</v>
      </c>
      <c r="M389" s="9">
        <v>8</v>
      </c>
      <c r="N389" s="9">
        <v>13</v>
      </c>
      <c r="O389" s="9">
        <v>65</v>
      </c>
      <c r="P389" s="9">
        <v>5</v>
      </c>
      <c r="Q389" s="9">
        <v>1148385</v>
      </c>
      <c r="R389" s="9">
        <v>1864881</v>
      </c>
      <c r="S389" s="9" t="str">
        <f>IF(tbl_crime[[#This Row],[COMMUNITY_AREA_NUMBER]]="", "",_xlfn.XLOOKUP(tbl_crime[[#This Row],[COMMUNITY_AREA_NUMBER]],tbl_census[COMMUNITY_AREA_NUMBER],tbl_census[COMMUNITY_AREA_NAME]))</f>
        <v>West Lawn</v>
      </c>
      <c r="T389" s="9">
        <f>IF(tbl_crime[[#This Row],[COMMUNITY_AREA_NUMBER]]="","",_xlfn.XLOOKUP(tbl_crime[[#This Row],[COMMUNITY_AREA_NUMBER]],tbl_census[COMMUNITY_AREA_NUMBER],tbl_census[HARDSHIP_INDEX]))</f>
        <v>56</v>
      </c>
      <c r="U389" s="9">
        <v>2011</v>
      </c>
      <c r="V389" s="9">
        <v>41.785170020000002</v>
      </c>
      <c r="W389" s="9">
        <v>-87.731501410000007</v>
      </c>
      <c r="X389" s="9" t="s">
        <v>4349</v>
      </c>
      <c r="Y389" s="9">
        <f>_xlfn.XLOOKUP(tbl_crime[[#This Row],[COMMUNITY_AREA_NUMBER]],Table3[CA_NUMBER],Table3[Rate of misconduct per 100 students])</f>
        <v>58</v>
      </c>
      <c r="Z389" s="9">
        <f>_xlfn.XLOOKUP(tbl_crime[[#This Row],[COMMUNITY_AREA_NUMBER]],Table3[CA_NUMBER],Table3[TOTAL_COLLEGE_ENROLLMENT])</f>
        <v>4207</v>
      </c>
    </row>
    <row r="390" spans="2:26" x14ac:dyDescent="0.2">
      <c r="B390" s="9">
        <v>4223368</v>
      </c>
      <c r="C390" s="9" t="s">
        <v>4350</v>
      </c>
      <c r="D390" s="10">
        <v>38576</v>
      </c>
      <c r="E390" s="9" t="s">
        <v>4351</v>
      </c>
      <c r="F390" s="9">
        <v>620</v>
      </c>
      <c r="G390" s="9" t="s">
        <v>4306</v>
      </c>
      <c r="H390" s="9" t="s">
        <v>4307</v>
      </c>
      <c r="I390" s="9" t="s">
        <v>3225</v>
      </c>
      <c r="J390" s="9" t="b">
        <v>0</v>
      </c>
      <c r="K390" s="9" t="b">
        <v>0</v>
      </c>
      <c r="L390" s="9">
        <v>323</v>
      </c>
      <c r="M390" s="9">
        <v>3</v>
      </c>
      <c r="N390" s="9">
        <v>6</v>
      </c>
      <c r="O390" s="9">
        <v>69</v>
      </c>
      <c r="P390" s="9">
        <v>5</v>
      </c>
      <c r="Q390" s="9">
        <v>1179273</v>
      </c>
      <c r="R390" s="9">
        <v>1857836</v>
      </c>
      <c r="S390" s="9" t="str">
        <f>IF(tbl_crime[[#This Row],[COMMUNITY_AREA_NUMBER]]="", "",_xlfn.XLOOKUP(tbl_crime[[#This Row],[COMMUNITY_AREA_NUMBER]],tbl_census[COMMUNITY_AREA_NUMBER],tbl_census[COMMUNITY_AREA_NAME]))</f>
        <v>Greater Grand Crossing</v>
      </c>
      <c r="T390" s="9">
        <f>IF(tbl_crime[[#This Row],[COMMUNITY_AREA_NUMBER]]="","",_xlfn.XLOOKUP(tbl_crime[[#This Row],[COMMUNITY_AREA_NUMBER]],tbl_census[COMMUNITY_AREA_NUMBER],tbl_census[HARDSHIP_INDEX]))</f>
        <v>66</v>
      </c>
      <c r="U390" s="9">
        <v>2005</v>
      </c>
      <c r="V390" s="9">
        <v>41.765188719999998</v>
      </c>
      <c r="W390" s="9">
        <v>-87.618467280000004</v>
      </c>
      <c r="X390" s="9" t="s">
        <v>4352</v>
      </c>
      <c r="Y390" s="9">
        <f>_xlfn.XLOOKUP(tbl_crime[[#This Row],[COMMUNITY_AREA_NUMBER]],Table3[CA_NUMBER],Table3[Rate of misconduct per 100 students])</f>
        <v>328.7</v>
      </c>
      <c r="Z390" s="9">
        <f>_xlfn.XLOOKUP(tbl_crime[[#This Row],[COMMUNITY_AREA_NUMBER]],Table3[CA_NUMBER],Table3[TOTAL_COLLEGE_ENROLLMENT])</f>
        <v>4051</v>
      </c>
    </row>
    <row r="391" spans="2:26" x14ac:dyDescent="0.2">
      <c r="B391" s="9">
        <v>7281380</v>
      </c>
      <c r="C391" s="9" t="s">
        <v>4353</v>
      </c>
      <c r="D391" s="10">
        <v>40165</v>
      </c>
      <c r="E391" s="9" t="s">
        <v>4354</v>
      </c>
      <c r="F391" s="9">
        <v>610</v>
      </c>
      <c r="G391" s="9" t="s">
        <v>4306</v>
      </c>
      <c r="H391" s="9" t="s">
        <v>4311</v>
      </c>
      <c r="I391" s="9" t="s">
        <v>3281</v>
      </c>
      <c r="J391" s="9" t="b">
        <v>0</v>
      </c>
      <c r="K391" s="9" t="b">
        <v>0</v>
      </c>
      <c r="L391" s="9">
        <v>432</v>
      </c>
      <c r="M391" s="9">
        <v>4</v>
      </c>
      <c r="N391" s="9">
        <v>10</v>
      </c>
      <c r="O391" s="9">
        <v>52</v>
      </c>
      <c r="P391" s="9">
        <v>5</v>
      </c>
      <c r="Q391" s="9">
        <v>1204126</v>
      </c>
      <c r="R391" s="9">
        <v>1833120</v>
      </c>
      <c r="S391" s="9" t="str">
        <f>IF(tbl_crime[[#This Row],[COMMUNITY_AREA_NUMBER]]="", "",_xlfn.XLOOKUP(tbl_crime[[#This Row],[COMMUNITY_AREA_NUMBER]],tbl_census[COMMUNITY_AREA_NUMBER],tbl_census[COMMUNITY_AREA_NAME]))</f>
        <v>East Side</v>
      </c>
      <c r="T391" s="9">
        <f>IF(tbl_crime[[#This Row],[COMMUNITY_AREA_NUMBER]]="","",_xlfn.XLOOKUP(tbl_crime[[#This Row],[COMMUNITY_AREA_NUMBER]],tbl_census[COMMUNITY_AREA_NUMBER],tbl_census[HARDSHIP_INDEX]))</f>
        <v>64</v>
      </c>
      <c r="U391" s="9">
        <v>2009</v>
      </c>
      <c r="V391" s="9">
        <v>41.696763490000002</v>
      </c>
      <c r="W391" s="9">
        <v>-87.528222979999995</v>
      </c>
      <c r="X391" s="9" t="s">
        <v>4355</v>
      </c>
      <c r="Y391" s="9">
        <f>_xlfn.XLOOKUP(tbl_crime[[#This Row],[COMMUNITY_AREA_NUMBER]],Table3[CA_NUMBER],Table3[Rate of misconduct per 100 students])</f>
        <v>45.800000000000004</v>
      </c>
      <c r="Z391" s="9">
        <f>_xlfn.XLOOKUP(tbl_crime[[#This Row],[COMMUNITY_AREA_NUMBER]],Table3[CA_NUMBER],Table3[TOTAL_COLLEGE_ENROLLMENT])</f>
        <v>5305</v>
      </c>
    </row>
    <row r="392" spans="2:26" x14ac:dyDescent="0.2">
      <c r="B392" s="9">
        <v>3420516</v>
      </c>
      <c r="C392" s="9" t="s">
        <v>4356</v>
      </c>
      <c r="D392" s="10">
        <v>38175</v>
      </c>
      <c r="E392" s="9" t="s">
        <v>4357</v>
      </c>
      <c r="F392" s="9">
        <v>610</v>
      </c>
      <c r="G392" s="9" t="s">
        <v>4306</v>
      </c>
      <c r="H392" s="9" t="s">
        <v>4311</v>
      </c>
      <c r="I392" s="9" t="s">
        <v>3327</v>
      </c>
      <c r="J392" s="9" t="b">
        <v>0</v>
      </c>
      <c r="K392" s="9" t="b">
        <v>0</v>
      </c>
      <c r="L392" s="9">
        <v>2524</v>
      </c>
      <c r="M392" s="9">
        <v>25</v>
      </c>
      <c r="N392" s="9">
        <v>31</v>
      </c>
      <c r="O392" s="9">
        <v>20</v>
      </c>
      <c r="P392" s="9">
        <v>5</v>
      </c>
      <c r="Q392" s="9">
        <v>1148209</v>
      </c>
      <c r="R392" s="9">
        <v>1915631</v>
      </c>
      <c r="S392" s="9" t="str">
        <f>IF(tbl_crime[[#This Row],[COMMUNITY_AREA_NUMBER]]="", "",_xlfn.XLOOKUP(tbl_crime[[#This Row],[COMMUNITY_AREA_NUMBER]],tbl_census[COMMUNITY_AREA_NUMBER],tbl_census[COMMUNITY_AREA_NAME]))</f>
        <v>Hermosa</v>
      </c>
      <c r="T392" s="9">
        <f>IF(tbl_crime[[#This Row],[COMMUNITY_AREA_NUMBER]]="","",_xlfn.XLOOKUP(tbl_crime[[#This Row],[COMMUNITY_AREA_NUMBER]],tbl_census[COMMUNITY_AREA_NUMBER],tbl_census[HARDSHIP_INDEX]))</f>
        <v>71</v>
      </c>
      <c r="U392" s="9">
        <v>2004</v>
      </c>
      <c r="V392" s="9">
        <v>41.924437810000001</v>
      </c>
      <c r="W392" s="9">
        <v>-87.730841089999998</v>
      </c>
      <c r="X392" s="9" t="s">
        <v>4358</v>
      </c>
      <c r="Y392" s="9">
        <f>_xlfn.XLOOKUP(tbl_crime[[#This Row],[COMMUNITY_AREA_NUMBER]],Table3[CA_NUMBER],Table3[Rate of misconduct per 100 students])</f>
        <v>36.200000000000003</v>
      </c>
      <c r="Z392" s="9">
        <f>_xlfn.XLOOKUP(tbl_crime[[#This Row],[COMMUNITY_AREA_NUMBER]],Table3[CA_NUMBER],Table3[TOTAL_COLLEGE_ENROLLMENT])</f>
        <v>3975</v>
      </c>
    </row>
    <row r="393" spans="2:26" x14ac:dyDescent="0.2">
      <c r="B393" s="9">
        <v>7991098</v>
      </c>
      <c r="C393" s="9" t="s">
        <v>4359</v>
      </c>
      <c r="D393" s="10">
        <v>40616</v>
      </c>
      <c r="E393" s="9" t="s">
        <v>4360</v>
      </c>
      <c r="F393" s="9">
        <v>620</v>
      </c>
      <c r="G393" s="9" t="s">
        <v>4306</v>
      </c>
      <c r="H393" s="9" t="s">
        <v>4307</v>
      </c>
      <c r="I393" s="9" t="s">
        <v>3225</v>
      </c>
      <c r="J393" s="9" t="b">
        <v>0</v>
      </c>
      <c r="K393" s="9" t="b">
        <v>0</v>
      </c>
      <c r="L393" s="9">
        <v>321</v>
      </c>
      <c r="M393" s="9">
        <v>3</v>
      </c>
      <c r="N393" s="9">
        <v>5</v>
      </c>
      <c r="O393" s="9">
        <v>69</v>
      </c>
      <c r="P393" s="9">
        <v>5</v>
      </c>
      <c r="Q393" s="9">
        <v>1186023</v>
      </c>
      <c r="R393" s="9">
        <v>1859609</v>
      </c>
      <c r="S393" s="9" t="str">
        <f>IF(tbl_crime[[#This Row],[COMMUNITY_AREA_NUMBER]]="", "",_xlfn.XLOOKUP(tbl_crime[[#This Row],[COMMUNITY_AREA_NUMBER]],tbl_census[COMMUNITY_AREA_NUMBER],tbl_census[COMMUNITY_AREA_NAME]))</f>
        <v>Greater Grand Crossing</v>
      </c>
      <c r="T393" s="9">
        <f>IF(tbl_crime[[#This Row],[COMMUNITY_AREA_NUMBER]]="","",_xlfn.XLOOKUP(tbl_crime[[#This Row],[COMMUNITY_AREA_NUMBER]],tbl_census[COMMUNITY_AREA_NUMBER],tbl_census[HARDSHIP_INDEX]))</f>
        <v>66</v>
      </c>
      <c r="U393" s="9">
        <v>2011</v>
      </c>
      <c r="V393" s="9">
        <v>41.769897389999997</v>
      </c>
      <c r="W393" s="9">
        <v>-87.593670900000006</v>
      </c>
      <c r="X393" s="9" t="s">
        <v>4361</v>
      </c>
      <c r="Y393" s="9">
        <f>_xlfn.XLOOKUP(tbl_crime[[#This Row],[COMMUNITY_AREA_NUMBER]],Table3[CA_NUMBER],Table3[Rate of misconduct per 100 students])</f>
        <v>328.7</v>
      </c>
      <c r="Z393" s="9">
        <f>_xlfn.XLOOKUP(tbl_crime[[#This Row],[COMMUNITY_AREA_NUMBER]],Table3[CA_NUMBER],Table3[TOTAL_COLLEGE_ENROLLMENT])</f>
        <v>4051</v>
      </c>
    </row>
    <row r="394" spans="2:26" x14ac:dyDescent="0.2">
      <c r="B394" s="9">
        <v>2766777</v>
      </c>
      <c r="C394" s="9" t="s">
        <v>4362</v>
      </c>
      <c r="D394" s="10">
        <v>37777</v>
      </c>
      <c r="E394" s="9" t="s">
        <v>4363</v>
      </c>
      <c r="F394" s="9">
        <v>610</v>
      </c>
      <c r="G394" s="9" t="s">
        <v>4306</v>
      </c>
      <c r="H394" s="9" t="s">
        <v>4311</v>
      </c>
      <c r="I394" s="9" t="s">
        <v>3548</v>
      </c>
      <c r="J394" s="9" t="b">
        <v>0</v>
      </c>
      <c r="K394" s="9" t="b">
        <v>0</v>
      </c>
      <c r="L394" s="9">
        <v>1013</v>
      </c>
      <c r="M394" s="9">
        <v>10</v>
      </c>
      <c r="N394" s="9">
        <v>22</v>
      </c>
      <c r="O394" s="9">
        <v>30</v>
      </c>
      <c r="P394" s="9">
        <v>5</v>
      </c>
      <c r="Q394" s="9">
        <v>1152403</v>
      </c>
      <c r="R394" s="9">
        <v>1888309</v>
      </c>
      <c r="S394" s="9" t="str">
        <f>IF(tbl_crime[[#This Row],[COMMUNITY_AREA_NUMBER]]="", "",_xlfn.XLOOKUP(tbl_crime[[#This Row],[COMMUNITY_AREA_NUMBER]],tbl_census[COMMUNITY_AREA_NUMBER],tbl_census[COMMUNITY_AREA_NAME]))</f>
        <v>South Lawndale</v>
      </c>
      <c r="T394" s="9">
        <f>IF(tbl_crime[[#This Row],[COMMUNITY_AREA_NUMBER]]="","",_xlfn.XLOOKUP(tbl_crime[[#This Row],[COMMUNITY_AREA_NUMBER]],tbl_census[COMMUNITY_AREA_NUMBER],tbl_census[HARDSHIP_INDEX]))</f>
        <v>96</v>
      </c>
      <c r="U394" s="9">
        <v>2003</v>
      </c>
      <c r="V394" s="9">
        <v>41.849381540000003</v>
      </c>
      <c r="W394" s="9">
        <v>-87.716152510000001</v>
      </c>
      <c r="X394" s="9" t="s">
        <v>4364</v>
      </c>
      <c r="Y394" s="9">
        <f>_xlfn.XLOOKUP(tbl_crime[[#This Row],[COMMUNITY_AREA_NUMBER]],Table3[CA_NUMBER],Table3[Rate of misconduct per 100 students])</f>
        <v>234.69999999999996</v>
      </c>
      <c r="Z394" s="9">
        <f>_xlfn.XLOOKUP(tbl_crime[[#This Row],[COMMUNITY_AREA_NUMBER]],Table3[CA_NUMBER],Table3[TOTAL_COLLEGE_ENROLLMENT])</f>
        <v>14793</v>
      </c>
    </row>
    <row r="395" spans="2:26" x14ac:dyDescent="0.2">
      <c r="B395" s="9">
        <v>8020403</v>
      </c>
      <c r="C395" s="9" t="s">
        <v>4365</v>
      </c>
      <c r="D395" s="10">
        <v>40648</v>
      </c>
      <c r="E395" s="9" t="s">
        <v>4366</v>
      </c>
      <c r="F395" s="9">
        <v>610</v>
      </c>
      <c r="G395" s="9" t="s">
        <v>4306</v>
      </c>
      <c r="H395" s="9" t="s">
        <v>4311</v>
      </c>
      <c r="I395" s="9" t="s">
        <v>3122</v>
      </c>
      <c r="J395" s="9" t="b">
        <v>0</v>
      </c>
      <c r="K395" s="9" t="b">
        <v>0</v>
      </c>
      <c r="L395" s="9">
        <v>2221</v>
      </c>
      <c r="M395" s="9">
        <v>22</v>
      </c>
      <c r="N395" s="9">
        <v>19</v>
      </c>
      <c r="O395" s="9">
        <v>72</v>
      </c>
      <c r="P395" s="9">
        <v>5</v>
      </c>
      <c r="Q395" s="9">
        <v>1165402</v>
      </c>
      <c r="R395" s="9">
        <v>1842077</v>
      </c>
      <c r="S395" s="9" t="str">
        <f>IF(tbl_crime[[#This Row],[COMMUNITY_AREA_NUMBER]]="", "",_xlfn.XLOOKUP(tbl_crime[[#This Row],[COMMUNITY_AREA_NUMBER]],tbl_census[COMMUNITY_AREA_NUMBER],tbl_census[COMMUNITY_AREA_NAME]))</f>
        <v>Beverly</v>
      </c>
      <c r="T395" s="9">
        <f>IF(tbl_crime[[#This Row],[COMMUNITY_AREA_NUMBER]]="","",_xlfn.XLOOKUP(tbl_crime[[#This Row],[COMMUNITY_AREA_NUMBER]],tbl_census[COMMUNITY_AREA_NUMBER],tbl_census[HARDSHIP_INDEX]))</f>
        <v>12</v>
      </c>
      <c r="U395" s="9">
        <v>2011</v>
      </c>
      <c r="V395" s="9">
        <v>41.722248810000004</v>
      </c>
      <c r="W395" s="9">
        <v>-87.669754089999998</v>
      </c>
      <c r="X395" s="9" t="s">
        <v>4367</v>
      </c>
      <c r="Y395" s="9">
        <f>_xlfn.XLOOKUP(tbl_crime[[#This Row],[COMMUNITY_AREA_NUMBER]],Table3[CA_NUMBER],Table3[Rate of misconduct per 100 students])</f>
        <v>47.599999999999994</v>
      </c>
      <c r="Z395" s="9">
        <f>_xlfn.XLOOKUP(tbl_crime[[#This Row],[COMMUNITY_AREA_NUMBER]],Table3[CA_NUMBER],Table3[TOTAL_COLLEGE_ENROLLMENT])</f>
        <v>1636</v>
      </c>
    </row>
    <row r="396" spans="2:26" x14ac:dyDescent="0.2">
      <c r="B396" s="9">
        <v>8901424</v>
      </c>
      <c r="C396" s="9" t="s">
        <v>4368</v>
      </c>
      <c r="D396" s="10">
        <v>41234</v>
      </c>
      <c r="E396" s="9" t="s">
        <v>4369</v>
      </c>
      <c r="F396" s="9">
        <v>620</v>
      </c>
      <c r="G396" s="9" t="s">
        <v>4306</v>
      </c>
      <c r="H396" s="9" t="s">
        <v>4307</v>
      </c>
      <c r="I396" s="9" t="s">
        <v>3281</v>
      </c>
      <c r="J396" s="9" t="b">
        <v>0</v>
      </c>
      <c r="K396" s="9" t="b">
        <v>0</v>
      </c>
      <c r="L396" s="9">
        <v>1633</v>
      </c>
      <c r="M396" s="9">
        <v>16</v>
      </c>
      <c r="N396" s="9">
        <v>36</v>
      </c>
      <c r="O396" s="9">
        <v>17</v>
      </c>
      <c r="P396" s="9">
        <v>5</v>
      </c>
      <c r="Q396" s="9">
        <v>1134147</v>
      </c>
      <c r="R396" s="9">
        <v>1920947</v>
      </c>
      <c r="S396" s="9" t="str">
        <f>IF(tbl_crime[[#This Row],[COMMUNITY_AREA_NUMBER]]="", "",_xlfn.XLOOKUP(tbl_crime[[#This Row],[COMMUNITY_AREA_NUMBER]],tbl_census[COMMUNITY_AREA_NUMBER],tbl_census[COMMUNITY_AREA_NAME]))</f>
        <v>Dunning</v>
      </c>
      <c r="T396" s="9">
        <f>IF(tbl_crime[[#This Row],[COMMUNITY_AREA_NUMBER]]="","",_xlfn.XLOOKUP(tbl_crime[[#This Row],[COMMUNITY_AREA_NUMBER]],tbl_census[COMMUNITY_AREA_NUMBER],tbl_census[HARDSHIP_INDEX]))</f>
        <v>28</v>
      </c>
      <c r="U396" s="9">
        <v>2012</v>
      </c>
      <c r="V396" s="9">
        <v>41.93928502</v>
      </c>
      <c r="W396" s="9">
        <v>-87.782386110000004</v>
      </c>
      <c r="X396" s="9" t="s">
        <v>4370</v>
      </c>
      <c r="Y396" s="9">
        <f>_xlfn.XLOOKUP(tbl_crime[[#This Row],[COMMUNITY_AREA_NUMBER]],Table3[CA_NUMBER],Table3[Rate of misconduct per 100 students])</f>
        <v>49.099999999999994</v>
      </c>
      <c r="Z396" s="9">
        <f>_xlfn.XLOOKUP(tbl_crime[[#This Row],[COMMUNITY_AREA_NUMBER]],Table3[CA_NUMBER],Table3[TOTAL_COLLEGE_ENROLLMENT])</f>
        <v>4568</v>
      </c>
    </row>
    <row r="397" spans="2:26" x14ac:dyDescent="0.2">
      <c r="B397" s="9">
        <v>7083209</v>
      </c>
      <c r="C397" s="9" t="s">
        <v>4371</v>
      </c>
      <c r="D397" s="10">
        <v>40042</v>
      </c>
      <c r="E397" s="9" t="s">
        <v>4372</v>
      </c>
      <c r="F397" s="9">
        <v>620</v>
      </c>
      <c r="G397" s="9" t="s">
        <v>4306</v>
      </c>
      <c r="H397" s="9" t="s">
        <v>4307</v>
      </c>
      <c r="I397" s="9" t="s">
        <v>3122</v>
      </c>
      <c r="J397" s="9" t="b">
        <v>0</v>
      </c>
      <c r="K397" s="9" t="b">
        <v>0</v>
      </c>
      <c r="L397" s="9">
        <v>1632</v>
      </c>
      <c r="M397" s="9">
        <v>16</v>
      </c>
      <c r="N397" s="9">
        <v>38</v>
      </c>
      <c r="O397" s="9">
        <v>17</v>
      </c>
      <c r="P397" s="9">
        <v>5</v>
      </c>
      <c r="Q397" s="9">
        <v>1129694</v>
      </c>
      <c r="R397" s="9">
        <v>1925351</v>
      </c>
      <c r="S397" s="9" t="str">
        <f>IF(tbl_crime[[#This Row],[COMMUNITY_AREA_NUMBER]]="", "",_xlfn.XLOOKUP(tbl_crime[[#This Row],[COMMUNITY_AREA_NUMBER]],tbl_census[COMMUNITY_AREA_NUMBER],tbl_census[COMMUNITY_AREA_NAME]))</f>
        <v>Dunning</v>
      </c>
      <c r="T397" s="9">
        <f>IF(tbl_crime[[#This Row],[COMMUNITY_AREA_NUMBER]]="","",_xlfn.XLOOKUP(tbl_crime[[#This Row],[COMMUNITY_AREA_NUMBER]],tbl_census[COMMUNITY_AREA_NUMBER],tbl_census[HARDSHIP_INDEX]))</f>
        <v>28</v>
      </c>
      <c r="U397" s="9">
        <v>2009</v>
      </c>
      <c r="V397" s="9">
        <v>41.951447459999997</v>
      </c>
      <c r="W397" s="9">
        <v>-87.798651469999996</v>
      </c>
      <c r="X397" s="9" t="s">
        <v>4373</v>
      </c>
      <c r="Y397" s="9">
        <f>_xlfn.XLOOKUP(tbl_crime[[#This Row],[COMMUNITY_AREA_NUMBER]],Table3[CA_NUMBER],Table3[Rate of misconduct per 100 students])</f>
        <v>49.099999999999994</v>
      </c>
      <c r="Z397" s="9">
        <f>_xlfn.XLOOKUP(tbl_crime[[#This Row],[COMMUNITY_AREA_NUMBER]],Table3[CA_NUMBER],Table3[TOTAL_COLLEGE_ENROLLMENT])</f>
        <v>4568</v>
      </c>
    </row>
    <row r="398" spans="2:26" x14ac:dyDescent="0.2">
      <c r="B398" s="9">
        <v>8193625</v>
      </c>
      <c r="C398" s="9" t="s">
        <v>4374</v>
      </c>
      <c r="D398" s="10">
        <v>40756</v>
      </c>
      <c r="E398" s="9" t="s">
        <v>4375</v>
      </c>
      <c r="F398" s="9">
        <v>610</v>
      </c>
      <c r="G398" s="9" t="s">
        <v>4306</v>
      </c>
      <c r="H398" s="9" t="s">
        <v>4311</v>
      </c>
      <c r="I398" s="9" t="s">
        <v>4376</v>
      </c>
      <c r="J398" s="9" t="b">
        <v>0</v>
      </c>
      <c r="K398" s="9" t="b">
        <v>0</v>
      </c>
      <c r="L398" s="9">
        <v>2213</v>
      </c>
      <c r="M398" s="9">
        <v>22</v>
      </c>
      <c r="N398" s="9">
        <v>19</v>
      </c>
      <c r="O398" s="9">
        <v>72</v>
      </c>
      <c r="P398" s="9">
        <v>5</v>
      </c>
      <c r="Q398" s="9">
        <v>1168331</v>
      </c>
      <c r="R398" s="9">
        <v>1836447</v>
      </c>
      <c r="S398" s="9" t="str">
        <f>IF(tbl_crime[[#This Row],[COMMUNITY_AREA_NUMBER]]="", "",_xlfn.XLOOKUP(tbl_crime[[#This Row],[COMMUNITY_AREA_NUMBER]],tbl_census[COMMUNITY_AREA_NUMBER],tbl_census[COMMUNITY_AREA_NAME]))</f>
        <v>Beverly</v>
      </c>
      <c r="T398" s="9">
        <f>IF(tbl_crime[[#This Row],[COMMUNITY_AREA_NUMBER]]="","",_xlfn.XLOOKUP(tbl_crime[[#This Row],[COMMUNITY_AREA_NUMBER]],tbl_census[COMMUNITY_AREA_NUMBER],tbl_census[HARDSHIP_INDEX]))</f>
        <v>12</v>
      </c>
      <c r="U398" s="9">
        <v>2011</v>
      </c>
      <c r="V398" s="9">
        <v>41.706736769999999</v>
      </c>
      <c r="W398" s="9">
        <v>-87.659187029999998</v>
      </c>
      <c r="X398" s="9" t="s">
        <v>4377</v>
      </c>
      <c r="Y398" s="9">
        <f>_xlfn.XLOOKUP(tbl_crime[[#This Row],[COMMUNITY_AREA_NUMBER]],Table3[CA_NUMBER],Table3[Rate of misconduct per 100 students])</f>
        <v>47.599999999999994</v>
      </c>
      <c r="Z398" s="9">
        <f>_xlfn.XLOOKUP(tbl_crime[[#This Row],[COMMUNITY_AREA_NUMBER]],Table3[CA_NUMBER],Table3[TOTAL_COLLEGE_ENROLLMENT])</f>
        <v>1636</v>
      </c>
    </row>
    <row r="399" spans="2:26" x14ac:dyDescent="0.2">
      <c r="B399" s="9">
        <v>7136001</v>
      </c>
      <c r="C399" s="9" t="s">
        <v>4378</v>
      </c>
      <c r="D399" s="10">
        <v>40072</v>
      </c>
      <c r="E399" s="9" t="s">
        <v>4379</v>
      </c>
      <c r="F399" s="9">
        <v>620</v>
      </c>
      <c r="G399" s="9" t="s">
        <v>4306</v>
      </c>
      <c r="H399" s="9" t="s">
        <v>4307</v>
      </c>
      <c r="I399" s="9" t="s">
        <v>3281</v>
      </c>
      <c r="J399" s="9" t="b">
        <v>0</v>
      </c>
      <c r="K399" s="9" t="b">
        <v>0</v>
      </c>
      <c r="L399" s="9">
        <v>412</v>
      </c>
      <c r="M399" s="9">
        <v>4</v>
      </c>
      <c r="N399" s="9">
        <v>8</v>
      </c>
      <c r="O399" s="9">
        <v>48</v>
      </c>
      <c r="P399" s="9">
        <v>5</v>
      </c>
      <c r="Q399" s="9">
        <v>1187647</v>
      </c>
      <c r="R399" s="9">
        <v>1847282</v>
      </c>
      <c r="S399" s="9" t="str">
        <f>IF(tbl_crime[[#This Row],[COMMUNITY_AREA_NUMBER]]="", "",_xlfn.XLOOKUP(tbl_crime[[#This Row],[COMMUNITY_AREA_NUMBER]],tbl_census[COMMUNITY_AREA_NUMBER],tbl_census[COMMUNITY_AREA_NAME]))</f>
        <v>Calumet Heights</v>
      </c>
      <c r="T399" s="9">
        <f>IF(tbl_crime[[#This Row],[COMMUNITY_AREA_NUMBER]]="","",_xlfn.XLOOKUP(tbl_crime[[#This Row],[COMMUNITY_AREA_NUMBER]],tbl_census[COMMUNITY_AREA_NUMBER],tbl_census[HARDSHIP_INDEX]))</f>
        <v>38</v>
      </c>
      <c r="U399" s="9">
        <v>2009</v>
      </c>
      <c r="V399" s="9">
        <v>41.736032469999998</v>
      </c>
      <c r="W399" s="9">
        <v>-87.58810948</v>
      </c>
      <c r="X399" s="9" t="s">
        <v>4380</v>
      </c>
      <c r="Y399" s="9">
        <f>_xlfn.XLOOKUP(tbl_crime[[#This Row],[COMMUNITY_AREA_NUMBER]],Table3[CA_NUMBER],Table3[Rate of misconduct per 100 students])</f>
        <v>175.4</v>
      </c>
      <c r="Z399" s="9">
        <f>_xlfn.XLOOKUP(tbl_crime[[#This Row],[COMMUNITY_AREA_NUMBER]],Table3[CA_NUMBER],Table3[TOTAL_COLLEGE_ENROLLMENT])</f>
        <v>1568</v>
      </c>
    </row>
    <row r="400" spans="2:26" x14ac:dyDescent="0.2">
      <c r="B400" s="9">
        <v>7623578</v>
      </c>
      <c r="C400" s="9" t="s">
        <v>4381</v>
      </c>
      <c r="D400" s="10">
        <v>40382</v>
      </c>
      <c r="E400" s="9" t="s">
        <v>4382</v>
      </c>
      <c r="F400" s="9">
        <v>610</v>
      </c>
      <c r="G400" s="9" t="s">
        <v>4306</v>
      </c>
      <c r="H400" s="9" t="s">
        <v>4311</v>
      </c>
      <c r="I400" s="9" t="s">
        <v>3225</v>
      </c>
      <c r="J400" s="9" t="b">
        <v>0</v>
      </c>
      <c r="K400" s="9" t="b">
        <v>0</v>
      </c>
      <c r="L400" s="9">
        <v>732</v>
      </c>
      <c r="M400" s="9">
        <v>7</v>
      </c>
      <c r="N400" s="9">
        <v>6</v>
      </c>
      <c r="O400" s="9">
        <v>68</v>
      </c>
      <c r="P400" s="9">
        <v>5</v>
      </c>
      <c r="Q400" s="9">
        <v>1172577</v>
      </c>
      <c r="R400" s="9">
        <v>1857615</v>
      </c>
      <c r="S400" s="9" t="str">
        <f>IF(tbl_crime[[#This Row],[COMMUNITY_AREA_NUMBER]]="", "",_xlfn.XLOOKUP(tbl_crime[[#This Row],[COMMUNITY_AREA_NUMBER]],tbl_census[COMMUNITY_AREA_NUMBER],tbl_census[COMMUNITY_AREA_NAME]))</f>
        <v>Englewood</v>
      </c>
      <c r="T400" s="9">
        <f>IF(tbl_crime[[#This Row],[COMMUNITY_AREA_NUMBER]]="","",_xlfn.XLOOKUP(tbl_crime[[#This Row],[COMMUNITY_AREA_NUMBER]],tbl_census[COMMUNITY_AREA_NUMBER],tbl_census[HARDSHIP_INDEX]))</f>
        <v>94</v>
      </c>
      <c r="U400" s="9">
        <v>2010</v>
      </c>
      <c r="V400" s="9">
        <v>41.764732359999996</v>
      </c>
      <c r="W400" s="9">
        <v>-87.643016529999997</v>
      </c>
      <c r="X400" s="9" t="s">
        <v>4383</v>
      </c>
      <c r="Y400" s="9">
        <f>_xlfn.XLOOKUP(tbl_crime[[#This Row],[COMMUNITY_AREA_NUMBER]],Table3[CA_NUMBER],Table3[Rate of misconduct per 100 students])</f>
        <v>572.4</v>
      </c>
      <c r="Z400" s="9">
        <f>_xlfn.XLOOKUP(tbl_crime[[#This Row],[COMMUNITY_AREA_NUMBER]],Table3[CA_NUMBER],Table3[TOTAL_COLLEGE_ENROLLMENT])</f>
        <v>6832</v>
      </c>
    </row>
    <row r="401" spans="2:26" x14ac:dyDescent="0.2">
      <c r="B401" s="9">
        <v>8321464</v>
      </c>
      <c r="C401" s="9" t="s">
        <v>4384</v>
      </c>
      <c r="D401" s="10">
        <v>40839</v>
      </c>
      <c r="E401" s="9" t="s">
        <v>4385</v>
      </c>
      <c r="F401" s="9">
        <v>610</v>
      </c>
      <c r="G401" s="9" t="s">
        <v>4306</v>
      </c>
      <c r="H401" s="9" t="s">
        <v>4311</v>
      </c>
      <c r="I401" s="9" t="s">
        <v>3122</v>
      </c>
      <c r="J401" s="9" t="b">
        <v>0</v>
      </c>
      <c r="K401" s="9" t="b">
        <v>0</v>
      </c>
      <c r="L401" s="9">
        <v>421</v>
      </c>
      <c r="M401" s="9">
        <v>4</v>
      </c>
      <c r="N401" s="9">
        <v>7</v>
      </c>
      <c r="O401" s="9">
        <v>43</v>
      </c>
      <c r="P401" s="9">
        <v>5</v>
      </c>
      <c r="Q401" s="9">
        <v>1197014</v>
      </c>
      <c r="R401" s="9">
        <v>1853942</v>
      </c>
      <c r="S401" s="9" t="str">
        <f>IF(tbl_crime[[#This Row],[COMMUNITY_AREA_NUMBER]]="", "",_xlfn.XLOOKUP(tbl_crime[[#This Row],[COMMUNITY_AREA_NUMBER]],tbl_census[COMMUNITY_AREA_NUMBER],tbl_census[COMMUNITY_AREA_NAME]))</f>
        <v>South Shore</v>
      </c>
      <c r="T401" s="9">
        <f>IF(tbl_crime[[#This Row],[COMMUNITY_AREA_NUMBER]]="","",_xlfn.XLOOKUP(tbl_crime[[#This Row],[COMMUNITY_AREA_NUMBER]],tbl_census[COMMUNITY_AREA_NUMBER],tbl_census[HARDSHIP_INDEX]))</f>
        <v>55</v>
      </c>
      <c r="U401" s="9">
        <v>2011</v>
      </c>
      <c r="V401" s="9">
        <v>41.75408032</v>
      </c>
      <c r="W401" s="9">
        <v>-87.553571730000002</v>
      </c>
      <c r="X401" s="9" t="s">
        <v>4386</v>
      </c>
      <c r="Y401" s="9">
        <f>_xlfn.XLOOKUP(tbl_crime[[#This Row],[COMMUNITY_AREA_NUMBER]],Table3[CA_NUMBER],Table3[Rate of misconduct per 100 students])</f>
        <v>414.29999999999995</v>
      </c>
      <c r="Z401" s="9">
        <f>_xlfn.XLOOKUP(tbl_crime[[#This Row],[COMMUNITY_AREA_NUMBER]],Table3[CA_NUMBER],Table3[TOTAL_COLLEGE_ENROLLMENT])</f>
        <v>4543</v>
      </c>
    </row>
    <row r="402" spans="2:26" x14ac:dyDescent="0.2">
      <c r="B402" s="9">
        <v>3880644</v>
      </c>
      <c r="C402" s="9" t="s">
        <v>4387</v>
      </c>
      <c r="D402" s="10">
        <v>38436</v>
      </c>
      <c r="E402" s="9" t="s">
        <v>4388</v>
      </c>
      <c r="F402" s="9">
        <v>610</v>
      </c>
      <c r="G402" s="9" t="s">
        <v>4306</v>
      </c>
      <c r="H402" s="9" t="s">
        <v>4311</v>
      </c>
      <c r="I402" s="9" t="s">
        <v>3122</v>
      </c>
      <c r="J402" s="9" t="b">
        <v>0</v>
      </c>
      <c r="K402" s="9" t="b">
        <v>0</v>
      </c>
      <c r="L402" s="9">
        <v>613</v>
      </c>
      <c r="M402" s="9">
        <v>6</v>
      </c>
      <c r="N402" s="9">
        <v>21</v>
      </c>
      <c r="O402" s="9">
        <v>71</v>
      </c>
      <c r="P402" s="9">
        <v>5</v>
      </c>
      <c r="Q402" s="9">
        <v>1170436</v>
      </c>
      <c r="R402" s="9">
        <v>1849550</v>
      </c>
      <c r="S402" s="9" t="str">
        <f>IF(tbl_crime[[#This Row],[COMMUNITY_AREA_NUMBER]]="", "",_xlfn.XLOOKUP(tbl_crime[[#This Row],[COMMUNITY_AREA_NUMBER]],tbl_census[COMMUNITY_AREA_NUMBER],tbl_census[COMMUNITY_AREA_NAME]))</f>
        <v>Auburn Gresham</v>
      </c>
      <c r="T402" s="9">
        <f>IF(tbl_crime[[#This Row],[COMMUNITY_AREA_NUMBER]]="","",_xlfn.XLOOKUP(tbl_crime[[#This Row],[COMMUNITY_AREA_NUMBER]],tbl_census[COMMUNITY_AREA_NUMBER],tbl_census[HARDSHIP_INDEX]))</f>
        <v>74</v>
      </c>
      <c r="U402" s="9">
        <v>2005</v>
      </c>
      <c r="V402" s="9">
        <v>41.742647830000003</v>
      </c>
      <c r="W402" s="9">
        <v>-87.651098289999993</v>
      </c>
      <c r="X402" s="9" t="s">
        <v>4389</v>
      </c>
      <c r="Y402" s="9">
        <f>_xlfn.XLOOKUP(tbl_crime[[#This Row],[COMMUNITY_AREA_NUMBER]],Table3[CA_NUMBER],Table3[Rate of misconduct per 100 students])</f>
        <v>305.3</v>
      </c>
      <c r="Z402" s="9">
        <f>_xlfn.XLOOKUP(tbl_crime[[#This Row],[COMMUNITY_AREA_NUMBER]],Table3[CA_NUMBER],Table3[TOTAL_COLLEGE_ENROLLMENT])</f>
        <v>4175</v>
      </c>
    </row>
    <row r="403" spans="2:26" x14ac:dyDescent="0.2">
      <c r="B403" s="9">
        <v>10904332</v>
      </c>
      <c r="C403" s="9" t="s">
        <v>4390</v>
      </c>
      <c r="D403" s="10">
        <v>42832</v>
      </c>
      <c r="E403" s="9" t="s">
        <v>4391</v>
      </c>
      <c r="F403" s="9">
        <v>610</v>
      </c>
      <c r="G403" s="9" t="s">
        <v>4306</v>
      </c>
      <c r="H403" s="9" t="s">
        <v>4311</v>
      </c>
      <c r="I403" s="9" t="s">
        <v>3122</v>
      </c>
      <c r="J403" s="9" t="b">
        <v>0</v>
      </c>
      <c r="K403" s="9" t="b">
        <v>0</v>
      </c>
      <c r="L403" s="9">
        <v>725</v>
      </c>
      <c r="M403" s="9">
        <v>7</v>
      </c>
      <c r="N403" s="9">
        <v>17</v>
      </c>
      <c r="O403" s="9">
        <v>67</v>
      </c>
      <c r="P403" s="9">
        <v>5</v>
      </c>
      <c r="Q403" s="9">
        <v>1167806</v>
      </c>
      <c r="R403" s="9">
        <v>1860811</v>
      </c>
      <c r="S403" s="9" t="str">
        <f>IF(tbl_crime[[#This Row],[COMMUNITY_AREA_NUMBER]]="", "",_xlfn.XLOOKUP(tbl_crime[[#This Row],[COMMUNITY_AREA_NUMBER]],tbl_census[COMMUNITY_AREA_NUMBER],tbl_census[COMMUNITY_AREA_NAME]))</f>
        <v>West Englewood</v>
      </c>
      <c r="T403" s="9">
        <f>IF(tbl_crime[[#This Row],[COMMUNITY_AREA_NUMBER]]="","",_xlfn.XLOOKUP(tbl_crime[[#This Row],[COMMUNITY_AREA_NUMBER]],tbl_census[COMMUNITY_AREA_NUMBER],tbl_census[HARDSHIP_INDEX]))</f>
        <v>89</v>
      </c>
      <c r="U403" s="9">
        <v>2017</v>
      </c>
      <c r="V403" s="9">
        <v>41.773606340000001</v>
      </c>
      <c r="W403" s="9">
        <v>-87.660411909999993</v>
      </c>
      <c r="X403" s="9" t="s">
        <v>4392</v>
      </c>
      <c r="Y403" s="9">
        <f>_xlfn.XLOOKUP(tbl_crime[[#This Row],[COMMUNITY_AREA_NUMBER]],Table3[CA_NUMBER],Table3[Rate of misconduct per 100 students])</f>
        <v>486.4</v>
      </c>
      <c r="Z403" s="9">
        <f>_xlfn.XLOOKUP(tbl_crime[[#This Row],[COMMUNITY_AREA_NUMBER]],Table3[CA_NUMBER],Table3[TOTAL_COLLEGE_ENROLLMENT])</f>
        <v>5946</v>
      </c>
    </row>
    <row r="404" spans="2:26" x14ac:dyDescent="0.2">
      <c r="B404" s="9">
        <v>9204493</v>
      </c>
      <c r="C404" s="9" t="s">
        <v>4393</v>
      </c>
      <c r="D404" s="10">
        <v>41460</v>
      </c>
      <c r="E404" s="9" t="s">
        <v>4394</v>
      </c>
      <c r="F404" s="9">
        <v>610</v>
      </c>
      <c r="G404" s="9" t="s">
        <v>4306</v>
      </c>
      <c r="H404" s="9" t="s">
        <v>4311</v>
      </c>
      <c r="I404" s="9" t="s">
        <v>3122</v>
      </c>
      <c r="J404" s="9" t="b">
        <v>0</v>
      </c>
      <c r="K404" s="9" t="b">
        <v>0</v>
      </c>
      <c r="L404" s="9">
        <v>733</v>
      </c>
      <c r="M404" s="9">
        <v>7</v>
      </c>
      <c r="N404" s="9">
        <v>17</v>
      </c>
      <c r="O404" s="9">
        <v>68</v>
      </c>
      <c r="P404" s="9">
        <v>5</v>
      </c>
      <c r="Q404" s="9">
        <v>1169869</v>
      </c>
      <c r="R404" s="9">
        <v>1858086</v>
      </c>
      <c r="S404" s="9" t="str">
        <f>IF(tbl_crime[[#This Row],[COMMUNITY_AREA_NUMBER]]="", "",_xlfn.XLOOKUP(tbl_crime[[#This Row],[COMMUNITY_AREA_NUMBER]],tbl_census[COMMUNITY_AREA_NUMBER],tbl_census[COMMUNITY_AREA_NAME]))</f>
        <v>Englewood</v>
      </c>
      <c r="T404" s="9">
        <f>IF(tbl_crime[[#This Row],[COMMUNITY_AREA_NUMBER]]="","",_xlfn.XLOOKUP(tbl_crime[[#This Row],[COMMUNITY_AREA_NUMBER]],tbl_census[COMMUNITY_AREA_NUMBER],tbl_census[HARDSHIP_INDEX]))</f>
        <v>94</v>
      </c>
      <c r="U404" s="9">
        <v>2013</v>
      </c>
      <c r="V404" s="9">
        <v>41.766084059999997</v>
      </c>
      <c r="W404" s="9">
        <v>-87.652928430000003</v>
      </c>
      <c r="X404" s="9" t="s">
        <v>4395</v>
      </c>
      <c r="Y404" s="9">
        <f>_xlfn.XLOOKUP(tbl_crime[[#This Row],[COMMUNITY_AREA_NUMBER]],Table3[CA_NUMBER],Table3[Rate of misconduct per 100 students])</f>
        <v>572.4</v>
      </c>
      <c r="Z404" s="9">
        <f>_xlfn.XLOOKUP(tbl_crime[[#This Row],[COMMUNITY_AREA_NUMBER]],Table3[CA_NUMBER],Table3[TOTAL_COLLEGE_ENROLLMENT])</f>
        <v>6832</v>
      </c>
    </row>
    <row r="405" spans="2:26" x14ac:dyDescent="0.2">
      <c r="B405" s="9">
        <v>6901330</v>
      </c>
      <c r="C405" s="9" t="s">
        <v>4396</v>
      </c>
      <c r="D405" s="10">
        <v>39925</v>
      </c>
      <c r="E405" s="9" t="s">
        <v>4397</v>
      </c>
      <c r="F405" s="9">
        <v>620</v>
      </c>
      <c r="G405" s="9" t="s">
        <v>4306</v>
      </c>
      <c r="H405" s="9" t="s">
        <v>4307</v>
      </c>
      <c r="I405" s="9" t="s">
        <v>3225</v>
      </c>
      <c r="J405" s="9" t="b">
        <v>0</v>
      </c>
      <c r="K405" s="9" t="b">
        <v>0</v>
      </c>
      <c r="L405" s="9">
        <v>1533</v>
      </c>
      <c r="M405" s="9">
        <v>15</v>
      </c>
      <c r="N405" s="9">
        <v>28</v>
      </c>
      <c r="O405" s="9">
        <v>25</v>
      </c>
      <c r="P405" s="9">
        <v>5</v>
      </c>
      <c r="Q405" s="9">
        <v>1142219</v>
      </c>
      <c r="R405" s="9">
        <v>1900020</v>
      </c>
      <c r="S405" s="9" t="str">
        <f>IF(tbl_crime[[#This Row],[COMMUNITY_AREA_NUMBER]]="", "",_xlfn.XLOOKUP(tbl_crime[[#This Row],[COMMUNITY_AREA_NUMBER]],tbl_census[COMMUNITY_AREA_NUMBER],tbl_census[COMMUNITY_AREA_NAME]))</f>
        <v>Austin</v>
      </c>
      <c r="T405" s="9">
        <f>IF(tbl_crime[[#This Row],[COMMUNITY_AREA_NUMBER]]="","",_xlfn.XLOOKUP(tbl_crime[[#This Row],[COMMUNITY_AREA_NUMBER]],tbl_census[COMMUNITY_AREA_NUMBER],tbl_census[HARDSHIP_INDEX]))</f>
        <v>73</v>
      </c>
      <c r="U405" s="9">
        <v>2009</v>
      </c>
      <c r="V405" s="9">
        <v>41.881712829999998</v>
      </c>
      <c r="W405" s="9">
        <v>-87.753239039999997</v>
      </c>
      <c r="X405" s="9" t="s">
        <v>4398</v>
      </c>
      <c r="Y405" s="9">
        <f>_xlfn.XLOOKUP(tbl_crime[[#This Row],[COMMUNITY_AREA_NUMBER]],Table3[CA_NUMBER],Table3[Rate of misconduct per 100 students])</f>
        <v>578.79999999999995</v>
      </c>
      <c r="Z405" s="9">
        <f>_xlfn.XLOOKUP(tbl_crime[[#This Row],[COMMUNITY_AREA_NUMBER]],Table3[CA_NUMBER],Table3[TOTAL_COLLEGE_ENROLLMENT])</f>
        <v>10933</v>
      </c>
    </row>
    <row r="406" spans="2:26" x14ac:dyDescent="0.2">
      <c r="B406" s="9">
        <v>10268156</v>
      </c>
      <c r="C406" s="9" t="s">
        <v>4399</v>
      </c>
      <c r="D406" s="10">
        <v>42247</v>
      </c>
      <c r="E406" s="9" t="s">
        <v>4400</v>
      </c>
      <c r="F406" s="9">
        <v>910</v>
      </c>
      <c r="G406" s="9" t="s">
        <v>4401</v>
      </c>
      <c r="H406" s="9" t="s">
        <v>4402</v>
      </c>
      <c r="I406" s="9" t="s">
        <v>3135</v>
      </c>
      <c r="J406" s="9" t="b">
        <v>0</v>
      </c>
      <c r="K406" s="9" t="b">
        <v>0</v>
      </c>
      <c r="L406" s="9">
        <v>735</v>
      </c>
      <c r="M406" s="9">
        <v>7</v>
      </c>
      <c r="N406" s="9">
        <v>17</v>
      </c>
      <c r="O406" s="9">
        <v>67</v>
      </c>
      <c r="P406" s="9">
        <v>7</v>
      </c>
      <c r="Q406" s="9">
        <v>1165601</v>
      </c>
      <c r="R406" s="9">
        <v>1856776</v>
      </c>
      <c r="S406" s="9" t="str">
        <f>IF(tbl_crime[[#This Row],[COMMUNITY_AREA_NUMBER]]="", "",_xlfn.XLOOKUP(tbl_crime[[#This Row],[COMMUNITY_AREA_NUMBER]],tbl_census[COMMUNITY_AREA_NUMBER],tbl_census[COMMUNITY_AREA_NAME]))</f>
        <v>West Englewood</v>
      </c>
      <c r="T406" s="9">
        <f>IF(tbl_crime[[#This Row],[COMMUNITY_AREA_NUMBER]]="","",_xlfn.XLOOKUP(tbl_crime[[#This Row],[COMMUNITY_AREA_NUMBER]],tbl_census[COMMUNITY_AREA_NUMBER],tbl_census[HARDSHIP_INDEX]))</f>
        <v>89</v>
      </c>
      <c r="U406" s="9">
        <v>2015</v>
      </c>
      <c r="V406" s="9">
        <v>41.762580819999997</v>
      </c>
      <c r="W406" s="9">
        <v>-87.668609290000006</v>
      </c>
      <c r="X406" s="9" t="s">
        <v>4403</v>
      </c>
      <c r="Y406" s="9">
        <f>_xlfn.XLOOKUP(tbl_crime[[#This Row],[COMMUNITY_AREA_NUMBER]],Table3[CA_NUMBER],Table3[Rate of misconduct per 100 students])</f>
        <v>486.4</v>
      </c>
      <c r="Z406" s="9">
        <f>_xlfn.XLOOKUP(tbl_crime[[#This Row],[COMMUNITY_AREA_NUMBER]],Table3[CA_NUMBER],Table3[TOTAL_COLLEGE_ENROLLMENT])</f>
        <v>5946</v>
      </c>
    </row>
    <row r="407" spans="2:26" x14ac:dyDescent="0.2">
      <c r="B407" s="9">
        <v>6672913</v>
      </c>
      <c r="C407" s="9" t="s">
        <v>4404</v>
      </c>
      <c r="D407" s="10">
        <v>39804</v>
      </c>
      <c r="E407" s="9" t="s">
        <v>4405</v>
      </c>
      <c r="F407" s="9">
        <v>910</v>
      </c>
      <c r="G407" s="9" t="s">
        <v>4401</v>
      </c>
      <c r="H407" s="9" t="s">
        <v>4402</v>
      </c>
      <c r="I407" s="9" t="s">
        <v>3135</v>
      </c>
      <c r="J407" s="9" t="b">
        <v>0</v>
      </c>
      <c r="K407" s="9" t="b">
        <v>0</v>
      </c>
      <c r="L407" s="9">
        <v>722</v>
      </c>
      <c r="M407" s="9">
        <v>7</v>
      </c>
      <c r="N407" s="9">
        <v>20</v>
      </c>
      <c r="O407" s="9">
        <v>68</v>
      </c>
      <c r="P407" s="9">
        <v>7</v>
      </c>
      <c r="Q407" s="9">
        <v>1174217</v>
      </c>
      <c r="R407" s="9">
        <v>1861584</v>
      </c>
      <c r="S407" s="9" t="str">
        <f>IF(tbl_crime[[#This Row],[COMMUNITY_AREA_NUMBER]]="", "",_xlfn.XLOOKUP(tbl_crime[[#This Row],[COMMUNITY_AREA_NUMBER]],tbl_census[COMMUNITY_AREA_NUMBER],tbl_census[COMMUNITY_AREA_NAME]))</f>
        <v>Englewood</v>
      </c>
      <c r="T407" s="9">
        <f>IF(tbl_crime[[#This Row],[COMMUNITY_AREA_NUMBER]]="","",_xlfn.XLOOKUP(tbl_crime[[#This Row],[COMMUNITY_AREA_NUMBER]],tbl_census[COMMUNITY_AREA_NUMBER],tbl_census[HARDSHIP_INDEX]))</f>
        <v>94</v>
      </c>
      <c r="U407" s="9">
        <v>2008</v>
      </c>
      <c r="V407" s="9">
        <v>41.775587479999999</v>
      </c>
      <c r="W407" s="9">
        <v>-87.636887709999996</v>
      </c>
      <c r="X407" s="9" t="s">
        <v>4406</v>
      </c>
      <c r="Y407" s="9">
        <f>_xlfn.XLOOKUP(tbl_crime[[#This Row],[COMMUNITY_AREA_NUMBER]],Table3[CA_NUMBER],Table3[Rate of misconduct per 100 students])</f>
        <v>572.4</v>
      </c>
      <c r="Z407" s="9">
        <f>_xlfn.XLOOKUP(tbl_crime[[#This Row],[COMMUNITY_AREA_NUMBER]],Table3[CA_NUMBER],Table3[TOTAL_COLLEGE_ENROLLMENT])</f>
        <v>6832</v>
      </c>
    </row>
    <row r="408" spans="2:26" x14ac:dyDescent="0.2">
      <c r="B408" s="9">
        <v>5835389</v>
      </c>
      <c r="C408" s="9" t="s">
        <v>4407</v>
      </c>
      <c r="D408" s="10">
        <v>39367</v>
      </c>
      <c r="E408" s="9" t="s">
        <v>4408</v>
      </c>
      <c r="F408" s="9">
        <v>910</v>
      </c>
      <c r="G408" s="9" t="s">
        <v>4401</v>
      </c>
      <c r="H408" s="9" t="s">
        <v>4402</v>
      </c>
      <c r="I408" s="9" t="s">
        <v>3135</v>
      </c>
      <c r="J408" s="9" t="b">
        <v>0</v>
      </c>
      <c r="K408" s="9" t="b">
        <v>0</v>
      </c>
      <c r="L408" s="9">
        <v>1724</v>
      </c>
      <c r="M408" s="9">
        <v>17</v>
      </c>
      <c r="N408" s="9">
        <v>33</v>
      </c>
      <c r="O408" s="9">
        <v>16</v>
      </c>
      <c r="P408" s="9">
        <v>7</v>
      </c>
      <c r="Q408" s="9">
        <v>1153808</v>
      </c>
      <c r="R408" s="9">
        <v>1928395</v>
      </c>
      <c r="S408" s="9" t="str">
        <f>IF(tbl_crime[[#This Row],[COMMUNITY_AREA_NUMBER]]="", "",_xlfn.XLOOKUP(tbl_crime[[#This Row],[COMMUNITY_AREA_NUMBER]],tbl_census[COMMUNITY_AREA_NUMBER],tbl_census[COMMUNITY_AREA_NAME]))</f>
        <v>Irving Park</v>
      </c>
      <c r="T408" s="9">
        <f>IF(tbl_crime[[#This Row],[COMMUNITY_AREA_NUMBER]]="","",_xlfn.XLOOKUP(tbl_crime[[#This Row],[COMMUNITY_AREA_NUMBER]],tbl_census[COMMUNITY_AREA_NUMBER],tbl_census[HARDSHIP_INDEX]))</f>
        <v>34</v>
      </c>
      <c r="U408" s="9">
        <v>2007</v>
      </c>
      <c r="V408" s="9">
        <v>41.959353370000002</v>
      </c>
      <c r="W408" s="9">
        <v>-87.709926789999997</v>
      </c>
      <c r="X408" s="9" t="s">
        <v>4409</v>
      </c>
      <c r="Y408" s="9">
        <f>_xlfn.XLOOKUP(tbl_crime[[#This Row],[COMMUNITY_AREA_NUMBER]],Table3[CA_NUMBER],Table3[Rate of misconduct per 100 students])</f>
        <v>73.7</v>
      </c>
      <c r="Z408" s="9">
        <f>_xlfn.XLOOKUP(tbl_crime[[#This Row],[COMMUNITY_AREA_NUMBER]],Table3[CA_NUMBER],Table3[TOTAL_COLLEGE_ENROLLMENT])</f>
        <v>7764</v>
      </c>
    </row>
    <row r="409" spans="2:26" x14ac:dyDescent="0.2">
      <c r="B409" s="9">
        <v>3969617</v>
      </c>
      <c r="C409" s="9" t="s">
        <v>4410</v>
      </c>
      <c r="D409" s="10">
        <v>38475</v>
      </c>
      <c r="E409" s="9" t="s">
        <v>4411</v>
      </c>
      <c r="F409" s="9">
        <v>930</v>
      </c>
      <c r="G409" s="9" t="s">
        <v>4401</v>
      </c>
      <c r="H409" s="9" t="s">
        <v>4412</v>
      </c>
      <c r="I409" s="9" t="s">
        <v>3135</v>
      </c>
      <c r="J409" s="9" t="b">
        <v>0</v>
      </c>
      <c r="K409" s="9" t="b">
        <v>0</v>
      </c>
      <c r="L409" s="9">
        <v>412</v>
      </c>
      <c r="M409" s="9">
        <v>4</v>
      </c>
      <c r="N409" s="9">
        <v>8</v>
      </c>
      <c r="O409" s="9">
        <v>46</v>
      </c>
      <c r="P409" s="9">
        <v>7</v>
      </c>
      <c r="Q409" s="9">
        <v>1192986</v>
      </c>
      <c r="R409" s="9">
        <v>1848936</v>
      </c>
      <c r="S409" s="9" t="str">
        <f>IF(tbl_crime[[#This Row],[COMMUNITY_AREA_NUMBER]]="", "",_xlfn.XLOOKUP(tbl_crime[[#This Row],[COMMUNITY_AREA_NUMBER]],tbl_census[COMMUNITY_AREA_NUMBER],tbl_census[COMMUNITY_AREA_NAME]))</f>
        <v>South Chicago</v>
      </c>
      <c r="T409" s="9">
        <f>IF(tbl_crime[[#This Row],[COMMUNITY_AREA_NUMBER]]="","",_xlfn.XLOOKUP(tbl_crime[[#This Row],[COMMUNITY_AREA_NUMBER]],tbl_census[COMMUNITY_AREA_NUMBER],tbl_census[HARDSHIP_INDEX]))</f>
        <v>75</v>
      </c>
      <c r="U409" s="9">
        <v>2005</v>
      </c>
      <c r="V409" s="9">
        <v>41.740442659999999</v>
      </c>
      <c r="W409" s="9">
        <v>-87.56849579</v>
      </c>
      <c r="X409" s="9" t="s">
        <v>4413</v>
      </c>
      <c r="Y409" s="9">
        <f>_xlfn.XLOOKUP(tbl_crime[[#This Row],[COMMUNITY_AREA_NUMBER]],Table3[CA_NUMBER],Table3[Rate of misconduct per 100 students])</f>
        <v>241.50000000000003</v>
      </c>
      <c r="Z409" s="9">
        <f>_xlfn.XLOOKUP(tbl_crime[[#This Row],[COMMUNITY_AREA_NUMBER]],Table3[CA_NUMBER],Table3[TOTAL_COLLEGE_ENROLLMENT])</f>
        <v>4043</v>
      </c>
    </row>
    <row r="410" spans="2:26" x14ac:dyDescent="0.2">
      <c r="B410" s="9">
        <v>7427845</v>
      </c>
      <c r="C410" s="9" t="s">
        <v>4414</v>
      </c>
      <c r="D410" s="10">
        <v>40256</v>
      </c>
      <c r="E410" s="9" t="s">
        <v>4415</v>
      </c>
      <c r="F410" s="9">
        <v>910</v>
      </c>
      <c r="G410" s="9" t="s">
        <v>4401</v>
      </c>
      <c r="H410" s="9" t="s">
        <v>4402</v>
      </c>
      <c r="I410" s="9" t="s">
        <v>3135</v>
      </c>
      <c r="J410" s="9" t="b">
        <v>0</v>
      </c>
      <c r="K410" s="9" t="b">
        <v>0</v>
      </c>
      <c r="L410" s="9">
        <v>1732</v>
      </c>
      <c r="M410" s="9">
        <v>17</v>
      </c>
      <c r="N410" s="9">
        <v>39</v>
      </c>
      <c r="O410" s="9">
        <v>16</v>
      </c>
      <c r="P410" s="9">
        <v>7</v>
      </c>
      <c r="Q410" s="9">
        <v>1151043</v>
      </c>
      <c r="R410" s="9">
        <v>1925228</v>
      </c>
      <c r="S410" s="9" t="str">
        <f>IF(tbl_crime[[#This Row],[COMMUNITY_AREA_NUMBER]]="", "",_xlfn.XLOOKUP(tbl_crime[[#This Row],[COMMUNITY_AREA_NUMBER]],tbl_census[COMMUNITY_AREA_NUMBER],tbl_census[COMMUNITY_AREA_NAME]))</f>
        <v>Irving Park</v>
      </c>
      <c r="T410" s="9">
        <f>IF(tbl_crime[[#This Row],[COMMUNITY_AREA_NUMBER]]="","",_xlfn.XLOOKUP(tbl_crime[[#This Row],[COMMUNITY_AREA_NUMBER]],tbl_census[COMMUNITY_AREA_NUMBER],tbl_census[HARDSHIP_INDEX]))</f>
        <v>34</v>
      </c>
      <c r="U410" s="9">
        <v>2010</v>
      </c>
      <c r="V410" s="9">
        <v>41.950717640000001</v>
      </c>
      <c r="W410" s="9">
        <v>-87.720175479999995</v>
      </c>
      <c r="X410" s="9" t="s">
        <v>4416</v>
      </c>
      <c r="Y410" s="9">
        <f>_xlfn.XLOOKUP(tbl_crime[[#This Row],[COMMUNITY_AREA_NUMBER]],Table3[CA_NUMBER],Table3[Rate of misconduct per 100 students])</f>
        <v>73.7</v>
      </c>
      <c r="Z410" s="9">
        <f>_xlfn.XLOOKUP(tbl_crime[[#This Row],[COMMUNITY_AREA_NUMBER]],Table3[CA_NUMBER],Table3[TOTAL_COLLEGE_ENROLLMENT])</f>
        <v>7764</v>
      </c>
    </row>
    <row r="411" spans="2:26" x14ac:dyDescent="0.2">
      <c r="B411" s="9">
        <v>8921455</v>
      </c>
      <c r="C411" s="9" t="s">
        <v>4417</v>
      </c>
      <c r="D411" s="10">
        <v>41246</v>
      </c>
      <c r="E411" s="9" t="s">
        <v>4418</v>
      </c>
      <c r="F411" s="9">
        <v>910</v>
      </c>
      <c r="G411" s="9" t="s">
        <v>4401</v>
      </c>
      <c r="H411" s="9" t="s">
        <v>4402</v>
      </c>
      <c r="I411" s="9" t="s">
        <v>3135</v>
      </c>
      <c r="J411" s="9" t="b">
        <v>0</v>
      </c>
      <c r="K411" s="9" t="b">
        <v>0</v>
      </c>
      <c r="L411" s="9">
        <v>1211</v>
      </c>
      <c r="M411" s="9">
        <v>12</v>
      </c>
      <c r="N411" s="9">
        <v>2</v>
      </c>
      <c r="O411" s="9">
        <v>28</v>
      </c>
      <c r="P411" s="9">
        <v>7</v>
      </c>
      <c r="Q411" s="9">
        <v>1161406</v>
      </c>
      <c r="R411" s="9">
        <v>1899247</v>
      </c>
      <c r="S411" s="9" t="str">
        <f>IF(tbl_crime[[#This Row],[COMMUNITY_AREA_NUMBER]]="", "",_xlfn.XLOOKUP(tbl_crime[[#This Row],[COMMUNITY_AREA_NUMBER]],tbl_census[COMMUNITY_AREA_NUMBER],tbl_census[COMMUNITY_AREA_NAME]))</f>
        <v>Near West Side</v>
      </c>
      <c r="T411" s="9">
        <f>IF(tbl_crime[[#This Row],[COMMUNITY_AREA_NUMBER]]="","",_xlfn.XLOOKUP(tbl_crime[[#This Row],[COMMUNITY_AREA_NUMBER]],tbl_census[COMMUNITY_AREA_NUMBER],tbl_census[HARDSHIP_INDEX]))</f>
        <v>15</v>
      </c>
      <c r="U411" s="9">
        <v>2012</v>
      </c>
      <c r="V411" s="9">
        <v>41.879214150000003</v>
      </c>
      <c r="W411" s="9">
        <v>-87.682806130000003</v>
      </c>
      <c r="X411" s="9" t="s">
        <v>4419</v>
      </c>
      <c r="Y411" s="9">
        <f>_xlfn.XLOOKUP(tbl_crime[[#This Row],[COMMUNITY_AREA_NUMBER]],Table3[CA_NUMBER],Table3[Rate of misconduct per 100 students])</f>
        <v>420.90000000000003</v>
      </c>
      <c r="Z411" s="9">
        <f>_xlfn.XLOOKUP(tbl_crime[[#This Row],[COMMUNITY_AREA_NUMBER]],Table3[CA_NUMBER],Table3[TOTAL_COLLEGE_ENROLLMENT])</f>
        <v>7975</v>
      </c>
    </row>
    <row r="412" spans="2:26" x14ac:dyDescent="0.2">
      <c r="B412" s="9">
        <v>3310641</v>
      </c>
      <c r="C412" s="9" t="s">
        <v>4420</v>
      </c>
      <c r="D412" s="10">
        <v>38107</v>
      </c>
      <c r="E412" s="9" t="s">
        <v>4421</v>
      </c>
      <c r="F412" s="9">
        <v>910</v>
      </c>
      <c r="G412" s="9" t="s">
        <v>4401</v>
      </c>
      <c r="H412" s="9" t="s">
        <v>4402</v>
      </c>
      <c r="I412" s="9" t="s">
        <v>3135</v>
      </c>
      <c r="J412" s="9" t="b">
        <v>0</v>
      </c>
      <c r="K412" s="9" t="b">
        <v>0</v>
      </c>
      <c r="L412" s="9">
        <v>413</v>
      </c>
      <c r="M412" s="9">
        <v>4</v>
      </c>
      <c r="N412" s="9">
        <v>7</v>
      </c>
      <c r="O412" s="9">
        <v>48</v>
      </c>
      <c r="P412" s="9">
        <v>7</v>
      </c>
      <c r="Q412" s="9">
        <v>1192116</v>
      </c>
      <c r="R412" s="9">
        <v>1844223</v>
      </c>
      <c r="S412" s="9" t="str">
        <f>IF(tbl_crime[[#This Row],[COMMUNITY_AREA_NUMBER]]="", "",_xlfn.XLOOKUP(tbl_crime[[#This Row],[COMMUNITY_AREA_NUMBER]],tbl_census[COMMUNITY_AREA_NUMBER],tbl_census[COMMUNITY_AREA_NAME]))</f>
        <v>Calumet Heights</v>
      </c>
      <c r="T412" s="9">
        <f>IF(tbl_crime[[#This Row],[COMMUNITY_AREA_NUMBER]]="","",_xlfn.XLOOKUP(tbl_crime[[#This Row],[COMMUNITY_AREA_NUMBER]],tbl_census[COMMUNITY_AREA_NUMBER],tbl_census[HARDSHIP_INDEX]))</f>
        <v>38</v>
      </c>
      <c r="U412" s="9">
        <v>2004</v>
      </c>
      <c r="V412" s="9">
        <v>41.72753093</v>
      </c>
      <c r="W412" s="9">
        <v>-87.571836099999999</v>
      </c>
      <c r="X412" s="9" t="s">
        <v>4422</v>
      </c>
      <c r="Y412" s="9">
        <f>_xlfn.XLOOKUP(tbl_crime[[#This Row],[COMMUNITY_AREA_NUMBER]],Table3[CA_NUMBER],Table3[Rate of misconduct per 100 students])</f>
        <v>175.4</v>
      </c>
      <c r="Z412" s="9">
        <f>_xlfn.XLOOKUP(tbl_crime[[#This Row],[COMMUNITY_AREA_NUMBER]],Table3[CA_NUMBER],Table3[TOTAL_COLLEGE_ENROLLMENT])</f>
        <v>1568</v>
      </c>
    </row>
    <row r="413" spans="2:26" x14ac:dyDescent="0.2">
      <c r="B413" s="9">
        <v>2514430</v>
      </c>
      <c r="C413" s="9" t="s">
        <v>4423</v>
      </c>
      <c r="D413" s="10">
        <v>37615</v>
      </c>
      <c r="E413" s="9" t="s">
        <v>4424</v>
      </c>
      <c r="F413" s="9">
        <v>910</v>
      </c>
      <c r="G413" s="9" t="s">
        <v>4401</v>
      </c>
      <c r="H413" s="9" t="s">
        <v>4402</v>
      </c>
      <c r="I413" s="9" t="s">
        <v>3135</v>
      </c>
      <c r="J413" s="9" t="b">
        <v>0</v>
      </c>
      <c r="K413" s="9" t="b">
        <v>0</v>
      </c>
      <c r="L413" s="9">
        <v>2132</v>
      </c>
      <c r="M413" s="9">
        <v>2</v>
      </c>
      <c r="N413" s="9">
        <v>5</v>
      </c>
      <c r="O413" s="9">
        <v>41</v>
      </c>
      <c r="P413" s="9">
        <v>7</v>
      </c>
      <c r="Q413" s="9">
        <v>1187590</v>
      </c>
      <c r="R413" s="9">
        <v>1868643</v>
      </c>
      <c r="S413" s="9" t="str">
        <f>IF(tbl_crime[[#This Row],[COMMUNITY_AREA_NUMBER]]="", "",_xlfn.XLOOKUP(tbl_crime[[#This Row],[COMMUNITY_AREA_NUMBER]],tbl_census[COMMUNITY_AREA_NUMBER],tbl_census[COMMUNITY_AREA_NAME]))</f>
        <v>Hyde Park</v>
      </c>
      <c r="T413" s="9">
        <f>IF(tbl_crime[[#This Row],[COMMUNITY_AREA_NUMBER]]="","",_xlfn.XLOOKUP(tbl_crime[[#This Row],[COMMUNITY_AREA_NUMBER]],tbl_census[COMMUNITY_AREA_NUMBER],tbl_census[HARDSHIP_INDEX]))</f>
        <v>14</v>
      </c>
      <c r="U413" s="9">
        <v>2002</v>
      </c>
      <c r="V413" s="9">
        <v>41.79465029</v>
      </c>
      <c r="W413" s="9">
        <v>-87.587639859999996</v>
      </c>
      <c r="X413" s="9" t="s">
        <v>4425</v>
      </c>
      <c r="Y413" s="9">
        <f>_xlfn.XLOOKUP(tbl_crime[[#This Row],[COMMUNITY_AREA_NUMBER]],Table3[CA_NUMBER],Table3[Rate of misconduct per 100 students])</f>
        <v>83.7</v>
      </c>
      <c r="Z413" s="9">
        <f>_xlfn.XLOOKUP(tbl_crime[[#This Row],[COMMUNITY_AREA_NUMBER]],Table3[CA_NUMBER],Table3[TOTAL_COLLEGE_ENROLLMENT])</f>
        <v>1930</v>
      </c>
    </row>
    <row r="414" spans="2:26" x14ac:dyDescent="0.2">
      <c r="B414" s="9">
        <v>1790731</v>
      </c>
      <c r="C414" s="9" t="s">
        <v>4426</v>
      </c>
      <c r="D414" s="10">
        <v>37175</v>
      </c>
      <c r="E414" s="9" t="s">
        <v>4427</v>
      </c>
      <c r="F414" s="9">
        <v>910</v>
      </c>
      <c r="G414" s="9" t="s">
        <v>4401</v>
      </c>
      <c r="H414" s="9" t="s">
        <v>4402</v>
      </c>
      <c r="I414" s="9" t="s">
        <v>3135</v>
      </c>
      <c r="J414" s="9" t="b">
        <v>0</v>
      </c>
      <c r="K414" s="9" t="b">
        <v>0</v>
      </c>
      <c r="L414" s="9">
        <v>1823</v>
      </c>
      <c r="M414" s="9">
        <v>18</v>
      </c>
      <c r="P414" s="9">
        <v>7</v>
      </c>
      <c r="Q414" s="9">
        <v>1173677</v>
      </c>
      <c r="R414" s="9">
        <v>1907427</v>
      </c>
      <c r="S414" s="9" t="str">
        <f>IF(tbl_crime[[#This Row],[COMMUNITY_AREA_NUMBER]]="", "",_xlfn.XLOOKUP(tbl_crime[[#This Row],[COMMUNITY_AREA_NUMBER]],tbl_census[COMMUNITY_AREA_NUMBER],tbl_census[COMMUNITY_AREA_NAME]))</f>
        <v/>
      </c>
      <c r="T414" s="9" t="str">
        <f>IF(tbl_crime[[#This Row],[COMMUNITY_AREA_NUMBER]]="","",_xlfn.XLOOKUP(tbl_crime[[#This Row],[COMMUNITY_AREA_NUMBER]],tbl_census[COMMUNITY_AREA_NUMBER],tbl_census[HARDSHIP_INDEX]))</f>
        <v/>
      </c>
      <c r="U414" s="9">
        <v>2001</v>
      </c>
      <c r="V414" s="9">
        <v>41.901396480000002</v>
      </c>
      <c r="W414" s="9">
        <v>-87.637505840000003</v>
      </c>
      <c r="X414" s="9" t="s">
        <v>4428</v>
      </c>
      <c r="Y414" s="9">
        <f>_xlfn.XLOOKUP(tbl_crime[[#This Row],[COMMUNITY_AREA_NUMBER]],Table3[CA_NUMBER],Table3[Rate of misconduct per 100 students])</f>
        <v>0</v>
      </c>
      <c r="Z414" s="9">
        <f>_xlfn.XLOOKUP(tbl_crime[[#This Row],[COMMUNITY_AREA_NUMBER]],Table3[CA_NUMBER],Table3[TOTAL_COLLEGE_ENROLLMENT])</f>
        <v>0</v>
      </c>
    </row>
    <row r="415" spans="2:26" x14ac:dyDescent="0.2">
      <c r="B415" s="9">
        <v>5161792</v>
      </c>
      <c r="C415" s="9" t="s">
        <v>4429</v>
      </c>
      <c r="D415" s="10">
        <v>39055</v>
      </c>
      <c r="E415" s="9" t="s">
        <v>4430</v>
      </c>
      <c r="F415" s="9">
        <v>910</v>
      </c>
      <c r="G415" s="9" t="s">
        <v>4401</v>
      </c>
      <c r="H415" s="9" t="s">
        <v>4402</v>
      </c>
      <c r="I415" s="9" t="s">
        <v>3135</v>
      </c>
      <c r="J415" s="9" t="b">
        <v>0</v>
      </c>
      <c r="K415" s="9" t="b">
        <v>0</v>
      </c>
      <c r="L415" s="9">
        <v>1233</v>
      </c>
      <c r="M415" s="9">
        <v>12</v>
      </c>
      <c r="N415" s="9">
        <v>25</v>
      </c>
      <c r="O415" s="9">
        <v>31</v>
      </c>
      <c r="P415" s="9">
        <v>7</v>
      </c>
      <c r="Q415" s="9">
        <v>1172647</v>
      </c>
      <c r="R415" s="9">
        <v>1890608</v>
      </c>
      <c r="S415" s="9" t="str">
        <f>IF(tbl_crime[[#This Row],[COMMUNITY_AREA_NUMBER]]="", "",_xlfn.XLOOKUP(tbl_crime[[#This Row],[COMMUNITY_AREA_NUMBER]],tbl_census[COMMUNITY_AREA_NUMBER],tbl_census[COMMUNITY_AREA_NAME]))</f>
        <v>Lower West Side</v>
      </c>
      <c r="T415" s="9">
        <f>IF(tbl_crime[[#This Row],[COMMUNITY_AREA_NUMBER]]="","",_xlfn.XLOOKUP(tbl_crime[[#This Row],[COMMUNITY_AREA_NUMBER]],tbl_census[COMMUNITY_AREA_NUMBER],tbl_census[HARDSHIP_INDEX]))</f>
        <v>76</v>
      </c>
      <c r="U415" s="9">
        <v>2006</v>
      </c>
      <c r="V415" s="9">
        <v>41.855266890000003</v>
      </c>
      <c r="W415" s="9">
        <v>-87.641786879999998</v>
      </c>
      <c r="X415" s="9" t="s">
        <v>4431</v>
      </c>
      <c r="Y415" s="9">
        <f>_xlfn.XLOOKUP(tbl_crime[[#This Row],[COMMUNITY_AREA_NUMBER]],Table3[CA_NUMBER],Table3[Rate of misconduct per 100 students])</f>
        <v>80.7</v>
      </c>
      <c r="Z415" s="9">
        <f>_xlfn.XLOOKUP(tbl_crime[[#This Row],[COMMUNITY_AREA_NUMBER]],Table3[CA_NUMBER],Table3[TOTAL_COLLEGE_ENROLLMENT])</f>
        <v>7257</v>
      </c>
    </row>
    <row r="416" spans="2:26" x14ac:dyDescent="0.2">
      <c r="B416" s="9">
        <v>3072896</v>
      </c>
      <c r="C416" s="9" t="s">
        <v>4432</v>
      </c>
      <c r="D416" s="10">
        <v>37953</v>
      </c>
      <c r="E416" s="9" t="s">
        <v>4433</v>
      </c>
      <c r="F416" s="9">
        <v>930</v>
      </c>
      <c r="G416" s="9" t="s">
        <v>4401</v>
      </c>
      <c r="H416" s="9" t="s">
        <v>4412</v>
      </c>
      <c r="I416" s="9" t="s">
        <v>3135</v>
      </c>
      <c r="J416" s="9" t="b">
        <v>0</v>
      </c>
      <c r="K416" s="9" t="b">
        <v>0</v>
      </c>
      <c r="L416" s="9">
        <v>1413</v>
      </c>
      <c r="M416" s="9">
        <v>14</v>
      </c>
      <c r="N416" s="9">
        <v>26</v>
      </c>
      <c r="O416" s="9">
        <v>22</v>
      </c>
      <c r="P416" s="9">
        <v>7</v>
      </c>
      <c r="Q416" s="9">
        <v>1154005</v>
      </c>
      <c r="R416" s="9">
        <v>1914431</v>
      </c>
      <c r="S416" s="9" t="str">
        <f>IF(tbl_crime[[#This Row],[COMMUNITY_AREA_NUMBER]]="", "",_xlfn.XLOOKUP(tbl_crime[[#This Row],[COMMUNITY_AREA_NUMBER]],tbl_census[COMMUNITY_AREA_NUMBER],tbl_census[COMMUNITY_AREA_NAME]))</f>
        <v>Logan Square</v>
      </c>
      <c r="T416" s="9">
        <f>IF(tbl_crime[[#This Row],[COMMUNITY_AREA_NUMBER]]="","",_xlfn.XLOOKUP(tbl_crime[[#This Row],[COMMUNITY_AREA_NUMBER]],tbl_census[COMMUNITY_AREA_NUMBER],tbl_census[HARDSHIP_INDEX]))</f>
        <v>23</v>
      </c>
      <c r="U416" s="9">
        <v>2003</v>
      </c>
      <c r="V416" s="9">
        <v>41.921031190000001</v>
      </c>
      <c r="W416" s="9">
        <v>-87.709576080000005</v>
      </c>
      <c r="X416" s="9" t="s">
        <v>4434</v>
      </c>
      <c r="Y416" s="9">
        <f>_xlfn.XLOOKUP(tbl_crime[[#This Row],[COMMUNITY_AREA_NUMBER]],Table3[CA_NUMBER],Table3[Rate of misconduct per 100 students])</f>
        <v>122.49999999999999</v>
      </c>
      <c r="Z416" s="9">
        <f>_xlfn.XLOOKUP(tbl_crime[[#This Row],[COMMUNITY_AREA_NUMBER]],Table3[CA_NUMBER],Table3[TOTAL_COLLEGE_ENROLLMENT])</f>
        <v>7351</v>
      </c>
    </row>
    <row r="417" spans="2:26" x14ac:dyDescent="0.2">
      <c r="B417" s="9">
        <v>8681629</v>
      </c>
      <c r="C417" s="9" t="s">
        <v>4435</v>
      </c>
      <c r="D417" s="10">
        <v>41087</v>
      </c>
      <c r="E417" s="9" t="s">
        <v>4436</v>
      </c>
      <c r="F417" s="9">
        <v>910</v>
      </c>
      <c r="G417" s="9" t="s">
        <v>4401</v>
      </c>
      <c r="H417" s="9" t="s">
        <v>4402</v>
      </c>
      <c r="I417" s="9" t="s">
        <v>3135</v>
      </c>
      <c r="J417" s="9" t="b">
        <v>0</v>
      </c>
      <c r="K417" s="9" t="b">
        <v>0</v>
      </c>
      <c r="L417" s="9">
        <v>313</v>
      </c>
      <c r="M417" s="9">
        <v>3</v>
      </c>
      <c r="N417" s="9">
        <v>20</v>
      </c>
      <c r="O417" s="9">
        <v>42</v>
      </c>
      <c r="P417" s="9">
        <v>7</v>
      </c>
      <c r="Q417" s="9">
        <v>1181604</v>
      </c>
      <c r="R417" s="9">
        <v>1865055</v>
      </c>
      <c r="S417" s="9" t="str">
        <f>IF(tbl_crime[[#This Row],[COMMUNITY_AREA_NUMBER]]="", "",_xlfn.XLOOKUP(tbl_crime[[#This Row],[COMMUNITY_AREA_NUMBER]],tbl_census[COMMUNITY_AREA_NUMBER],tbl_census[COMMUNITY_AREA_NAME]))</f>
        <v>Woodlawn</v>
      </c>
      <c r="T417" s="9">
        <f>IF(tbl_crime[[#This Row],[COMMUNITY_AREA_NUMBER]]="","",_xlfn.XLOOKUP(tbl_crime[[#This Row],[COMMUNITY_AREA_NUMBER]],tbl_census[COMMUNITY_AREA_NUMBER],tbl_census[HARDSHIP_INDEX]))</f>
        <v>58</v>
      </c>
      <c r="U417" s="9">
        <v>2012</v>
      </c>
      <c r="V417" s="9">
        <v>41.784944879999998</v>
      </c>
      <c r="W417" s="9">
        <v>-87.609700889999999</v>
      </c>
      <c r="X417" s="9" t="s">
        <v>4437</v>
      </c>
      <c r="Y417" s="9">
        <f>_xlfn.XLOOKUP(tbl_crime[[#This Row],[COMMUNITY_AREA_NUMBER]],Table3[CA_NUMBER],Table3[Rate of misconduct per 100 students])</f>
        <v>224.89999999999998</v>
      </c>
      <c r="Z417" s="9">
        <f>_xlfn.XLOOKUP(tbl_crime[[#This Row],[COMMUNITY_AREA_NUMBER]],Table3[CA_NUMBER],Table3[TOTAL_COLLEGE_ENROLLMENT])</f>
        <v>4206</v>
      </c>
    </row>
    <row r="418" spans="2:26" x14ac:dyDescent="0.2">
      <c r="B418" s="9">
        <v>9556192</v>
      </c>
      <c r="C418" s="9" t="s">
        <v>4438</v>
      </c>
      <c r="D418" s="10">
        <v>41730</v>
      </c>
      <c r="E418" s="9" t="s">
        <v>4439</v>
      </c>
      <c r="F418" s="9">
        <v>910</v>
      </c>
      <c r="G418" s="9" t="s">
        <v>4401</v>
      </c>
      <c r="H418" s="9" t="s">
        <v>4402</v>
      </c>
      <c r="I418" s="9" t="s">
        <v>3135</v>
      </c>
      <c r="J418" s="9" t="b">
        <v>0</v>
      </c>
      <c r="K418" s="9" t="b">
        <v>0</v>
      </c>
      <c r="L418" s="9">
        <v>1114</v>
      </c>
      <c r="M418" s="9">
        <v>11</v>
      </c>
      <c r="N418" s="9">
        <v>28</v>
      </c>
      <c r="O418" s="9">
        <v>26</v>
      </c>
      <c r="P418" s="9">
        <v>7</v>
      </c>
      <c r="Q418" s="9">
        <v>1149045</v>
      </c>
      <c r="R418" s="9">
        <v>1900297</v>
      </c>
      <c r="S418" s="9" t="str">
        <f>IF(tbl_crime[[#This Row],[COMMUNITY_AREA_NUMBER]]="", "",_xlfn.XLOOKUP(tbl_crime[[#This Row],[COMMUNITY_AREA_NUMBER]],tbl_census[COMMUNITY_AREA_NUMBER],tbl_census[COMMUNITY_AREA_NAME]))</f>
        <v>West Garfield Park</v>
      </c>
      <c r="T418" s="9">
        <f>IF(tbl_crime[[#This Row],[COMMUNITY_AREA_NUMBER]]="","",_xlfn.XLOOKUP(tbl_crime[[#This Row],[COMMUNITY_AREA_NUMBER]],tbl_census[COMMUNITY_AREA_NUMBER],tbl_census[HARDSHIP_INDEX]))</f>
        <v>92</v>
      </c>
      <c r="U418" s="9">
        <v>2014</v>
      </c>
      <c r="V418" s="9">
        <v>41.882343599999999</v>
      </c>
      <c r="W418" s="9">
        <v>-87.728166729999998</v>
      </c>
      <c r="X418" s="9" t="s">
        <v>4440</v>
      </c>
      <c r="Y418" s="9">
        <f>_xlfn.XLOOKUP(tbl_crime[[#This Row],[COMMUNITY_AREA_NUMBER]],Table3[CA_NUMBER],Table3[Rate of misconduct per 100 students])</f>
        <v>259.70000000000005</v>
      </c>
      <c r="Z418" s="9">
        <f>_xlfn.XLOOKUP(tbl_crime[[#This Row],[COMMUNITY_AREA_NUMBER]],Table3[CA_NUMBER],Table3[TOTAL_COLLEGE_ENROLLMENT])</f>
        <v>2622</v>
      </c>
    </row>
    <row r="419" spans="2:26" x14ac:dyDescent="0.2">
      <c r="B419" s="9">
        <v>5136468</v>
      </c>
      <c r="C419" s="9" t="s">
        <v>4441</v>
      </c>
      <c r="D419" s="10">
        <v>39042</v>
      </c>
      <c r="E419" s="9" t="s">
        <v>4442</v>
      </c>
      <c r="F419" s="9">
        <v>910</v>
      </c>
      <c r="G419" s="9" t="s">
        <v>4401</v>
      </c>
      <c r="H419" s="9" t="s">
        <v>4402</v>
      </c>
      <c r="I419" s="9" t="s">
        <v>3135</v>
      </c>
      <c r="J419" s="9" t="b">
        <v>0</v>
      </c>
      <c r="K419" s="9" t="b">
        <v>0</v>
      </c>
      <c r="L419" s="9">
        <v>1333</v>
      </c>
      <c r="M419" s="9">
        <v>12</v>
      </c>
      <c r="N419" s="9">
        <v>27</v>
      </c>
      <c r="O419" s="9">
        <v>28</v>
      </c>
      <c r="P419" s="9">
        <v>7</v>
      </c>
      <c r="Q419" s="9">
        <v>1163701</v>
      </c>
      <c r="R419" s="9">
        <v>1901624</v>
      </c>
      <c r="S419" s="9" t="str">
        <f>IF(tbl_crime[[#This Row],[COMMUNITY_AREA_NUMBER]]="", "",_xlfn.XLOOKUP(tbl_crime[[#This Row],[COMMUNITY_AREA_NUMBER]],tbl_census[COMMUNITY_AREA_NUMBER],tbl_census[COMMUNITY_AREA_NAME]))</f>
        <v>Near West Side</v>
      </c>
      <c r="T419" s="9">
        <f>IF(tbl_crime[[#This Row],[COMMUNITY_AREA_NUMBER]]="","",_xlfn.XLOOKUP(tbl_crime[[#This Row],[COMMUNITY_AREA_NUMBER]],tbl_census[COMMUNITY_AREA_NUMBER],tbl_census[HARDSHIP_INDEX]))</f>
        <v>15</v>
      </c>
      <c r="U419" s="9">
        <v>2006</v>
      </c>
      <c r="V419" s="9">
        <v>41.885688790000003</v>
      </c>
      <c r="W419" s="9">
        <v>-87.674312270000001</v>
      </c>
      <c r="X419" s="9" t="s">
        <v>4443</v>
      </c>
      <c r="Y419" s="9">
        <f>_xlfn.XLOOKUP(tbl_crime[[#This Row],[COMMUNITY_AREA_NUMBER]],Table3[CA_NUMBER],Table3[Rate of misconduct per 100 students])</f>
        <v>420.90000000000003</v>
      </c>
      <c r="Z419" s="9">
        <f>_xlfn.XLOOKUP(tbl_crime[[#This Row],[COMMUNITY_AREA_NUMBER]],Table3[CA_NUMBER],Table3[TOTAL_COLLEGE_ENROLLMENT])</f>
        <v>7975</v>
      </c>
    </row>
    <row r="420" spans="2:26" x14ac:dyDescent="0.2">
      <c r="B420" s="9">
        <v>2116573</v>
      </c>
      <c r="C420" s="9" t="s">
        <v>4444</v>
      </c>
      <c r="D420" s="10">
        <v>37381</v>
      </c>
      <c r="E420" s="9" t="s">
        <v>3986</v>
      </c>
      <c r="F420" s="9">
        <v>910</v>
      </c>
      <c r="G420" s="9" t="s">
        <v>4401</v>
      </c>
      <c r="H420" s="9" t="s">
        <v>4402</v>
      </c>
      <c r="I420" s="9" t="s">
        <v>3113</v>
      </c>
      <c r="J420" s="9" t="b">
        <v>0</v>
      </c>
      <c r="K420" s="9" t="b">
        <v>0</v>
      </c>
      <c r="L420" s="9">
        <v>323</v>
      </c>
      <c r="M420" s="9">
        <v>3</v>
      </c>
      <c r="N420" s="9">
        <v>6</v>
      </c>
      <c r="O420" s="9">
        <v>69</v>
      </c>
      <c r="P420" s="9">
        <v>7</v>
      </c>
      <c r="Q420" s="9">
        <v>1178397</v>
      </c>
      <c r="R420" s="9">
        <v>1857805</v>
      </c>
      <c r="S420" s="9" t="str">
        <f>IF(tbl_crime[[#This Row],[COMMUNITY_AREA_NUMBER]]="", "",_xlfn.XLOOKUP(tbl_crime[[#This Row],[COMMUNITY_AREA_NUMBER]],tbl_census[COMMUNITY_AREA_NUMBER],tbl_census[COMMUNITY_AREA_NAME]))</f>
        <v>Greater Grand Crossing</v>
      </c>
      <c r="T420" s="9">
        <f>IF(tbl_crime[[#This Row],[COMMUNITY_AREA_NUMBER]]="","",_xlfn.XLOOKUP(tbl_crime[[#This Row],[COMMUNITY_AREA_NUMBER]],tbl_census[COMMUNITY_AREA_NUMBER],tbl_census[HARDSHIP_INDEX]))</f>
        <v>66</v>
      </c>
      <c r="U420" s="9">
        <v>2002</v>
      </c>
      <c r="V420" s="9">
        <v>41.765123590000002</v>
      </c>
      <c r="W420" s="9">
        <v>-87.621679</v>
      </c>
      <c r="X420" s="9" t="s">
        <v>4445</v>
      </c>
      <c r="Y420" s="9">
        <f>_xlfn.XLOOKUP(tbl_crime[[#This Row],[COMMUNITY_AREA_NUMBER]],Table3[CA_NUMBER],Table3[Rate of misconduct per 100 students])</f>
        <v>328.7</v>
      </c>
      <c r="Z420" s="9">
        <f>_xlfn.XLOOKUP(tbl_crime[[#This Row],[COMMUNITY_AREA_NUMBER]],Table3[CA_NUMBER],Table3[TOTAL_COLLEGE_ENROLLMENT])</f>
        <v>4051</v>
      </c>
    </row>
    <row r="421" spans="2:26" x14ac:dyDescent="0.2">
      <c r="B421" s="9">
        <v>1819413</v>
      </c>
      <c r="C421" s="9" t="s">
        <v>4446</v>
      </c>
      <c r="D421" s="10">
        <v>37193</v>
      </c>
      <c r="E421" s="9" t="s">
        <v>4447</v>
      </c>
      <c r="F421" s="9">
        <v>910</v>
      </c>
      <c r="G421" s="9" t="s">
        <v>4401</v>
      </c>
      <c r="H421" s="9" t="s">
        <v>4402</v>
      </c>
      <c r="I421" s="9" t="s">
        <v>3135</v>
      </c>
      <c r="J421" s="9" t="b">
        <v>1</v>
      </c>
      <c r="K421" s="9" t="b">
        <v>0</v>
      </c>
      <c r="L421" s="9">
        <v>1121</v>
      </c>
      <c r="M421" s="9">
        <v>11</v>
      </c>
      <c r="P421" s="9">
        <v>7</v>
      </c>
      <c r="Q421" s="9">
        <v>1152790</v>
      </c>
      <c r="R421" s="9">
        <v>1903147</v>
      </c>
      <c r="S421" s="9" t="str">
        <f>IF(tbl_crime[[#This Row],[COMMUNITY_AREA_NUMBER]]="", "",_xlfn.XLOOKUP(tbl_crime[[#This Row],[COMMUNITY_AREA_NUMBER]],tbl_census[COMMUNITY_AREA_NUMBER],tbl_census[COMMUNITY_AREA_NAME]))</f>
        <v/>
      </c>
      <c r="T421" s="9" t="str">
        <f>IF(tbl_crime[[#This Row],[COMMUNITY_AREA_NUMBER]]="","",_xlfn.XLOOKUP(tbl_crime[[#This Row],[COMMUNITY_AREA_NUMBER]],tbl_census[COMMUNITY_AREA_NUMBER],tbl_census[HARDSHIP_INDEX]))</f>
        <v/>
      </c>
      <c r="U421" s="9">
        <v>2001</v>
      </c>
      <c r="V421" s="9">
        <v>41.890090999999998</v>
      </c>
      <c r="W421" s="9">
        <v>-87.714339469999999</v>
      </c>
      <c r="X421" s="9" t="s">
        <v>4448</v>
      </c>
      <c r="Y421" s="9">
        <f>_xlfn.XLOOKUP(tbl_crime[[#This Row],[COMMUNITY_AREA_NUMBER]],Table3[CA_NUMBER],Table3[Rate of misconduct per 100 students])</f>
        <v>0</v>
      </c>
      <c r="Z421" s="9">
        <f>_xlfn.XLOOKUP(tbl_crime[[#This Row],[COMMUNITY_AREA_NUMBER]],Table3[CA_NUMBER],Table3[TOTAL_COLLEGE_ENROLLMENT])</f>
        <v>0</v>
      </c>
    </row>
    <row r="422" spans="2:26" x14ac:dyDescent="0.2">
      <c r="B422" s="9">
        <v>9651438</v>
      </c>
      <c r="C422" s="9" t="s">
        <v>4449</v>
      </c>
      <c r="D422" s="10">
        <v>41802</v>
      </c>
      <c r="E422" s="9" t="s">
        <v>4450</v>
      </c>
      <c r="F422" s="9">
        <v>920</v>
      </c>
      <c r="G422" s="9" t="s">
        <v>4401</v>
      </c>
      <c r="H422" s="9" t="s">
        <v>4451</v>
      </c>
      <c r="I422" s="9" t="s">
        <v>3135</v>
      </c>
      <c r="J422" s="9" t="b">
        <v>0</v>
      </c>
      <c r="K422" s="9" t="b">
        <v>0</v>
      </c>
      <c r="L422" s="9">
        <v>712</v>
      </c>
      <c r="M422" s="9">
        <v>7</v>
      </c>
      <c r="N422" s="9">
        <v>20</v>
      </c>
      <c r="O422" s="9">
        <v>68</v>
      </c>
      <c r="P422" s="9">
        <v>7</v>
      </c>
      <c r="Q422" s="9">
        <v>1171269</v>
      </c>
      <c r="R422" s="9">
        <v>1867439</v>
      </c>
      <c r="S422" s="9" t="str">
        <f>IF(tbl_crime[[#This Row],[COMMUNITY_AREA_NUMBER]]="", "",_xlfn.XLOOKUP(tbl_crime[[#This Row],[COMMUNITY_AREA_NUMBER]],tbl_census[COMMUNITY_AREA_NUMBER],tbl_census[COMMUNITY_AREA_NAME]))</f>
        <v>Englewood</v>
      </c>
      <c r="T422" s="9">
        <f>IF(tbl_crime[[#This Row],[COMMUNITY_AREA_NUMBER]]="","",_xlfn.XLOOKUP(tbl_crime[[#This Row],[COMMUNITY_AREA_NUMBER]],tbl_census[COMMUNITY_AREA_NUMBER],tbl_census[HARDSHIP_INDEX]))</f>
        <v>94</v>
      </c>
      <c r="U422" s="9">
        <v>2014</v>
      </c>
      <c r="V422" s="9">
        <v>41.791719280000002</v>
      </c>
      <c r="W422" s="9">
        <v>-87.647523539999995</v>
      </c>
      <c r="X422" s="9" t="s">
        <v>4452</v>
      </c>
      <c r="Y422" s="9">
        <f>_xlfn.XLOOKUP(tbl_crime[[#This Row],[COMMUNITY_AREA_NUMBER]],Table3[CA_NUMBER],Table3[Rate of misconduct per 100 students])</f>
        <v>572.4</v>
      </c>
      <c r="Z422" s="9">
        <f>_xlfn.XLOOKUP(tbl_crime[[#This Row],[COMMUNITY_AREA_NUMBER]],Table3[CA_NUMBER],Table3[TOTAL_COLLEGE_ENROLLMENT])</f>
        <v>6832</v>
      </c>
    </row>
    <row r="423" spans="2:26" x14ac:dyDescent="0.2">
      <c r="B423" s="9">
        <v>9974424</v>
      </c>
      <c r="C423" s="9" t="s">
        <v>4453</v>
      </c>
      <c r="D423" s="10">
        <v>42060</v>
      </c>
      <c r="E423" s="9" t="s">
        <v>4454</v>
      </c>
      <c r="F423" s="9">
        <v>910</v>
      </c>
      <c r="G423" s="9" t="s">
        <v>4401</v>
      </c>
      <c r="H423" s="9" t="s">
        <v>4402</v>
      </c>
      <c r="I423" s="9" t="s">
        <v>3135</v>
      </c>
      <c r="J423" s="9" t="b">
        <v>0</v>
      </c>
      <c r="K423" s="9" t="b">
        <v>0</v>
      </c>
      <c r="L423" s="9">
        <v>831</v>
      </c>
      <c r="M423" s="9">
        <v>8</v>
      </c>
      <c r="N423" s="9">
        <v>15</v>
      </c>
      <c r="O423" s="9">
        <v>66</v>
      </c>
      <c r="P423" s="9">
        <v>7</v>
      </c>
      <c r="Q423" s="9">
        <v>1156680</v>
      </c>
      <c r="R423" s="9">
        <v>1860698</v>
      </c>
      <c r="S423" s="9" t="str">
        <f>IF(tbl_crime[[#This Row],[COMMUNITY_AREA_NUMBER]]="", "",_xlfn.XLOOKUP(tbl_crime[[#This Row],[COMMUNITY_AREA_NUMBER]],tbl_census[COMMUNITY_AREA_NUMBER],tbl_census[COMMUNITY_AREA_NAME]))</f>
        <v>Chicago Lawn</v>
      </c>
      <c r="T423" s="9">
        <f>IF(tbl_crime[[#This Row],[COMMUNITY_AREA_NUMBER]]="","",_xlfn.XLOOKUP(tbl_crime[[#This Row],[COMMUNITY_AREA_NUMBER]],tbl_census[COMMUNITY_AREA_NUMBER],tbl_census[HARDSHIP_INDEX]))</f>
        <v>80</v>
      </c>
      <c r="U423" s="9">
        <v>2015</v>
      </c>
      <c r="V423" s="9">
        <v>41.773527909999999</v>
      </c>
      <c r="W423" s="9">
        <v>-87.701200709999995</v>
      </c>
      <c r="X423" s="9" t="s">
        <v>4455</v>
      </c>
      <c r="Y423" s="9">
        <f>_xlfn.XLOOKUP(tbl_crime[[#This Row],[COMMUNITY_AREA_NUMBER]],Table3[CA_NUMBER],Table3[Rate of misconduct per 100 students])</f>
        <v>224.5</v>
      </c>
      <c r="Z423" s="9">
        <f>_xlfn.XLOOKUP(tbl_crime[[#This Row],[COMMUNITY_AREA_NUMBER]],Table3[CA_NUMBER],Table3[TOTAL_COLLEGE_ENROLLMENT])</f>
        <v>7086</v>
      </c>
    </row>
    <row r="424" spans="2:26" x14ac:dyDescent="0.2">
      <c r="B424" s="9">
        <v>6723496</v>
      </c>
      <c r="C424" s="9" t="s">
        <v>4456</v>
      </c>
      <c r="D424" s="10">
        <v>39839</v>
      </c>
      <c r="E424" s="9" t="s">
        <v>4457</v>
      </c>
      <c r="F424" s="9">
        <v>910</v>
      </c>
      <c r="G424" s="9" t="s">
        <v>4401</v>
      </c>
      <c r="H424" s="9" t="s">
        <v>4402</v>
      </c>
      <c r="I424" s="9" t="s">
        <v>3135</v>
      </c>
      <c r="J424" s="9" t="b">
        <v>0</v>
      </c>
      <c r="K424" s="9" t="b">
        <v>0</v>
      </c>
      <c r="L424" s="9">
        <v>2532</v>
      </c>
      <c r="M424" s="9">
        <v>25</v>
      </c>
      <c r="N424" s="9">
        <v>37</v>
      </c>
      <c r="O424" s="9">
        <v>25</v>
      </c>
      <c r="P424" s="9">
        <v>7</v>
      </c>
      <c r="Q424" s="9">
        <v>1139723</v>
      </c>
      <c r="R424" s="9">
        <v>1908121</v>
      </c>
      <c r="S424" s="9" t="str">
        <f>IF(tbl_crime[[#This Row],[COMMUNITY_AREA_NUMBER]]="", "",_xlfn.XLOOKUP(tbl_crime[[#This Row],[COMMUNITY_AREA_NUMBER]],tbl_census[COMMUNITY_AREA_NUMBER],tbl_census[COMMUNITY_AREA_NAME]))</f>
        <v>Austin</v>
      </c>
      <c r="T424" s="9">
        <f>IF(tbl_crime[[#This Row],[COMMUNITY_AREA_NUMBER]]="","",_xlfn.XLOOKUP(tbl_crime[[#This Row],[COMMUNITY_AREA_NUMBER]],tbl_census[COMMUNITY_AREA_NUMBER],tbl_census[HARDSHIP_INDEX]))</f>
        <v>73</v>
      </c>
      <c r="U424" s="9">
        <v>2009</v>
      </c>
      <c r="V424" s="9">
        <v>41.903988900000002</v>
      </c>
      <c r="W424" s="9">
        <v>-87.762206410000005</v>
      </c>
      <c r="X424" s="9" t="s">
        <v>4458</v>
      </c>
      <c r="Y424" s="9">
        <f>_xlfn.XLOOKUP(tbl_crime[[#This Row],[COMMUNITY_AREA_NUMBER]],Table3[CA_NUMBER],Table3[Rate of misconduct per 100 students])</f>
        <v>578.79999999999995</v>
      </c>
      <c r="Z424" s="9">
        <f>_xlfn.XLOOKUP(tbl_crime[[#This Row],[COMMUNITY_AREA_NUMBER]],Table3[CA_NUMBER],Table3[TOTAL_COLLEGE_ENROLLMENT])</f>
        <v>10933</v>
      </c>
    </row>
    <row r="425" spans="2:26" x14ac:dyDescent="0.2">
      <c r="B425" s="9">
        <v>2316019</v>
      </c>
      <c r="C425" s="9" t="s">
        <v>4459</v>
      </c>
      <c r="D425" s="10">
        <v>37493</v>
      </c>
      <c r="E425" s="9" t="s">
        <v>4460</v>
      </c>
      <c r="F425" s="9">
        <v>915</v>
      </c>
      <c r="G425" s="9" t="s">
        <v>4401</v>
      </c>
      <c r="H425" s="9" t="s">
        <v>4461</v>
      </c>
      <c r="I425" s="9" t="s">
        <v>3135</v>
      </c>
      <c r="J425" s="9" t="b">
        <v>0</v>
      </c>
      <c r="K425" s="9" t="b">
        <v>0</v>
      </c>
      <c r="L425" s="9">
        <v>822</v>
      </c>
      <c r="M425" s="9">
        <v>8</v>
      </c>
      <c r="N425" s="9">
        <v>14</v>
      </c>
      <c r="O425" s="9">
        <v>63</v>
      </c>
      <c r="P425" s="9">
        <v>7</v>
      </c>
      <c r="Q425" s="9">
        <v>1155306</v>
      </c>
      <c r="R425" s="9">
        <v>1868363</v>
      </c>
      <c r="S425" s="9" t="str">
        <f>IF(tbl_crime[[#This Row],[COMMUNITY_AREA_NUMBER]]="", "",_xlfn.XLOOKUP(tbl_crime[[#This Row],[COMMUNITY_AREA_NUMBER]],tbl_census[COMMUNITY_AREA_NUMBER],tbl_census[COMMUNITY_AREA_NAME]))</f>
        <v>Gage Park</v>
      </c>
      <c r="T425" s="9">
        <f>IF(tbl_crime[[#This Row],[COMMUNITY_AREA_NUMBER]]="","",_xlfn.XLOOKUP(tbl_crime[[#This Row],[COMMUNITY_AREA_NUMBER]],tbl_census[COMMUNITY_AREA_NUMBER],tbl_census[HARDSHIP_INDEX]))</f>
        <v>93</v>
      </c>
      <c r="U425" s="9">
        <v>2002</v>
      </c>
      <c r="V425" s="9">
        <v>41.7945894</v>
      </c>
      <c r="W425" s="9">
        <v>-87.706032550000003</v>
      </c>
      <c r="X425" s="9" t="s">
        <v>4462</v>
      </c>
      <c r="Y425" s="9">
        <f>_xlfn.XLOOKUP(tbl_crime[[#This Row],[COMMUNITY_AREA_NUMBER]],Table3[CA_NUMBER],Table3[Rate of misconduct per 100 students])</f>
        <v>76.999999999999986</v>
      </c>
      <c r="Z425" s="9">
        <f>_xlfn.XLOOKUP(tbl_crime[[#This Row],[COMMUNITY_AREA_NUMBER]],Table3[CA_NUMBER],Table3[TOTAL_COLLEGE_ENROLLMENT])</f>
        <v>9915</v>
      </c>
    </row>
    <row r="426" spans="2:26" x14ac:dyDescent="0.2">
      <c r="B426" s="9">
        <v>2859254</v>
      </c>
      <c r="C426" s="9" t="s">
        <v>4463</v>
      </c>
      <c r="D426" s="10">
        <v>37825</v>
      </c>
      <c r="E426" s="9" t="s">
        <v>4464</v>
      </c>
      <c r="F426" s="9">
        <v>930</v>
      </c>
      <c r="G426" s="9" t="s">
        <v>4401</v>
      </c>
      <c r="H426" s="9" t="s">
        <v>4412</v>
      </c>
      <c r="I426" s="9" t="s">
        <v>3126</v>
      </c>
      <c r="J426" s="9" t="b">
        <v>0</v>
      </c>
      <c r="K426" s="9" t="b">
        <v>0</v>
      </c>
      <c r="L426" s="9">
        <v>612</v>
      </c>
      <c r="M426" s="9">
        <v>6</v>
      </c>
      <c r="N426" s="9">
        <v>17</v>
      </c>
      <c r="O426" s="9">
        <v>71</v>
      </c>
      <c r="P426" s="9">
        <v>7</v>
      </c>
      <c r="Q426" s="9">
        <v>1167037</v>
      </c>
      <c r="R426" s="9">
        <v>1852681</v>
      </c>
      <c r="S426" s="9" t="str">
        <f>IF(tbl_crime[[#This Row],[COMMUNITY_AREA_NUMBER]]="", "",_xlfn.XLOOKUP(tbl_crime[[#This Row],[COMMUNITY_AREA_NUMBER]],tbl_census[COMMUNITY_AREA_NUMBER],tbl_census[COMMUNITY_AREA_NAME]))</f>
        <v>Auburn Gresham</v>
      </c>
      <c r="T426" s="9">
        <f>IF(tbl_crime[[#This Row],[COMMUNITY_AREA_NUMBER]]="","",_xlfn.XLOOKUP(tbl_crime[[#This Row],[COMMUNITY_AREA_NUMBER]],tbl_census[COMMUNITY_AREA_NUMBER],tbl_census[HARDSHIP_INDEX]))</f>
        <v>74</v>
      </c>
      <c r="U426" s="9">
        <v>2003</v>
      </c>
      <c r="V426" s="9">
        <v>41.751313009999997</v>
      </c>
      <c r="W426" s="9">
        <v>-87.663462989999999</v>
      </c>
      <c r="X426" s="9" t="s">
        <v>4465</v>
      </c>
      <c r="Y426" s="9">
        <f>_xlfn.XLOOKUP(tbl_crime[[#This Row],[COMMUNITY_AREA_NUMBER]],Table3[CA_NUMBER],Table3[Rate of misconduct per 100 students])</f>
        <v>305.3</v>
      </c>
      <c r="Z426" s="9">
        <f>_xlfn.XLOOKUP(tbl_crime[[#This Row],[COMMUNITY_AREA_NUMBER]],Table3[CA_NUMBER],Table3[TOTAL_COLLEGE_ENROLLMENT])</f>
        <v>4175</v>
      </c>
    </row>
    <row r="427" spans="2:26" x14ac:dyDescent="0.2">
      <c r="B427" s="9">
        <v>2103277</v>
      </c>
      <c r="C427" s="9" t="s">
        <v>4466</v>
      </c>
      <c r="D427" s="10">
        <v>37374</v>
      </c>
      <c r="E427" s="9" t="s">
        <v>4467</v>
      </c>
      <c r="F427" s="9">
        <v>910</v>
      </c>
      <c r="G427" s="9" t="s">
        <v>4401</v>
      </c>
      <c r="H427" s="9" t="s">
        <v>4402</v>
      </c>
      <c r="I427" s="9" t="s">
        <v>3135</v>
      </c>
      <c r="J427" s="9" t="b">
        <v>0</v>
      </c>
      <c r="K427" s="9" t="b">
        <v>0</v>
      </c>
      <c r="L427" s="9">
        <v>2522</v>
      </c>
      <c r="M427" s="9">
        <v>25</v>
      </c>
      <c r="N427" s="9">
        <v>31</v>
      </c>
      <c r="O427" s="9">
        <v>19</v>
      </c>
      <c r="P427" s="9">
        <v>7</v>
      </c>
      <c r="Q427" s="9">
        <v>1144344</v>
      </c>
      <c r="R427" s="9">
        <v>1915147</v>
      </c>
      <c r="S427" s="9" t="str">
        <f>IF(tbl_crime[[#This Row],[COMMUNITY_AREA_NUMBER]]="", "",_xlfn.XLOOKUP(tbl_crime[[#This Row],[COMMUNITY_AREA_NUMBER]],tbl_census[COMMUNITY_AREA_NUMBER],tbl_census[COMMUNITY_AREA_NAME]))</f>
        <v>Belmont Cragin</v>
      </c>
      <c r="T427" s="9">
        <f>IF(tbl_crime[[#This Row],[COMMUNITY_AREA_NUMBER]]="","",_xlfn.XLOOKUP(tbl_crime[[#This Row],[COMMUNITY_AREA_NUMBER]],tbl_census[COMMUNITY_AREA_NUMBER],tbl_census[HARDSHIP_INDEX]))</f>
        <v>70</v>
      </c>
      <c r="U427" s="9">
        <v>2002</v>
      </c>
      <c r="V427" s="9">
        <v>41.923183309999999</v>
      </c>
      <c r="W427" s="9">
        <v>-87.745055089999994</v>
      </c>
      <c r="X427" s="9" t="s">
        <v>4468</v>
      </c>
      <c r="Y427" s="9">
        <f>_xlfn.XLOOKUP(tbl_crime[[#This Row],[COMMUNITY_AREA_NUMBER]],Table3[CA_NUMBER],Table3[Rate of misconduct per 100 students])</f>
        <v>100.6</v>
      </c>
      <c r="Z427" s="9">
        <f>_xlfn.XLOOKUP(tbl_crime[[#This Row],[COMMUNITY_AREA_NUMBER]],Table3[CA_NUMBER],Table3[TOTAL_COLLEGE_ENROLLMENT])</f>
        <v>14386</v>
      </c>
    </row>
    <row r="428" spans="2:26" x14ac:dyDescent="0.2">
      <c r="B428" s="9">
        <v>2169996</v>
      </c>
      <c r="C428" s="9" t="s">
        <v>4469</v>
      </c>
      <c r="D428" s="10">
        <v>37413</v>
      </c>
      <c r="E428" s="9" t="s">
        <v>4470</v>
      </c>
      <c r="F428" s="9">
        <v>910</v>
      </c>
      <c r="G428" s="9" t="s">
        <v>4401</v>
      </c>
      <c r="H428" s="9" t="s">
        <v>4402</v>
      </c>
      <c r="I428" s="9" t="s">
        <v>3135</v>
      </c>
      <c r="J428" s="9" t="b">
        <v>0</v>
      </c>
      <c r="K428" s="9" t="b">
        <v>0</v>
      </c>
      <c r="L428" s="9">
        <v>821</v>
      </c>
      <c r="M428" s="9">
        <v>8</v>
      </c>
      <c r="N428" s="9">
        <v>14</v>
      </c>
      <c r="O428" s="9">
        <v>58</v>
      </c>
      <c r="P428" s="9">
        <v>7</v>
      </c>
      <c r="Q428" s="9">
        <v>1154837</v>
      </c>
      <c r="R428" s="9">
        <v>1873772</v>
      </c>
      <c r="S428" s="9" t="str">
        <f>IF(tbl_crime[[#This Row],[COMMUNITY_AREA_NUMBER]]="", "",_xlfn.XLOOKUP(tbl_crime[[#This Row],[COMMUNITY_AREA_NUMBER]],tbl_census[COMMUNITY_AREA_NUMBER],tbl_census[COMMUNITY_AREA_NAME]))</f>
        <v>Brighton Park</v>
      </c>
      <c r="T428" s="9">
        <f>IF(tbl_crime[[#This Row],[COMMUNITY_AREA_NUMBER]]="","",_xlfn.XLOOKUP(tbl_crime[[#This Row],[COMMUNITY_AREA_NUMBER]],tbl_census[COMMUNITY_AREA_NUMBER],tbl_census[HARDSHIP_INDEX]))</f>
        <v>84</v>
      </c>
      <c r="U428" s="9">
        <v>2002</v>
      </c>
      <c r="V428" s="9">
        <v>41.809441820000004</v>
      </c>
      <c r="W428" s="9">
        <v>-87.707607980000006</v>
      </c>
      <c r="X428" s="9" t="s">
        <v>4471</v>
      </c>
      <c r="Y428" s="9">
        <f>_xlfn.XLOOKUP(tbl_crime[[#This Row],[COMMUNITY_AREA_NUMBER]],Table3[CA_NUMBER],Table3[Rate of misconduct per 100 students])</f>
        <v>123.00000000000001</v>
      </c>
      <c r="Z428" s="9">
        <f>_xlfn.XLOOKUP(tbl_crime[[#This Row],[COMMUNITY_AREA_NUMBER]],Table3[CA_NUMBER],Table3[TOTAL_COLLEGE_ENROLLMENT])</f>
        <v>9647</v>
      </c>
    </row>
    <row r="429" spans="2:26" x14ac:dyDescent="0.2">
      <c r="B429" s="9">
        <v>5733472</v>
      </c>
      <c r="C429" s="9" t="s">
        <v>4472</v>
      </c>
      <c r="D429" s="10">
        <v>39315</v>
      </c>
      <c r="E429" s="9" t="s">
        <v>4473</v>
      </c>
      <c r="F429" s="9">
        <v>910</v>
      </c>
      <c r="G429" s="9" t="s">
        <v>4401</v>
      </c>
      <c r="H429" s="9" t="s">
        <v>4402</v>
      </c>
      <c r="I429" s="9" t="s">
        <v>3135</v>
      </c>
      <c r="J429" s="9" t="b">
        <v>0</v>
      </c>
      <c r="K429" s="9" t="b">
        <v>0</v>
      </c>
      <c r="L429" s="9">
        <v>825</v>
      </c>
      <c r="M429" s="9">
        <v>8</v>
      </c>
      <c r="N429" s="9">
        <v>15</v>
      </c>
      <c r="O429" s="9">
        <v>66</v>
      </c>
      <c r="P429" s="9">
        <v>7</v>
      </c>
      <c r="Q429" s="9">
        <v>1160422</v>
      </c>
      <c r="R429" s="9">
        <v>1863958</v>
      </c>
      <c r="S429" s="9" t="str">
        <f>IF(tbl_crime[[#This Row],[COMMUNITY_AREA_NUMBER]]="", "",_xlfn.XLOOKUP(tbl_crime[[#This Row],[COMMUNITY_AREA_NUMBER]],tbl_census[COMMUNITY_AREA_NUMBER],tbl_census[COMMUNITY_AREA_NAME]))</f>
        <v>Chicago Lawn</v>
      </c>
      <c r="T429" s="9">
        <f>IF(tbl_crime[[#This Row],[COMMUNITY_AREA_NUMBER]]="","",_xlfn.XLOOKUP(tbl_crime[[#This Row],[COMMUNITY_AREA_NUMBER]],tbl_census[COMMUNITY_AREA_NUMBER],tbl_census[HARDSHIP_INDEX]))</f>
        <v>80</v>
      </c>
      <c r="U429" s="9">
        <v>2007</v>
      </c>
      <c r="V429" s="9">
        <v>41.782397510000003</v>
      </c>
      <c r="W429" s="9">
        <v>-87.687393520000001</v>
      </c>
      <c r="X429" s="9" t="s">
        <v>4474</v>
      </c>
      <c r="Y429" s="9">
        <f>_xlfn.XLOOKUP(tbl_crime[[#This Row],[COMMUNITY_AREA_NUMBER]],Table3[CA_NUMBER],Table3[Rate of misconduct per 100 students])</f>
        <v>224.5</v>
      </c>
      <c r="Z429" s="9">
        <f>_xlfn.XLOOKUP(tbl_crime[[#This Row],[COMMUNITY_AREA_NUMBER]],Table3[CA_NUMBER],Table3[TOTAL_COLLEGE_ENROLLMENT])</f>
        <v>7086</v>
      </c>
    </row>
    <row r="430" spans="2:26" x14ac:dyDescent="0.2">
      <c r="B430" s="9">
        <v>10707046</v>
      </c>
      <c r="C430" s="9" t="s">
        <v>4475</v>
      </c>
      <c r="D430" s="10">
        <v>42649</v>
      </c>
      <c r="E430" s="9" t="s">
        <v>4476</v>
      </c>
      <c r="F430" s="9">
        <v>1150</v>
      </c>
      <c r="G430" s="9" t="s">
        <v>4477</v>
      </c>
      <c r="H430" s="9" t="s">
        <v>4478</v>
      </c>
      <c r="I430" s="9" t="s">
        <v>4479</v>
      </c>
      <c r="J430" s="9" t="b">
        <v>0</v>
      </c>
      <c r="K430" s="9" t="b">
        <v>0</v>
      </c>
      <c r="L430" s="9">
        <v>1654</v>
      </c>
      <c r="M430" s="9">
        <v>16</v>
      </c>
      <c r="N430" s="9">
        <v>41</v>
      </c>
      <c r="O430" s="9">
        <v>76</v>
      </c>
      <c r="P430" s="9">
        <v>11</v>
      </c>
      <c r="Q430" s="9">
        <v>1100955</v>
      </c>
      <c r="R430" s="9">
        <v>1934905</v>
      </c>
      <c r="S430" s="9" t="str">
        <f>IF(tbl_crime[[#This Row],[COMMUNITY_AREA_NUMBER]]="", "",_xlfn.XLOOKUP(tbl_crime[[#This Row],[COMMUNITY_AREA_NUMBER]],tbl_census[COMMUNITY_AREA_NUMBER],tbl_census[COMMUNITY_AREA_NAME]))</f>
        <v>O'Hare</v>
      </c>
      <c r="T430" s="9">
        <f>IF(tbl_crime[[#This Row],[COMMUNITY_AREA_NUMBER]]="","",_xlfn.XLOOKUP(tbl_crime[[#This Row],[COMMUNITY_AREA_NUMBER]],tbl_census[COMMUNITY_AREA_NUMBER],tbl_census[HARDSHIP_INDEX]))</f>
        <v>24</v>
      </c>
      <c r="U430" s="9">
        <v>2016</v>
      </c>
      <c r="V430" s="9">
        <v>41.978108450000001</v>
      </c>
      <c r="W430" s="9">
        <v>-87.904122760000007</v>
      </c>
      <c r="X430" s="9" t="s">
        <v>4480</v>
      </c>
      <c r="Y430" s="9">
        <f>_xlfn.XLOOKUP(tbl_crime[[#This Row],[COMMUNITY_AREA_NUMBER]],Table3[CA_NUMBER],Table3[Rate of misconduct per 100 students])</f>
        <v>2.7</v>
      </c>
      <c r="Z430" s="9">
        <f>_xlfn.XLOOKUP(tbl_crime[[#This Row],[COMMUNITY_AREA_NUMBER]],Table3[CA_NUMBER],Table3[TOTAL_COLLEGE_ENROLLMENT])</f>
        <v>786</v>
      </c>
    </row>
    <row r="431" spans="2:26" x14ac:dyDescent="0.2">
      <c r="B431" s="9">
        <v>5904817</v>
      </c>
      <c r="C431" s="9" t="s">
        <v>4481</v>
      </c>
      <c r="D431" s="10">
        <v>39395</v>
      </c>
      <c r="E431" s="9" t="s">
        <v>4482</v>
      </c>
      <c r="F431" s="9">
        <v>1150</v>
      </c>
      <c r="G431" s="9" t="s">
        <v>4477</v>
      </c>
      <c r="H431" s="9" t="s">
        <v>4478</v>
      </c>
      <c r="I431" s="9" t="s">
        <v>3277</v>
      </c>
      <c r="J431" s="9" t="b">
        <v>0</v>
      </c>
      <c r="K431" s="9" t="b">
        <v>0</v>
      </c>
      <c r="L431" s="9">
        <v>1831</v>
      </c>
      <c r="M431" s="9">
        <v>18</v>
      </c>
      <c r="N431" s="9">
        <v>42</v>
      </c>
      <c r="O431" s="9">
        <v>8</v>
      </c>
      <c r="P431" s="9">
        <v>11</v>
      </c>
      <c r="Q431" s="9">
        <v>1173193</v>
      </c>
      <c r="R431" s="9">
        <v>1903598</v>
      </c>
      <c r="S431" s="9" t="str">
        <f>IF(tbl_crime[[#This Row],[COMMUNITY_AREA_NUMBER]]="", "",_xlfn.XLOOKUP(tbl_crime[[#This Row],[COMMUNITY_AREA_NUMBER]],tbl_census[COMMUNITY_AREA_NUMBER],tbl_census[COMMUNITY_AREA_NAME]))</f>
        <v>Near North Side</v>
      </c>
      <c r="T431" s="9">
        <f>IF(tbl_crime[[#This Row],[COMMUNITY_AREA_NUMBER]]="","",_xlfn.XLOOKUP(tbl_crime[[#This Row],[COMMUNITY_AREA_NUMBER]],tbl_census[COMMUNITY_AREA_NUMBER],tbl_census[HARDSHIP_INDEX]))</f>
        <v>1</v>
      </c>
      <c r="U431" s="9">
        <v>2007</v>
      </c>
      <c r="V431" s="9">
        <v>41.890900250000001</v>
      </c>
      <c r="W431" s="9">
        <v>-87.639397360000004</v>
      </c>
      <c r="X431" s="9" t="s">
        <v>4483</v>
      </c>
      <c r="Y431" s="9">
        <f>_xlfn.XLOOKUP(tbl_crime[[#This Row],[COMMUNITY_AREA_NUMBER]],Table3[CA_NUMBER],Table3[Rate of misconduct per 100 students])</f>
        <v>115.39999999999999</v>
      </c>
      <c r="Z431" s="9">
        <f>_xlfn.XLOOKUP(tbl_crime[[#This Row],[COMMUNITY_AREA_NUMBER]],Table3[CA_NUMBER],Table3[TOTAL_COLLEGE_ENROLLMENT])</f>
        <v>3362</v>
      </c>
    </row>
    <row r="432" spans="2:26" x14ac:dyDescent="0.2">
      <c r="B432" s="9">
        <v>7195847</v>
      </c>
      <c r="C432" s="9" t="s">
        <v>4484</v>
      </c>
      <c r="D432" s="10">
        <v>40111</v>
      </c>
      <c r="E432" s="9" t="s">
        <v>4485</v>
      </c>
      <c r="F432" s="9">
        <v>1210</v>
      </c>
      <c r="G432" s="9" t="s">
        <v>4477</v>
      </c>
      <c r="H432" s="9" t="s">
        <v>4486</v>
      </c>
      <c r="I432" s="9" t="s">
        <v>3277</v>
      </c>
      <c r="J432" s="9" t="b">
        <v>0</v>
      </c>
      <c r="K432" s="9" t="b">
        <v>0</v>
      </c>
      <c r="L432" s="9">
        <v>2011</v>
      </c>
      <c r="M432" s="9">
        <v>20</v>
      </c>
      <c r="N432" s="9">
        <v>40</v>
      </c>
      <c r="O432" s="9">
        <v>2</v>
      </c>
      <c r="P432" s="9">
        <v>11</v>
      </c>
      <c r="Q432" s="9">
        <v>1155105</v>
      </c>
      <c r="R432" s="9">
        <v>1939170</v>
      </c>
      <c r="S432" s="9" t="str">
        <f>IF(tbl_crime[[#This Row],[COMMUNITY_AREA_NUMBER]]="", "",_xlfn.XLOOKUP(tbl_crime[[#This Row],[COMMUNITY_AREA_NUMBER]],tbl_census[COMMUNITY_AREA_NUMBER],tbl_census[COMMUNITY_AREA_NAME]))</f>
        <v>West Ridge</v>
      </c>
      <c r="T432" s="9">
        <f>IF(tbl_crime[[#This Row],[COMMUNITY_AREA_NUMBER]]="","",_xlfn.XLOOKUP(tbl_crime[[#This Row],[COMMUNITY_AREA_NUMBER]],tbl_census[COMMUNITY_AREA_NUMBER],tbl_census[HARDSHIP_INDEX]))</f>
        <v>46</v>
      </c>
      <c r="U432" s="9">
        <v>2009</v>
      </c>
      <c r="V432" s="9">
        <v>41.98889458</v>
      </c>
      <c r="W432" s="9">
        <v>-87.704867829999998</v>
      </c>
      <c r="X432" s="9" t="s">
        <v>4487</v>
      </c>
      <c r="Y432" s="9">
        <f>_xlfn.XLOOKUP(tbl_crime[[#This Row],[COMMUNITY_AREA_NUMBER]],Table3[CA_NUMBER],Table3[Rate of misconduct per 100 students])</f>
        <v>63.599999999999994</v>
      </c>
      <c r="Z432" s="9">
        <f>_xlfn.XLOOKUP(tbl_crime[[#This Row],[COMMUNITY_AREA_NUMBER]],Table3[CA_NUMBER],Table3[TOTAL_COLLEGE_ENROLLMENT])</f>
        <v>8197</v>
      </c>
    </row>
    <row r="433" spans="2:26" x14ac:dyDescent="0.2">
      <c r="B433" s="9">
        <v>1826250</v>
      </c>
      <c r="C433" s="9" t="s">
        <v>4488</v>
      </c>
      <c r="D433" s="10">
        <v>37184</v>
      </c>
      <c r="E433" s="9" t="s">
        <v>4489</v>
      </c>
      <c r="F433" s="9">
        <v>1120</v>
      </c>
      <c r="G433" s="9" t="s">
        <v>4477</v>
      </c>
      <c r="H433" s="9" t="s">
        <v>4490</v>
      </c>
      <c r="I433" s="9" t="s">
        <v>4491</v>
      </c>
      <c r="J433" s="9" t="b">
        <v>0</v>
      </c>
      <c r="K433" s="9" t="b">
        <v>0</v>
      </c>
      <c r="L433" s="9">
        <v>431</v>
      </c>
      <c r="M433" s="9">
        <v>4</v>
      </c>
      <c r="P433" s="9">
        <v>10</v>
      </c>
      <c r="Q433" s="9">
        <v>1189065</v>
      </c>
      <c r="R433" s="9">
        <v>1842275</v>
      </c>
      <c r="S433" s="9" t="str">
        <f>IF(tbl_crime[[#This Row],[COMMUNITY_AREA_NUMBER]]="", "",_xlfn.XLOOKUP(tbl_crime[[#This Row],[COMMUNITY_AREA_NUMBER]],tbl_census[COMMUNITY_AREA_NUMBER],tbl_census[COMMUNITY_AREA_NAME]))</f>
        <v/>
      </c>
      <c r="T433" s="9" t="str">
        <f>IF(tbl_crime[[#This Row],[COMMUNITY_AREA_NUMBER]]="","",_xlfn.XLOOKUP(tbl_crime[[#This Row],[COMMUNITY_AREA_NUMBER]],tbl_census[COMMUNITY_AREA_NUMBER],tbl_census[HARDSHIP_INDEX]))</f>
        <v/>
      </c>
      <c r="U433" s="9">
        <v>2001</v>
      </c>
      <c r="V433" s="9">
        <v>41.722258930000002</v>
      </c>
      <c r="W433" s="9">
        <v>-87.583074409999995</v>
      </c>
      <c r="X433" s="9" t="s">
        <v>4492</v>
      </c>
      <c r="Y433" s="9">
        <f>_xlfn.XLOOKUP(tbl_crime[[#This Row],[COMMUNITY_AREA_NUMBER]],Table3[CA_NUMBER],Table3[Rate of misconduct per 100 students])</f>
        <v>0</v>
      </c>
      <c r="Z433" s="9">
        <f>_xlfn.XLOOKUP(tbl_crime[[#This Row],[COMMUNITY_AREA_NUMBER]],Table3[CA_NUMBER],Table3[TOTAL_COLLEGE_ENROLLMENT])</f>
        <v>0</v>
      </c>
    </row>
    <row r="434" spans="2:26" x14ac:dyDescent="0.2">
      <c r="B434" s="9">
        <v>3761051</v>
      </c>
      <c r="C434" s="9" t="s">
        <v>4493</v>
      </c>
      <c r="D434" s="10">
        <v>38365</v>
      </c>
      <c r="E434" s="9" t="s">
        <v>4494</v>
      </c>
      <c r="F434" s="9">
        <v>1150</v>
      </c>
      <c r="G434" s="9" t="s">
        <v>4477</v>
      </c>
      <c r="H434" s="9" t="s">
        <v>4478</v>
      </c>
      <c r="I434" s="9" t="s">
        <v>3122</v>
      </c>
      <c r="J434" s="9" t="b">
        <v>0</v>
      </c>
      <c r="K434" s="9" t="b">
        <v>1</v>
      </c>
      <c r="L434" s="9">
        <v>611</v>
      </c>
      <c r="M434" s="9">
        <v>6</v>
      </c>
      <c r="N434" s="9">
        <v>18</v>
      </c>
      <c r="O434" s="9">
        <v>71</v>
      </c>
      <c r="P434" s="9">
        <v>11</v>
      </c>
      <c r="Q434" s="9">
        <v>1164718</v>
      </c>
      <c r="R434" s="9">
        <v>1852772</v>
      </c>
      <c r="S434" s="9" t="str">
        <f>IF(tbl_crime[[#This Row],[COMMUNITY_AREA_NUMBER]]="", "",_xlfn.XLOOKUP(tbl_crime[[#This Row],[COMMUNITY_AREA_NUMBER]],tbl_census[COMMUNITY_AREA_NUMBER],tbl_census[COMMUNITY_AREA_NAME]))</f>
        <v>Auburn Gresham</v>
      </c>
      <c r="T434" s="9">
        <f>IF(tbl_crime[[#This Row],[COMMUNITY_AREA_NUMBER]]="","",_xlfn.XLOOKUP(tbl_crime[[#This Row],[COMMUNITY_AREA_NUMBER]],tbl_census[COMMUNITY_AREA_NUMBER],tbl_census[HARDSHIP_INDEX]))</f>
        <v>74</v>
      </c>
      <c r="U434" s="9">
        <v>2005</v>
      </c>
      <c r="V434" s="9">
        <v>41.751611949999997</v>
      </c>
      <c r="W434" s="9">
        <v>-87.671958450000005</v>
      </c>
      <c r="X434" s="9" t="s">
        <v>4495</v>
      </c>
      <c r="Y434" s="9">
        <f>_xlfn.XLOOKUP(tbl_crime[[#This Row],[COMMUNITY_AREA_NUMBER]],Table3[CA_NUMBER],Table3[Rate of misconduct per 100 students])</f>
        <v>305.3</v>
      </c>
      <c r="Z434" s="9">
        <f>_xlfn.XLOOKUP(tbl_crime[[#This Row],[COMMUNITY_AREA_NUMBER]],Table3[CA_NUMBER],Table3[TOTAL_COLLEGE_ENROLLMENT])</f>
        <v>4175</v>
      </c>
    </row>
    <row r="435" spans="2:26" x14ac:dyDescent="0.2">
      <c r="B435" s="9">
        <v>5713696</v>
      </c>
      <c r="C435" s="9" t="s">
        <v>4496</v>
      </c>
      <c r="D435" s="10">
        <v>39304</v>
      </c>
      <c r="E435" s="9" t="s">
        <v>4497</v>
      </c>
      <c r="F435" s="9">
        <v>1220</v>
      </c>
      <c r="G435" s="9" t="s">
        <v>4477</v>
      </c>
      <c r="H435" s="9" t="s">
        <v>4498</v>
      </c>
      <c r="I435" s="9" t="s">
        <v>3135</v>
      </c>
      <c r="J435" s="9" t="b">
        <v>1</v>
      </c>
      <c r="K435" s="9" t="b">
        <v>0</v>
      </c>
      <c r="L435" s="9">
        <v>1313</v>
      </c>
      <c r="M435" s="9">
        <v>12</v>
      </c>
      <c r="N435" s="9">
        <v>26</v>
      </c>
      <c r="O435" s="9">
        <v>24</v>
      </c>
      <c r="P435" s="9">
        <v>11</v>
      </c>
      <c r="Q435" s="9">
        <v>1160756</v>
      </c>
      <c r="R435" s="9">
        <v>1903423</v>
      </c>
      <c r="S435" s="9" t="str">
        <f>IF(tbl_crime[[#This Row],[COMMUNITY_AREA_NUMBER]]="", "",_xlfn.XLOOKUP(tbl_crime[[#This Row],[COMMUNITY_AREA_NUMBER]],tbl_census[COMMUNITY_AREA_NUMBER],tbl_census[COMMUNITY_AREA_NAME]))</f>
        <v>West Town</v>
      </c>
      <c r="T435" s="9">
        <f>IF(tbl_crime[[#This Row],[COMMUNITY_AREA_NUMBER]]="","",_xlfn.XLOOKUP(tbl_crime[[#This Row],[COMMUNITY_AREA_NUMBER]],tbl_census[COMMUNITY_AREA_NUMBER],tbl_census[HARDSHIP_INDEX]))</f>
        <v>10</v>
      </c>
      <c r="U435" s="9">
        <v>2007</v>
      </c>
      <c r="V435" s="9">
        <v>41.890686959999996</v>
      </c>
      <c r="W435" s="9">
        <v>-87.685076989999999</v>
      </c>
      <c r="X435" s="9" t="s">
        <v>4499</v>
      </c>
      <c r="Y435" s="9">
        <f>_xlfn.XLOOKUP(tbl_crime[[#This Row],[COMMUNITY_AREA_NUMBER]],Table3[CA_NUMBER],Table3[Rate of misconduct per 100 students])</f>
        <v>567.00000000000023</v>
      </c>
      <c r="Z435" s="9">
        <f>_xlfn.XLOOKUP(tbl_crime[[#This Row],[COMMUNITY_AREA_NUMBER]],Table3[CA_NUMBER],Table3[TOTAL_COLLEGE_ENROLLMENT])</f>
        <v>9429</v>
      </c>
    </row>
    <row r="436" spans="2:26" x14ac:dyDescent="0.2">
      <c r="B436" s="9">
        <v>1803248</v>
      </c>
      <c r="C436" s="9" t="s">
        <v>4500</v>
      </c>
      <c r="D436" s="10">
        <v>37052</v>
      </c>
      <c r="E436" s="9" t="s">
        <v>4501</v>
      </c>
      <c r="F436" s="9">
        <v>1130</v>
      </c>
      <c r="G436" s="9" t="s">
        <v>4477</v>
      </c>
      <c r="H436" s="9" t="s">
        <v>4502</v>
      </c>
      <c r="I436" s="9" t="s">
        <v>3113</v>
      </c>
      <c r="J436" s="9" t="b">
        <v>0</v>
      </c>
      <c r="K436" s="9" t="b">
        <v>0</v>
      </c>
      <c r="L436" s="9">
        <v>1614</v>
      </c>
      <c r="M436" s="9">
        <v>16</v>
      </c>
      <c r="P436" s="9">
        <v>11</v>
      </c>
      <c r="Q436" s="9">
        <v>1117909</v>
      </c>
      <c r="R436" s="9">
        <v>1930160</v>
      </c>
      <c r="S436" s="9" t="str">
        <f>IF(tbl_crime[[#This Row],[COMMUNITY_AREA_NUMBER]]="", "",_xlfn.XLOOKUP(tbl_crime[[#This Row],[COMMUNITY_AREA_NUMBER]],tbl_census[COMMUNITY_AREA_NUMBER],tbl_census[COMMUNITY_AREA_NAME]))</f>
        <v/>
      </c>
      <c r="T436" s="9" t="str">
        <f>IF(tbl_crime[[#This Row],[COMMUNITY_AREA_NUMBER]]="","",_xlfn.XLOOKUP(tbl_crime[[#This Row],[COMMUNITY_AREA_NUMBER]],tbl_census[COMMUNITY_AREA_NUMBER],tbl_census[HARDSHIP_INDEX]))</f>
        <v/>
      </c>
      <c r="U436" s="9">
        <v>2001</v>
      </c>
      <c r="V436" s="9">
        <v>41.964837549999999</v>
      </c>
      <c r="W436" s="9">
        <v>-87.841872550000005</v>
      </c>
      <c r="X436" s="9" t="s">
        <v>4503</v>
      </c>
      <c r="Y436" s="9">
        <f>_xlfn.XLOOKUP(tbl_crime[[#This Row],[COMMUNITY_AREA_NUMBER]],Table3[CA_NUMBER],Table3[Rate of misconduct per 100 students])</f>
        <v>0</v>
      </c>
      <c r="Z436" s="9">
        <f>_xlfn.XLOOKUP(tbl_crime[[#This Row],[COMMUNITY_AREA_NUMBER]],Table3[CA_NUMBER],Table3[TOTAL_COLLEGE_ENROLLMENT])</f>
        <v>0</v>
      </c>
    </row>
    <row r="437" spans="2:26" x14ac:dyDescent="0.2">
      <c r="B437" s="9">
        <v>3864164</v>
      </c>
      <c r="C437" s="9" t="s">
        <v>4504</v>
      </c>
      <c r="D437" s="10">
        <v>38330</v>
      </c>
      <c r="E437" s="9" t="s">
        <v>3302</v>
      </c>
      <c r="F437" s="9">
        <v>1206</v>
      </c>
      <c r="G437" s="9" t="s">
        <v>4477</v>
      </c>
      <c r="H437" s="9" t="s">
        <v>4505</v>
      </c>
      <c r="I437" s="9" t="s">
        <v>3135</v>
      </c>
      <c r="J437" s="9" t="b">
        <v>1</v>
      </c>
      <c r="K437" s="9" t="b">
        <v>0</v>
      </c>
      <c r="L437" s="9">
        <v>1834</v>
      </c>
      <c r="M437" s="9">
        <v>18</v>
      </c>
      <c r="N437" s="9">
        <v>42</v>
      </c>
      <c r="O437" s="9">
        <v>8</v>
      </c>
      <c r="P437" s="9">
        <v>11</v>
      </c>
      <c r="Q437" s="9">
        <v>1176302</v>
      </c>
      <c r="R437" s="9">
        <v>1903096</v>
      </c>
      <c r="S437" s="9" t="str">
        <f>IF(tbl_crime[[#This Row],[COMMUNITY_AREA_NUMBER]]="", "",_xlfn.XLOOKUP(tbl_crime[[#This Row],[COMMUNITY_AREA_NUMBER]],tbl_census[COMMUNITY_AREA_NUMBER],tbl_census[COMMUNITY_AREA_NAME]))</f>
        <v>Near North Side</v>
      </c>
      <c r="T437" s="9">
        <f>IF(tbl_crime[[#This Row],[COMMUNITY_AREA_NUMBER]]="","",_xlfn.XLOOKUP(tbl_crime[[#This Row],[COMMUNITY_AREA_NUMBER]],tbl_census[COMMUNITY_AREA_NUMBER],tbl_census[HARDSHIP_INDEX]))</f>
        <v>1</v>
      </c>
      <c r="U437" s="9">
        <v>2004</v>
      </c>
      <c r="V437" s="9">
        <v>41.889453170000003</v>
      </c>
      <c r="W437" s="9">
        <v>-87.627994830000006</v>
      </c>
      <c r="X437" s="9" t="s">
        <v>3303</v>
      </c>
      <c r="Y437" s="9">
        <f>_xlfn.XLOOKUP(tbl_crime[[#This Row],[COMMUNITY_AREA_NUMBER]],Table3[CA_NUMBER],Table3[Rate of misconduct per 100 students])</f>
        <v>115.39999999999999</v>
      </c>
      <c r="Z437" s="9">
        <f>_xlfn.XLOOKUP(tbl_crime[[#This Row],[COMMUNITY_AREA_NUMBER]],Table3[CA_NUMBER],Table3[TOTAL_COLLEGE_ENROLLMENT])</f>
        <v>3362</v>
      </c>
    </row>
    <row r="438" spans="2:26" x14ac:dyDescent="0.2">
      <c r="B438" s="9">
        <v>3300223</v>
      </c>
      <c r="C438" s="9" t="s">
        <v>4506</v>
      </c>
      <c r="D438" s="10">
        <v>38104</v>
      </c>
      <c r="E438" s="9" t="s">
        <v>4507</v>
      </c>
      <c r="F438" s="9">
        <v>1220</v>
      </c>
      <c r="G438" s="9" t="s">
        <v>4477</v>
      </c>
      <c r="H438" s="9" t="s">
        <v>4498</v>
      </c>
      <c r="I438" s="9" t="s">
        <v>3176</v>
      </c>
      <c r="J438" s="9" t="b">
        <v>1</v>
      </c>
      <c r="K438" s="9" t="b">
        <v>0</v>
      </c>
      <c r="L438" s="9">
        <v>2422</v>
      </c>
      <c r="M438" s="9">
        <v>24</v>
      </c>
      <c r="N438" s="9">
        <v>49</v>
      </c>
      <c r="O438" s="9">
        <v>1</v>
      </c>
      <c r="P438" s="9">
        <v>11</v>
      </c>
      <c r="Q438" s="9">
        <v>1163750</v>
      </c>
      <c r="R438" s="9">
        <v>1950346</v>
      </c>
      <c r="S438" s="9" t="str">
        <f>IF(tbl_crime[[#This Row],[COMMUNITY_AREA_NUMBER]]="", "",_xlfn.XLOOKUP(tbl_crime[[#This Row],[COMMUNITY_AREA_NUMBER]],tbl_census[COMMUNITY_AREA_NUMBER],tbl_census[COMMUNITY_AREA_NAME]))</f>
        <v>Rogers Park</v>
      </c>
      <c r="T438" s="9">
        <f>IF(tbl_crime[[#This Row],[COMMUNITY_AREA_NUMBER]]="","",_xlfn.XLOOKUP(tbl_crime[[#This Row],[COMMUNITY_AREA_NUMBER]],tbl_census[COMMUNITY_AREA_NUMBER],tbl_census[HARDSHIP_INDEX]))</f>
        <v>39</v>
      </c>
      <c r="U438" s="9">
        <v>2004</v>
      </c>
      <c r="V438" s="9">
        <v>42.019383300000001</v>
      </c>
      <c r="W438" s="9">
        <v>-87.672753270000001</v>
      </c>
      <c r="X438" s="9" t="s">
        <v>4508</v>
      </c>
      <c r="Y438" s="9">
        <f>_xlfn.XLOOKUP(tbl_crime[[#This Row],[COMMUNITY_AREA_NUMBER]],Table3[CA_NUMBER],Table3[Rate of misconduct per 100 students])</f>
        <v>94.6</v>
      </c>
      <c r="Z438" s="9">
        <f>_xlfn.XLOOKUP(tbl_crime[[#This Row],[COMMUNITY_AREA_NUMBER]],Table3[CA_NUMBER],Table3[TOTAL_COLLEGE_ENROLLMENT])</f>
        <v>4068</v>
      </c>
    </row>
    <row r="439" spans="2:26" x14ac:dyDescent="0.2">
      <c r="B439" s="9">
        <v>2723161</v>
      </c>
      <c r="C439" s="9" t="s">
        <v>4509</v>
      </c>
      <c r="D439" s="10">
        <v>37700</v>
      </c>
      <c r="E439" s="9" t="s">
        <v>4510</v>
      </c>
      <c r="F439" s="9">
        <v>1150</v>
      </c>
      <c r="G439" s="9" t="s">
        <v>4477</v>
      </c>
      <c r="H439" s="9" t="s">
        <v>4478</v>
      </c>
      <c r="I439" s="9" t="s">
        <v>3122</v>
      </c>
      <c r="J439" s="9" t="b">
        <v>0</v>
      </c>
      <c r="K439" s="9" t="b">
        <v>0</v>
      </c>
      <c r="L439" s="9">
        <v>835</v>
      </c>
      <c r="M439" s="9">
        <v>8</v>
      </c>
      <c r="N439" s="9">
        <v>18</v>
      </c>
      <c r="O439" s="9">
        <v>70</v>
      </c>
      <c r="P439" s="9">
        <v>11</v>
      </c>
      <c r="Q439" s="9">
        <v>1154152</v>
      </c>
      <c r="R439" s="9">
        <v>1852985</v>
      </c>
      <c r="S439" s="9" t="str">
        <f>IF(tbl_crime[[#This Row],[COMMUNITY_AREA_NUMBER]]="", "",_xlfn.XLOOKUP(tbl_crime[[#This Row],[COMMUNITY_AREA_NUMBER]],tbl_census[COMMUNITY_AREA_NUMBER],tbl_census[COMMUNITY_AREA_NAME]))</f>
        <v>Ashburn</v>
      </c>
      <c r="T439" s="9">
        <f>IF(tbl_crime[[#This Row],[COMMUNITY_AREA_NUMBER]]="","",_xlfn.XLOOKUP(tbl_crime[[#This Row],[COMMUNITY_AREA_NUMBER]],tbl_census[COMMUNITY_AREA_NUMBER],tbl_census[HARDSHIP_INDEX]))</f>
        <v>37</v>
      </c>
      <c r="U439" s="9">
        <v>2003</v>
      </c>
      <c r="V439" s="9">
        <v>41.752412820000004</v>
      </c>
      <c r="W439" s="9">
        <v>-87.710672560000006</v>
      </c>
      <c r="X439" s="9" t="s">
        <v>4511</v>
      </c>
      <c r="Y439" s="9">
        <f>_xlfn.XLOOKUP(tbl_crime[[#This Row],[COMMUNITY_AREA_NUMBER]],Table3[CA_NUMBER],Table3[Rate of misconduct per 100 students])</f>
        <v>196.8</v>
      </c>
      <c r="Z439" s="9">
        <f>_xlfn.XLOOKUP(tbl_crime[[#This Row],[COMMUNITY_AREA_NUMBER]],Table3[CA_NUMBER],Table3[TOTAL_COLLEGE_ENROLLMENT])</f>
        <v>6483</v>
      </c>
    </row>
    <row r="440" spans="2:26" x14ac:dyDescent="0.2">
      <c r="B440" s="9">
        <v>1580040</v>
      </c>
      <c r="C440" s="9" t="s">
        <v>4512</v>
      </c>
      <c r="D440" s="10">
        <v>37053</v>
      </c>
      <c r="E440" s="9" t="s">
        <v>4513</v>
      </c>
      <c r="F440" s="9">
        <v>1110</v>
      </c>
      <c r="G440" s="9" t="s">
        <v>4477</v>
      </c>
      <c r="H440" s="9" t="s">
        <v>4514</v>
      </c>
      <c r="I440" s="9" t="s">
        <v>4491</v>
      </c>
      <c r="J440" s="9" t="b">
        <v>0</v>
      </c>
      <c r="K440" s="9" t="b">
        <v>0</v>
      </c>
      <c r="L440" s="9">
        <v>632</v>
      </c>
      <c r="M440" s="9">
        <v>6</v>
      </c>
      <c r="P440" s="9">
        <v>11</v>
      </c>
      <c r="Q440" s="9">
        <v>1180395</v>
      </c>
      <c r="R440" s="9">
        <v>1847374</v>
      </c>
      <c r="S440" s="9" t="str">
        <f>IF(tbl_crime[[#This Row],[COMMUNITY_AREA_NUMBER]]="", "",_xlfn.XLOOKUP(tbl_crime[[#This Row],[COMMUNITY_AREA_NUMBER]],tbl_census[COMMUNITY_AREA_NUMBER],tbl_census[COMMUNITY_AREA_NAME]))</f>
        <v/>
      </c>
      <c r="T440" s="9" t="str">
        <f>IF(tbl_crime[[#This Row],[COMMUNITY_AREA_NUMBER]]="","",_xlfn.XLOOKUP(tbl_crime[[#This Row],[COMMUNITY_AREA_NUMBER]],tbl_census[COMMUNITY_AREA_NUMBER],tbl_census[HARDSHIP_INDEX]))</f>
        <v/>
      </c>
      <c r="U440" s="9">
        <v>2001</v>
      </c>
      <c r="V440" s="9">
        <v>41.736454170000002</v>
      </c>
      <c r="W440" s="9">
        <v>-87.614675129999995</v>
      </c>
      <c r="X440" s="9" t="s">
        <v>4515</v>
      </c>
      <c r="Y440" s="9">
        <f>_xlfn.XLOOKUP(tbl_crime[[#This Row],[COMMUNITY_AREA_NUMBER]],Table3[CA_NUMBER],Table3[Rate of misconduct per 100 students])</f>
        <v>0</v>
      </c>
      <c r="Z440" s="9">
        <f>_xlfn.XLOOKUP(tbl_crime[[#This Row],[COMMUNITY_AREA_NUMBER]],Table3[CA_NUMBER],Table3[TOTAL_COLLEGE_ENROLLMENT])</f>
        <v>0</v>
      </c>
    </row>
    <row r="441" spans="2:26" x14ac:dyDescent="0.2">
      <c r="B441" s="9">
        <v>11057640</v>
      </c>
      <c r="C441" s="9" t="s">
        <v>4516</v>
      </c>
      <c r="D441" s="10">
        <v>42962</v>
      </c>
      <c r="E441" s="9" t="s">
        <v>4517</v>
      </c>
      <c r="F441" s="9">
        <v>1150</v>
      </c>
      <c r="G441" s="9" t="s">
        <v>4477</v>
      </c>
      <c r="H441" s="9" t="s">
        <v>4478</v>
      </c>
      <c r="I441" s="9" t="s">
        <v>3122</v>
      </c>
      <c r="J441" s="9" t="b">
        <v>0</v>
      </c>
      <c r="K441" s="9" t="b">
        <v>0</v>
      </c>
      <c r="L441" s="9">
        <v>1424</v>
      </c>
      <c r="M441" s="9">
        <v>14</v>
      </c>
      <c r="N441" s="9">
        <v>32</v>
      </c>
      <c r="O441" s="9">
        <v>24</v>
      </c>
      <c r="P441" s="9">
        <v>11</v>
      </c>
      <c r="Q441" s="9">
        <v>1161955</v>
      </c>
      <c r="R441" s="9">
        <v>1908307</v>
      </c>
      <c r="S441" s="9" t="str">
        <f>IF(tbl_crime[[#This Row],[COMMUNITY_AREA_NUMBER]]="", "",_xlfn.XLOOKUP(tbl_crime[[#This Row],[COMMUNITY_AREA_NUMBER]],tbl_census[COMMUNITY_AREA_NUMBER],tbl_census[COMMUNITY_AREA_NAME]))</f>
        <v>West Town</v>
      </c>
      <c r="T441" s="9">
        <f>IF(tbl_crime[[#This Row],[COMMUNITY_AREA_NUMBER]]="","",_xlfn.XLOOKUP(tbl_crime[[#This Row],[COMMUNITY_AREA_NUMBER]],tbl_census[COMMUNITY_AREA_NUMBER],tbl_census[HARDSHIP_INDEX]))</f>
        <v>10</v>
      </c>
      <c r="U441" s="9">
        <v>2017</v>
      </c>
      <c r="V441" s="9">
        <v>41.904064099999999</v>
      </c>
      <c r="W441" s="9">
        <v>-87.680537209999997</v>
      </c>
      <c r="X441" s="9" t="s">
        <v>4518</v>
      </c>
      <c r="Y441" s="9">
        <f>_xlfn.XLOOKUP(tbl_crime[[#This Row],[COMMUNITY_AREA_NUMBER]],Table3[CA_NUMBER],Table3[Rate of misconduct per 100 students])</f>
        <v>567.00000000000023</v>
      </c>
      <c r="Z441" s="9">
        <f>_xlfn.XLOOKUP(tbl_crime[[#This Row],[COMMUNITY_AREA_NUMBER]],Table3[CA_NUMBER],Table3[TOTAL_COLLEGE_ENROLLMENT])</f>
        <v>9429</v>
      </c>
    </row>
    <row r="442" spans="2:26" x14ac:dyDescent="0.2">
      <c r="B442" s="9">
        <v>10327846</v>
      </c>
      <c r="C442" s="9" t="s">
        <v>4519</v>
      </c>
      <c r="D442" s="10">
        <v>42312</v>
      </c>
      <c r="E442" s="9" t="s">
        <v>4520</v>
      </c>
      <c r="F442" s="9">
        <v>1153</v>
      </c>
      <c r="G442" s="9" t="s">
        <v>4477</v>
      </c>
      <c r="H442" s="9" t="s">
        <v>4521</v>
      </c>
      <c r="I442" s="9" t="s">
        <v>3122</v>
      </c>
      <c r="J442" s="9" t="b">
        <v>0</v>
      </c>
      <c r="K442" s="9" t="b">
        <v>0</v>
      </c>
      <c r="L442" s="9">
        <v>621</v>
      </c>
      <c r="M442" s="9">
        <v>6</v>
      </c>
      <c r="N442" s="9">
        <v>17</v>
      </c>
      <c r="O442" s="9">
        <v>71</v>
      </c>
      <c r="P442" s="9">
        <v>11</v>
      </c>
      <c r="Q442" s="9">
        <v>1171025</v>
      </c>
      <c r="R442" s="9">
        <v>1852140</v>
      </c>
      <c r="S442" s="9" t="str">
        <f>IF(tbl_crime[[#This Row],[COMMUNITY_AREA_NUMBER]]="", "",_xlfn.XLOOKUP(tbl_crime[[#This Row],[COMMUNITY_AREA_NUMBER]],tbl_census[COMMUNITY_AREA_NUMBER],tbl_census[COMMUNITY_AREA_NAME]))</f>
        <v>Auburn Gresham</v>
      </c>
      <c r="T442" s="9">
        <f>IF(tbl_crime[[#This Row],[COMMUNITY_AREA_NUMBER]]="","",_xlfn.XLOOKUP(tbl_crime[[#This Row],[COMMUNITY_AREA_NUMBER]],tbl_census[COMMUNITY_AREA_NUMBER],tbl_census[HARDSHIP_INDEX]))</f>
        <v>74</v>
      </c>
      <c r="U442" s="9">
        <v>2015</v>
      </c>
      <c r="V442" s="9">
        <v>41.749742300000001</v>
      </c>
      <c r="W442" s="9">
        <v>-87.648864689999996</v>
      </c>
      <c r="X442" s="9" t="s">
        <v>4522</v>
      </c>
      <c r="Y442" s="9">
        <f>_xlfn.XLOOKUP(tbl_crime[[#This Row],[COMMUNITY_AREA_NUMBER]],Table3[CA_NUMBER],Table3[Rate of misconduct per 100 students])</f>
        <v>305.3</v>
      </c>
      <c r="Z442" s="9">
        <f>_xlfn.XLOOKUP(tbl_crime[[#This Row],[COMMUNITY_AREA_NUMBER]],Table3[CA_NUMBER],Table3[TOTAL_COLLEGE_ENROLLMENT])</f>
        <v>4175</v>
      </c>
    </row>
    <row r="443" spans="2:26" x14ac:dyDescent="0.2">
      <c r="B443" s="9">
        <v>11178752</v>
      </c>
      <c r="C443" s="9" t="s">
        <v>4523</v>
      </c>
      <c r="D443" s="10">
        <v>43083</v>
      </c>
      <c r="E443" s="9" t="s">
        <v>4524</v>
      </c>
      <c r="F443" s="9">
        <v>1153</v>
      </c>
      <c r="G443" s="9" t="s">
        <v>4477</v>
      </c>
      <c r="H443" s="9" t="s">
        <v>4521</v>
      </c>
      <c r="I443" s="9" t="s">
        <v>3113</v>
      </c>
      <c r="J443" s="9" t="b">
        <v>0</v>
      </c>
      <c r="K443" s="9" t="b">
        <v>0</v>
      </c>
      <c r="L443" s="9">
        <v>1724</v>
      </c>
      <c r="M443" s="9">
        <v>17</v>
      </c>
      <c r="N443" s="9">
        <v>33</v>
      </c>
      <c r="O443" s="9">
        <v>16</v>
      </c>
      <c r="P443" s="9">
        <v>11</v>
      </c>
      <c r="Q443" s="9">
        <v>1156097</v>
      </c>
      <c r="R443" s="9">
        <v>1927766</v>
      </c>
      <c r="S443" s="9" t="str">
        <f>IF(tbl_crime[[#This Row],[COMMUNITY_AREA_NUMBER]]="", "",_xlfn.XLOOKUP(tbl_crime[[#This Row],[COMMUNITY_AREA_NUMBER]],tbl_census[COMMUNITY_AREA_NUMBER],tbl_census[COMMUNITY_AREA_NAME]))</f>
        <v>Irving Park</v>
      </c>
      <c r="T443" s="9">
        <f>IF(tbl_crime[[#This Row],[COMMUNITY_AREA_NUMBER]]="","",_xlfn.XLOOKUP(tbl_crime[[#This Row],[COMMUNITY_AREA_NUMBER]],tbl_census[COMMUNITY_AREA_NUMBER],tbl_census[HARDSHIP_INDEX]))</f>
        <v>34</v>
      </c>
      <c r="U443" s="9">
        <v>2017</v>
      </c>
      <c r="V443" s="9">
        <v>41.957581349999998</v>
      </c>
      <c r="W443" s="9">
        <v>-87.701528460000006</v>
      </c>
      <c r="X443" s="9" t="s">
        <v>4525</v>
      </c>
      <c r="Y443" s="9">
        <f>_xlfn.XLOOKUP(tbl_crime[[#This Row],[COMMUNITY_AREA_NUMBER]],Table3[CA_NUMBER],Table3[Rate of misconduct per 100 students])</f>
        <v>73.7</v>
      </c>
      <c r="Z443" s="9">
        <f>_xlfn.XLOOKUP(tbl_crime[[#This Row],[COMMUNITY_AREA_NUMBER]],Table3[CA_NUMBER],Table3[TOTAL_COLLEGE_ENROLLMENT])</f>
        <v>7764</v>
      </c>
    </row>
    <row r="444" spans="2:26" x14ac:dyDescent="0.2">
      <c r="B444" s="9">
        <v>2225484</v>
      </c>
      <c r="C444" s="9" t="s">
        <v>4526</v>
      </c>
      <c r="D444" s="10">
        <v>37444</v>
      </c>
      <c r="E444" s="9" t="s">
        <v>4527</v>
      </c>
      <c r="F444" s="9">
        <v>1210</v>
      </c>
      <c r="G444" s="9" t="s">
        <v>4477</v>
      </c>
      <c r="H444" s="9" t="s">
        <v>4486</v>
      </c>
      <c r="I444" s="9" t="s">
        <v>3277</v>
      </c>
      <c r="J444" s="9" t="b">
        <v>1</v>
      </c>
      <c r="K444" s="9" t="b">
        <v>0</v>
      </c>
      <c r="L444" s="9">
        <v>1924</v>
      </c>
      <c r="M444" s="9">
        <v>19</v>
      </c>
      <c r="N444" s="9">
        <v>44</v>
      </c>
      <c r="O444" s="9">
        <v>6</v>
      </c>
      <c r="P444" s="9">
        <v>11</v>
      </c>
      <c r="Q444" s="9">
        <v>1169100</v>
      </c>
      <c r="R444" s="9">
        <v>1922885</v>
      </c>
      <c r="S444" s="9" t="str">
        <f>IF(tbl_crime[[#This Row],[COMMUNITY_AREA_NUMBER]]="", "",_xlfn.XLOOKUP(tbl_crime[[#This Row],[COMMUNITY_AREA_NUMBER]],tbl_census[COMMUNITY_AREA_NUMBER],tbl_census[COMMUNITY_AREA_NAME]))</f>
        <v>Lake View</v>
      </c>
      <c r="T444" s="9">
        <f>IF(tbl_crime[[#This Row],[COMMUNITY_AREA_NUMBER]]="","",_xlfn.XLOOKUP(tbl_crime[[#This Row],[COMMUNITY_AREA_NUMBER]],tbl_census[COMMUNITY_AREA_NUMBER],tbl_census[HARDSHIP_INDEX]))</f>
        <v>5</v>
      </c>
      <c r="U444" s="9">
        <v>2002</v>
      </c>
      <c r="V444" s="9">
        <v>41.943914679999999</v>
      </c>
      <c r="W444" s="9">
        <v>-87.653867610000006</v>
      </c>
      <c r="X444" s="9" t="s">
        <v>4528</v>
      </c>
      <c r="Y444" s="9">
        <f>_xlfn.XLOOKUP(tbl_crime[[#This Row],[COMMUNITY_AREA_NUMBER]],Table3[CA_NUMBER],Table3[Rate of misconduct per 100 students])</f>
        <v>90.8</v>
      </c>
      <c r="Z444" s="9">
        <f>_xlfn.XLOOKUP(tbl_crime[[#This Row],[COMMUNITY_AREA_NUMBER]],Table3[CA_NUMBER],Table3[TOTAL_COLLEGE_ENROLLMENT])</f>
        <v>7055</v>
      </c>
    </row>
    <row r="445" spans="2:26" x14ac:dyDescent="0.2">
      <c r="B445" s="9">
        <v>10760731</v>
      </c>
      <c r="C445" s="9" t="s">
        <v>4529</v>
      </c>
      <c r="D445" s="10">
        <v>41964</v>
      </c>
      <c r="E445" s="9" t="s">
        <v>4530</v>
      </c>
      <c r="F445" s="9">
        <v>1153</v>
      </c>
      <c r="G445" s="9" t="s">
        <v>4477</v>
      </c>
      <c r="H445" s="9" t="s">
        <v>4521</v>
      </c>
      <c r="I445" s="9" t="s">
        <v>3225</v>
      </c>
      <c r="J445" s="9" t="b">
        <v>0</v>
      </c>
      <c r="K445" s="9" t="b">
        <v>0</v>
      </c>
      <c r="L445" s="9">
        <v>1513</v>
      </c>
      <c r="M445" s="9">
        <v>15</v>
      </c>
      <c r="N445" s="9">
        <v>29</v>
      </c>
      <c r="O445" s="9">
        <v>25</v>
      </c>
      <c r="P445" s="9">
        <v>11</v>
      </c>
      <c r="S445" s="9" t="str">
        <f>IF(tbl_crime[[#This Row],[COMMUNITY_AREA_NUMBER]]="", "",_xlfn.XLOOKUP(tbl_crime[[#This Row],[COMMUNITY_AREA_NUMBER]],tbl_census[COMMUNITY_AREA_NUMBER],tbl_census[COMMUNITY_AREA_NAME]))</f>
        <v>Austin</v>
      </c>
      <c r="T445" s="9">
        <f>IF(tbl_crime[[#This Row],[COMMUNITY_AREA_NUMBER]]="","",_xlfn.XLOOKUP(tbl_crime[[#This Row],[COMMUNITY_AREA_NUMBER]],tbl_census[COMMUNITY_AREA_NUMBER],tbl_census[HARDSHIP_INDEX]))</f>
        <v>73</v>
      </c>
      <c r="U445" s="9">
        <v>2014</v>
      </c>
      <c r="Y445" s="9">
        <f>_xlfn.XLOOKUP(tbl_crime[[#This Row],[COMMUNITY_AREA_NUMBER]],Table3[CA_NUMBER],Table3[Rate of misconduct per 100 students])</f>
        <v>578.79999999999995</v>
      </c>
      <c r="Z445" s="9">
        <f>_xlfn.XLOOKUP(tbl_crime[[#This Row],[COMMUNITY_AREA_NUMBER]],Table3[CA_NUMBER],Table3[TOTAL_COLLEGE_ENROLLMENT])</f>
        <v>10933</v>
      </c>
    </row>
    <row r="446" spans="2:26" x14ac:dyDescent="0.2">
      <c r="B446" s="9">
        <v>1438213</v>
      </c>
      <c r="C446" s="9" t="s">
        <v>4531</v>
      </c>
      <c r="D446" s="10">
        <v>36971</v>
      </c>
      <c r="E446" s="9" t="s">
        <v>4532</v>
      </c>
      <c r="F446" s="9">
        <v>1210</v>
      </c>
      <c r="G446" s="9" t="s">
        <v>4477</v>
      </c>
      <c r="H446" s="9" t="s">
        <v>4486</v>
      </c>
      <c r="I446" s="9" t="s">
        <v>3176</v>
      </c>
      <c r="J446" s="9" t="b">
        <v>1</v>
      </c>
      <c r="K446" s="9" t="b">
        <v>0</v>
      </c>
      <c r="L446" s="9">
        <v>2311</v>
      </c>
      <c r="M446" s="9">
        <v>19</v>
      </c>
      <c r="P446" s="9">
        <v>11</v>
      </c>
      <c r="Q446" s="9">
        <v>1167954</v>
      </c>
      <c r="R446" s="9">
        <v>1930663</v>
      </c>
      <c r="S446" s="9" t="str">
        <f>IF(tbl_crime[[#This Row],[COMMUNITY_AREA_NUMBER]]="", "",_xlfn.XLOOKUP(tbl_crime[[#This Row],[COMMUNITY_AREA_NUMBER]],tbl_census[COMMUNITY_AREA_NUMBER],tbl_census[COMMUNITY_AREA_NAME]))</f>
        <v/>
      </c>
      <c r="T446" s="9" t="str">
        <f>IF(tbl_crime[[#This Row],[COMMUNITY_AREA_NUMBER]]="","",_xlfn.XLOOKUP(tbl_crime[[#This Row],[COMMUNITY_AREA_NUMBER]],tbl_census[COMMUNITY_AREA_NUMBER],tbl_census[HARDSHIP_INDEX]))</f>
        <v/>
      </c>
      <c r="U446" s="9">
        <v>2001</v>
      </c>
      <c r="V446" s="9">
        <v>41.965282670000001</v>
      </c>
      <c r="W446" s="9">
        <v>-87.65785443</v>
      </c>
      <c r="X446" s="9" t="s">
        <v>4533</v>
      </c>
      <c r="Y446" s="9">
        <f>_xlfn.XLOOKUP(tbl_crime[[#This Row],[COMMUNITY_AREA_NUMBER]],Table3[CA_NUMBER],Table3[Rate of misconduct per 100 students])</f>
        <v>0</v>
      </c>
      <c r="Z446" s="9">
        <f>_xlfn.XLOOKUP(tbl_crime[[#This Row],[COMMUNITY_AREA_NUMBER]],Table3[CA_NUMBER],Table3[TOTAL_COLLEGE_ENROLLMENT])</f>
        <v>0</v>
      </c>
    </row>
    <row r="447" spans="2:26" x14ac:dyDescent="0.2">
      <c r="B447" s="9">
        <v>10268721</v>
      </c>
      <c r="C447" s="9" t="s">
        <v>4534</v>
      </c>
      <c r="D447" s="10">
        <v>42286</v>
      </c>
      <c r="E447" s="9" t="s">
        <v>4535</v>
      </c>
      <c r="F447" s="9">
        <v>1153</v>
      </c>
      <c r="G447" s="9" t="s">
        <v>4477</v>
      </c>
      <c r="H447" s="9" t="s">
        <v>4521</v>
      </c>
      <c r="I447" s="9" t="s">
        <v>4491</v>
      </c>
      <c r="J447" s="9" t="b">
        <v>0</v>
      </c>
      <c r="K447" s="9" t="b">
        <v>0</v>
      </c>
      <c r="L447" s="9">
        <v>2521</v>
      </c>
      <c r="M447" s="9">
        <v>25</v>
      </c>
      <c r="N447" s="9">
        <v>31</v>
      </c>
      <c r="O447" s="9">
        <v>20</v>
      </c>
      <c r="P447" s="9">
        <v>11</v>
      </c>
      <c r="Q447" s="9">
        <v>1144894</v>
      </c>
      <c r="R447" s="9">
        <v>1918211</v>
      </c>
      <c r="S447" s="9" t="str">
        <f>IF(tbl_crime[[#This Row],[COMMUNITY_AREA_NUMBER]]="", "",_xlfn.XLOOKUP(tbl_crime[[#This Row],[COMMUNITY_AREA_NUMBER]],tbl_census[COMMUNITY_AREA_NUMBER],tbl_census[COMMUNITY_AREA_NAME]))</f>
        <v>Hermosa</v>
      </c>
      <c r="T447" s="9">
        <f>IF(tbl_crime[[#This Row],[COMMUNITY_AREA_NUMBER]]="","",_xlfn.XLOOKUP(tbl_crime[[#This Row],[COMMUNITY_AREA_NUMBER]],tbl_census[COMMUNITY_AREA_NUMBER],tbl_census[HARDSHIP_INDEX]))</f>
        <v>71</v>
      </c>
      <c r="U447" s="9">
        <v>2015</v>
      </c>
      <c r="V447" s="9">
        <v>41.931580850000003</v>
      </c>
      <c r="W447" s="9">
        <v>-87.742956660000004</v>
      </c>
      <c r="X447" s="9" t="s">
        <v>4536</v>
      </c>
      <c r="Y447" s="9">
        <f>_xlfn.XLOOKUP(tbl_crime[[#This Row],[COMMUNITY_AREA_NUMBER]],Table3[CA_NUMBER],Table3[Rate of misconduct per 100 students])</f>
        <v>36.200000000000003</v>
      </c>
      <c r="Z447" s="9">
        <f>_xlfn.XLOOKUP(tbl_crime[[#This Row],[COMMUNITY_AREA_NUMBER]],Table3[CA_NUMBER],Table3[TOTAL_COLLEGE_ENROLLMENT])</f>
        <v>3975</v>
      </c>
    </row>
    <row r="448" spans="2:26" x14ac:dyDescent="0.2">
      <c r="B448" s="9">
        <v>2003966</v>
      </c>
      <c r="C448" s="9" t="s">
        <v>4537</v>
      </c>
      <c r="D448" s="10">
        <v>37285</v>
      </c>
      <c r="E448" s="9" t="s">
        <v>4538</v>
      </c>
      <c r="F448" s="9">
        <v>1130</v>
      </c>
      <c r="G448" s="9" t="s">
        <v>4477</v>
      </c>
      <c r="H448" s="9" t="s">
        <v>4502</v>
      </c>
      <c r="I448" s="9" t="s">
        <v>3209</v>
      </c>
      <c r="J448" s="9" t="b">
        <v>1</v>
      </c>
      <c r="K448" s="9" t="b">
        <v>0</v>
      </c>
      <c r="L448" s="9">
        <v>813</v>
      </c>
      <c r="M448" s="9">
        <v>8</v>
      </c>
      <c r="P448" s="9">
        <v>11</v>
      </c>
      <c r="Q448" s="9">
        <v>1145654</v>
      </c>
      <c r="R448" s="9">
        <v>1866253</v>
      </c>
      <c r="S448" s="9" t="str">
        <f>IF(tbl_crime[[#This Row],[COMMUNITY_AREA_NUMBER]]="", "",_xlfn.XLOOKUP(tbl_crime[[#This Row],[COMMUNITY_AREA_NUMBER]],tbl_census[COMMUNITY_AREA_NUMBER],tbl_census[COMMUNITY_AREA_NAME]))</f>
        <v/>
      </c>
      <c r="T448" s="9" t="str">
        <f>IF(tbl_crime[[#This Row],[COMMUNITY_AREA_NUMBER]]="","",_xlfn.XLOOKUP(tbl_crime[[#This Row],[COMMUNITY_AREA_NUMBER]],tbl_census[COMMUNITY_AREA_NUMBER],tbl_census[HARDSHIP_INDEX]))</f>
        <v/>
      </c>
      <c r="U448" s="9">
        <v>2002</v>
      </c>
      <c r="V448" s="9">
        <v>41.788987040000002</v>
      </c>
      <c r="W448" s="9">
        <v>-87.741479990000002</v>
      </c>
      <c r="X448" s="9" t="s">
        <v>4539</v>
      </c>
      <c r="Y448" s="9">
        <f>_xlfn.XLOOKUP(tbl_crime[[#This Row],[COMMUNITY_AREA_NUMBER]],Table3[CA_NUMBER],Table3[Rate of misconduct per 100 students])</f>
        <v>0</v>
      </c>
      <c r="Z448" s="9">
        <f>_xlfn.XLOOKUP(tbl_crime[[#This Row],[COMMUNITY_AREA_NUMBER]],Table3[CA_NUMBER],Table3[TOTAL_COLLEGE_ENROLLMENT])</f>
        <v>0</v>
      </c>
    </row>
    <row r="449" spans="2:26" x14ac:dyDescent="0.2">
      <c r="B449" s="9">
        <v>8210615</v>
      </c>
      <c r="C449" s="9" t="s">
        <v>4540</v>
      </c>
      <c r="D449" s="10">
        <v>40738</v>
      </c>
      <c r="E449" s="9" t="s">
        <v>4541</v>
      </c>
      <c r="F449" s="9">
        <v>1152</v>
      </c>
      <c r="G449" s="9" t="s">
        <v>4477</v>
      </c>
      <c r="H449" s="9" t="s">
        <v>4542</v>
      </c>
      <c r="I449" s="9" t="s">
        <v>3122</v>
      </c>
      <c r="J449" s="9" t="b">
        <v>0</v>
      </c>
      <c r="K449" s="9" t="b">
        <v>0</v>
      </c>
      <c r="L449" s="9">
        <v>422</v>
      </c>
      <c r="M449" s="9">
        <v>4</v>
      </c>
      <c r="N449" s="9">
        <v>7</v>
      </c>
      <c r="O449" s="9">
        <v>46</v>
      </c>
      <c r="P449" s="9">
        <v>11</v>
      </c>
      <c r="Q449" s="9">
        <v>1196894</v>
      </c>
      <c r="R449" s="9">
        <v>1852256</v>
      </c>
      <c r="S449" s="9" t="str">
        <f>IF(tbl_crime[[#This Row],[COMMUNITY_AREA_NUMBER]]="", "",_xlfn.XLOOKUP(tbl_crime[[#This Row],[COMMUNITY_AREA_NUMBER]],tbl_census[COMMUNITY_AREA_NUMBER],tbl_census[COMMUNITY_AREA_NAME]))</f>
        <v>South Chicago</v>
      </c>
      <c r="T449" s="9">
        <f>IF(tbl_crime[[#This Row],[COMMUNITY_AREA_NUMBER]]="","",_xlfn.XLOOKUP(tbl_crime[[#This Row],[COMMUNITY_AREA_NUMBER]],tbl_census[COMMUNITY_AREA_NUMBER],tbl_census[HARDSHIP_INDEX]))</f>
        <v>75</v>
      </c>
      <c r="U449" s="9">
        <v>2011</v>
      </c>
      <c r="V449" s="9">
        <v>41.749456790000004</v>
      </c>
      <c r="W449" s="9">
        <v>-87.554067439999997</v>
      </c>
      <c r="X449" s="9" t="s">
        <v>4543</v>
      </c>
      <c r="Y449" s="9">
        <f>_xlfn.XLOOKUP(tbl_crime[[#This Row],[COMMUNITY_AREA_NUMBER]],Table3[CA_NUMBER],Table3[Rate of misconduct per 100 students])</f>
        <v>241.50000000000003</v>
      </c>
      <c r="Z449" s="9">
        <f>_xlfn.XLOOKUP(tbl_crime[[#This Row],[COMMUNITY_AREA_NUMBER]],Table3[CA_NUMBER],Table3[TOTAL_COLLEGE_ENROLLMENT])</f>
        <v>4043</v>
      </c>
    </row>
    <row r="450" spans="2:26" x14ac:dyDescent="0.2">
      <c r="B450" s="9">
        <v>3842013</v>
      </c>
      <c r="C450" s="9" t="s">
        <v>4544</v>
      </c>
      <c r="D450" s="10">
        <v>38414</v>
      </c>
      <c r="E450" s="9" t="s">
        <v>4545</v>
      </c>
      <c r="F450" s="9" t="s">
        <v>4546</v>
      </c>
      <c r="G450" s="9" t="s">
        <v>4547</v>
      </c>
      <c r="H450" s="9" t="s">
        <v>4548</v>
      </c>
      <c r="I450" s="9" t="s">
        <v>3135</v>
      </c>
      <c r="J450" s="9" t="b">
        <v>0</v>
      </c>
      <c r="K450" s="9" t="b">
        <v>0</v>
      </c>
      <c r="L450" s="9">
        <v>213</v>
      </c>
      <c r="M450" s="9">
        <v>2</v>
      </c>
      <c r="N450" s="9">
        <v>3</v>
      </c>
      <c r="O450" s="9">
        <v>38</v>
      </c>
      <c r="P450" s="9">
        <v>3</v>
      </c>
      <c r="Q450" s="9">
        <v>1179914</v>
      </c>
      <c r="R450" s="9">
        <v>1878240</v>
      </c>
      <c r="S450" s="9" t="str">
        <f>IF(tbl_crime[[#This Row],[COMMUNITY_AREA_NUMBER]]="", "",_xlfn.XLOOKUP(tbl_crime[[#This Row],[COMMUNITY_AREA_NUMBER]],tbl_census[COMMUNITY_AREA_NUMBER],tbl_census[COMMUNITY_AREA_NAME]))</f>
        <v>Grand Boulevard</v>
      </c>
      <c r="T450" s="9">
        <f>IF(tbl_crime[[#This Row],[COMMUNITY_AREA_NUMBER]]="","",_xlfn.XLOOKUP(tbl_crime[[#This Row],[COMMUNITY_AREA_NUMBER]],tbl_census[COMMUNITY_AREA_NUMBER],tbl_census[HARDSHIP_INDEX]))</f>
        <v>57</v>
      </c>
      <c r="U450" s="9">
        <v>2005</v>
      </c>
      <c r="V450" s="9">
        <v>41.821164529999997</v>
      </c>
      <c r="W450" s="9">
        <v>-87.615493369999996</v>
      </c>
      <c r="X450" s="9" t="s">
        <v>4549</v>
      </c>
      <c r="Y450" s="9">
        <f>_xlfn.XLOOKUP(tbl_crime[[#This Row],[COMMUNITY_AREA_NUMBER]],Table3[CA_NUMBER],Table3[Rate of misconduct per 100 students])</f>
        <v>217.20000000000002</v>
      </c>
      <c r="Z450" s="9">
        <f>_xlfn.XLOOKUP(tbl_crime[[#This Row],[COMMUNITY_AREA_NUMBER]],Table3[CA_NUMBER],Table3[TOTAL_COLLEGE_ENROLLMENT])</f>
        <v>2809</v>
      </c>
    </row>
    <row r="451" spans="2:26" x14ac:dyDescent="0.2">
      <c r="B451" s="9">
        <v>4810471</v>
      </c>
      <c r="C451" s="9" t="s">
        <v>4550</v>
      </c>
      <c r="D451" s="10">
        <v>38886</v>
      </c>
      <c r="E451" s="9" t="s">
        <v>4198</v>
      </c>
      <c r="F451" s="9">
        <v>320</v>
      </c>
      <c r="G451" s="9" t="s">
        <v>4547</v>
      </c>
      <c r="H451" s="9" t="s">
        <v>4551</v>
      </c>
      <c r="I451" s="9" t="s">
        <v>3135</v>
      </c>
      <c r="J451" s="9" t="b">
        <v>1</v>
      </c>
      <c r="K451" s="9" t="b">
        <v>0</v>
      </c>
      <c r="L451" s="9">
        <v>2011</v>
      </c>
      <c r="M451" s="9">
        <v>20</v>
      </c>
      <c r="N451" s="9">
        <v>40</v>
      </c>
      <c r="O451" s="9">
        <v>2</v>
      </c>
      <c r="P451" s="9">
        <v>3</v>
      </c>
      <c r="Q451" s="9">
        <v>1156808</v>
      </c>
      <c r="R451" s="9">
        <v>1938405</v>
      </c>
      <c r="S451" s="9" t="str">
        <f>IF(tbl_crime[[#This Row],[COMMUNITY_AREA_NUMBER]]="", "",_xlfn.XLOOKUP(tbl_crime[[#This Row],[COMMUNITY_AREA_NUMBER]],tbl_census[COMMUNITY_AREA_NUMBER],tbl_census[COMMUNITY_AREA_NAME]))</f>
        <v>West Ridge</v>
      </c>
      <c r="T451" s="9">
        <f>IF(tbl_crime[[#This Row],[COMMUNITY_AREA_NUMBER]]="","",_xlfn.XLOOKUP(tbl_crime[[#This Row],[COMMUNITY_AREA_NUMBER]],tbl_census[COMMUNITY_AREA_NUMBER],tbl_census[HARDSHIP_INDEX]))</f>
        <v>46</v>
      </c>
      <c r="U451" s="9">
        <v>2006</v>
      </c>
      <c r="V451" s="9">
        <v>41.986760920000002</v>
      </c>
      <c r="W451" s="9">
        <v>-87.698624809999998</v>
      </c>
      <c r="X451" s="9" t="s">
        <v>4552</v>
      </c>
      <c r="Y451" s="9">
        <f>_xlfn.XLOOKUP(tbl_crime[[#This Row],[COMMUNITY_AREA_NUMBER]],Table3[CA_NUMBER],Table3[Rate of misconduct per 100 students])</f>
        <v>63.599999999999994</v>
      </c>
      <c r="Z451" s="9">
        <f>_xlfn.XLOOKUP(tbl_crime[[#This Row],[COMMUNITY_AREA_NUMBER]],Table3[CA_NUMBER],Table3[TOTAL_COLLEGE_ENROLLMENT])</f>
        <v>8197</v>
      </c>
    </row>
    <row r="452" spans="2:26" x14ac:dyDescent="0.2">
      <c r="B452" s="9">
        <v>10882712</v>
      </c>
      <c r="C452" s="9" t="s">
        <v>4553</v>
      </c>
      <c r="D452" s="10">
        <v>42813</v>
      </c>
      <c r="E452" s="9" t="s">
        <v>4554</v>
      </c>
      <c r="F452" s="9" t="s">
        <v>4546</v>
      </c>
      <c r="G452" s="9" t="s">
        <v>4547</v>
      </c>
      <c r="H452" s="9" t="s">
        <v>4548</v>
      </c>
      <c r="I452" s="9" t="s">
        <v>3135</v>
      </c>
      <c r="J452" s="9" t="b">
        <v>0</v>
      </c>
      <c r="K452" s="9" t="b">
        <v>0</v>
      </c>
      <c r="L452" s="9">
        <v>1133</v>
      </c>
      <c r="M452" s="9">
        <v>11</v>
      </c>
      <c r="N452" s="9">
        <v>24</v>
      </c>
      <c r="O452" s="9">
        <v>29</v>
      </c>
      <c r="P452" s="9">
        <v>3</v>
      </c>
      <c r="Q452" s="9">
        <v>1152475</v>
      </c>
      <c r="R452" s="9">
        <v>1894470</v>
      </c>
      <c r="S452" s="9" t="str">
        <f>IF(tbl_crime[[#This Row],[COMMUNITY_AREA_NUMBER]]="", "",_xlfn.XLOOKUP(tbl_crime[[#This Row],[COMMUNITY_AREA_NUMBER]],tbl_census[COMMUNITY_AREA_NUMBER],tbl_census[COMMUNITY_AREA_NAME]))</f>
        <v>North Lawndale</v>
      </c>
      <c r="T452" s="9">
        <f>IF(tbl_crime[[#This Row],[COMMUNITY_AREA_NUMBER]]="","",_xlfn.XLOOKUP(tbl_crime[[#This Row],[COMMUNITY_AREA_NUMBER]],tbl_census[COMMUNITY_AREA_NUMBER],tbl_census[HARDSHIP_INDEX]))</f>
        <v>87</v>
      </c>
      <c r="U452" s="9">
        <v>2017</v>
      </c>
      <c r="V452" s="9">
        <v>41.866286619999997</v>
      </c>
      <c r="W452" s="9">
        <v>-87.715725610000007</v>
      </c>
      <c r="X452" s="9" t="s">
        <v>4555</v>
      </c>
      <c r="Y452" s="9">
        <f>_xlfn.XLOOKUP(tbl_crime[[#This Row],[COMMUNITY_AREA_NUMBER]],Table3[CA_NUMBER],Table3[Rate of misconduct per 100 students])</f>
        <v>424.99999999999989</v>
      </c>
      <c r="Z452" s="9">
        <f>_xlfn.XLOOKUP(tbl_crime[[#This Row],[COMMUNITY_AREA_NUMBER]],Table3[CA_NUMBER],Table3[TOTAL_COLLEGE_ENROLLMENT])</f>
        <v>5146</v>
      </c>
    </row>
    <row r="453" spans="2:26" x14ac:dyDescent="0.2">
      <c r="B453" s="9">
        <v>4110831</v>
      </c>
      <c r="C453" s="9" t="s">
        <v>4556</v>
      </c>
      <c r="D453" s="10">
        <v>38529</v>
      </c>
      <c r="E453" s="9" t="s">
        <v>4557</v>
      </c>
      <c r="F453" s="9">
        <v>325</v>
      </c>
      <c r="G453" s="9" t="s">
        <v>4547</v>
      </c>
      <c r="H453" s="9" t="s">
        <v>4558</v>
      </c>
      <c r="I453" s="9" t="s">
        <v>3135</v>
      </c>
      <c r="J453" s="9" t="b">
        <v>0</v>
      </c>
      <c r="K453" s="9" t="b">
        <v>0</v>
      </c>
      <c r="L453" s="9">
        <v>1031</v>
      </c>
      <c r="M453" s="9">
        <v>10</v>
      </c>
      <c r="N453" s="9">
        <v>22</v>
      </c>
      <c r="O453" s="9">
        <v>30</v>
      </c>
      <c r="P453" s="9">
        <v>3</v>
      </c>
      <c r="Q453" s="9">
        <v>1148444</v>
      </c>
      <c r="R453" s="9">
        <v>1886380</v>
      </c>
      <c r="S453" s="9" t="str">
        <f>IF(tbl_crime[[#This Row],[COMMUNITY_AREA_NUMBER]]="", "",_xlfn.XLOOKUP(tbl_crime[[#This Row],[COMMUNITY_AREA_NUMBER]],tbl_census[COMMUNITY_AREA_NUMBER],tbl_census[COMMUNITY_AREA_NAME]))</f>
        <v>South Lawndale</v>
      </c>
      <c r="T453" s="9">
        <f>IF(tbl_crime[[#This Row],[COMMUNITY_AREA_NUMBER]]="","",_xlfn.XLOOKUP(tbl_crime[[#This Row],[COMMUNITY_AREA_NUMBER]],tbl_census[COMMUNITY_AREA_NUMBER],tbl_census[HARDSHIP_INDEX]))</f>
        <v>96</v>
      </c>
      <c r="U453" s="9">
        <v>2005</v>
      </c>
      <c r="V453" s="9">
        <v>41.844165269999998</v>
      </c>
      <c r="W453" s="9">
        <v>-87.730732329999995</v>
      </c>
      <c r="X453" s="9" t="s">
        <v>4559</v>
      </c>
      <c r="Y453" s="9">
        <f>_xlfn.XLOOKUP(tbl_crime[[#This Row],[COMMUNITY_AREA_NUMBER]],Table3[CA_NUMBER],Table3[Rate of misconduct per 100 students])</f>
        <v>234.69999999999996</v>
      </c>
      <c r="Z453" s="9">
        <f>_xlfn.XLOOKUP(tbl_crime[[#This Row],[COMMUNITY_AREA_NUMBER]],Table3[CA_NUMBER],Table3[TOTAL_COLLEGE_ENROLLMENT])</f>
        <v>14793</v>
      </c>
    </row>
    <row r="454" spans="2:26" x14ac:dyDescent="0.2">
      <c r="B454" s="9">
        <v>7578055</v>
      </c>
      <c r="C454" s="9" t="s">
        <v>4560</v>
      </c>
      <c r="D454" s="10">
        <v>40325</v>
      </c>
      <c r="E454" s="9" t="s">
        <v>4561</v>
      </c>
      <c r="F454" s="9">
        <v>320</v>
      </c>
      <c r="G454" s="9" t="s">
        <v>4547</v>
      </c>
      <c r="H454" s="9" t="s">
        <v>4551</v>
      </c>
      <c r="I454" s="9" t="s">
        <v>3135</v>
      </c>
      <c r="J454" s="9" t="b">
        <v>0</v>
      </c>
      <c r="K454" s="9" t="b">
        <v>0</v>
      </c>
      <c r="L454" s="9">
        <v>532</v>
      </c>
      <c r="M454" s="9">
        <v>5</v>
      </c>
      <c r="N454" s="9">
        <v>9</v>
      </c>
      <c r="O454" s="9">
        <v>53</v>
      </c>
      <c r="P454" s="9">
        <v>3</v>
      </c>
      <c r="Q454" s="9">
        <v>1178981</v>
      </c>
      <c r="R454" s="9">
        <v>1825999</v>
      </c>
      <c r="S454" s="9" t="str">
        <f>IF(tbl_crime[[#This Row],[COMMUNITY_AREA_NUMBER]]="", "",_xlfn.XLOOKUP(tbl_crime[[#This Row],[COMMUNITY_AREA_NUMBER]],tbl_census[COMMUNITY_AREA_NUMBER],tbl_census[COMMUNITY_AREA_NAME]))</f>
        <v>West Pullman</v>
      </c>
      <c r="T454" s="9">
        <f>IF(tbl_crime[[#This Row],[COMMUNITY_AREA_NUMBER]]="","",_xlfn.XLOOKUP(tbl_crime[[#This Row],[COMMUNITY_AREA_NUMBER]],tbl_census[COMMUNITY_AREA_NUMBER],tbl_census[HARDSHIP_INDEX]))</f>
        <v>62</v>
      </c>
      <c r="U454" s="9">
        <v>2010</v>
      </c>
      <c r="V454" s="9">
        <v>41.677830550000003</v>
      </c>
      <c r="W454" s="9">
        <v>-87.620503760000005</v>
      </c>
      <c r="X454" s="9" t="s">
        <v>4562</v>
      </c>
      <c r="Y454" s="9">
        <f>_xlfn.XLOOKUP(tbl_crime[[#This Row],[COMMUNITY_AREA_NUMBER]],Table3[CA_NUMBER],Table3[Rate of misconduct per 100 students])</f>
        <v>275.3</v>
      </c>
      <c r="Z454" s="9">
        <f>_xlfn.XLOOKUP(tbl_crime[[#This Row],[COMMUNITY_AREA_NUMBER]],Table3[CA_NUMBER],Table3[TOTAL_COLLEGE_ENROLLMENT])</f>
        <v>3240</v>
      </c>
    </row>
    <row r="455" spans="2:26" x14ac:dyDescent="0.2">
      <c r="B455" s="9">
        <v>6588112</v>
      </c>
      <c r="C455" s="9" t="s">
        <v>4563</v>
      </c>
      <c r="D455" s="10">
        <v>39754</v>
      </c>
      <c r="E455" s="9" t="s">
        <v>4564</v>
      </c>
      <c r="F455" s="9" t="s">
        <v>4546</v>
      </c>
      <c r="G455" s="9" t="s">
        <v>4547</v>
      </c>
      <c r="H455" s="9" t="s">
        <v>4548</v>
      </c>
      <c r="I455" s="9" t="s">
        <v>3135</v>
      </c>
      <c r="J455" s="9" t="b">
        <v>0</v>
      </c>
      <c r="K455" s="9" t="b">
        <v>0</v>
      </c>
      <c r="L455" s="9">
        <v>1111</v>
      </c>
      <c r="M455" s="9">
        <v>11</v>
      </c>
      <c r="N455" s="9">
        <v>37</v>
      </c>
      <c r="O455" s="9">
        <v>23</v>
      </c>
      <c r="P455" s="9">
        <v>3</v>
      </c>
      <c r="Q455" s="9">
        <v>1147268</v>
      </c>
      <c r="R455" s="9">
        <v>1905976</v>
      </c>
      <c r="S455" s="9" t="str">
        <f>IF(tbl_crime[[#This Row],[COMMUNITY_AREA_NUMBER]]="", "",_xlfn.XLOOKUP(tbl_crime[[#This Row],[COMMUNITY_AREA_NUMBER]],tbl_census[COMMUNITY_AREA_NUMBER],tbl_census[COMMUNITY_AREA_NAME]))</f>
        <v>Humboldt park</v>
      </c>
      <c r="T455" s="9">
        <f>IF(tbl_crime[[#This Row],[COMMUNITY_AREA_NUMBER]]="","",_xlfn.XLOOKUP(tbl_crime[[#This Row],[COMMUNITY_AREA_NUMBER]],tbl_census[COMMUNITY_AREA_NUMBER],tbl_census[HARDSHIP_INDEX]))</f>
        <v>85</v>
      </c>
      <c r="U455" s="9">
        <v>2008</v>
      </c>
      <c r="V455" s="9">
        <v>41.897961610000003</v>
      </c>
      <c r="W455" s="9">
        <v>-87.734546429999995</v>
      </c>
      <c r="X455" s="9" t="s">
        <v>4565</v>
      </c>
      <c r="Y455" s="9">
        <f>_xlfn.XLOOKUP(tbl_crime[[#This Row],[COMMUNITY_AREA_NUMBER]],Table3[CA_NUMBER],Table3[Rate of misconduct per 100 students])</f>
        <v>533.20000000000005</v>
      </c>
      <c r="Z455" s="9">
        <f>_xlfn.XLOOKUP(tbl_crime[[#This Row],[COMMUNITY_AREA_NUMBER]],Table3[CA_NUMBER],Table3[TOTAL_COLLEGE_ENROLLMENT])</f>
        <v>8620</v>
      </c>
    </row>
    <row r="456" spans="2:26" x14ac:dyDescent="0.2">
      <c r="B456" s="9">
        <v>2666808</v>
      </c>
      <c r="C456" s="9" t="s">
        <v>4566</v>
      </c>
      <c r="D456" s="10">
        <v>37716</v>
      </c>
      <c r="E456" s="9" t="s">
        <v>4567</v>
      </c>
      <c r="F456" s="9" t="s">
        <v>4546</v>
      </c>
      <c r="G456" s="9" t="s">
        <v>4547</v>
      </c>
      <c r="H456" s="9" t="s">
        <v>4548</v>
      </c>
      <c r="I456" s="9" t="s">
        <v>3135</v>
      </c>
      <c r="J456" s="9" t="b">
        <v>0</v>
      </c>
      <c r="K456" s="9" t="b">
        <v>0</v>
      </c>
      <c r="L456" s="9">
        <v>613</v>
      </c>
      <c r="M456" s="9">
        <v>6</v>
      </c>
      <c r="N456" s="9">
        <v>21</v>
      </c>
      <c r="O456" s="9">
        <v>71</v>
      </c>
      <c r="P456" s="9">
        <v>3</v>
      </c>
      <c r="Q456" s="9">
        <v>1170122</v>
      </c>
      <c r="R456" s="9">
        <v>1848931</v>
      </c>
      <c r="S456" s="9" t="str">
        <f>IF(tbl_crime[[#This Row],[COMMUNITY_AREA_NUMBER]]="", "",_xlfn.XLOOKUP(tbl_crime[[#This Row],[COMMUNITY_AREA_NUMBER]],tbl_census[COMMUNITY_AREA_NUMBER],tbl_census[COMMUNITY_AREA_NAME]))</f>
        <v>Auburn Gresham</v>
      </c>
      <c r="T456" s="9">
        <f>IF(tbl_crime[[#This Row],[COMMUNITY_AREA_NUMBER]]="","",_xlfn.XLOOKUP(tbl_crime[[#This Row],[COMMUNITY_AREA_NUMBER]],tbl_census[COMMUNITY_AREA_NUMBER],tbl_census[HARDSHIP_INDEX]))</f>
        <v>74</v>
      </c>
      <c r="U456" s="9">
        <v>2003</v>
      </c>
      <c r="V456" s="9">
        <v>41.74095603</v>
      </c>
      <c r="W456" s="9">
        <v>-87.652266740000002</v>
      </c>
      <c r="X456" s="9" t="s">
        <v>4568</v>
      </c>
      <c r="Y456" s="9">
        <f>_xlfn.XLOOKUP(tbl_crime[[#This Row],[COMMUNITY_AREA_NUMBER]],Table3[CA_NUMBER],Table3[Rate of misconduct per 100 students])</f>
        <v>305.3</v>
      </c>
      <c r="Z456" s="9">
        <f>_xlfn.XLOOKUP(tbl_crime[[#This Row],[COMMUNITY_AREA_NUMBER]],Table3[CA_NUMBER],Table3[TOTAL_COLLEGE_ENROLLMENT])</f>
        <v>4175</v>
      </c>
    </row>
    <row r="457" spans="2:26" x14ac:dyDescent="0.2">
      <c r="B457" s="9">
        <v>5260944</v>
      </c>
      <c r="C457" s="9" t="s">
        <v>4569</v>
      </c>
      <c r="D457" s="10">
        <v>39103</v>
      </c>
      <c r="E457" s="9" t="s">
        <v>4570</v>
      </c>
      <c r="F457" s="9">
        <v>320</v>
      </c>
      <c r="G457" s="9" t="s">
        <v>4547</v>
      </c>
      <c r="H457" s="9" t="s">
        <v>4551</v>
      </c>
      <c r="I457" s="9" t="s">
        <v>3277</v>
      </c>
      <c r="J457" s="9" t="b">
        <v>1</v>
      </c>
      <c r="K457" s="9" t="b">
        <v>0</v>
      </c>
      <c r="L457" s="9">
        <v>1912</v>
      </c>
      <c r="M457" s="9">
        <v>19</v>
      </c>
      <c r="N457" s="9">
        <v>47</v>
      </c>
      <c r="O457" s="9">
        <v>5</v>
      </c>
      <c r="P457" s="9">
        <v>3</v>
      </c>
      <c r="Q457" s="9">
        <v>1159731</v>
      </c>
      <c r="R457" s="9">
        <v>1924038</v>
      </c>
      <c r="S457" s="9" t="str">
        <f>IF(tbl_crime[[#This Row],[COMMUNITY_AREA_NUMBER]]="", "",_xlfn.XLOOKUP(tbl_crime[[#This Row],[COMMUNITY_AREA_NUMBER]],tbl_census[COMMUNITY_AREA_NUMBER],tbl_census[COMMUNITY_AREA_NAME]))</f>
        <v>North Center</v>
      </c>
      <c r="T457" s="9">
        <f>IF(tbl_crime[[#This Row],[COMMUNITY_AREA_NUMBER]]="","",_xlfn.XLOOKUP(tbl_crime[[#This Row],[COMMUNITY_AREA_NUMBER]],tbl_census[COMMUNITY_AREA_NUMBER],tbl_census[HARDSHIP_INDEX]))</f>
        <v>6</v>
      </c>
      <c r="U457" s="9">
        <v>2007</v>
      </c>
      <c r="V457" s="9">
        <v>41.947277210000003</v>
      </c>
      <c r="W457" s="9">
        <v>-87.688271830000005</v>
      </c>
      <c r="X457" s="9" t="s">
        <v>4571</v>
      </c>
      <c r="Y457" s="9">
        <f>_xlfn.XLOOKUP(tbl_crime[[#This Row],[COMMUNITY_AREA_NUMBER]],Table3[CA_NUMBER],Table3[Rate of misconduct per 100 students])</f>
        <v>41.3</v>
      </c>
      <c r="Z457" s="9">
        <f>_xlfn.XLOOKUP(tbl_crime[[#This Row],[COMMUNITY_AREA_NUMBER]],Table3[CA_NUMBER],Table3[TOTAL_COLLEGE_ENROLLMENT])</f>
        <v>7541</v>
      </c>
    </row>
    <row r="458" spans="2:26" x14ac:dyDescent="0.2">
      <c r="B458" s="9">
        <v>2906269</v>
      </c>
      <c r="C458" s="9" t="s">
        <v>4572</v>
      </c>
      <c r="D458" s="10">
        <v>37855</v>
      </c>
      <c r="E458" s="9" t="s">
        <v>4573</v>
      </c>
      <c r="F458" s="9" t="s">
        <v>4546</v>
      </c>
      <c r="G458" s="9" t="s">
        <v>4547</v>
      </c>
      <c r="H458" s="9" t="s">
        <v>4548</v>
      </c>
      <c r="I458" s="9" t="s">
        <v>3131</v>
      </c>
      <c r="J458" s="9" t="b">
        <v>0</v>
      </c>
      <c r="K458" s="9" t="b">
        <v>0</v>
      </c>
      <c r="L458" s="9">
        <v>1112</v>
      </c>
      <c r="M458" s="9">
        <v>11</v>
      </c>
      <c r="N458" s="9">
        <v>27</v>
      </c>
      <c r="O458" s="9">
        <v>23</v>
      </c>
      <c r="P458" s="9">
        <v>3</v>
      </c>
      <c r="Q458" s="9">
        <v>1151715</v>
      </c>
      <c r="R458" s="9">
        <v>1907749</v>
      </c>
      <c r="S458" s="9" t="str">
        <f>IF(tbl_crime[[#This Row],[COMMUNITY_AREA_NUMBER]]="", "",_xlfn.XLOOKUP(tbl_crime[[#This Row],[COMMUNITY_AREA_NUMBER]],tbl_census[COMMUNITY_AREA_NUMBER],tbl_census[COMMUNITY_AREA_NAME]))</f>
        <v>Humboldt park</v>
      </c>
      <c r="T458" s="9">
        <f>IF(tbl_crime[[#This Row],[COMMUNITY_AREA_NUMBER]]="","",_xlfn.XLOOKUP(tbl_crime[[#This Row],[COMMUNITY_AREA_NUMBER]],tbl_census[COMMUNITY_AREA_NUMBER],tbl_census[HARDSHIP_INDEX]))</f>
        <v>85</v>
      </c>
      <c r="U458" s="9">
        <v>2003</v>
      </c>
      <c r="V458" s="9">
        <v>41.902740559999998</v>
      </c>
      <c r="W458" s="9">
        <v>-87.718166199999999</v>
      </c>
      <c r="X458" s="9" t="s">
        <v>4574</v>
      </c>
      <c r="Y458" s="9">
        <f>_xlfn.XLOOKUP(tbl_crime[[#This Row],[COMMUNITY_AREA_NUMBER]],Table3[CA_NUMBER],Table3[Rate of misconduct per 100 students])</f>
        <v>533.20000000000005</v>
      </c>
      <c r="Z458" s="9">
        <f>_xlfn.XLOOKUP(tbl_crime[[#This Row],[COMMUNITY_AREA_NUMBER]],Table3[CA_NUMBER],Table3[TOTAL_COLLEGE_ENROLLMENT])</f>
        <v>8620</v>
      </c>
    </row>
    <row r="459" spans="2:26" x14ac:dyDescent="0.2">
      <c r="B459" s="9">
        <v>8536808</v>
      </c>
      <c r="C459" s="9" t="s">
        <v>4575</v>
      </c>
      <c r="D459" s="10">
        <v>40993</v>
      </c>
      <c r="E459" s="9" t="s">
        <v>4576</v>
      </c>
      <c r="F459" s="9" t="s">
        <v>4546</v>
      </c>
      <c r="G459" s="9" t="s">
        <v>4547</v>
      </c>
      <c r="H459" s="9" t="s">
        <v>4548</v>
      </c>
      <c r="I459" s="9" t="s">
        <v>3122</v>
      </c>
      <c r="J459" s="9" t="b">
        <v>0</v>
      </c>
      <c r="K459" s="9" t="b">
        <v>0</v>
      </c>
      <c r="L459" s="9">
        <v>713</v>
      </c>
      <c r="M459" s="9">
        <v>7</v>
      </c>
      <c r="N459" s="9">
        <v>16</v>
      </c>
      <c r="O459" s="9">
        <v>67</v>
      </c>
      <c r="P459" s="9">
        <v>3</v>
      </c>
      <c r="Q459" s="9">
        <v>1166954</v>
      </c>
      <c r="R459" s="9">
        <v>1867942</v>
      </c>
      <c r="S459" s="9" t="str">
        <f>IF(tbl_crime[[#This Row],[COMMUNITY_AREA_NUMBER]]="", "",_xlfn.XLOOKUP(tbl_crime[[#This Row],[COMMUNITY_AREA_NUMBER]],tbl_census[COMMUNITY_AREA_NUMBER],tbl_census[COMMUNITY_AREA_NAME]))</f>
        <v>West Englewood</v>
      </c>
      <c r="T459" s="9">
        <f>IF(tbl_crime[[#This Row],[COMMUNITY_AREA_NUMBER]]="","",_xlfn.XLOOKUP(tbl_crime[[#This Row],[COMMUNITY_AREA_NUMBER]],tbl_census[COMMUNITY_AREA_NUMBER],tbl_census[HARDSHIP_INDEX]))</f>
        <v>89</v>
      </c>
      <c r="U459" s="9">
        <v>2012</v>
      </c>
      <c r="V459" s="9">
        <v>41.793192939999997</v>
      </c>
      <c r="W459" s="9">
        <v>-87.663331470000003</v>
      </c>
      <c r="X459" s="9" t="s">
        <v>4577</v>
      </c>
      <c r="Y459" s="9">
        <f>_xlfn.XLOOKUP(tbl_crime[[#This Row],[COMMUNITY_AREA_NUMBER]],Table3[CA_NUMBER],Table3[Rate of misconduct per 100 students])</f>
        <v>486.4</v>
      </c>
      <c r="Z459" s="9">
        <f>_xlfn.XLOOKUP(tbl_crime[[#This Row],[COMMUNITY_AREA_NUMBER]],Table3[CA_NUMBER],Table3[TOTAL_COLLEGE_ENROLLMENT])</f>
        <v>5946</v>
      </c>
    </row>
    <row r="460" spans="2:26" x14ac:dyDescent="0.2">
      <c r="B460" s="9">
        <v>8841511</v>
      </c>
      <c r="C460" s="9" t="s">
        <v>4578</v>
      </c>
      <c r="D460" s="10">
        <v>41193</v>
      </c>
      <c r="E460" s="9" t="s">
        <v>4579</v>
      </c>
      <c r="F460" s="9">
        <v>320</v>
      </c>
      <c r="G460" s="9" t="s">
        <v>4547</v>
      </c>
      <c r="H460" s="9" t="s">
        <v>4551</v>
      </c>
      <c r="I460" s="9" t="s">
        <v>3185</v>
      </c>
      <c r="J460" s="9" t="b">
        <v>1</v>
      </c>
      <c r="K460" s="9" t="b">
        <v>0</v>
      </c>
      <c r="L460" s="9">
        <v>1713</v>
      </c>
      <c r="M460" s="9">
        <v>17</v>
      </c>
      <c r="N460" s="9">
        <v>33</v>
      </c>
      <c r="O460" s="9">
        <v>14</v>
      </c>
      <c r="P460" s="9">
        <v>3</v>
      </c>
      <c r="Q460" s="9">
        <v>1155536</v>
      </c>
      <c r="R460" s="9">
        <v>1930847</v>
      </c>
      <c r="S460" s="9" t="str">
        <f>IF(tbl_crime[[#This Row],[COMMUNITY_AREA_NUMBER]]="", "",_xlfn.XLOOKUP(tbl_crime[[#This Row],[COMMUNITY_AREA_NUMBER]],tbl_census[COMMUNITY_AREA_NUMBER],tbl_census[COMMUNITY_AREA_NAME]))</f>
        <v>Albany Park</v>
      </c>
      <c r="T460" s="9">
        <f>IF(tbl_crime[[#This Row],[COMMUNITY_AREA_NUMBER]]="","",_xlfn.XLOOKUP(tbl_crime[[#This Row],[COMMUNITY_AREA_NUMBER]],tbl_census[COMMUNITY_AREA_NUMBER],tbl_census[HARDSHIP_INDEX]))</f>
        <v>53</v>
      </c>
      <c r="U460" s="9">
        <v>2012</v>
      </c>
      <c r="V460" s="9">
        <v>41.96604713</v>
      </c>
      <c r="W460" s="9">
        <v>-87.703507630000004</v>
      </c>
      <c r="X460" s="9" t="s">
        <v>4580</v>
      </c>
      <c r="Y460" s="9">
        <f>_xlfn.XLOOKUP(tbl_crime[[#This Row],[COMMUNITY_AREA_NUMBER]],Table3[CA_NUMBER],Table3[Rate of misconduct per 100 students])</f>
        <v>95.7</v>
      </c>
      <c r="Z460" s="9">
        <f>_xlfn.XLOOKUP(tbl_crime[[#This Row],[COMMUNITY_AREA_NUMBER]],Table3[CA_NUMBER],Table3[TOTAL_COLLEGE_ENROLLMENT])</f>
        <v>6864</v>
      </c>
    </row>
    <row r="461" spans="2:26" x14ac:dyDescent="0.2">
      <c r="B461" s="9">
        <v>3046354</v>
      </c>
      <c r="C461" s="9" t="s">
        <v>4581</v>
      </c>
      <c r="D461" s="10">
        <v>37937</v>
      </c>
      <c r="E461" s="9" t="s">
        <v>4582</v>
      </c>
      <c r="F461" s="9" t="s">
        <v>4546</v>
      </c>
      <c r="G461" s="9" t="s">
        <v>4547</v>
      </c>
      <c r="H461" s="9" t="s">
        <v>4548</v>
      </c>
      <c r="I461" s="9" t="s">
        <v>3348</v>
      </c>
      <c r="J461" s="9" t="b">
        <v>0</v>
      </c>
      <c r="K461" s="9" t="b">
        <v>0</v>
      </c>
      <c r="L461" s="9">
        <v>1634</v>
      </c>
      <c r="M461" s="9">
        <v>16</v>
      </c>
      <c r="N461" s="9">
        <v>38</v>
      </c>
      <c r="O461" s="9">
        <v>15</v>
      </c>
      <c r="P461" s="9">
        <v>3</v>
      </c>
      <c r="Q461" s="9">
        <v>1140892</v>
      </c>
      <c r="R461" s="9">
        <v>1923436</v>
      </c>
      <c r="S461" s="9" t="str">
        <f>IF(tbl_crime[[#This Row],[COMMUNITY_AREA_NUMBER]]="", "",_xlfn.XLOOKUP(tbl_crime[[#This Row],[COMMUNITY_AREA_NUMBER]],tbl_census[COMMUNITY_AREA_NUMBER],tbl_census[COMMUNITY_AREA_NAME]))</f>
        <v>Portage Park</v>
      </c>
      <c r="T461" s="9">
        <f>IF(tbl_crime[[#This Row],[COMMUNITY_AREA_NUMBER]]="","",_xlfn.XLOOKUP(tbl_crime[[#This Row],[COMMUNITY_AREA_NUMBER]],tbl_census[COMMUNITY_AREA_NUMBER],tbl_census[HARDSHIP_INDEX]))</f>
        <v>35</v>
      </c>
      <c r="U461" s="9">
        <v>2003</v>
      </c>
      <c r="V461" s="9">
        <v>41.945993440000002</v>
      </c>
      <c r="W461" s="9">
        <v>-87.757534559999996</v>
      </c>
      <c r="X461" s="9" t="s">
        <v>4583</v>
      </c>
      <c r="Y461" s="9">
        <f>_xlfn.XLOOKUP(tbl_crime[[#This Row],[COMMUNITY_AREA_NUMBER]],Table3[CA_NUMBER],Table3[Rate of misconduct per 100 students])</f>
        <v>60.100000000000009</v>
      </c>
      <c r="Z461" s="9">
        <f>_xlfn.XLOOKUP(tbl_crime[[#This Row],[COMMUNITY_AREA_NUMBER]],Table3[CA_NUMBER],Table3[TOTAL_COLLEGE_ENROLLMENT])</f>
        <v>6954</v>
      </c>
    </row>
    <row r="462" spans="2:26" x14ac:dyDescent="0.2">
      <c r="B462" s="9">
        <v>10831592</v>
      </c>
      <c r="C462" s="9" t="s">
        <v>4584</v>
      </c>
      <c r="D462" s="10">
        <v>42763</v>
      </c>
      <c r="E462" s="9" t="s">
        <v>4585</v>
      </c>
      <c r="F462" s="9" t="s">
        <v>4546</v>
      </c>
      <c r="G462" s="9" t="s">
        <v>4547</v>
      </c>
      <c r="H462" s="9" t="s">
        <v>4548</v>
      </c>
      <c r="I462" s="9" t="s">
        <v>3135</v>
      </c>
      <c r="J462" s="9" t="b">
        <v>0</v>
      </c>
      <c r="K462" s="9" t="b">
        <v>0</v>
      </c>
      <c r="L462" s="9">
        <v>1511</v>
      </c>
      <c r="M462" s="9">
        <v>15</v>
      </c>
      <c r="N462" s="9">
        <v>29</v>
      </c>
      <c r="O462" s="9">
        <v>25</v>
      </c>
      <c r="P462" s="9">
        <v>3</v>
      </c>
      <c r="Q462" s="9">
        <v>1137854</v>
      </c>
      <c r="R462" s="9">
        <v>1905671</v>
      </c>
      <c r="S462" s="9" t="str">
        <f>IF(tbl_crime[[#This Row],[COMMUNITY_AREA_NUMBER]]="", "",_xlfn.XLOOKUP(tbl_crime[[#This Row],[COMMUNITY_AREA_NUMBER]],tbl_census[COMMUNITY_AREA_NUMBER],tbl_census[COMMUNITY_AREA_NAME]))</f>
        <v>Austin</v>
      </c>
      <c r="T462" s="9">
        <f>IF(tbl_crime[[#This Row],[COMMUNITY_AREA_NUMBER]]="","",_xlfn.XLOOKUP(tbl_crime[[#This Row],[COMMUNITY_AREA_NUMBER]],tbl_census[COMMUNITY_AREA_NUMBER],tbl_census[HARDSHIP_INDEX]))</f>
        <v>73</v>
      </c>
      <c r="U462" s="9">
        <v>2017</v>
      </c>
      <c r="V462" s="9">
        <v>41.897299740000001</v>
      </c>
      <c r="W462" s="9">
        <v>-87.769131009999995</v>
      </c>
      <c r="X462" s="9" t="s">
        <v>4586</v>
      </c>
      <c r="Y462" s="9">
        <f>_xlfn.XLOOKUP(tbl_crime[[#This Row],[COMMUNITY_AREA_NUMBER]],Table3[CA_NUMBER],Table3[Rate of misconduct per 100 students])</f>
        <v>578.79999999999995</v>
      </c>
      <c r="Z462" s="9">
        <f>_xlfn.XLOOKUP(tbl_crime[[#This Row],[COMMUNITY_AREA_NUMBER]],Table3[CA_NUMBER],Table3[TOTAL_COLLEGE_ENROLLMENT])</f>
        <v>10933</v>
      </c>
    </row>
    <row r="463" spans="2:26" x14ac:dyDescent="0.2">
      <c r="B463" s="9">
        <v>2953056</v>
      </c>
      <c r="C463" s="9" t="s">
        <v>4587</v>
      </c>
      <c r="D463" s="10">
        <v>37884</v>
      </c>
      <c r="E463" s="9" t="s">
        <v>4588</v>
      </c>
      <c r="F463" s="9">
        <v>312</v>
      </c>
      <c r="G463" s="9" t="s">
        <v>4547</v>
      </c>
      <c r="H463" s="9" t="s">
        <v>4589</v>
      </c>
      <c r="I463" s="9" t="s">
        <v>3135</v>
      </c>
      <c r="J463" s="9" t="b">
        <v>0</v>
      </c>
      <c r="K463" s="9" t="b">
        <v>0</v>
      </c>
      <c r="L463" s="9">
        <v>1613</v>
      </c>
      <c r="M463" s="9">
        <v>16</v>
      </c>
      <c r="N463" s="9">
        <v>41</v>
      </c>
      <c r="O463" s="9">
        <v>10</v>
      </c>
      <c r="P463" s="9">
        <v>3</v>
      </c>
      <c r="Q463" s="9">
        <v>1127782</v>
      </c>
      <c r="R463" s="9">
        <v>1936028</v>
      </c>
      <c r="S463" s="9" t="str">
        <f>IF(tbl_crime[[#This Row],[COMMUNITY_AREA_NUMBER]]="", "",_xlfn.XLOOKUP(tbl_crime[[#This Row],[COMMUNITY_AREA_NUMBER]],tbl_census[COMMUNITY_AREA_NUMBER],tbl_census[COMMUNITY_AREA_NAME]))</f>
        <v>Norwood Park</v>
      </c>
      <c r="T463" s="9">
        <f>IF(tbl_crime[[#This Row],[COMMUNITY_AREA_NUMBER]]="","",_xlfn.XLOOKUP(tbl_crime[[#This Row],[COMMUNITY_AREA_NUMBER]],tbl_census[COMMUNITY_AREA_NUMBER],tbl_census[HARDSHIP_INDEX]))</f>
        <v>21</v>
      </c>
      <c r="U463" s="9">
        <v>2003</v>
      </c>
      <c r="V463" s="9">
        <v>41.980778819999998</v>
      </c>
      <c r="W463" s="9">
        <v>-87.805438260000003</v>
      </c>
      <c r="X463" s="9" t="s">
        <v>4590</v>
      </c>
      <c r="Y463" s="9">
        <f>_xlfn.XLOOKUP(tbl_crime[[#This Row],[COMMUNITY_AREA_NUMBER]],Table3[CA_NUMBER],Table3[Rate of misconduct per 100 students])</f>
        <v>40.099999999999994</v>
      </c>
      <c r="Z463" s="9">
        <f>_xlfn.XLOOKUP(tbl_crime[[#This Row],[COMMUNITY_AREA_NUMBER]],Table3[CA_NUMBER],Table3[TOTAL_COLLEGE_ENROLLMENT])</f>
        <v>6469</v>
      </c>
    </row>
    <row r="464" spans="2:26" x14ac:dyDescent="0.2">
      <c r="B464" s="9">
        <v>11184062</v>
      </c>
      <c r="C464" s="9" t="s">
        <v>4591</v>
      </c>
      <c r="D464" s="10">
        <v>43090</v>
      </c>
      <c r="E464" s="9" t="s">
        <v>4592</v>
      </c>
      <c r="F464" s="9" t="s">
        <v>4546</v>
      </c>
      <c r="G464" s="9" t="s">
        <v>4547</v>
      </c>
      <c r="H464" s="9" t="s">
        <v>4548</v>
      </c>
      <c r="I464" s="9" t="s">
        <v>3264</v>
      </c>
      <c r="J464" s="9" t="b">
        <v>0</v>
      </c>
      <c r="K464" s="9" t="b">
        <v>0</v>
      </c>
      <c r="L464" s="9">
        <v>1223</v>
      </c>
      <c r="M464" s="9">
        <v>12</v>
      </c>
      <c r="N464" s="9">
        <v>2</v>
      </c>
      <c r="O464" s="9">
        <v>28</v>
      </c>
      <c r="P464" s="9">
        <v>3</v>
      </c>
      <c r="Q464" s="9">
        <v>1161099</v>
      </c>
      <c r="R464" s="9">
        <v>1899441</v>
      </c>
      <c r="S464" s="9" t="str">
        <f>IF(tbl_crime[[#This Row],[COMMUNITY_AREA_NUMBER]]="", "",_xlfn.XLOOKUP(tbl_crime[[#This Row],[COMMUNITY_AREA_NUMBER]],tbl_census[COMMUNITY_AREA_NUMBER],tbl_census[COMMUNITY_AREA_NAME]))</f>
        <v>Near West Side</v>
      </c>
      <c r="T464" s="9">
        <f>IF(tbl_crime[[#This Row],[COMMUNITY_AREA_NUMBER]]="","",_xlfn.XLOOKUP(tbl_crime[[#This Row],[COMMUNITY_AREA_NUMBER]],tbl_census[COMMUNITY_AREA_NUMBER],tbl_census[HARDSHIP_INDEX]))</f>
        <v>15</v>
      </c>
      <c r="U464" s="9">
        <v>2017</v>
      </c>
      <c r="V464" s="9">
        <v>41.879752879999998</v>
      </c>
      <c r="W464" s="9">
        <v>-87.683927990000001</v>
      </c>
      <c r="X464" s="9" t="s">
        <v>4593</v>
      </c>
      <c r="Y464" s="9">
        <f>_xlfn.XLOOKUP(tbl_crime[[#This Row],[COMMUNITY_AREA_NUMBER]],Table3[CA_NUMBER],Table3[Rate of misconduct per 100 students])</f>
        <v>420.90000000000003</v>
      </c>
      <c r="Z464" s="9">
        <f>_xlfn.XLOOKUP(tbl_crime[[#This Row],[COMMUNITY_AREA_NUMBER]],Table3[CA_NUMBER],Table3[TOTAL_COLLEGE_ENROLLMENT])</f>
        <v>7975</v>
      </c>
    </row>
    <row r="465" spans="2:26" x14ac:dyDescent="0.2">
      <c r="B465" s="9">
        <v>8875058</v>
      </c>
      <c r="C465" s="9" t="s">
        <v>4594</v>
      </c>
      <c r="D465" s="10">
        <v>41218</v>
      </c>
      <c r="E465" s="9" t="s">
        <v>4595</v>
      </c>
      <c r="F465" s="9">
        <v>330</v>
      </c>
      <c r="G465" s="9" t="s">
        <v>4547</v>
      </c>
      <c r="H465" s="9" t="s">
        <v>4596</v>
      </c>
      <c r="I465" s="9" t="s">
        <v>3348</v>
      </c>
      <c r="J465" s="9" t="b">
        <v>0</v>
      </c>
      <c r="K465" s="9" t="b">
        <v>0</v>
      </c>
      <c r="L465" s="9">
        <v>322</v>
      </c>
      <c r="M465" s="9">
        <v>3</v>
      </c>
      <c r="N465" s="9">
        <v>6</v>
      </c>
      <c r="O465" s="9">
        <v>69</v>
      </c>
      <c r="P465" s="9">
        <v>3</v>
      </c>
      <c r="Q465" s="9">
        <v>1177438</v>
      </c>
      <c r="R465" s="9">
        <v>1860407</v>
      </c>
      <c r="S465" s="9" t="str">
        <f>IF(tbl_crime[[#This Row],[COMMUNITY_AREA_NUMBER]]="", "",_xlfn.XLOOKUP(tbl_crime[[#This Row],[COMMUNITY_AREA_NUMBER]],tbl_census[COMMUNITY_AREA_NUMBER],tbl_census[COMMUNITY_AREA_NAME]))</f>
        <v>Greater Grand Crossing</v>
      </c>
      <c r="T465" s="9">
        <f>IF(tbl_crime[[#This Row],[COMMUNITY_AREA_NUMBER]]="","",_xlfn.XLOOKUP(tbl_crime[[#This Row],[COMMUNITY_AREA_NUMBER]],tbl_census[COMMUNITY_AREA_NUMBER],tbl_census[HARDSHIP_INDEX]))</f>
        <v>66</v>
      </c>
      <c r="U465" s="9">
        <v>2012</v>
      </c>
      <c r="V465" s="9">
        <v>41.772285480000001</v>
      </c>
      <c r="W465" s="9">
        <v>-87.625115460000004</v>
      </c>
      <c r="X465" s="9" t="s">
        <v>4597</v>
      </c>
      <c r="Y465" s="9">
        <f>_xlfn.XLOOKUP(tbl_crime[[#This Row],[COMMUNITY_AREA_NUMBER]],Table3[CA_NUMBER],Table3[Rate of misconduct per 100 students])</f>
        <v>328.7</v>
      </c>
      <c r="Z465" s="9">
        <f>_xlfn.XLOOKUP(tbl_crime[[#This Row],[COMMUNITY_AREA_NUMBER]],Table3[CA_NUMBER],Table3[TOTAL_COLLEGE_ENROLLMENT])</f>
        <v>4051</v>
      </c>
    </row>
    <row r="466" spans="2:26" x14ac:dyDescent="0.2">
      <c r="B466" s="9">
        <v>7410895</v>
      </c>
      <c r="C466" s="9" t="s">
        <v>4598</v>
      </c>
      <c r="D466" s="10">
        <v>40038</v>
      </c>
      <c r="E466" s="9" t="s">
        <v>4599</v>
      </c>
      <c r="F466" s="9">
        <v>326</v>
      </c>
      <c r="G466" s="9" t="s">
        <v>4547</v>
      </c>
      <c r="H466" s="9" t="s">
        <v>4600</v>
      </c>
      <c r="I466" s="9" t="s">
        <v>3135</v>
      </c>
      <c r="J466" s="9" t="b">
        <v>0</v>
      </c>
      <c r="K466" s="9" t="b">
        <v>0</v>
      </c>
      <c r="L466" s="9">
        <v>523</v>
      </c>
      <c r="M466" s="9">
        <v>5</v>
      </c>
      <c r="N466" s="9">
        <v>34</v>
      </c>
      <c r="O466" s="9">
        <v>53</v>
      </c>
      <c r="P466" s="9">
        <v>3</v>
      </c>
      <c r="Q466" s="9">
        <v>1173624</v>
      </c>
      <c r="R466" s="9">
        <v>1821070</v>
      </c>
      <c r="S466" s="9" t="str">
        <f>IF(tbl_crime[[#This Row],[COMMUNITY_AREA_NUMBER]]="", "",_xlfn.XLOOKUP(tbl_crime[[#This Row],[COMMUNITY_AREA_NUMBER]],tbl_census[COMMUNITY_AREA_NUMBER],tbl_census[COMMUNITY_AREA_NAME]))</f>
        <v>West Pullman</v>
      </c>
      <c r="T466" s="9">
        <f>IF(tbl_crime[[#This Row],[COMMUNITY_AREA_NUMBER]]="","",_xlfn.XLOOKUP(tbl_crime[[#This Row],[COMMUNITY_AREA_NUMBER]],tbl_census[COMMUNITY_AREA_NUMBER],tbl_census[HARDSHIP_INDEX]))</f>
        <v>62</v>
      </c>
      <c r="U466" s="9">
        <v>2009</v>
      </c>
      <c r="V466" s="9">
        <v>41.664424510000003</v>
      </c>
      <c r="W466" s="9">
        <v>-87.640257230000003</v>
      </c>
      <c r="X466" s="9" t="s">
        <v>4601</v>
      </c>
      <c r="Y466" s="9">
        <f>_xlfn.XLOOKUP(tbl_crime[[#This Row],[COMMUNITY_AREA_NUMBER]],Table3[CA_NUMBER],Table3[Rate of misconduct per 100 students])</f>
        <v>275.3</v>
      </c>
      <c r="Z466" s="9">
        <f>_xlfn.XLOOKUP(tbl_crime[[#This Row],[COMMUNITY_AREA_NUMBER]],Table3[CA_NUMBER],Table3[TOTAL_COLLEGE_ENROLLMENT])</f>
        <v>3240</v>
      </c>
    </row>
    <row r="467" spans="2:26" x14ac:dyDescent="0.2">
      <c r="B467" s="9">
        <v>9425197</v>
      </c>
      <c r="C467" s="9" t="s">
        <v>4602</v>
      </c>
      <c r="D467" s="10">
        <v>41620</v>
      </c>
      <c r="E467" s="9" t="s">
        <v>4603</v>
      </c>
      <c r="F467" s="9" t="s">
        <v>4546</v>
      </c>
      <c r="G467" s="9" t="s">
        <v>4547</v>
      </c>
      <c r="H467" s="9" t="s">
        <v>4548</v>
      </c>
      <c r="I467" s="9" t="s">
        <v>3158</v>
      </c>
      <c r="J467" s="9" t="b">
        <v>0</v>
      </c>
      <c r="K467" s="9" t="b">
        <v>0</v>
      </c>
      <c r="L467" s="9">
        <v>622</v>
      </c>
      <c r="M467" s="9">
        <v>6</v>
      </c>
      <c r="N467" s="9">
        <v>21</v>
      </c>
      <c r="O467" s="9">
        <v>44</v>
      </c>
      <c r="P467" s="9">
        <v>3</v>
      </c>
      <c r="Q467" s="9">
        <v>1177022</v>
      </c>
      <c r="R467" s="9">
        <v>1851111</v>
      </c>
      <c r="S467" s="9" t="str">
        <f>IF(tbl_crime[[#This Row],[COMMUNITY_AREA_NUMBER]]="", "",_xlfn.XLOOKUP(tbl_crime[[#This Row],[COMMUNITY_AREA_NUMBER]],tbl_census[COMMUNITY_AREA_NUMBER],tbl_census[COMMUNITY_AREA_NAME]))</f>
        <v>Chatham</v>
      </c>
      <c r="T467" s="9">
        <f>IF(tbl_crime[[#This Row],[COMMUNITY_AREA_NUMBER]]="","",_xlfn.XLOOKUP(tbl_crime[[#This Row],[COMMUNITY_AREA_NUMBER]],tbl_census[COMMUNITY_AREA_NUMBER],tbl_census[HARDSHIP_INDEX]))</f>
        <v>60</v>
      </c>
      <c r="U467" s="9">
        <v>2013</v>
      </c>
      <c r="V467" s="9">
        <v>41.746785580000001</v>
      </c>
      <c r="W467" s="9">
        <v>-87.626920209999994</v>
      </c>
      <c r="X467" s="9" t="s">
        <v>4604</v>
      </c>
      <c r="Y467" s="9">
        <f>_xlfn.XLOOKUP(tbl_crime[[#This Row],[COMMUNITY_AREA_NUMBER]],Table3[CA_NUMBER],Table3[Rate of misconduct per 100 students])</f>
        <v>142.4</v>
      </c>
      <c r="Z467" s="9">
        <f>_xlfn.XLOOKUP(tbl_crime[[#This Row],[COMMUNITY_AREA_NUMBER]],Table3[CA_NUMBER],Table3[TOTAL_COLLEGE_ENROLLMENT])</f>
        <v>5042</v>
      </c>
    </row>
    <row r="468" spans="2:26" x14ac:dyDescent="0.2">
      <c r="B468" s="9">
        <v>2164207</v>
      </c>
      <c r="C468" s="9" t="s">
        <v>4605</v>
      </c>
      <c r="D468" s="10">
        <v>37405</v>
      </c>
      <c r="E468" s="9" t="s">
        <v>4606</v>
      </c>
      <c r="F468" s="9">
        <v>312</v>
      </c>
      <c r="G468" s="9" t="s">
        <v>4547</v>
      </c>
      <c r="H468" s="9" t="s">
        <v>4589</v>
      </c>
      <c r="I468" s="9" t="s">
        <v>3135</v>
      </c>
      <c r="J468" s="9" t="b">
        <v>0</v>
      </c>
      <c r="K468" s="9" t="b">
        <v>0</v>
      </c>
      <c r="L468" s="9">
        <v>1132</v>
      </c>
      <c r="M468" s="9">
        <v>11</v>
      </c>
      <c r="N468" s="9">
        <v>28</v>
      </c>
      <c r="O468" s="9">
        <v>26</v>
      </c>
      <c r="P468" s="9">
        <v>3</v>
      </c>
      <c r="Q468" s="9">
        <v>1148751</v>
      </c>
      <c r="R468" s="9">
        <v>1898031</v>
      </c>
      <c r="S468" s="9" t="str">
        <f>IF(tbl_crime[[#This Row],[COMMUNITY_AREA_NUMBER]]="", "",_xlfn.XLOOKUP(tbl_crime[[#This Row],[COMMUNITY_AREA_NUMBER]],tbl_census[COMMUNITY_AREA_NUMBER],tbl_census[COMMUNITY_AREA_NAME]))</f>
        <v>West Garfield Park</v>
      </c>
      <c r="T468" s="9">
        <f>IF(tbl_crime[[#This Row],[COMMUNITY_AREA_NUMBER]]="","",_xlfn.XLOOKUP(tbl_crime[[#This Row],[COMMUNITY_AREA_NUMBER]],tbl_census[COMMUNITY_AREA_NUMBER],tbl_census[HARDSHIP_INDEX]))</f>
        <v>92</v>
      </c>
      <c r="U468" s="9">
        <v>2002</v>
      </c>
      <c r="V468" s="9">
        <v>41.876131129999997</v>
      </c>
      <c r="W468" s="9">
        <v>-87.729304870000007</v>
      </c>
      <c r="X468" s="9" t="s">
        <v>4607</v>
      </c>
      <c r="Y468" s="9">
        <f>_xlfn.XLOOKUP(tbl_crime[[#This Row],[COMMUNITY_AREA_NUMBER]],Table3[CA_NUMBER],Table3[Rate of misconduct per 100 students])</f>
        <v>259.70000000000005</v>
      </c>
      <c r="Z468" s="9">
        <f>_xlfn.XLOOKUP(tbl_crime[[#This Row],[COMMUNITY_AREA_NUMBER]],Table3[CA_NUMBER],Table3[TOTAL_COLLEGE_ENROLLMENT])</f>
        <v>2622</v>
      </c>
    </row>
    <row r="469" spans="2:26" x14ac:dyDescent="0.2">
      <c r="B469" s="9">
        <v>4136958</v>
      </c>
      <c r="C469" s="9" t="s">
        <v>4608</v>
      </c>
      <c r="D469" s="10">
        <v>38542</v>
      </c>
      <c r="E469" s="9" t="s">
        <v>4609</v>
      </c>
      <c r="F469" s="9" t="s">
        <v>4546</v>
      </c>
      <c r="G469" s="9" t="s">
        <v>4547</v>
      </c>
      <c r="H469" s="9" t="s">
        <v>4548</v>
      </c>
      <c r="I469" s="9" t="s">
        <v>3126</v>
      </c>
      <c r="J469" s="9" t="b">
        <v>0</v>
      </c>
      <c r="K469" s="9" t="b">
        <v>0</v>
      </c>
      <c r="L469" s="9">
        <v>513</v>
      </c>
      <c r="M469" s="9">
        <v>5</v>
      </c>
      <c r="N469" s="9">
        <v>34</v>
      </c>
      <c r="O469" s="9">
        <v>49</v>
      </c>
      <c r="P469" s="9">
        <v>3</v>
      </c>
      <c r="Q469" s="9">
        <v>1177175</v>
      </c>
      <c r="R469" s="9">
        <v>1833834</v>
      </c>
      <c r="S469" s="9" t="str">
        <f>IF(tbl_crime[[#This Row],[COMMUNITY_AREA_NUMBER]]="", "",_xlfn.XLOOKUP(tbl_crime[[#This Row],[COMMUNITY_AREA_NUMBER]],tbl_census[COMMUNITY_AREA_NUMBER],tbl_census[COMMUNITY_AREA_NAME]))</f>
        <v>Roseland</v>
      </c>
      <c r="T469" s="9">
        <f>IF(tbl_crime[[#This Row],[COMMUNITY_AREA_NUMBER]]="","",_xlfn.XLOOKUP(tbl_crime[[#This Row],[COMMUNITY_AREA_NUMBER]],tbl_census[COMMUNITY_AREA_NUMBER],tbl_census[HARDSHIP_INDEX]))</f>
        <v>52</v>
      </c>
      <c r="U469" s="9">
        <v>2005</v>
      </c>
      <c r="V469" s="9">
        <v>41.699371769999999</v>
      </c>
      <c r="W469" s="9">
        <v>-87.626879110000004</v>
      </c>
      <c r="X469" s="9" t="s">
        <v>4610</v>
      </c>
      <c r="Y469" s="9">
        <f>_xlfn.XLOOKUP(tbl_crime[[#This Row],[COMMUNITY_AREA_NUMBER]],Table3[CA_NUMBER],Table3[Rate of misconduct per 100 students])</f>
        <v>282.70000000000005</v>
      </c>
      <c r="Z469" s="9">
        <f>_xlfn.XLOOKUP(tbl_crime[[#This Row],[COMMUNITY_AREA_NUMBER]],Table3[CA_NUMBER],Table3[TOTAL_COLLEGE_ENROLLMENT])</f>
        <v>7020</v>
      </c>
    </row>
    <row r="470" spans="2:26" x14ac:dyDescent="0.2">
      <c r="B470" s="9">
        <v>1570987</v>
      </c>
      <c r="C470" s="9" t="s">
        <v>4611</v>
      </c>
      <c r="D470" s="10">
        <v>37047</v>
      </c>
      <c r="E470" s="9" t="s">
        <v>4612</v>
      </c>
      <c r="F470" s="9">
        <v>1350</v>
      </c>
      <c r="G470" s="9" t="s">
        <v>4613</v>
      </c>
      <c r="H470" s="9" t="s">
        <v>4614</v>
      </c>
      <c r="I470" s="9" t="s">
        <v>4615</v>
      </c>
      <c r="J470" s="9" t="b">
        <v>1</v>
      </c>
      <c r="K470" s="9" t="b">
        <v>0</v>
      </c>
      <c r="L470" s="9">
        <v>2113</v>
      </c>
      <c r="M470" s="9">
        <v>2</v>
      </c>
      <c r="P470" s="9">
        <v>26</v>
      </c>
      <c r="Q470" s="9">
        <v>1176499</v>
      </c>
      <c r="R470" s="9">
        <v>1884965</v>
      </c>
      <c r="S470" s="9" t="str">
        <f>IF(tbl_crime[[#This Row],[COMMUNITY_AREA_NUMBER]]="", "",_xlfn.XLOOKUP(tbl_crime[[#This Row],[COMMUNITY_AREA_NUMBER]],tbl_census[COMMUNITY_AREA_NUMBER],tbl_census[COMMUNITY_AREA_NAME]))</f>
        <v/>
      </c>
      <c r="T470" s="9" t="str">
        <f>IF(tbl_crime[[#This Row],[COMMUNITY_AREA_NUMBER]]="","",_xlfn.XLOOKUP(tbl_crime[[#This Row],[COMMUNITY_AREA_NUMBER]],tbl_census[COMMUNITY_AREA_NUMBER],tbl_census[HARDSHIP_INDEX]))</f>
        <v/>
      </c>
      <c r="U470" s="9">
        <v>2001</v>
      </c>
      <c r="V470" s="9">
        <v>41.839696089999997</v>
      </c>
      <c r="W470" s="9">
        <v>-87.627818570000002</v>
      </c>
      <c r="X470" s="9" t="s">
        <v>4616</v>
      </c>
      <c r="Y470" s="9">
        <f>_xlfn.XLOOKUP(tbl_crime[[#This Row],[COMMUNITY_AREA_NUMBER]],Table3[CA_NUMBER],Table3[Rate of misconduct per 100 students])</f>
        <v>0</v>
      </c>
      <c r="Z470" s="9">
        <f>_xlfn.XLOOKUP(tbl_crime[[#This Row],[COMMUNITY_AREA_NUMBER]],Table3[CA_NUMBER],Table3[TOTAL_COLLEGE_ENROLLMENT])</f>
        <v>0</v>
      </c>
    </row>
    <row r="471" spans="2:26" x14ac:dyDescent="0.2">
      <c r="B471" s="9">
        <v>4084479</v>
      </c>
      <c r="C471" s="9" t="s">
        <v>4617</v>
      </c>
      <c r="D471" s="10">
        <v>38519</v>
      </c>
      <c r="E471" s="9" t="s">
        <v>4618</v>
      </c>
      <c r="F471" s="9">
        <v>1350</v>
      </c>
      <c r="G471" s="9" t="s">
        <v>4613</v>
      </c>
      <c r="H471" s="9" t="s">
        <v>4614</v>
      </c>
      <c r="I471" s="9" t="s">
        <v>4615</v>
      </c>
      <c r="J471" s="9" t="b">
        <v>1</v>
      </c>
      <c r="K471" s="9" t="b">
        <v>0</v>
      </c>
      <c r="L471" s="9">
        <v>2113</v>
      </c>
      <c r="M471" s="9">
        <v>1</v>
      </c>
      <c r="N471" s="9">
        <v>3</v>
      </c>
      <c r="O471" s="9">
        <v>35</v>
      </c>
      <c r="P471" s="9">
        <v>26</v>
      </c>
      <c r="Q471" s="9">
        <v>1176730</v>
      </c>
      <c r="R471" s="9">
        <v>1886544</v>
      </c>
      <c r="S471" s="9" t="str">
        <f>IF(tbl_crime[[#This Row],[COMMUNITY_AREA_NUMBER]]="", "",_xlfn.XLOOKUP(tbl_crime[[#This Row],[COMMUNITY_AREA_NUMBER]],tbl_census[COMMUNITY_AREA_NUMBER],tbl_census[COMMUNITY_AREA_NAME]))</f>
        <v>Douglas</v>
      </c>
      <c r="T471" s="9">
        <f>IF(tbl_crime[[#This Row],[COMMUNITY_AREA_NUMBER]]="","",_xlfn.XLOOKUP(tbl_crime[[#This Row],[COMMUNITY_AREA_NUMBER]],tbl_census[COMMUNITY_AREA_NUMBER],tbl_census[HARDSHIP_INDEX]))</f>
        <v>47</v>
      </c>
      <c r="U471" s="9">
        <v>2005</v>
      </c>
      <c r="V471" s="9">
        <v>41.84402377</v>
      </c>
      <c r="W471" s="9">
        <v>-87.626923250000004</v>
      </c>
      <c r="X471" s="9" t="s">
        <v>4619</v>
      </c>
      <c r="Y471" s="9">
        <f>_xlfn.XLOOKUP(tbl_crime[[#This Row],[COMMUNITY_AREA_NUMBER]],Table3[CA_NUMBER],Table3[Rate of misconduct per 100 students])</f>
        <v>340</v>
      </c>
      <c r="Z471" s="9">
        <f>_xlfn.XLOOKUP(tbl_crime[[#This Row],[COMMUNITY_AREA_NUMBER]],Table3[CA_NUMBER],Table3[TOTAL_COLLEGE_ENROLLMENT])</f>
        <v>4670</v>
      </c>
    </row>
    <row r="472" spans="2:26" x14ac:dyDescent="0.2">
      <c r="B472" s="9">
        <v>11056591</v>
      </c>
      <c r="C472" s="9" t="s">
        <v>4620</v>
      </c>
      <c r="D472" s="10">
        <v>42963</v>
      </c>
      <c r="E472" s="9" t="s">
        <v>4621</v>
      </c>
      <c r="F472" s="9">
        <v>1365</v>
      </c>
      <c r="G472" s="9" t="s">
        <v>4613</v>
      </c>
      <c r="H472" s="9" t="s">
        <v>4622</v>
      </c>
      <c r="I472" s="9" t="s">
        <v>3122</v>
      </c>
      <c r="J472" s="9" t="b">
        <v>1</v>
      </c>
      <c r="K472" s="9" t="b">
        <v>0</v>
      </c>
      <c r="L472" s="9">
        <v>634</v>
      </c>
      <c r="M472" s="9">
        <v>6</v>
      </c>
      <c r="N472" s="9">
        <v>21</v>
      </c>
      <c r="O472" s="9">
        <v>49</v>
      </c>
      <c r="P472" s="9">
        <v>26</v>
      </c>
      <c r="Q472" s="9">
        <v>1175675</v>
      </c>
      <c r="R472" s="9">
        <v>1842516</v>
      </c>
      <c r="S472" s="9" t="str">
        <f>IF(tbl_crime[[#This Row],[COMMUNITY_AREA_NUMBER]]="", "",_xlfn.XLOOKUP(tbl_crime[[#This Row],[COMMUNITY_AREA_NUMBER]],tbl_census[COMMUNITY_AREA_NUMBER],tbl_census[COMMUNITY_AREA_NAME]))</f>
        <v>Roseland</v>
      </c>
      <c r="T472" s="9">
        <f>IF(tbl_crime[[#This Row],[COMMUNITY_AREA_NUMBER]]="","",_xlfn.XLOOKUP(tbl_crime[[#This Row],[COMMUNITY_AREA_NUMBER]],tbl_census[COMMUNITY_AREA_NUMBER],tbl_census[HARDSHIP_INDEX]))</f>
        <v>52</v>
      </c>
      <c r="U472" s="9">
        <v>2017</v>
      </c>
      <c r="V472" s="9">
        <v>41.723230030000003</v>
      </c>
      <c r="W472" s="9">
        <v>-87.632112530000001</v>
      </c>
      <c r="X472" s="9" t="s">
        <v>4623</v>
      </c>
      <c r="Y472" s="9">
        <f>_xlfn.XLOOKUP(tbl_crime[[#This Row],[COMMUNITY_AREA_NUMBER]],Table3[CA_NUMBER],Table3[Rate of misconduct per 100 students])</f>
        <v>282.70000000000005</v>
      </c>
      <c r="Z472" s="9">
        <f>_xlfn.XLOOKUP(tbl_crime[[#This Row],[COMMUNITY_AREA_NUMBER]],Table3[CA_NUMBER],Table3[TOTAL_COLLEGE_ENROLLMENT])</f>
        <v>7020</v>
      </c>
    </row>
    <row r="473" spans="2:26" x14ac:dyDescent="0.2">
      <c r="B473" s="9">
        <v>7174283</v>
      </c>
      <c r="C473" s="9" t="s">
        <v>4624</v>
      </c>
      <c r="D473" s="10">
        <v>40099</v>
      </c>
      <c r="E473" s="9" t="s">
        <v>4625</v>
      </c>
      <c r="F473" s="9">
        <v>1330</v>
      </c>
      <c r="G473" s="9" t="s">
        <v>4613</v>
      </c>
      <c r="H473" s="9" t="s">
        <v>4626</v>
      </c>
      <c r="I473" s="9" t="s">
        <v>3497</v>
      </c>
      <c r="J473" s="9" t="b">
        <v>1</v>
      </c>
      <c r="K473" s="9" t="b">
        <v>0</v>
      </c>
      <c r="L473" s="9">
        <v>834</v>
      </c>
      <c r="M473" s="9">
        <v>8</v>
      </c>
      <c r="N473" s="9">
        <v>13</v>
      </c>
      <c r="O473" s="9">
        <v>70</v>
      </c>
      <c r="P473" s="9">
        <v>26</v>
      </c>
      <c r="Q473" s="9">
        <v>1148764</v>
      </c>
      <c r="R473" s="9">
        <v>1851854</v>
      </c>
      <c r="S473" s="9" t="str">
        <f>IF(tbl_crime[[#This Row],[COMMUNITY_AREA_NUMBER]]="", "",_xlfn.XLOOKUP(tbl_crime[[#This Row],[COMMUNITY_AREA_NUMBER]],tbl_census[COMMUNITY_AREA_NUMBER],tbl_census[COMMUNITY_AREA_NAME]))</f>
        <v>Ashburn</v>
      </c>
      <c r="T473" s="9">
        <f>IF(tbl_crime[[#This Row],[COMMUNITY_AREA_NUMBER]]="","",_xlfn.XLOOKUP(tbl_crime[[#This Row],[COMMUNITY_AREA_NUMBER]],tbl_census[COMMUNITY_AREA_NUMBER],tbl_census[HARDSHIP_INDEX]))</f>
        <v>37</v>
      </c>
      <c r="U473" s="9">
        <v>2009</v>
      </c>
      <c r="V473" s="9">
        <v>41.749414459999997</v>
      </c>
      <c r="W473" s="9">
        <v>-87.730446599999993</v>
      </c>
      <c r="X473" s="9" t="s">
        <v>4627</v>
      </c>
      <c r="Y473" s="9">
        <f>_xlfn.XLOOKUP(tbl_crime[[#This Row],[COMMUNITY_AREA_NUMBER]],Table3[CA_NUMBER],Table3[Rate of misconduct per 100 students])</f>
        <v>196.8</v>
      </c>
      <c r="Z473" s="9">
        <f>_xlfn.XLOOKUP(tbl_crime[[#This Row],[COMMUNITY_AREA_NUMBER]],Table3[CA_NUMBER],Table3[TOTAL_COLLEGE_ENROLLMENT])</f>
        <v>6483</v>
      </c>
    </row>
    <row r="474" spans="2:26" x14ac:dyDescent="0.2">
      <c r="B474" s="9">
        <v>11106461</v>
      </c>
      <c r="C474" s="9" t="s">
        <v>4628</v>
      </c>
      <c r="D474" s="10">
        <v>43010</v>
      </c>
      <c r="E474" s="9" t="s">
        <v>4629</v>
      </c>
      <c r="F474" s="9">
        <v>1330</v>
      </c>
      <c r="G474" s="9" t="s">
        <v>4613</v>
      </c>
      <c r="H474" s="9" t="s">
        <v>4626</v>
      </c>
      <c r="I474" s="9" t="s">
        <v>3277</v>
      </c>
      <c r="J474" s="9" t="b">
        <v>1</v>
      </c>
      <c r="K474" s="9" t="b">
        <v>0</v>
      </c>
      <c r="L474" s="9">
        <v>621</v>
      </c>
      <c r="M474" s="9">
        <v>6</v>
      </c>
      <c r="N474" s="9">
        <v>17</v>
      </c>
      <c r="O474" s="9">
        <v>71</v>
      </c>
      <c r="P474" s="9">
        <v>26</v>
      </c>
      <c r="Q474" s="9">
        <v>1172343</v>
      </c>
      <c r="R474" s="9">
        <v>1852285</v>
      </c>
      <c r="S474" s="9" t="str">
        <f>IF(tbl_crime[[#This Row],[COMMUNITY_AREA_NUMBER]]="", "",_xlfn.XLOOKUP(tbl_crime[[#This Row],[COMMUNITY_AREA_NUMBER]],tbl_census[COMMUNITY_AREA_NUMBER],tbl_census[COMMUNITY_AREA_NAME]))</f>
        <v>Auburn Gresham</v>
      </c>
      <c r="T474" s="9">
        <f>IF(tbl_crime[[#This Row],[COMMUNITY_AREA_NUMBER]]="","",_xlfn.XLOOKUP(tbl_crime[[#This Row],[COMMUNITY_AREA_NUMBER]],tbl_census[COMMUNITY_AREA_NUMBER],tbl_census[HARDSHIP_INDEX]))</f>
        <v>74</v>
      </c>
      <c r="U474" s="9">
        <v>2017</v>
      </c>
      <c r="V474" s="9">
        <v>41.750111320000002</v>
      </c>
      <c r="W474" s="9">
        <v>-87.644030740000005</v>
      </c>
      <c r="X474" s="9" t="s">
        <v>4630</v>
      </c>
      <c r="Y474" s="9">
        <f>_xlfn.XLOOKUP(tbl_crime[[#This Row],[COMMUNITY_AREA_NUMBER]],Table3[CA_NUMBER],Table3[Rate of misconduct per 100 students])</f>
        <v>305.3</v>
      </c>
      <c r="Z474" s="9">
        <f>_xlfn.XLOOKUP(tbl_crime[[#This Row],[COMMUNITY_AREA_NUMBER]],Table3[CA_NUMBER],Table3[TOTAL_COLLEGE_ENROLLMENT])</f>
        <v>4175</v>
      </c>
    </row>
    <row r="475" spans="2:26" x14ac:dyDescent="0.2">
      <c r="B475" s="9">
        <v>8693981</v>
      </c>
      <c r="C475" s="9" t="s">
        <v>4631</v>
      </c>
      <c r="D475" s="10">
        <v>41096</v>
      </c>
      <c r="E475" s="9" t="s">
        <v>4632</v>
      </c>
      <c r="F475" s="9">
        <v>1330</v>
      </c>
      <c r="G475" s="9" t="s">
        <v>4613</v>
      </c>
      <c r="H475" s="9" t="s">
        <v>4626</v>
      </c>
      <c r="I475" s="9" t="s">
        <v>3126</v>
      </c>
      <c r="J475" s="9" t="b">
        <v>1</v>
      </c>
      <c r="K475" s="9" t="b">
        <v>0</v>
      </c>
      <c r="L475" s="9">
        <v>825</v>
      </c>
      <c r="M475" s="9">
        <v>8</v>
      </c>
      <c r="N475" s="9">
        <v>15</v>
      </c>
      <c r="O475" s="9">
        <v>66</v>
      </c>
      <c r="P475" s="9">
        <v>26</v>
      </c>
      <c r="Q475" s="9">
        <v>1159778</v>
      </c>
      <c r="R475" s="9">
        <v>1863228</v>
      </c>
      <c r="S475" s="9" t="str">
        <f>IF(tbl_crime[[#This Row],[COMMUNITY_AREA_NUMBER]]="", "",_xlfn.XLOOKUP(tbl_crime[[#This Row],[COMMUNITY_AREA_NUMBER]],tbl_census[COMMUNITY_AREA_NUMBER],tbl_census[COMMUNITY_AREA_NAME]))</f>
        <v>Chicago Lawn</v>
      </c>
      <c r="T475" s="9">
        <f>IF(tbl_crime[[#This Row],[COMMUNITY_AREA_NUMBER]]="","",_xlfn.XLOOKUP(tbl_crime[[#This Row],[COMMUNITY_AREA_NUMBER]],tbl_census[COMMUNITY_AREA_NUMBER],tbl_census[HARDSHIP_INDEX]))</f>
        <v>80</v>
      </c>
      <c r="U475" s="9">
        <v>2012</v>
      </c>
      <c r="V475" s="9">
        <v>41.780407539999999</v>
      </c>
      <c r="W475" s="9">
        <v>-87.689774650000004</v>
      </c>
      <c r="X475" s="9" t="s">
        <v>4633</v>
      </c>
      <c r="Y475" s="9">
        <f>_xlfn.XLOOKUP(tbl_crime[[#This Row],[COMMUNITY_AREA_NUMBER]],Table3[CA_NUMBER],Table3[Rate of misconduct per 100 students])</f>
        <v>224.5</v>
      </c>
      <c r="Z475" s="9">
        <f>_xlfn.XLOOKUP(tbl_crime[[#This Row],[COMMUNITY_AREA_NUMBER]],Table3[CA_NUMBER],Table3[TOTAL_COLLEGE_ENROLLMENT])</f>
        <v>7086</v>
      </c>
    </row>
    <row r="476" spans="2:26" x14ac:dyDescent="0.2">
      <c r="B476" s="9">
        <v>5827212</v>
      </c>
      <c r="C476" s="9" t="s">
        <v>4634</v>
      </c>
      <c r="D476" s="10">
        <v>39364</v>
      </c>
      <c r="E476" s="9" t="s">
        <v>4635</v>
      </c>
      <c r="F476" s="9">
        <v>1330</v>
      </c>
      <c r="G476" s="9" t="s">
        <v>4613</v>
      </c>
      <c r="H476" s="9" t="s">
        <v>4626</v>
      </c>
      <c r="I476" s="9" t="s">
        <v>3348</v>
      </c>
      <c r="J476" s="9" t="b">
        <v>1</v>
      </c>
      <c r="K476" s="9" t="b">
        <v>0</v>
      </c>
      <c r="L476" s="9">
        <v>2524</v>
      </c>
      <c r="M476" s="9">
        <v>25</v>
      </c>
      <c r="N476" s="9">
        <v>31</v>
      </c>
      <c r="O476" s="9">
        <v>22</v>
      </c>
      <c r="P476" s="9">
        <v>26</v>
      </c>
      <c r="Q476" s="9">
        <v>1149288</v>
      </c>
      <c r="R476" s="9">
        <v>1916658</v>
      </c>
      <c r="S476" s="9" t="str">
        <f>IF(tbl_crime[[#This Row],[COMMUNITY_AREA_NUMBER]]="", "",_xlfn.XLOOKUP(tbl_crime[[#This Row],[COMMUNITY_AREA_NUMBER]],tbl_census[COMMUNITY_AREA_NUMBER],tbl_census[COMMUNITY_AREA_NAME]))</f>
        <v>Logan Square</v>
      </c>
      <c r="T476" s="9">
        <f>IF(tbl_crime[[#This Row],[COMMUNITY_AREA_NUMBER]]="","",_xlfn.XLOOKUP(tbl_crime[[#This Row],[COMMUNITY_AREA_NUMBER]],tbl_census[COMMUNITY_AREA_NUMBER],tbl_census[HARDSHIP_INDEX]))</f>
        <v>23</v>
      </c>
      <c r="U476" s="9">
        <v>2007</v>
      </c>
      <c r="V476" s="9">
        <v>41.927235119999999</v>
      </c>
      <c r="W476" s="9">
        <v>-87.726849670000007</v>
      </c>
      <c r="X476" s="9" t="s">
        <v>4636</v>
      </c>
      <c r="Y476" s="9">
        <f>_xlfn.XLOOKUP(tbl_crime[[#This Row],[COMMUNITY_AREA_NUMBER]],Table3[CA_NUMBER],Table3[Rate of misconduct per 100 students])</f>
        <v>122.49999999999999</v>
      </c>
      <c r="Z476" s="9">
        <f>_xlfn.XLOOKUP(tbl_crime[[#This Row],[COMMUNITY_AREA_NUMBER]],Table3[CA_NUMBER],Table3[TOTAL_COLLEGE_ENROLLMENT])</f>
        <v>7351</v>
      </c>
    </row>
    <row r="477" spans="2:26" x14ac:dyDescent="0.2">
      <c r="B477" s="9">
        <v>9413737</v>
      </c>
      <c r="C477" s="9" t="s">
        <v>4637</v>
      </c>
      <c r="D477" s="10">
        <v>41611</v>
      </c>
      <c r="E477" s="9" t="s">
        <v>4638</v>
      </c>
      <c r="F477" s="9">
        <v>1330</v>
      </c>
      <c r="G477" s="9" t="s">
        <v>4613</v>
      </c>
      <c r="H477" s="9" t="s">
        <v>4626</v>
      </c>
      <c r="I477" s="9" t="s">
        <v>4639</v>
      </c>
      <c r="J477" s="9" t="b">
        <v>1</v>
      </c>
      <c r="K477" s="9" t="b">
        <v>0</v>
      </c>
      <c r="L477" s="9">
        <v>113</v>
      </c>
      <c r="M477" s="9">
        <v>1</v>
      </c>
      <c r="N477" s="9">
        <v>2</v>
      </c>
      <c r="O477" s="9">
        <v>32</v>
      </c>
      <c r="P477" s="9">
        <v>26</v>
      </c>
      <c r="Q477" s="9">
        <v>1176436</v>
      </c>
      <c r="R477" s="9">
        <v>1898416</v>
      </c>
      <c r="S477" s="9" t="str">
        <f>IF(tbl_crime[[#This Row],[COMMUNITY_AREA_NUMBER]]="", "",_xlfn.XLOOKUP(tbl_crime[[#This Row],[COMMUNITY_AREA_NUMBER]],tbl_census[COMMUNITY_AREA_NUMBER],tbl_census[COMMUNITY_AREA_NAME]))</f>
        <v>Loop</v>
      </c>
      <c r="T477" s="9">
        <f>IF(tbl_crime[[#This Row],[COMMUNITY_AREA_NUMBER]]="","",_xlfn.XLOOKUP(tbl_crime[[#This Row],[COMMUNITY_AREA_NUMBER]],tbl_census[COMMUNITY_AREA_NUMBER],tbl_census[HARDSHIP_INDEX]))</f>
        <v>3</v>
      </c>
      <c r="U477" s="9">
        <v>2013</v>
      </c>
      <c r="V477" s="9">
        <v>41.876607960000001</v>
      </c>
      <c r="W477" s="9">
        <v>-87.627644059999994</v>
      </c>
      <c r="X477" s="9" t="s">
        <v>4640</v>
      </c>
      <c r="Y477" s="9">
        <f>_xlfn.XLOOKUP(tbl_crime[[#This Row],[COMMUNITY_AREA_NUMBER]],Table3[CA_NUMBER],Table3[Rate of misconduct per 100 students])</f>
        <v>4.5</v>
      </c>
      <c r="Z477" s="9">
        <f>_xlfn.XLOOKUP(tbl_crime[[#This Row],[COMMUNITY_AREA_NUMBER]],Table3[CA_NUMBER],Table3[TOTAL_COLLEGE_ENROLLMENT])</f>
        <v>871</v>
      </c>
    </row>
    <row r="478" spans="2:26" x14ac:dyDescent="0.2">
      <c r="B478" s="9">
        <v>3064175</v>
      </c>
      <c r="C478" s="9" t="s">
        <v>4641</v>
      </c>
      <c r="D478" s="10">
        <v>37948</v>
      </c>
      <c r="E478" s="9" t="s">
        <v>4642</v>
      </c>
      <c r="F478" s="9">
        <v>1350</v>
      </c>
      <c r="G478" s="9" t="s">
        <v>4613</v>
      </c>
      <c r="H478" s="9" t="s">
        <v>4614</v>
      </c>
      <c r="I478" s="9" t="s">
        <v>4643</v>
      </c>
      <c r="J478" s="9" t="b">
        <v>1</v>
      </c>
      <c r="K478" s="9" t="b">
        <v>0</v>
      </c>
      <c r="L478" s="9">
        <v>1125</v>
      </c>
      <c r="M478" s="9">
        <v>11</v>
      </c>
      <c r="N478" s="9">
        <v>2</v>
      </c>
      <c r="O478" s="9">
        <v>28</v>
      </c>
      <c r="P478" s="9">
        <v>26</v>
      </c>
      <c r="Q478" s="9">
        <v>1159433</v>
      </c>
      <c r="R478" s="9">
        <v>1898385</v>
      </c>
      <c r="S478" s="9" t="str">
        <f>IF(tbl_crime[[#This Row],[COMMUNITY_AREA_NUMBER]]="", "",_xlfn.XLOOKUP(tbl_crime[[#This Row],[COMMUNITY_AREA_NUMBER]],tbl_census[COMMUNITY_AREA_NUMBER],tbl_census[COMMUNITY_AREA_NAME]))</f>
        <v>Near West Side</v>
      </c>
      <c r="T478" s="9">
        <f>IF(tbl_crime[[#This Row],[COMMUNITY_AREA_NUMBER]]="","",_xlfn.XLOOKUP(tbl_crime[[#This Row],[COMMUNITY_AREA_NUMBER]],tbl_census[COMMUNITY_AREA_NUMBER],tbl_census[HARDSHIP_INDEX]))</f>
        <v>15</v>
      </c>
      <c r="U478" s="9">
        <v>2003</v>
      </c>
      <c r="V478" s="9">
        <v>41.876889550000001</v>
      </c>
      <c r="W478" s="9">
        <v>-87.690074379999999</v>
      </c>
      <c r="X478" s="9" t="s">
        <v>4644</v>
      </c>
      <c r="Y478" s="9">
        <f>_xlfn.XLOOKUP(tbl_crime[[#This Row],[COMMUNITY_AREA_NUMBER]],Table3[CA_NUMBER],Table3[Rate of misconduct per 100 students])</f>
        <v>420.90000000000003</v>
      </c>
      <c r="Z478" s="9">
        <f>_xlfn.XLOOKUP(tbl_crime[[#This Row],[COMMUNITY_AREA_NUMBER]],Table3[CA_NUMBER],Table3[TOTAL_COLLEGE_ENROLLMENT])</f>
        <v>7975</v>
      </c>
    </row>
    <row r="479" spans="2:26" x14ac:dyDescent="0.2">
      <c r="B479" s="9">
        <v>2774880</v>
      </c>
      <c r="C479" s="9" t="s">
        <v>4645</v>
      </c>
      <c r="D479" s="10">
        <v>37782</v>
      </c>
      <c r="E479" s="9" t="s">
        <v>4646</v>
      </c>
      <c r="F479" s="9">
        <v>1330</v>
      </c>
      <c r="G479" s="9" t="s">
        <v>4613</v>
      </c>
      <c r="H479" s="9" t="s">
        <v>4626</v>
      </c>
      <c r="I479" s="9" t="s">
        <v>4647</v>
      </c>
      <c r="J479" s="9" t="b">
        <v>1</v>
      </c>
      <c r="K479" s="9" t="b">
        <v>0</v>
      </c>
      <c r="L479" s="9">
        <v>2113</v>
      </c>
      <c r="M479" s="9">
        <v>2</v>
      </c>
      <c r="N479" s="9">
        <v>3</v>
      </c>
      <c r="O479" s="9">
        <v>35</v>
      </c>
      <c r="P479" s="9">
        <v>26</v>
      </c>
      <c r="Q479" s="9">
        <v>1176477</v>
      </c>
      <c r="R479" s="9">
        <v>1884226</v>
      </c>
      <c r="S479" s="9" t="str">
        <f>IF(tbl_crime[[#This Row],[COMMUNITY_AREA_NUMBER]]="", "",_xlfn.XLOOKUP(tbl_crime[[#This Row],[COMMUNITY_AREA_NUMBER]],tbl_census[COMMUNITY_AREA_NUMBER],tbl_census[COMMUNITY_AREA_NAME]))</f>
        <v>Douglas</v>
      </c>
      <c r="T479" s="9">
        <f>IF(tbl_crime[[#This Row],[COMMUNITY_AREA_NUMBER]]="","",_xlfn.XLOOKUP(tbl_crime[[#This Row],[COMMUNITY_AREA_NUMBER]],tbl_census[COMMUNITY_AREA_NUMBER],tbl_census[HARDSHIP_INDEX]))</f>
        <v>47</v>
      </c>
      <c r="U479" s="9">
        <v>2003</v>
      </c>
      <c r="V479" s="9">
        <v>41.837668710000003</v>
      </c>
      <c r="W479" s="9">
        <v>-87.627921569999998</v>
      </c>
      <c r="X479" s="9" t="s">
        <v>4648</v>
      </c>
      <c r="Y479" s="9">
        <f>_xlfn.XLOOKUP(tbl_crime[[#This Row],[COMMUNITY_AREA_NUMBER]],Table3[CA_NUMBER],Table3[Rate of misconduct per 100 students])</f>
        <v>340</v>
      </c>
      <c r="Z479" s="9">
        <f>_xlfn.XLOOKUP(tbl_crime[[#This Row],[COMMUNITY_AREA_NUMBER]],Table3[CA_NUMBER],Table3[TOTAL_COLLEGE_ENROLLMENT])</f>
        <v>4670</v>
      </c>
    </row>
    <row r="480" spans="2:26" x14ac:dyDescent="0.2">
      <c r="B480" s="9">
        <v>2100965</v>
      </c>
      <c r="C480" s="9" t="s">
        <v>4649</v>
      </c>
      <c r="D480" s="10">
        <v>37371</v>
      </c>
      <c r="E480" s="9" t="s">
        <v>4650</v>
      </c>
      <c r="F480" s="9">
        <v>1350</v>
      </c>
      <c r="G480" s="9" t="s">
        <v>4613</v>
      </c>
      <c r="H480" s="9" t="s">
        <v>4614</v>
      </c>
      <c r="I480" s="9" t="s">
        <v>4615</v>
      </c>
      <c r="J480" s="9" t="b">
        <v>1</v>
      </c>
      <c r="K480" s="9" t="b">
        <v>0</v>
      </c>
      <c r="L480" s="9">
        <v>212</v>
      </c>
      <c r="M480" s="9">
        <v>2</v>
      </c>
      <c r="N480" s="9">
        <v>4</v>
      </c>
      <c r="O480" s="9">
        <v>35</v>
      </c>
      <c r="P480" s="9">
        <v>26</v>
      </c>
      <c r="Q480" s="9">
        <v>1180555</v>
      </c>
      <c r="R480" s="9">
        <v>1880852</v>
      </c>
      <c r="S480" s="9" t="str">
        <f>IF(tbl_crime[[#This Row],[COMMUNITY_AREA_NUMBER]]="", "",_xlfn.XLOOKUP(tbl_crime[[#This Row],[COMMUNITY_AREA_NUMBER]],tbl_census[COMMUNITY_AREA_NUMBER],tbl_census[COMMUNITY_AREA_NAME]))</f>
        <v>Douglas</v>
      </c>
      <c r="T480" s="9">
        <f>IF(tbl_crime[[#This Row],[COMMUNITY_AREA_NUMBER]]="","",_xlfn.XLOOKUP(tbl_crime[[#This Row],[COMMUNITY_AREA_NUMBER]],tbl_census[COMMUNITY_AREA_NUMBER],tbl_census[HARDSHIP_INDEX]))</f>
        <v>47</v>
      </c>
      <c r="U480" s="9">
        <v>2002</v>
      </c>
      <c r="V480" s="9">
        <v>41.828317339999998</v>
      </c>
      <c r="W480" s="9">
        <v>-87.613061549999998</v>
      </c>
      <c r="X480" s="9" t="s">
        <v>4651</v>
      </c>
      <c r="Y480" s="9">
        <f>_xlfn.XLOOKUP(tbl_crime[[#This Row],[COMMUNITY_AREA_NUMBER]],Table3[CA_NUMBER],Table3[Rate of misconduct per 100 students])</f>
        <v>340</v>
      </c>
      <c r="Z480" s="9">
        <f>_xlfn.XLOOKUP(tbl_crime[[#This Row],[COMMUNITY_AREA_NUMBER]],Table3[CA_NUMBER],Table3[TOTAL_COLLEGE_ENROLLMENT])</f>
        <v>4670</v>
      </c>
    </row>
    <row r="481" spans="2:26" x14ac:dyDescent="0.2">
      <c r="B481" s="9">
        <v>5635192</v>
      </c>
      <c r="C481" s="9" t="s">
        <v>4652</v>
      </c>
      <c r="D481" s="10">
        <v>39081</v>
      </c>
      <c r="E481" s="9" t="s">
        <v>4653</v>
      </c>
      <c r="F481" s="9">
        <v>1360</v>
      </c>
      <c r="G481" s="9" t="s">
        <v>4613</v>
      </c>
      <c r="H481" s="9" t="s">
        <v>3750</v>
      </c>
      <c r="I481" s="9" t="s">
        <v>3135</v>
      </c>
      <c r="J481" s="9" t="b">
        <v>0</v>
      </c>
      <c r="K481" s="9" t="b">
        <v>0</v>
      </c>
      <c r="L481" s="9">
        <v>213</v>
      </c>
      <c r="M481" s="9">
        <v>2</v>
      </c>
      <c r="N481" s="9">
        <v>4</v>
      </c>
      <c r="O481" s="9">
        <v>38</v>
      </c>
      <c r="P481" s="9">
        <v>26</v>
      </c>
      <c r="Q481" s="9">
        <v>1182267</v>
      </c>
      <c r="R481" s="9">
        <v>1878667</v>
      </c>
      <c r="S481" s="9" t="str">
        <f>IF(tbl_crime[[#This Row],[COMMUNITY_AREA_NUMBER]]="", "",_xlfn.XLOOKUP(tbl_crime[[#This Row],[COMMUNITY_AREA_NUMBER]],tbl_census[COMMUNITY_AREA_NUMBER],tbl_census[COMMUNITY_AREA_NAME]))</f>
        <v>Grand Boulevard</v>
      </c>
      <c r="T481" s="9">
        <f>IF(tbl_crime[[#This Row],[COMMUNITY_AREA_NUMBER]]="","",_xlfn.XLOOKUP(tbl_crime[[#This Row],[COMMUNITY_AREA_NUMBER]],tbl_census[COMMUNITY_AREA_NUMBER],tbl_census[HARDSHIP_INDEX]))</f>
        <v>57</v>
      </c>
      <c r="U481" s="9">
        <v>2006</v>
      </c>
      <c r="V481" s="9">
        <v>41.82228198</v>
      </c>
      <c r="W481" s="9">
        <v>-87.606848249999999</v>
      </c>
      <c r="X481" s="9" t="s">
        <v>4654</v>
      </c>
      <c r="Y481" s="9">
        <f>_xlfn.XLOOKUP(tbl_crime[[#This Row],[COMMUNITY_AREA_NUMBER]],Table3[CA_NUMBER],Table3[Rate of misconduct per 100 students])</f>
        <v>217.20000000000002</v>
      </c>
      <c r="Z481" s="9">
        <f>_xlfn.XLOOKUP(tbl_crime[[#This Row],[COMMUNITY_AREA_NUMBER]],Table3[CA_NUMBER],Table3[TOTAL_COLLEGE_ENROLLMENT])</f>
        <v>2809</v>
      </c>
    </row>
    <row r="482" spans="2:26" x14ac:dyDescent="0.2">
      <c r="B482" s="9">
        <v>3081572</v>
      </c>
      <c r="C482" s="9" t="s">
        <v>4655</v>
      </c>
      <c r="D482" s="10">
        <v>37962</v>
      </c>
      <c r="E482" s="9" t="s">
        <v>4656</v>
      </c>
      <c r="F482" s="9">
        <v>1330</v>
      </c>
      <c r="G482" s="9" t="s">
        <v>4613</v>
      </c>
      <c r="H482" s="9" t="s">
        <v>4626</v>
      </c>
      <c r="I482" s="9" t="s">
        <v>4491</v>
      </c>
      <c r="J482" s="9" t="b">
        <v>1</v>
      </c>
      <c r="K482" s="9" t="b">
        <v>0</v>
      </c>
      <c r="L482" s="9">
        <v>112</v>
      </c>
      <c r="M482" s="9">
        <v>1</v>
      </c>
      <c r="N482" s="9">
        <v>2</v>
      </c>
      <c r="O482" s="9">
        <v>32</v>
      </c>
      <c r="P482" s="9">
        <v>26</v>
      </c>
      <c r="Q482" s="9">
        <v>1174618</v>
      </c>
      <c r="R482" s="9">
        <v>1899411</v>
      </c>
      <c r="S482" s="9" t="str">
        <f>IF(tbl_crime[[#This Row],[COMMUNITY_AREA_NUMBER]]="", "",_xlfn.XLOOKUP(tbl_crime[[#This Row],[COMMUNITY_AREA_NUMBER]],tbl_census[COMMUNITY_AREA_NUMBER],tbl_census[COMMUNITY_AREA_NAME]))</f>
        <v>Loop</v>
      </c>
      <c r="T482" s="9">
        <f>IF(tbl_crime[[#This Row],[COMMUNITY_AREA_NUMBER]]="","",_xlfn.XLOOKUP(tbl_crime[[#This Row],[COMMUNITY_AREA_NUMBER]],tbl_census[COMMUNITY_AREA_NUMBER],tbl_census[HARDSHIP_INDEX]))</f>
        <v>3</v>
      </c>
      <c r="U482" s="9">
        <v>2003</v>
      </c>
      <c r="V482" s="9">
        <v>41.879379129999997</v>
      </c>
      <c r="W482" s="9">
        <v>-87.634289350000003</v>
      </c>
      <c r="X482" s="9" t="s">
        <v>4657</v>
      </c>
      <c r="Y482" s="9">
        <f>_xlfn.XLOOKUP(tbl_crime[[#This Row],[COMMUNITY_AREA_NUMBER]],Table3[CA_NUMBER],Table3[Rate of misconduct per 100 students])</f>
        <v>4.5</v>
      </c>
      <c r="Z482" s="9">
        <f>_xlfn.XLOOKUP(tbl_crime[[#This Row],[COMMUNITY_AREA_NUMBER]],Table3[CA_NUMBER],Table3[TOTAL_COLLEGE_ENROLLMENT])</f>
        <v>871</v>
      </c>
    </row>
    <row r="483" spans="2:26" x14ac:dyDescent="0.2">
      <c r="B483" s="9">
        <v>6777303</v>
      </c>
      <c r="C483" s="9" t="s">
        <v>4658</v>
      </c>
      <c r="D483" s="10">
        <v>39871</v>
      </c>
      <c r="E483" s="9" t="s">
        <v>4659</v>
      </c>
      <c r="F483" s="9">
        <v>1330</v>
      </c>
      <c r="G483" s="9" t="s">
        <v>4613</v>
      </c>
      <c r="H483" s="9" t="s">
        <v>4626</v>
      </c>
      <c r="I483" s="9" t="s">
        <v>4491</v>
      </c>
      <c r="J483" s="9" t="b">
        <v>0</v>
      </c>
      <c r="K483" s="9" t="b">
        <v>0</v>
      </c>
      <c r="L483" s="9">
        <v>1911</v>
      </c>
      <c r="M483" s="9">
        <v>19</v>
      </c>
      <c r="N483" s="9">
        <v>47</v>
      </c>
      <c r="O483" s="9">
        <v>4</v>
      </c>
      <c r="P483" s="9">
        <v>26</v>
      </c>
      <c r="Q483" s="9">
        <v>1159513</v>
      </c>
      <c r="R483" s="9">
        <v>1931422</v>
      </c>
      <c r="S483" s="9" t="str">
        <f>IF(tbl_crime[[#This Row],[COMMUNITY_AREA_NUMBER]]="", "",_xlfn.XLOOKUP(tbl_crime[[#This Row],[COMMUNITY_AREA_NUMBER]],tbl_census[COMMUNITY_AREA_NUMBER],tbl_census[COMMUNITY_AREA_NAME]))</f>
        <v>Lincoln Square</v>
      </c>
      <c r="T483" s="9">
        <f>IF(tbl_crime[[#This Row],[COMMUNITY_AREA_NUMBER]]="","",_xlfn.XLOOKUP(tbl_crime[[#This Row],[COMMUNITY_AREA_NUMBER]],tbl_census[COMMUNITY_AREA_NUMBER],tbl_census[HARDSHIP_INDEX]))</f>
        <v>17</v>
      </c>
      <c r="U483" s="9">
        <v>2009</v>
      </c>
      <c r="V483" s="9">
        <v>41.967543810000002</v>
      </c>
      <c r="W483" s="9">
        <v>-87.688869019999998</v>
      </c>
      <c r="X483" s="9" t="s">
        <v>4660</v>
      </c>
      <c r="Y483" s="9">
        <f>_xlfn.XLOOKUP(tbl_crime[[#This Row],[COMMUNITY_AREA_NUMBER]],Table3[CA_NUMBER],Table3[Rate of misconduct per 100 students])</f>
        <v>17.099999999999998</v>
      </c>
      <c r="Z483" s="9">
        <f>_xlfn.XLOOKUP(tbl_crime[[#This Row],[COMMUNITY_AREA_NUMBER]],Table3[CA_NUMBER],Table3[TOTAL_COLLEGE_ENROLLMENT])</f>
        <v>4132</v>
      </c>
    </row>
    <row r="484" spans="2:26" x14ac:dyDescent="0.2">
      <c r="B484" s="9">
        <v>1762743</v>
      </c>
      <c r="C484" s="9" t="s">
        <v>4661</v>
      </c>
      <c r="D484" s="10">
        <v>37159</v>
      </c>
      <c r="E484" s="9" t="s">
        <v>4662</v>
      </c>
      <c r="F484" s="9">
        <v>1330</v>
      </c>
      <c r="G484" s="9" t="s">
        <v>4613</v>
      </c>
      <c r="H484" s="9" t="s">
        <v>4626</v>
      </c>
      <c r="I484" s="9" t="s">
        <v>3131</v>
      </c>
      <c r="J484" s="9" t="b">
        <v>1</v>
      </c>
      <c r="K484" s="9" t="b">
        <v>0</v>
      </c>
      <c r="L484" s="9">
        <v>634</v>
      </c>
      <c r="M484" s="9">
        <v>6</v>
      </c>
      <c r="P484" s="9">
        <v>26</v>
      </c>
      <c r="Q484" s="9">
        <v>1177043</v>
      </c>
      <c r="R484" s="9">
        <v>1847234</v>
      </c>
      <c r="S484" s="9" t="str">
        <f>IF(tbl_crime[[#This Row],[COMMUNITY_AREA_NUMBER]]="", "",_xlfn.XLOOKUP(tbl_crime[[#This Row],[COMMUNITY_AREA_NUMBER]],tbl_census[COMMUNITY_AREA_NUMBER],tbl_census[COMMUNITY_AREA_NAME]))</f>
        <v/>
      </c>
      <c r="T484" s="9" t="str">
        <f>IF(tbl_crime[[#This Row],[COMMUNITY_AREA_NUMBER]]="","",_xlfn.XLOOKUP(tbl_crime[[#This Row],[COMMUNITY_AREA_NUMBER]],tbl_census[COMMUNITY_AREA_NUMBER],tbl_census[HARDSHIP_INDEX]))</f>
        <v/>
      </c>
      <c r="U484" s="9">
        <v>2001</v>
      </c>
      <c r="V484" s="9">
        <v>41.736146140000002</v>
      </c>
      <c r="W484" s="9">
        <v>-87.626959869999993</v>
      </c>
      <c r="X484" s="9" t="s">
        <v>4663</v>
      </c>
      <c r="Y484" s="9">
        <f>_xlfn.XLOOKUP(tbl_crime[[#This Row],[COMMUNITY_AREA_NUMBER]],Table3[CA_NUMBER],Table3[Rate of misconduct per 100 students])</f>
        <v>0</v>
      </c>
      <c r="Z484" s="9">
        <f>_xlfn.XLOOKUP(tbl_crime[[#This Row],[COMMUNITY_AREA_NUMBER]],Table3[CA_NUMBER],Table3[TOTAL_COLLEGE_ENROLLMENT])</f>
        <v>0</v>
      </c>
    </row>
    <row r="485" spans="2:26" x14ac:dyDescent="0.2">
      <c r="B485" s="9">
        <v>1427912</v>
      </c>
      <c r="C485" s="9" t="s">
        <v>4664</v>
      </c>
      <c r="D485" s="10">
        <v>36952</v>
      </c>
      <c r="E485" s="9" t="s">
        <v>4665</v>
      </c>
      <c r="F485" s="9">
        <v>1505</v>
      </c>
      <c r="G485" s="9" t="s">
        <v>4666</v>
      </c>
      <c r="H485" s="9" t="s">
        <v>4667</v>
      </c>
      <c r="I485" s="9" t="s">
        <v>3122</v>
      </c>
      <c r="J485" s="9" t="b">
        <v>1</v>
      </c>
      <c r="K485" s="9" t="b">
        <v>0</v>
      </c>
      <c r="L485" s="9">
        <v>1923</v>
      </c>
      <c r="M485" s="9">
        <v>19</v>
      </c>
      <c r="P485" s="9">
        <v>16</v>
      </c>
      <c r="Q485" s="9">
        <v>1164982</v>
      </c>
      <c r="R485" s="9">
        <v>1926580</v>
      </c>
      <c r="S485" s="9" t="str">
        <f>IF(tbl_crime[[#This Row],[COMMUNITY_AREA_NUMBER]]="", "",_xlfn.XLOOKUP(tbl_crime[[#This Row],[COMMUNITY_AREA_NUMBER]],tbl_census[COMMUNITY_AREA_NUMBER],tbl_census[COMMUNITY_AREA_NAME]))</f>
        <v/>
      </c>
      <c r="T485" s="9" t="str">
        <f>IF(tbl_crime[[#This Row],[COMMUNITY_AREA_NUMBER]]="","",_xlfn.XLOOKUP(tbl_crime[[#This Row],[COMMUNITY_AREA_NUMBER]],tbl_census[COMMUNITY_AREA_NUMBER],tbl_census[HARDSHIP_INDEX]))</f>
        <v/>
      </c>
      <c r="U485" s="9">
        <v>2001</v>
      </c>
      <c r="V485" s="9">
        <v>41.954142509999997</v>
      </c>
      <c r="W485" s="9">
        <v>-87.668898150000004</v>
      </c>
      <c r="X485" s="9" t="s">
        <v>4668</v>
      </c>
      <c r="Y485" s="9">
        <f>_xlfn.XLOOKUP(tbl_crime[[#This Row],[COMMUNITY_AREA_NUMBER]],Table3[CA_NUMBER],Table3[Rate of misconduct per 100 students])</f>
        <v>0</v>
      </c>
      <c r="Z485" s="9">
        <f>_xlfn.XLOOKUP(tbl_crime[[#This Row],[COMMUNITY_AREA_NUMBER]],Table3[CA_NUMBER],Table3[TOTAL_COLLEGE_ENROLLMENT])</f>
        <v>0</v>
      </c>
    </row>
    <row r="486" spans="2:26" x14ac:dyDescent="0.2">
      <c r="B486" s="9">
        <v>5784844</v>
      </c>
      <c r="C486" s="9" t="s">
        <v>4669</v>
      </c>
      <c r="D486" s="10">
        <v>39342</v>
      </c>
      <c r="E486" s="9" t="s">
        <v>4670</v>
      </c>
      <c r="F486" s="9">
        <v>1506</v>
      </c>
      <c r="G486" s="9" t="s">
        <v>4666</v>
      </c>
      <c r="H486" s="9" t="s">
        <v>4671</v>
      </c>
      <c r="I486" s="9" t="s">
        <v>3185</v>
      </c>
      <c r="J486" s="9" t="b">
        <v>1</v>
      </c>
      <c r="K486" s="9" t="b">
        <v>0</v>
      </c>
      <c r="L486" s="9">
        <v>2424</v>
      </c>
      <c r="M486" s="9">
        <v>24</v>
      </c>
      <c r="N486" s="9">
        <v>49</v>
      </c>
      <c r="O486" s="9">
        <v>1</v>
      </c>
      <c r="P486" s="9">
        <v>16</v>
      </c>
      <c r="Q486" s="9">
        <v>1163398</v>
      </c>
      <c r="R486" s="9">
        <v>1946852</v>
      </c>
      <c r="S486" s="9" t="str">
        <f>IF(tbl_crime[[#This Row],[COMMUNITY_AREA_NUMBER]]="", "",_xlfn.XLOOKUP(tbl_crime[[#This Row],[COMMUNITY_AREA_NUMBER]],tbl_census[COMMUNITY_AREA_NUMBER],tbl_census[COMMUNITY_AREA_NAME]))</f>
        <v>Rogers Park</v>
      </c>
      <c r="T486" s="9">
        <f>IF(tbl_crime[[#This Row],[COMMUNITY_AREA_NUMBER]]="","",_xlfn.XLOOKUP(tbl_crime[[#This Row],[COMMUNITY_AREA_NUMBER]],tbl_census[COMMUNITY_AREA_NUMBER],tbl_census[HARDSHIP_INDEX]))</f>
        <v>39</v>
      </c>
      <c r="U486" s="9">
        <v>2007</v>
      </c>
      <c r="V486" s="9">
        <v>42.009803150000003</v>
      </c>
      <c r="W486" s="9">
        <v>-87.674147599999998</v>
      </c>
      <c r="X486" s="9" t="s">
        <v>4672</v>
      </c>
      <c r="Y486" s="9">
        <f>_xlfn.XLOOKUP(tbl_crime[[#This Row],[COMMUNITY_AREA_NUMBER]],Table3[CA_NUMBER],Table3[Rate of misconduct per 100 students])</f>
        <v>94.6</v>
      </c>
      <c r="Z486" s="9">
        <f>_xlfn.XLOOKUP(tbl_crime[[#This Row],[COMMUNITY_AREA_NUMBER]],Table3[CA_NUMBER],Table3[TOTAL_COLLEGE_ENROLLMENT])</f>
        <v>4068</v>
      </c>
    </row>
    <row r="487" spans="2:26" x14ac:dyDescent="0.2">
      <c r="B487" s="9">
        <v>1553689</v>
      </c>
      <c r="C487" s="9" t="s">
        <v>4673</v>
      </c>
      <c r="D487" s="10">
        <v>37036</v>
      </c>
      <c r="E487" s="9" t="s">
        <v>4674</v>
      </c>
      <c r="F487" s="9">
        <v>1506</v>
      </c>
      <c r="G487" s="9" t="s">
        <v>4666</v>
      </c>
      <c r="H487" s="9" t="s">
        <v>4671</v>
      </c>
      <c r="I487" s="9" t="s">
        <v>3135</v>
      </c>
      <c r="J487" s="9" t="b">
        <v>1</v>
      </c>
      <c r="K487" s="9" t="b">
        <v>0</v>
      </c>
      <c r="L487" s="9">
        <v>1125</v>
      </c>
      <c r="M487" s="9">
        <v>11</v>
      </c>
      <c r="P487" s="9">
        <v>16</v>
      </c>
      <c r="Q487" s="9">
        <v>1158862</v>
      </c>
      <c r="R487" s="9">
        <v>1899877</v>
      </c>
      <c r="S487" s="9" t="str">
        <f>IF(tbl_crime[[#This Row],[COMMUNITY_AREA_NUMBER]]="", "",_xlfn.XLOOKUP(tbl_crime[[#This Row],[COMMUNITY_AREA_NUMBER]],tbl_census[COMMUNITY_AREA_NUMBER],tbl_census[COMMUNITY_AREA_NAME]))</f>
        <v/>
      </c>
      <c r="T487" s="9" t="str">
        <f>IF(tbl_crime[[#This Row],[COMMUNITY_AREA_NUMBER]]="","",_xlfn.XLOOKUP(tbl_crime[[#This Row],[COMMUNITY_AREA_NUMBER]],tbl_census[COMMUNITY_AREA_NUMBER],tbl_census[HARDSHIP_INDEX]))</f>
        <v/>
      </c>
      <c r="U487" s="9">
        <v>2001</v>
      </c>
      <c r="V487" s="9">
        <v>41.880995460000001</v>
      </c>
      <c r="W487" s="9">
        <v>-87.692130000000006</v>
      </c>
      <c r="X487" s="9" t="s">
        <v>4675</v>
      </c>
      <c r="Y487" s="9">
        <f>_xlfn.XLOOKUP(tbl_crime[[#This Row],[COMMUNITY_AREA_NUMBER]],Table3[CA_NUMBER],Table3[Rate of misconduct per 100 students])</f>
        <v>0</v>
      </c>
      <c r="Z487" s="9">
        <f>_xlfn.XLOOKUP(tbl_crime[[#This Row],[COMMUNITY_AREA_NUMBER]],Table3[CA_NUMBER],Table3[TOTAL_COLLEGE_ENROLLMENT])</f>
        <v>0</v>
      </c>
    </row>
    <row r="488" spans="2:26" x14ac:dyDescent="0.2">
      <c r="B488" s="9">
        <v>1367327</v>
      </c>
      <c r="C488" s="9" t="s">
        <v>4676</v>
      </c>
      <c r="D488" s="10">
        <v>36919</v>
      </c>
      <c r="E488" s="9" t="s">
        <v>4677</v>
      </c>
      <c r="F488" s="9">
        <v>1513</v>
      </c>
      <c r="G488" s="9" t="s">
        <v>4666</v>
      </c>
      <c r="H488" s="9" t="s">
        <v>4678</v>
      </c>
      <c r="I488" s="9" t="s">
        <v>3135</v>
      </c>
      <c r="J488" s="9" t="b">
        <v>1</v>
      </c>
      <c r="K488" s="9" t="b">
        <v>0</v>
      </c>
      <c r="L488" s="9">
        <v>814</v>
      </c>
      <c r="M488" s="9">
        <v>8</v>
      </c>
      <c r="P488" s="9">
        <v>16</v>
      </c>
      <c r="Q488" s="9">
        <v>1145110</v>
      </c>
      <c r="R488" s="9">
        <v>1873073</v>
      </c>
      <c r="S488" s="9" t="str">
        <f>IF(tbl_crime[[#This Row],[COMMUNITY_AREA_NUMBER]]="", "",_xlfn.XLOOKUP(tbl_crime[[#This Row],[COMMUNITY_AREA_NUMBER]],tbl_census[COMMUNITY_AREA_NUMBER],tbl_census[COMMUNITY_AREA_NAME]))</f>
        <v/>
      </c>
      <c r="T488" s="9" t="str">
        <f>IF(tbl_crime[[#This Row],[COMMUNITY_AREA_NUMBER]]="","",_xlfn.XLOOKUP(tbl_crime[[#This Row],[COMMUNITY_AREA_NUMBER]],tbl_census[COMMUNITY_AREA_NUMBER],tbl_census[HARDSHIP_INDEX]))</f>
        <v/>
      </c>
      <c r="U488" s="9">
        <v>2001</v>
      </c>
      <c r="V488" s="9">
        <v>41.807712459999998</v>
      </c>
      <c r="W488" s="9">
        <v>-87.743303040000001</v>
      </c>
      <c r="X488" s="9" t="s">
        <v>4679</v>
      </c>
      <c r="Y488" s="9">
        <f>_xlfn.XLOOKUP(tbl_crime[[#This Row],[COMMUNITY_AREA_NUMBER]],Table3[CA_NUMBER],Table3[Rate of misconduct per 100 students])</f>
        <v>0</v>
      </c>
      <c r="Z488" s="9">
        <f>_xlfn.XLOOKUP(tbl_crime[[#This Row],[COMMUNITY_AREA_NUMBER]],Table3[CA_NUMBER],Table3[TOTAL_COLLEGE_ENROLLMENT])</f>
        <v>0</v>
      </c>
    </row>
    <row r="489" spans="2:26" x14ac:dyDescent="0.2">
      <c r="B489" s="9">
        <v>5228794</v>
      </c>
      <c r="C489" s="9" t="s">
        <v>4680</v>
      </c>
      <c r="D489" s="10">
        <v>38969</v>
      </c>
      <c r="E489" s="9" t="s">
        <v>4681</v>
      </c>
      <c r="F489" s="9">
        <v>1506</v>
      </c>
      <c r="G489" s="9" t="s">
        <v>4666</v>
      </c>
      <c r="H489" s="9" t="s">
        <v>4671</v>
      </c>
      <c r="I489" s="9" t="s">
        <v>3135</v>
      </c>
      <c r="J489" s="9" t="b">
        <v>1</v>
      </c>
      <c r="K489" s="9" t="b">
        <v>0</v>
      </c>
      <c r="L489" s="9">
        <v>1824</v>
      </c>
      <c r="M489" s="9">
        <v>18</v>
      </c>
      <c r="N489" s="9">
        <v>42</v>
      </c>
      <c r="O489" s="9">
        <v>8</v>
      </c>
      <c r="P489" s="9">
        <v>16</v>
      </c>
      <c r="Q489" s="9">
        <v>1176182</v>
      </c>
      <c r="R489" s="9">
        <v>1907168</v>
      </c>
      <c r="S489" s="9" t="str">
        <f>IF(tbl_crime[[#This Row],[COMMUNITY_AREA_NUMBER]]="", "",_xlfn.XLOOKUP(tbl_crime[[#This Row],[COMMUNITY_AREA_NUMBER]],tbl_census[COMMUNITY_AREA_NUMBER],tbl_census[COMMUNITY_AREA_NAME]))</f>
        <v>Near North Side</v>
      </c>
      <c r="T489" s="9">
        <f>IF(tbl_crime[[#This Row],[COMMUNITY_AREA_NUMBER]]="","",_xlfn.XLOOKUP(tbl_crime[[#This Row],[COMMUNITY_AREA_NUMBER]],tbl_census[COMMUNITY_AREA_NUMBER],tbl_census[HARDSHIP_INDEX]))</f>
        <v>1</v>
      </c>
      <c r="U489" s="9">
        <v>2006</v>
      </c>
      <c r="V489" s="9">
        <v>41.900629649999999</v>
      </c>
      <c r="W489" s="9">
        <v>-87.628312640000004</v>
      </c>
      <c r="X489" s="9" t="s">
        <v>4682</v>
      </c>
      <c r="Y489" s="9">
        <f>_xlfn.XLOOKUP(tbl_crime[[#This Row],[COMMUNITY_AREA_NUMBER]],Table3[CA_NUMBER],Table3[Rate of misconduct per 100 students])</f>
        <v>115.39999999999999</v>
      </c>
      <c r="Z489" s="9">
        <f>_xlfn.XLOOKUP(tbl_crime[[#This Row],[COMMUNITY_AREA_NUMBER]],Table3[CA_NUMBER],Table3[TOTAL_COLLEGE_ENROLLMENT])</f>
        <v>3362</v>
      </c>
    </row>
    <row r="490" spans="2:26" x14ac:dyDescent="0.2">
      <c r="B490" s="9">
        <v>8789017</v>
      </c>
      <c r="C490" s="9" t="s">
        <v>4683</v>
      </c>
      <c r="D490" s="10">
        <v>41157</v>
      </c>
      <c r="E490" s="9" t="s">
        <v>4684</v>
      </c>
      <c r="F490" s="9">
        <v>1506</v>
      </c>
      <c r="G490" s="9" t="s">
        <v>4666</v>
      </c>
      <c r="H490" s="9" t="s">
        <v>4671</v>
      </c>
      <c r="I490" s="9" t="s">
        <v>3135</v>
      </c>
      <c r="J490" s="9" t="b">
        <v>1</v>
      </c>
      <c r="K490" s="9" t="b">
        <v>0</v>
      </c>
      <c r="L490" s="9">
        <v>1113</v>
      </c>
      <c r="M490" s="9">
        <v>11</v>
      </c>
      <c r="N490" s="9">
        <v>28</v>
      </c>
      <c r="O490" s="9">
        <v>25</v>
      </c>
      <c r="P490" s="9">
        <v>16</v>
      </c>
      <c r="Q490" s="9">
        <v>1145800</v>
      </c>
      <c r="R490" s="9">
        <v>1899764</v>
      </c>
      <c r="S490" s="9" t="str">
        <f>IF(tbl_crime[[#This Row],[COMMUNITY_AREA_NUMBER]]="", "",_xlfn.XLOOKUP(tbl_crime[[#This Row],[COMMUNITY_AREA_NUMBER]],tbl_census[COMMUNITY_AREA_NUMBER],tbl_census[COMMUNITY_AREA_NAME]))</f>
        <v>Austin</v>
      </c>
      <c r="T490" s="9">
        <f>IF(tbl_crime[[#This Row],[COMMUNITY_AREA_NUMBER]]="","",_xlfn.XLOOKUP(tbl_crime[[#This Row],[COMMUNITY_AREA_NUMBER]],tbl_census[COMMUNITY_AREA_NUMBER],tbl_census[HARDSHIP_INDEX]))</f>
        <v>73</v>
      </c>
      <c r="U490" s="9">
        <v>2012</v>
      </c>
      <c r="V490" s="9">
        <v>41.880943160000001</v>
      </c>
      <c r="W490" s="9">
        <v>-87.740096050000005</v>
      </c>
      <c r="X490" s="9" t="s">
        <v>4685</v>
      </c>
      <c r="Y490" s="9">
        <f>_xlfn.XLOOKUP(tbl_crime[[#This Row],[COMMUNITY_AREA_NUMBER]],Table3[CA_NUMBER],Table3[Rate of misconduct per 100 students])</f>
        <v>578.79999999999995</v>
      </c>
      <c r="Z490" s="9">
        <f>_xlfn.XLOOKUP(tbl_crime[[#This Row],[COMMUNITY_AREA_NUMBER]],Table3[CA_NUMBER],Table3[TOTAL_COLLEGE_ENROLLMENT])</f>
        <v>10933</v>
      </c>
    </row>
    <row r="491" spans="2:26" x14ac:dyDescent="0.2">
      <c r="B491" s="9">
        <v>3680034</v>
      </c>
      <c r="C491" s="9" t="s">
        <v>4686</v>
      </c>
      <c r="D491" s="10">
        <v>38305</v>
      </c>
      <c r="E491" s="9" t="s">
        <v>4687</v>
      </c>
      <c r="F491" s="9" t="s">
        <v>4688</v>
      </c>
      <c r="G491" s="9" t="s">
        <v>4689</v>
      </c>
      <c r="H491" s="9" t="s">
        <v>4690</v>
      </c>
      <c r="I491" s="9" t="s">
        <v>3122</v>
      </c>
      <c r="J491" s="9" t="b">
        <v>0</v>
      </c>
      <c r="K491" s="9" t="b">
        <v>0</v>
      </c>
      <c r="L491" s="9">
        <v>1532</v>
      </c>
      <c r="M491" s="9">
        <v>15</v>
      </c>
      <c r="N491" s="9">
        <v>28</v>
      </c>
      <c r="O491" s="9">
        <v>25</v>
      </c>
      <c r="P491" s="9">
        <v>15</v>
      </c>
      <c r="Q491" s="9">
        <v>1141670</v>
      </c>
      <c r="R491" s="9">
        <v>1901145</v>
      </c>
      <c r="S491" s="9" t="str">
        <f>IF(tbl_crime[[#This Row],[COMMUNITY_AREA_NUMBER]]="", "",_xlfn.XLOOKUP(tbl_crime[[#This Row],[COMMUNITY_AREA_NUMBER]],tbl_census[COMMUNITY_AREA_NUMBER],tbl_census[COMMUNITY_AREA_NAME]))</f>
        <v>Austin</v>
      </c>
      <c r="T491" s="9">
        <f>IF(tbl_crime[[#This Row],[COMMUNITY_AREA_NUMBER]]="","",_xlfn.XLOOKUP(tbl_crime[[#This Row],[COMMUNITY_AREA_NUMBER]],tbl_census[COMMUNITY_AREA_NUMBER],tbl_census[HARDSHIP_INDEX]))</f>
        <v>73</v>
      </c>
      <c r="U491" s="9">
        <v>2004</v>
      </c>
      <c r="V491" s="9">
        <v>41.884810139999999</v>
      </c>
      <c r="W491" s="9">
        <v>-87.755227149999996</v>
      </c>
      <c r="X491" s="9" t="s">
        <v>4691</v>
      </c>
      <c r="Y491" s="9">
        <f>_xlfn.XLOOKUP(tbl_crime[[#This Row],[COMMUNITY_AREA_NUMBER]],Table3[CA_NUMBER],Table3[Rate of misconduct per 100 students])</f>
        <v>578.79999999999995</v>
      </c>
      <c r="Z491" s="9">
        <f>_xlfn.XLOOKUP(tbl_crime[[#This Row],[COMMUNITY_AREA_NUMBER]],Table3[CA_NUMBER],Table3[TOTAL_COLLEGE_ENROLLMENT])</f>
        <v>10933</v>
      </c>
    </row>
    <row r="492" spans="2:26" x14ac:dyDescent="0.2">
      <c r="B492" s="9">
        <v>7357439</v>
      </c>
      <c r="C492" s="9" t="s">
        <v>4692</v>
      </c>
      <c r="D492" s="10">
        <v>40179</v>
      </c>
      <c r="E492" s="9" t="s">
        <v>4693</v>
      </c>
      <c r="F492" s="9" t="s">
        <v>4694</v>
      </c>
      <c r="G492" s="9" t="s">
        <v>4689</v>
      </c>
      <c r="H492" s="9" t="s">
        <v>4695</v>
      </c>
      <c r="I492" s="9" t="s">
        <v>3122</v>
      </c>
      <c r="J492" s="9" t="b">
        <v>1</v>
      </c>
      <c r="K492" s="9" t="b">
        <v>0</v>
      </c>
      <c r="L492" s="9">
        <v>831</v>
      </c>
      <c r="M492" s="9">
        <v>8</v>
      </c>
      <c r="N492" s="9">
        <v>18</v>
      </c>
      <c r="O492" s="9">
        <v>66</v>
      </c>
      <c r="P492" s="9">
        <v>15</v>
      </c>
      <c r="Q492" s="9">
        <v>1160255</v>
      </c>
      <c r="R492" s="9">
        <v>1857948</v>
      </c>
      <c r="S492" s="9" t="str">
        <f>IF(tbl_crime[[#This Row],[COMMUNITY_AREA_NUMBER]]="", "",_xlfn.XLOOKUP(tbl_crime[[#This Row],[COMMUNITY_AREA_NUMBER]],tbl_census[COMMUNITY_AREA_NUMBER],tbl_census[COMMUNITY_AREA_NAME]))</f>
        <v>Chicago Lawn</v>
      </c>
      <c r="T492" s="9">
        <f>IF(tbl_crime[[#This Row],[COMMUNITY_AREA_NUMBER]]="","",_xlfn.XLOOKUP(tbl_crime[[#This Row],[COMMUNITY_AREA_NUMBER]],tbl_census[COMMUNITY_AREA_NUMBER],tbl_census[HARDSHIP_INDEX]))</f>
        <v>80</v>
      </c>
      <c r="U492" s="9">
        <v>2010</v>
      </c>
      <c r="V492" s="9">
        <v>41.76590865</v>
      </c>
      <c r="W492" s="9">
        <v>-87.688171089999997</v>
      </c>
      <c r="X492" s="9" t="s">
        <v>4696</v>
      </c>
      <c r="Y492" s="9">
        <f>_xlfn.XLOOKUP(tbl_crime[[#This Row],[COMMUNITY_AREA_NUMBER]],Table3[CA_NUMBER],Table3[Rate of misconduct per 100 students])</f>
        <v>224.5</v>
      </c>
      <c r="Z492" s="9">
        <f>_xlfn.XLOOKUP(tbl_crime[[#This Row],[COMMUNITY_AREA_NUMBER]],Table3[CA_NUMBER],Table3[TOTAL_COLLEGE_ENROLLMENT])</f>
        <v>7086</v>
      </c>
    </row>
    <row r="493" spans="2:26" x14ac:dyDescent="0.2">
      <c r="B493" s="9">
        <v>9432406</v>
      </c>
      <c r="C493" s="9" t="s">
        <v>4697</v>
      </c>
      <c r="D493" s="10">
        <v>41626</v>
      </c>
      <c r="E493" s="9" t="s">
        <v>4698</v>
      </c>
      <c r="F493" s="9" t="s">
        <v>4688</v>
      </c>
      <c r="G493" s="9" t="s">
        <v>4689</v>
      </c>
      <c r="H493" s="9" t="s">
        <v>4690</v>
      </c>
      <c r="I493" s="9" t="s">
        <v>3122</v>
      </c>
      <c r="J493" s="9" t="b">
        <v>1</v>
      </c>
      <c r="K493" s="9" t="b">
        <v>0</v>
      </c>
      <c r="L493" s="9">
        <v>1011</v>
      </c>
      <c r="M493" s="9">
        <v>10</v>
      </c>
      <c r="N493" s="9">
        <v>24</v>
      </c>
      <c r="O493" s="9">
        <v>29</v>
      </c>
      <c r="P493" s="9">
        <v>15</v>
      </c>
      <c r="Q493" s="9">
        <v>1148913</v>
      </c>
      <c r="R493" s="9">
        <v>1894068</v>
      </c>
      <c r="S493" s="9" t="str">
        <f>IF(tbl_crime[[#This Row],[COMMUNITY_AREA_NUMBER]]="", "",_xlfn.XLOOKUP(tbl_crime[[#This Row],[COMMUNITY_AREA_NUMBER]],tbl_census[COMMUNITY_AREA_NUMBER],tbl_census[COMMUNITY_AREA_NAME]))</f>
        <v>North Lawndale</v>
      </c>
      <c r="T493" s="9">
        <f>IF(tbl_crime[[#This Row],[COMMUNITY_AREA_NUMBER]]="","",_xlfn.XLOOKUP(tbl_crime[[#This Row],[COMMUNITY_AREA_NUMBER]],tbl_census[COMMUNITY_AREA_NUMBER],tbl_census[HARDSHIP_INDEX]))</f>
        <v>87</v>
      </c>
      <c r="U493" s="9">
        <v>2013</v>
      </c>
      <c r="V493" s="9">
        <v>41.865253060000001</v>
      </c>
      <c r="W493" s="9">
        <v>-87.728812529999999</v>
      </c>
      <c r="X493" s="9" t="s">
        <v>4699</v>
      </c>
      <c r="Y493" s="9">
        <f>_xlfn.XLOOKUP(tbl_crime[[#This Row],[COMMUNITY_AREA_NUMBER]],Table3[CA_NUMBER],Table3[Rate of misconduct per 100 students])</f>
        <v>424.99999999999989</v>
      </c>
      <c r="Z493" s="9">
        <f>_xlfn.XLOOKUP(tbl_crime[[#This Row],[COMMUNITY_AREA_NUMBER]],Table3[CA_NUMBER],Table3[TOTAL_COLLEGE_ENROLLMENT])</f>
        <v>5146</v>
      </c>
    </row>
    <row r="494" spans="2:26" x14ac:dyDescent="0.2">
      <c r="B494" s="9">
        <v>3426362</v>
      </c>
      <c r="C494" s="9" t="s">
        <v>4700</v>
      </c>
      <c r="D494" s="10">
        <v>38178</v>
      </c>
      <c r="E494" s="9" t="s">
        <v>4701</v>
      </c>
      <c r="F494" s="9" t="s">
        <v>4688</v>
      </c>
      <c r="G494" s="9" t="s">
        <v>4689</v>
      </c>
      <c r="H494" s="9" t="s">
        <v>4690</v>
      </c>
      <c r="I494" s="9" t="s">
        <v>3185</v>
      </c>
      <c r="J494" s="9" t="b">
        <v>1</v>
      </c>
      <c r="K494" s="9" t="b">
        <v>0</v>
      </c>
      <c r="L494" s="9">
        <v>724</v>
      </c>
      <c r="M494" s="9">
        <v>7</v>
      </c>
      <c r="N494" s="9">
        <v>17</v>
      </c>
      <c r="O494" s="9">
        <v>67</v>
      </c>
      <c r="P494" s="9">
        <v>15</v>
      </c>
      <c r="Q494" s="9">
        <v>1168821</v>
      </c>
      <c r="R494" s="9">
        <v>1860034</v>
      </c>
      <c r="S494" s="9" t="str">
        <f>IF(tbl_crime[[#This Row],[COMMUNITY_AREA_NUMBER]]="", "",_xlfn.XLOOKUP(tbl_crime[[#This Row],[COMMUNITY_AREA_NUMBER]],tbl_census[COMMUNITY_AREA_NUMBER],tbl_census[COMMUNITY_AREA_NAME]))</f>
        <v>West Englewood</v>
      </c>
      <c r="T494" s="9">
        <f>IF(tbl_crime[[#This Row],[COMMUNITY_AREA_NUMBER]]="","",_xlfn.XLOOKUP(tbl_crime[[#This Row],[COMMUNITY_AREA_NUMBER]],tbl_census[COMMUNITY_AREA_NUMBER],tbl_census[HARDSHIP_INDEX]))</f>
        <v>89</v>
      </c>
      <c r="U494" s="9">
        <v>2004</v>
      </c>
      <c r="V494" s="9">
        <v>41.7714523</v>
      </c>
      <c r="W494" s="9">
        <v>-87.656713550000006</v>
      </c>
      <c r="X494" s="9" t="s">
        <v>4702</v>
      </c>
      <c r="Y494" s="9">
        <f>_xlfn.XLOOKUP(tbl_crime[[#This Row],[COMMUNITY_AREA_NUMBER]],Table3[CA_NUMBER],Table3[Rate of misconduct per 100 students])</f>
        <v>486.4</v>
      </c>
      <c r="Z494" s="9">
        <f>_xlfn.XLOOKUP(tbl_crime[[#This Row],[COMMUNITY_AREA_NUMBER]],Table3[CA_NUMBER],Table3[TOTAL_COLLEGE_ENROLLMENT])</f>
        <v>5946</v>
      </c>
    </row>
    <row r="495" spans="2:26" x14ac:dyDescent="0.2">
      <c r="B495" s="9">
        <v>2269553</v>
      </c>
      <c r="C495" s="9" t="s">
        <v>4703</v>
      </c>
      <c r="D495" s="10">
        <v>37429</v>
      </c>
      <c r="E495" s="9" t="s">
        <v>4704</v>
      </c>
      <c r="F495" s="9" t="s">
        <v>4688</v>
      </c>
      <c r="G495" s="9" t="s">
        <v>4689</v>
      </c>
      <c r="H495" s="9" t="s">
        <v>4690</v>
      </c>
      <c r="I495" s="9" t="s">
        <v>3135</v>
      </c>
      <c r="J495" s="9" t="b">
        <v>1</v>
      </c>
      <c r="K495" s="9" t="b">
        <v>0</v>
      </c>
      <c r="L495" s="9">
        <v>1413</v>
      </c>
      <c r="M495" s="9">
        <v>14</v>
      </c>
      <c r="N495" s="9">
        <v>26</v>
      </c>
      <c r="O495" s="9">
        <v>22</v>
      </c>
      <c r="P495" s="9">
        <v>15</v>
      </c>
      <c r="Q495" s="9">
        <v>1152922</v>
      </c>
      <c r="R495" s="9">
        <v>1913821</v>
      </c>
      <c r="S495" s="9" t="str">
        <f>IF(tbl_crime[[#This Row],[COMMUNITY_AREA_NUMBER]]="", "",_xlfn.XLOOKUP(tbl_crime[[#This Row],[COMMUNITY_AREA_NUMBER]],tbl_census[COMMUNITY_AREA_NUMBER],tbl_census[COMMUNITY_AREA_NAME]))</f>
        <v>Logan Square</v>
      </c>
      <c r="T495" s="9">
        <f>IF(tbl_crime[[#This Row],[COMMUNITY_AREA_NUMBER]]="","",_xlfn.XLOOKUP(tbl_crime[[#This Row],[COMMUNITY_AREA_NUMBER]],tbl_census[COMMUNITY_AREA_NUMBER],tbl_census[HARDSHIP_INDEX]))</f>
        <v>23</v>
      </c>
      <c r="U495" s="9">
        <v>2002</v>
      </c>
      <c r="V495" s="9">
        <v>41.91937884</v>
      </c>
      <c r="W495" s="9">
        <v>-87.713571490000007</v>
      </c>
      <c r="X495" s="9" t="s">
        <v>4705</v>
      </c>
      <c r="Y495" s="9">
        <f>_xlfn.XLOOKUP(tbl_crime[[#This Row],[COMMUNITY_AREA_NUMBER]],Table3[CA_NUMBER],Table3[Rate of misconduct per 100 students])</f>
        <v>122.49999999999999</v>
      </c>
      <c r="Z495" s="9">
        <f>_xlfn.XLOOKUP(tbl_crime[[#This Row],[COMMUNITY_AREA_NUMBER]],Table3[CA_NUMBER],Table3[TOTAL_COLLEGE_ENROLLMENT])</f>
        <v>7351</v>
      </c>
    </row>
    <row r="496" spans="2:26" x14ac:dyDescent="0.2">
      <c r="B496" s="9">
        <v>4965099</v>
      </c>
      <c r="C496" s="9" t="s">
        <v>4706</v>
      </c>
      <c r="D496" s="10">
        <v>38962</v>
      </c>
      <c r="E496" s="9" t="s">
        <v>4707</v>
      </c>
      <c r="F496" s="9" t="s">
        <v>4688</v>
      </c>
      <c r="G496" s="9" t="s">
        <v>4689</v>
      </c>
      <c r="H496" s="9" t="s">
        <v>4690</v>
      </c>
      <c r="I496" s="9" t="s">
        <v>3122</v>
      </c>
      <c r="J496" s="9" t="b">
        <v>1</v>
      </c>
      <c r="K496" s="9" t="b">
        <v>0</v>
      </c>
      <c r="L496" s="9">
        <v>423</v>
      </c>
      <c r="M496" s="9">
        <v>4</v>
      </c>
      <c r="N496" s="9">
        <v>10</v>
      </c>
      <c r="O496" s="9">
        <v>46</v>
      </c>
      <c r="P496" s="9">
        <v>15</v>
      </c>
      <c r="Q496" s="9">
        <v>1196907</v>
      </c>
      <c r="R496" s="9">
        <v>1847528</v>
      </c>
      <c r="S496" s="9" t="str">
        <f>IF(tbl_crime[[#This Row],[COMMUNITY_AREA_NUMBER]]="", "",_xlfn.XLOOKUP(tbl_crime[[#This Row],[COMMUNITY_AREA_NUMBER]],tbl_census[COMMUNITY_AREA_NUMBER],tbl_census[COMMUNITY_AREA_NAME]))</f>
        <v>South Chicago</v>
      </c>
      <c r="T496" s="9">
        <f>IF(tbl_crime[[#This Row],[COMMUNITY_AREA_NUMBER]]="","",_xlfn.XLOOKUP(tbl_crime[[#This Row],[COMMUNITY_AREA_NUMBER]],tbl_census[COMMUNITY_AREA_NUMBER],tbl_census[HARDSHIP_INDEX]))</f>
        <v>75</v>
      </c>
      <c r="U496" s="9">
        <v>2006</v>
      </c>
      <c r="V496" s="9">
        <v>41.736482469999999</v>
      </c>
      <c r="W496" s="9">
        <v>-87.554176679999998</v>
      </c>
      <c r="X496" s="9" t="s">
        <v>4708</v>
      </c>
      <c r="Y496" s="9">
        <f>_xlfn.XLOOKUP(tbl_crime[[#This Row],[COMMUNITY_AREA_NUMBER]],Table3[CA_NUMBER],Table3[Rate of misconduct per 100 students])</f>
        <v>241.50000000000003</v>
      </c>
      <c r="Z496" s="9">
        <f>_xlfn.XLOOKUP(tbl_crime[[#This Row],[COMMUNITY_AREA_NUMBER]],Table3[CA_NUMBER],Table3[TOTAL_COLLEGE_ENROLLMENT])</f>
        <v>4043</v>
      </c>
    </row>
    <row r="497" spans="2:26" x14ac:dyDescent="0.2">
      <c r="B497" s="9">
        <v>4317595</v>
      </c>
      <c r="C497" s="9" t="s">
        <v>4709</v>
      </c>
      <c r="D497" s="10">
        <v>38609</v>
      </c>
      <c r="E497" s="9" t="s">
        <v>4710</v>
      </c>
      <c r="F497" s="9">
        <v>470</v>
      </c>
      <c r="G497" s="9" t="s">
        <v>4711</v>
      </c>
      <c r="H497" s="9" t="s">
        <v>4712</v>
      </c>
      <c r="I497" s="9" t="s">
        <v>3185</v>
      </c>
      <c r="J497" s="9" t="b">
        <v>0</v>
      </c>
      <c r="K497" s="9" t="b">
        <v>0</v>
      </c>
      <c r="L497" s="9">
        <v>824</v>
      </c>
      <c r="M497" s="9">
        <v>8</v>
      </c>
      <c r="N497" s="9">
        <v>14</v>
      </c>
      <c r="O497" s="9">
        <v>63</v>
      </c>
      <c r="P497" s="9">
        <v>24</v>
      </c>
      <c r="Q497" s="9">
        <v>1157318</v>
      </c>
      <c r="R497" s="9">
        <v>1867853</v>
      </c>
      <c r="S497" s="9" t="str">
        <f>IF(tbl_crime[[#This Row],[COMMUNITY_AREA_NUMBER]]="", "",_xlfn.XLOOKUP(tbl_crime[[#This Row],[COMMUNITY_AREA_NUMBER]],tbl_census[COMMUNITY_AREA_NUMBER],tbl_census[COMMUNITY_AREA_NAME]))</f>
        <v>Gage Park</v>
      </c>
      <c r="T497" s="9">
        <f>IF(tbl_crime[[#This Row],[COMMUNITY_AREA_NUMBER]]="","",_xlfn.XLOOKUP(tbl_crime[[#This Row],[COMMUNITY_AREA_NUMBER]],tbl_census[COMMUNITY_AREA_NUMBER],tbl_census[HARDSHIP_INDEX]))</f>
        <v>93</v>
      </c>
      <c r="U497" s="9">
        <v>2005</v>
      </c>
      <c r="V497" s="9">
        <v>41.793149360000001</v>
      </c>
      <c r="W497" s="9">
        <v>-87.698668330000004</v>
      </c>
      <c r="X497" s="9" t="s">
        <v>4713</v>
      </c>
      <c r="Y497" s="9">
        <f>_xlfn.XLOOKUP(tbl_crime[[#This Row],[COMMUNITY_AREA_NUMBER]],Table3[CA_NUMBER],Table3[Rate of misconduct per 100 students])</f>
        <v>76.999999999999986</v>
      </c>
      <c r="Z497" s="9">
        <f>_xlfn.XLOOKUP(tbl_crime[[#This Row],[COMMUNITY_AREA_NUMBER]],Table3[CA_NUMBER],Table3[TOTAL_COLLEGE_ENROLLMENT])</f>
        <v>9915</v>
      </c>
    </row>
    <row r="498" spans="2:26" x14ac:dyDescent="0.2">
      <c r="B498" s="9">
        <v>8681171</v>
      </c>
      <c r="C498" s="9" t="s">
        <v>4714</v>
      </c>
      <c r="D498" s="10">
        <v>41087</v>
      </c>
      <c r="E498" s="9" t="s">
        <v>4715</v>
      </c>
      <c r="F498" s="9">
        <v>470</v>
      </c>
      <c r="G498" s="9" t="s">
        <v>4711</v>
      </c>
      <c r="H498" s="9" t="s">
        <v>4712</v>
      </c>
      <c r="I498" s="9" t="s">
        <v>3135</v>
      </c>
      <c r="J498" s="9" t="b">
        <v>1</v>
      </c>
      <c r="K498" s="9" t="b">
        <v>0</v>
      </c>
      <c r="L498" s="9">
        <v>814</v>
      </c>
      <c r="M498" s="9">
        <v>8</v>
      </c>
      <c r="N498" s="9">
        <v>23</v>
      </c>
      <c r="O498" s="9">
        <v>56</v>
      </c>
      <c r="P498" s="9">
        <v>24</v>
      </c>
      <c r="Q498" s="9">
        <v>1142805</v>
      </c>
      <c r="R498" s="9">
        <v>1873435</v>
      </c>
      <c r="S498" s="9" t="str">
        <f>IF(tbl_crime[[#This Row],[COMMUNITY_AREA_NUMBER]]="", "",_xlfn.XLOOKUP(tbl_crime[[#This Row],[COMMUNITY_AREA_NUMBER]],tbl_census[COMMUNITY_AREA_NUMBER],tbl_census[COMMUNITY_AREA_NAME]))</f>
        <v>Garfield Ridge</v>
      </c>
      <c r="T498" s="9">
        <f>IF(tbl_crime[[#This Row],[COMMUNITY_AREA_NUMBER]]="","",_xlfn.XLOOKUP(tbl_crime[[#This Row],[COMMUNITY_AREA_NUMBER]],tbl_census[COMMUNITY_AREA_NUMBER],tbl_census[HARDSHIP_INDEX]))</f>
        <v>32</v>
      </c>
      <c r="U498" s="9">
        <v>2012</v>
      </c>
      <c r="V498" s="9">
        <v>41.808748960000003</v>
      </c>
      <c r="W498" s="9">
        <v>-87.751748309999996</v>
      </c>
      <c r="X498" s="9" t="s">
        <v>4716</v>
      </c>
      <c r="Y498" s="9">
        <f>_xlfn.XLOOKUP(tbl_crime[[#This Row],[COMMUNITY_AREA_NUMBER]],Table3[CA_NUMBER],Table3[Rate of misconduct per 100 students])</f>
        <v>119.5</v>
      </c>
      <c r="Z498" s="9">
        <f>_xlfn.XLOOKUP(tbl_crime[[#This Row],[COMMUNITY_AREA_NUMBER]],Table3[CA_NUMBER],Table3[TOTAL_COLLEGE_ENROLLMENT])</f>
        <v>4552</v>
      </c>
    </row>
    <row r="499" spans="2:26" x14ac:dyDescent="0.2">
      <c r="B499" s="9">
        <v>9551405</v>
      </c>
      <c r="C499" s="9" t="s">
        <v>4717</v>
      </c>
      <c r="D499" s="10">
        <v>41727</v>
      </c>
      <c r="E499" s="9" t="s">
        <v>4718</v>
      </c>
      <c r="F499" s="9">
        <v>470</v>
      </c>
      <c r="G499" s="9" t="s">
        <v>4711</v>
      </c>
      <c r="H499" s="9" t="s">
        <v>4712</v>
      </c>
      <c r="I499" s="9" t="s">
        <v>3185</v>
      </c>
      <c r="J499" s="9" t="b">
        <v>1</v>
      </c>
      <c r="K499" s="9" t="b">
        <v>0</v>
      </c>
      <c r="L499" s="9">
        <v>312</v>
      </c>
      <c r="M499" s="9">
        <v>3</v>
      </c>
      <c r="N499" s="9">
        <v>20</v>
      </c>
      <c r="O499" s="9">
        <v>42</v>
      </c>
      <c r="P499" s="9">
        <v>24</v>
      </c>
      <c r="Q499" s="9">
        <v>1180666</v>
      </c>
      <c r="R499" s="9">
        <v>1863182</v>
      </c>
      <c r="S499" s="9" t="str">
        <f>IF(tbl_crime[[#This Row],[COMMUNITY_AREA_NUMBER]]="", "",_xlfn.XLOOKUP(tbl_crime[[#This Row],[COMMUNITY_AREA_NUMBER]],tbl_census[COMMUNITY_AREA_NUMBER],tbl_census[COMMUNITY_AREA_NAME]))</f>
        <v>Woodlawn</v>
      </c>
      <c r="T499" s="9">
        <f>IF(tbl_crime[[#This Row],[COMMUNITY_AREA_NUMBER]]="","",_xlfn.XLOOKUP(tbl_crime[[#This Row],[COMMUNITY_AREA_NUMBER]],tbl_census[COMMUNITY_AREA_NUMBER],tbl_census[HARDSHIP_INDEX]))</f>
        <v>58</v>
      </c>
      <c r="U499" s="9">
        <v>2014</v>
      </c>
      <c r="V499" s="9">
        <v>41.779826800000002</v>
      </c>
      <c r="W499" s="9">
        <v>-87.613197479999997</v>
      </c>
      <c r="X499" s="9" t="s">
        <v>4719</v>
      </c>
      <c r="Y499" s="9">
        <f>_xlfn.XLOOKUP(tbl_crime[[#This Row],[COMMUNITY_AREA_NUMBER]],Table3[CA_NUMBER],Table3[Rate of misconduct per 100 students])</f>
        <v>224.89999999999998</v>
      </c>
      <c r="Z499" s="9">
        <f>_xlfn.XLOOKUP(tbl_crime[[#This Row],[COMMUNITY_AREA_NUMBER]],Table3[CA_NUMBER],Table3[TOTAL_COLLEGE_ENROLLMENT])</f>
        <v>4206</v>
      </c>
    </row>
    <row r="500" spans="2:26" x14ac:dyDescent="0.2">
      <c r="B500" s="9">
        <v>2075734</v>
      </c>
      <c r="C500" s="9" t="s">
        <v>4720</v>
      </c>
      <c r="D500" s="10">
        <v>37351</v>
      </c>
      <c r="E500" s="9" t="s">
        <v>4721</v>
      </c>
      <c r="F500" s="9">
        <v>2850</v>
      </c>
      <c r="G500" s="9" t="s">
        <v>4711</v>
      </c>
      <c r="H500" s="9" t="s">
        <v>4722</v>
      </c>
      <c r="I500" s="9" t="s">
        <v>4723</v>
      </c>
      <c r="J500" s="9" t="b">
        <v>0</v>
      </c>
      <c r="K500" s="9" t="b">
        <v>0</v>
      </c>
      <c r="L500" s="9">
        <v>2012</v>
      </c>
      <c r="M500" s="9">
        <v>20</v>
      </c>
      <c r="P500" s="9">
        <v>26</v>
      </c>
      <c r="S500" s="9" t="str">
        <f>IF(tbl_crime[[#This Row],[COMMUNITY_AREA_NUMBER]]="", "",_xlfn.XLOOKUP(tbl_crime[[#This Row],[COMMUNITY_AREA_NUMBER]],tbl_census[COMMUNITY_AREA_NUMBER],tbl_census[COMMUNITY_AREA_NAME]))</f>
        <v/>
      </c>
      <c r="T500" s="9" t="str">
        <f>IF(tbl_crime[[#This Row],[COMMUNITY_AREA_NUMBER]]="","",_xlfn.XLOOKUP(tbl_crime[[#This Row],[COMMUNITY_AREA_NUMBER]],tbl_census[COMMUNITY_AREA_NUMBER],tbl_census[HARDSHIP_INDEX]))</f>
        <v/>
      </c>
      <c r="U500" s="9">
        <v>2002</v>
      </c>
      <c r="Y500" s="9">
        <f>_xlfn.XLOOKUP(tbl_crime[[#This Row],[COMMUNITY_AREA_NUMBER]],Table3[CA_NUMBER],Table3[Rate of misconduct per 100 students])</f>
        <v>0</v>
      </c>
      <c r="Z500" s="9">
        <f>_xlfn.XLOOKUP(tbl_crime[[#This Row],[COMMUNITY_AREA_NUMBER]],Table3[CA_NUMBER],Table3[TOTAL_COLLEGE_ENROLLMENT])</f>
        <v>0</v>
      </c>
    </row>
    <row r="501" spans="2:26" x14ac:dyDescent="0.2">
      <c r="B501" s="9">
        <v>1806896</v>
      </c>
      <c r="C501" s="9" t="s">
        <v>4724</v>
      </c>
      <c r="D501" s="10">
        <v>37186</v>
      </c>
      <c r="E501" s="9" t="s">
        <v>4725</v>
      </c>
      <c r="F501" s="9">
        <v>2850</v>
      </c>
      <c r="G501" s="9" t="s">
        <v>4711</v>
      </c>
      <c r="H501" s="9" t="s">
        <v>4722</v>
      </c>
      <c r="I501" s="9" t="s">
        <v>3509</v>
      </c>
      <c r="J501" s="9" t="b">
        <v>1</v>
      </c>
      <c r="K501" s="9" t="b">
        <v>0</v>
      </c>
      <c r="L501" s="9">
        <v>1333</v>
      </c>
      <c r="M501" s="9">
        <v>12</v>
      </c>
      <c r="P501" s="9">
        <v>26</v>
      </c>
      <c r="Q501" s="9">
        <v>1164687</v>
      </c>
      <c r="R501" s="9">
        <v>1900646</v>
      </c>
      <c r="S501" s="9" t="str">
        <f>IF(tbl_crime[[#This Row],[COMMUNITY_AREA_NUMBER]]="", "",_xlfn.XLOOKUP(tbl_crime[[#This Row],[COMMUNITY_AREA_NUMBER]],tbl_census[COMMUNITY_AREA_NUMBER],tbl_census[COMMUNITY_AREA_NAME]))</f>
        <v/>
      </c>
      <c r="T501" s="9" t="str">
        <f>IF(tbl_crime[[#This Row],[COMMUNITY_AREA_NUMBER]]="","",_xlfn.XLOOKUP(tbl_crime[[#This Row],[COMMUNITY_AREA_NUMBER]],tbl_census[COMMUNITY_AREA_NUMBER],tbl_census[HARDSHIP_INDEX]))</f>
        <v/>
      </c>
      <c r="U501" s="9">
        <v>2001</v>
      </c>
      <c r="V501" s="9">
        <v>41.88298425</v>
      </c>
      <c r="W501" s="9">
        <v>-87.670719219999995</v>
      </c>
      <c r="X501" s="9" t="s">
        <v>4726</v>
      </c>
      <c r="Y501" s="9">
        <f>_xlfn.XLOOKUP(tbl_crime[[#This Row],[COMMUNITY_AREA_NUMBER]],Table3[CA_NUMBER],Table3[Rate of misconduct per 100 students])</f>
        <v>0</v>
      </c>
      <c r="Z501" s="9">
        <f>_xlfn.XLOOKUP(tbl_crime[[#This Row],[COMMUNITY_AREA_NUMBER]],Table3[CA_NUMBER],Table3[TOTAL_COLLEGE_ENROLLMENT])</f>
        <v>0</v>
      </c>
    </row>
    <row r="502" spans="2:26" x14ac:dyDescent="0.2">
      <c r="B502" s="9">
        <v>5766654</v>
      </c>
      <c r="C502" s="9" t="s">
        <v>4727</v>
      </c>
      <c r="D502" s="10">
        <v>39327</v>
      </c>
      <c r="E502" s="9" t="s">
        <v>4728</v>
      </c>
      <c r="F502" s="9">
        <v>1754</v>
      </c>
      <c r="G502" s="9" t="s">
        <v>4729</v>
      </c>
      <c r="H502" s="9" t="s">
        <v>4730</v>
      </c>
      <c r="I502" s="9" t="s">
        <v>3548</v>
      </c>
      <c r="J502" s="9" t="b">
        <v>0</v>
      </c>
      <c r="K502" s="9" t="b">
        <v>0</v>
      </c>
      <c r="L502" s="9">
        <v>1411</v>
      </c>
      <c r="M502" s="9">
        <v>14</v>
      </c>
      <c r="N502" s="9">
        <v>1</v>
      </c>
      <c r="O502" s="9">
        <v>21</v>
      </c>
      <c r="P502" s="9">
        <v>2</v>
      </c>
      <c r="Q502" s="9">
        <v>1158166</v>
      </c>
      <c r="R502" s="9">
        <v>1921161</v>
      </c>
      <c r="S502" s="9" t="str">
        <f>IF(tbl_crime[[#This Row],[COMMUNITY_AREA_NUMBER]]="", "",_xlfn.XLOOKUP(tbl_crime[[#This Row],[COMMUNITY_AREA_NUMBER]],tbl_census[COMMUNITY_AREA_NUMBER],tbl_census[COMMUNITY_AREA_NAME]))</f>
        <v>Avondale</v>
      </c>
      <c r="T502" s="9">
        <f>IF(tbl_crime[[#This Row],[COMMUNITY_AREA_NUMBER]]="","",_xlfn.XLOOKUP(tbl_crime[[#This Row],[COMMUNITY_AREA_NUMBER]],tbl_census[COMMUNITY_AREA_NUMBER],tbl_census[HARDSHIP_INDEX]))</f>
        <v>42</v>
      </c>
      <c r="U502" s="9">
        <v>2007</v>
      </c>
      <c r="V502" s="9">
        <v>41.939414710000001</v>
      </c>
      <c r="W502" s="9">
        <v>-87.694103220000002</v>
      </c>
      <c r="X502" s="9" t="s">
        <v>4731</v>
      </c>
      <c r="Y502" s="9">
        <f>_xlfn.XLOOKUP(tbl_crime[[#This Row],[COMMUNITY_AREA_NUMBER]],Table3[CA_NUMBER],Table3[Rate of misconduct per 100 students])</f>
        <v>59.4</v>
      </c>
      <c r="Z502" s="9">
        <f>_xlfn.XLOOKUP(tbl_crime[[#This Row],[COMMUNITY_AREA_NUMBER]],Table3[CA_NUMBER],Table3[TOTAL_COLLEGE_ENROLLMENT])</f>
        <v>3640</v>
      </c>
    </row>
    <row r="503" spans="2:26" x14ac:dyDescent="0.2">
      <c r="B503" s="9">
        <v>6986273</v>
      </c>
      <c r="C503" s="9" t="s">
        <v>4732</v>
      </c>
      <c r="D503" s="10">
        <v>39987</v>
      </c>
      <c r="E503" s="9" t="s">
        <v>4733</v>
      </c>
      <c r="F503" s="9">
        <v>1753</v>
      </c>
      <c r="G503" s="9" t="s">
        <v>4729</v>
      </c>
      <c r="H503" s="9" t="s">
        <v>4734</v>
      </c>
      <c r="I503" s="9" t="s">
        <v>3225</v>
      </c>
      <c r="J503" s="9" t="b">
        <v>0</v>
      </c>
      <c r="K503" s="9" t="b">
        <v>1</v>
      </c>
      <c r="L503" s="9">
        <v>1012</v>
      </c>
      <c r="M503" s="9">
        <v>10</v>
      </c>
      <c r="N503" s="9">
        <v>24</v>
      </c>
      <c r="O503" s="9">
        <v>29</v>
      </c>
      <c r="P503" s="9">
        <v>2</v>
      </c>
      <c r="Q503" s="9">
        <v>1147638</v>
      </c>
      <c r="R503" s="9">
        <v>1892092</v>
      </c>
      <c r="S503" s="9" t="str">
        <f>IF(tbl_crime[[#This Row],[COMMUNITY_AREA_NUMBER]]="", "",_xlfn.XLOOKUP(tbl_crime[[#This Row],[COMMUNITY_AREA_NUMBER]],tbl_census[COMMUNITY_AREA_NUMBER],tbl_census[COMMUNITY_AREA_NAME]))</f>
        <v>North Lawndale</v>
      </c>
      <c r="T503" s="9">
        <f>IF(tbl_crime[[#This Row],[COMMUNITY_AREA_NUMBER]]="","",_xlfn.XLOOKUP(tbl_crime[[#This Row],[COMMUNITY_AREA_NUMBER]],tbl_census[COMMUNITY_AREA_NUMBER],tbl_census[HARDSHIP_INDEX]))</f>
        <v>87</v>
      </c>
      <c r="U503" s="9">
        <v>2009</v>
      </c>
      <c r="V503" s="9">
        <v>41.859855209999999</v>
      </c>
      <c r="W503" s="9">
        <v>-87.733543819999994</v>
      </c>
      <c r="X503" s="9" t="s">
        <v>4735</v>
      </c>
      <c r="Y503" s="9">
        <f>_xlfn.XLOOKUP(tbl_crime[[#This Row],[COMMUNITY_AREA_NUMBER]],Table3[CA_NUMBER],Table3[Rate of misconduct per 100 students])</f>
        <v>424.99999999999989</v>
      </c>
      <c r="Z503" s="9">
        <f>_xlfn.XLOOKUP(tbl_crime[[#This Row],[COMMUNITY_AREA_NUMBER]],Table3[CA_NUMBER],Table3[TOTAL_COLLEGE_ENROLLMENT])</f>
        <v>5146</v>
      </c>
    </row>
    <row r="504" spans="2:26" x14ac:dyDescent="0.2">
      <c r="B504" s="9">
        <v>5176248</v>
      </c>
      <c r="C504" s="9" t="s">
        <v>4736</v>
      </c>
      <c r="D504" s="10">
        <v>39062</v>
      </c>
      <c r="E504" s="9" t="s">
        <v>4737</v>
      </c>
      <c r="F504" s="9">
        <v>1751</v>
      </c>
      <c r="G504" s="9" t="s">
        <v>4729</v>
      </c>
      <c r="H504" s="9" t="s">
        <v>4738</v>
      </c>
      <c r="I504" s="9" t="s">
        <v>3122</v>
      </c>
      <c r="J504" s="9" t="b">
        <v>1</v>
      </c>
      <c r="K504" s="9" t="b">
        <v>0</v>
      </c>
      <c r="L504" s="9">
        <v>835</v>
      </c>
      <c r="M504" s="9">
        <v>8</v>
      </c>
      <c r="N504" s="9">
        <v>18</v>
      </c>
      <c r="O504" s="9">
        <v>70</v>
      </c>
      <c r="P504" s="9">
        <v>20</v>
      </c>
      <c r="Q504" s="9">
        <v>1161039</v>
      </c>
      <c r="R504" s="9">
        <v>1853860</v>
      </c>
      <c r="S504" s="9" t="str">
        <f>IF(tbl_crime[[#This Row],[COMMUNITY_AREA_NUMBER]]="", "",_xlfn.XLOOKUP(tbl_crime[[#This Row],[COMMUNITY_AREA_NUMBER]],tbl_census[COMMUNITY_AREA_NUMBER],tbl_census[COMMUNITY_AREA_NAME]))</f>
        <v>Ashburn</v>
      </c>
      <c r="T504" s="9">
        <f>IF(tbl_crime[[#This Row],[COMMUNITY_AREA_NUMBER]]="","",_xlfn.XLOOKUP(tbl_crime[[#This Row],[COMMUNITY_AREA_NUMBER]],tbl_census[COMMUNITY_AREA_NUMBER],tbl_census[HARDSHIP_INDEX]))</f>
        <v>37</v>
      </c>
      <c r="U504" s="9">
        <v>2006</v>
      </c>
      <c r="V504" s="9">
        <v>41.75467441</v>
      </c>
      <c r="W504" s="9">
        <v>-87.685410300000001</v>
      </c>
      <c r="X504" s="9" t="s">
        <v>4739</v>
      </c>
      <c r="Y504" s="9">
        <f>_xlfn.XLOOKUP(tbl_crime[[#This Row],[COMMUNITY_AREA_NUMBER]],Table3[CA_NUMBER],Table3[Rate of misconduct per 100 students])</f>
        <v>196.8</v>
      </c>
      <c r="Z504" s="9">
        <f>_xlfn.XLOOKUP(tbl_crime[[#This Row],[COMMUNITY_AREA_NUMBER]],Table3[CA_NUMBER],Table3[TOTAL_COLLEGE_ENROLLMENT])</f>
        <v>6483</v>
      </c>
    </row>
    <row r="505" spans="2:26" x14ac:dyDescent="0.2">
      <c r="B505" s="9">
        <v>8159639</v>
      </c>
      <c r="C505" s="9" t="s">
        <v>4740</v>
      </c>
      <c r="D505" s="10">
        <v>40725</v>
      </c>
      <c r="E505" s="9" t="s">
        <v>3705</v>
      </c>
      <c r="F505" s="9">
        <v>1752</v>
      </c>
      <c r="G505" s="9" t="s">
        <v>4729</v>
      </c>
      <c r="H505" s="9" t="s">
        <v>4741</v>
      </c>
      <c r="I505" s="9" t="s">
        <v>3122</v>
      </c>
      <c r="J505" s="9" t="b">
        <v>0</v>
      </c>
      <c r="K505" s="9" t="b">
        <v>0</v>
      </c>
      <c r="L505" s="9">
        <v>421</v>
      </c>
      <c r="M505" s="9">
        <v>4</v>
      </c>
      <c r="N505" s="9">
        <v>7</v>
      </c>
      <c r="O505" s="9">
        <v>43</v>
      </c>
      <c r="P505" s="9">
        <v>20</v>
      </c>
      <c r="Q505" s="9">
        <v>1197175</v>
      </c>
      <c r="R505" s="9">
        <v>1854844</v>
      </c>
      <c r="S505" s="9" t="str">
        <f>IF(tbl_crime[[#This Row],[COMMUNITY_AREA_NUMBER]]="", "",_xlfn.XLOOKUP(tbl_crime[[#This Row],[COMMUNITY_AREA_NUMBER]],tbl_census[COMMUNITY_AREA_NUMBER],tbl_census[COMMUNITY_AREA_NAME]))</f>
        <v>South Shore</v>
      </c>
      <c r="T505" s="9">
        <f>IF(tbl_crime[[#This Row],[COMMUNITY_AREA_NUMBER]]="","",_xlfn.XLOOKUP(tbl_crime[[#This Row],[COMMUNITY_AREA_NUMBER]],tbl_census[COMMUNITY_AREA_NUMBER],tbl_census[HARDSHIP_INDEX]))</f>
        <v>55</v>
      </c>
      <c r="U505" s="9">
        <v>2011</v>
      </c>
      <c r="V505" s="9">
        <v>41.756551459999997</v>
      </c>
      <c r="W505" s="9">
        <v>-87.552951750000005</v>
      </c>
      <c r="X505" s="9" t="s">
        <v>4742</v>
      </c>
      <c r="Y505" s="9">
        <f>_xlfn.XLOOKUP(tbl_crime[[#This Row],[COMMUNITY_AREA_NUMBER]],Table3[CA_NUMBER],Table3[Rate of misconduct per 100 students])</f>
        <v>414.29999999999995</v>
      </c>
      <c r="Z505" s="9">
        <f>_xlfn.XLOOKUP(tbl_crime[[#This Row],[COMMUNITY_AREA_NUMBER]],Table3[CA_NUMBER],Table3[TOTAL_COLLEGE_ENROLLMENT])</f>
        <v>4543</v>
      </c>
    </row>
    <row r="506" spans="2:26" x14ac:dyDescent="0.2">
      <c r="B506" s="9">
        <v>2382981</v>
      </c>
      <c r="C506" s="9" t="s">
        <v>4743</v>
      </c>
      <c r="D506" s="10">
        <v>37532</v>
      </c>
      <c r="E506" s="9" t="s">
        <v>4744</v>
      </c>
      <c r="F506" s="9">
        <v>291</v>
      </c>
      <c r="G506" s="9" t="s">
        <v>4745</v>
      </c>
      <c r="H506" s="9" t="s">
        <v>4746</v>
      </c>
      <c r="I506" s="9" t="s">
        <v>3126</v>
      </c>
      <c r="J506" s="9" t="b">
        <v>0</v>
      </c>
      <c r="K506" s="9" t="b">
        <v>0</v>
      </c>
      <c r="L506" s="9">
        <v>712</v>
      </c>
      <c r="M506" s="9">
        <v>7</v>
      </c>
      <c r="N506" s="9">
        <v>16</v>
      </c>
      <c r="O506" s="9">
        <v>68</v>
      </c>
      <c r="P506" s="9">
        <v>2</v>
      </c>
      <c r="Q506" s="9">
        <v>1171947</v>
      </c>
      <c r="R506" s="9">
        <v>1866895</v>
      </c>
      <c r="S506" s="9" t="str">
        <f>IF(tbl_crime[[#This Row],[COMMUNITY_AREA_NUMBER]]="", "",_xlfn.XLOOKUP(tbl_crime[[#This Row],[COMMUNITY_AREA_NUMBER]],tbl_census[COMMUNITY_AREA_NUMBER],tbl_census[COMMUNITY_AREA_NAME]))</f>
        <v>Englewood</v>
      </c>
      <c r="T506" s="9">
        <f>IF(tbl_crime[[#This Row],[COMMUNITY_AREA_NUMBER]]="","",_xlfn.XLOOKUP(tbl_crime[[#This Row],[COMMUNITY_AREA_NUMBER]],tbl_census[COMMUNITY_AREA_NUMBER],tbl_census[HARDSHIP_INDEX]))</f>
        <v>94</v>
      </c>
      <c r="U506" s="9">
        <v>2002</v>
      </c>
      <c r="V506" s="9">
        <v>41.790211620000001</v>
      </c>
      <c r="W506" s="9">
        <v>-87.645053419999996</v>
      </c>
      <c r="X506" s="9" t="s">
        <v>4747</v>
      </c>
      <c r="Y506" s="9">
        <f>_xlfn.XLOOKUP(tbl_crime[[#This Row],[COMMUNITY_AREA_NUMBER]],Table3[CA_NUMBER],Table3[Rate of misconduct per 100 students])</f>
        <v>572.4</v>
      </c>
      <c r="Z506" s="9">
        <f>_xlfn.XLOOKUP(tbl_crime[[#This Row],[COMMUNITY_AREA_NUMBER]],Table3[CA_NUMBER],Table3[TOTAL_COLLEGE_ENROLLMENT])</f>
        <v>6832</v>
      </c>
    </row>
    <row r="507" spans="2:26" x14ac:dyDescent="0.2">
      <c r="B507" s="9">
        <v>3588432</v>
      </c>
      <c r="C507" s="9" t="s">
        <v>4748</v>
      </c>
      <c r="D507" s="10">
        <v>38270</v>
      </c>
      <c r="E507" s="9" t="s">
        <v>4749</v>
      </c>
      <c r="F507" s="9">
        <v>281</v>
      </c>
      <c r="G507" s="9" t="s">
        <v>4745</v>
      </c>
      <c r="H507" s="9" t="s">
        <v>4750</v>
      </c>
      <c r="I507" s="9" t="s">
        <v>3225</v>
      </c>
      <c r="J507" s="9" t="b">
        <v>1</v>
      </c>
      <c r="K507" s="9" t="b">
        <v>0</v>
      </c>
      <c r="L507" s="9">
        <v>2522</v>
      </c>
      <c r="M507" s="9">
        <v>25</v>
      </c>
      <c r="N507" s="9">
        <v>31</v>
      </c>
      <c r="O507" s="9">
        <v>20</v>
      </c>
      <c r="P507" s="9">
        <v>2</v>
      </c>
      <c r="Q507" s="9">
        <v>1146686</v>
      </c>
      <c r="R507" s="9">
        <v>1914577</v>
      </c>
      <c r="S507" s="9" t="str">
        <f>IF(tbl_crime[[#This Row],[COMMUNITY_AREA_NUMBER]]="", "",_xlfn.XLOOKUP(tbl_crime[[#This Row],[COMMUNITY_AREA_NUMBER]],tbl_census[COMMUNITY_AREA_NUMBER],tbl_census[COMMUNITY_AREA_NAME]))</f>
        <v>Hermosa</v>
      </c>
      <c r="T507" s="9">
        <f>IF(tbl_crime[[#This Row],[COMMUNITY_AREA_NUMBER]]="","",_xlfn.XLOOKUP(tbl_crime[[#This Row],[COMMUNITY_AREA_NUMBER]],tbl_census[COMMUNITY_AREA_NUMBER],tbl_census[HARDSHIP_INDEX]))</f>
        <v>71</v>
      </c>
      <c r="U507" s="9">
        <v>2004</v>
      </c>
      <c r="V507" s="9">
        <v>41.921574759999999</v>
      </c>
      <c r="W507" s="9">
        <v>-87.736464249999997</v>
      </c>
      <c r="X507" s="9" t="s">
        <v>4751</v>
      </c>
      <c r="Y507" s="9">
        <f>_xlfn.XLOOKUP(tbl_crime[[#This Row],[COMMUNITY_AREA_NUMBER]],Table3[CA_NUMBER],Table3[Rate of misconduct per 100 students])</f>
        <v>36.200000000000003</v>
      </c>
      <c r="Z507" s="9">
        <f>_xlfn.XLOOKUP(tbl_crime[[#This Row],[COMMUNITY_AREA_NUMBER]],Table3[CA_NUMBER],Table3[TOTAL_COLLEGE_ENROLLMENT])</f>
        <v>3975</v>
      </c>
    </row>
    <row r="508" spans="2:26" x14ac:dyDescent="0.2">
      <c r="B508" s="9">
        <v>1455002</v>
      </c>
      <c r="C508" s="9" t="s">
        <v>4752</v>
      </c>
      <c r="D508" s="10">
        <v>36968</v>
      </c>
      <c r="E508" s="9" t="s">
        <v>4753</v>
      </c>
      <c r="F508" s="9">
        <v>261</v>
      </c>
      <c r="G508" s="9" t="s">
        <v>4745</v>
      </c>
      <c r="H508" s="9" t="s">
        <v>3631</v>
      </c>
      <c r="I508" s="9" t="s">
        <v>3126</v>
      </c>
      <c r="J508" s="9" t="b">
        <v>0</v>
      </c>
      <c r="K508" s="9" t="b">
        <v>0</v>
      </c>
      <c r="L508" s="9">
        <v>712</v>
      </c>
      <c r="M508" s="9">
        <v>7</v>
      </c>
      <c r="P508" s="9">
        <v>2</v>
      </c>
      <c r="Q508" s="9">
        <v>1171608</v>
      </c>
      <c r="R508" s="9">
        <v>1865691</v>
      </c>
      <c r="S508" s="9" t="str">
        <f>IF(tbl_crime[[#This Row],[COMMUNITY_AREA_NUMBER]]="", "",_xlfn.XLOOKUP(tbl_crime[[#This Row],[COMMUNITY_AREA_NUMBER]],tbl_census[COMMUNITY_AREA_NUMBER],tbl_census[COMMUNITY_AREA_NAME]))</f>
        <v/>
      </c>
      <c r="T508" s="9" t="str">
        <f>IF(tbl_crime[[#This Row],[COMMUNITY_AREA_NUMBER]]="","",_xlfn.XLOOKUP(tbl_crime[[#This Row],[COMMUNITY_AREA_NUMBER]],tbl_census[COMMUNITY_AREA_NUMBER],tbl_census[HARDSHIP_INDEX]))</f>
        <v/>
      </c>
      <c r="U508" s="9">
        <v>2001</v>
      </c>
      <c r="V508" s="9">
        <v>41.786915149999999</v>
      </c>
      <c r="W508" s="9">
        <v>-87.646331709999998</v>
      </c>
      <c r="X508" s="9" t="s">
        <v>4754</v>
      </c>
      <c r="Y508" s="9">
        <f>_xlfn.XLOOKUP(tbl_crime[[#This Row],[COMMUNITY_AREA_NUMBER]],Table3[CA_NUMBER],Table3[Rate of misconduct per 100 students])</f>
        <v>0</v>
      </c>
      <c r="Z508" s="9">
        <f>_xlfn.XLOOKUP(tbl_crime[[#This Row],[COMMUNITY_AREA_NUMBER]],Table3[CA_NUMBER],Table3[TOTAL_COLLEGE_ENROLLMENT])</f>
        <v>0</v>
      </c>
    </row>
    <row r="509" spans="2:26" x14ac:dyDescent="0.2">
      <c r="B509" s="9">
        <v>3280399</v>
      </c>
      <c r="C509" s="9" t="s">
        <v>4755</v>
      </c>
      <c r="D509" s="10">
        <v>38095</v>
      </c>
      <c r="E509" s="9" t="s">
        <v>4756</v>
      </c>
      <c r="F509" s="9">
        <v>1562</v>
      </c>
      <c r="G509" s="9" t="s">
        <v>4757</v>
      </c>
      <c r="H509" s="9" t="s">
        <v>4758</v>
      </c>
      <c r="I509" s="9" t="s">
        <v>3548</v>
      </c>
      <c r="J509" s="9" t="b">
        <v>0</v>
      </c>
      <c r="K509" s="9" t="b">
        <v>0</v>
      </c>
      <c r="L509" s="9">
        <v>1623</v>
      </c>
      <c r="M509" s="9">
        <v>16</v>
      </c>
      <c r="N509" s="9">
        <v>45</v>
      </c>
      <c r="O509" s="9">
        <v>12</v>
      </c>
      <c r="P509" s="9">
        <v>17</v>
      </c>
      <c r="Q509" s="9">
        <v>1142286</v>
      </c>
      <c r="R509" s="9">
        <v>1934118</v>
      </c>
      <c r="S509" s="9" t="str">
        <f>IF(tbl_crime[[#This Row],[COMMUNITY_AREA_NUMBER]]="", "",_xlfn.XLOOKUP(tbl_crime[[#This Row],[COMMUNITY_AREA_NUMBER]],tbl_census[COMMUNITY_AREA_NUMBER],tbl_census[COMMUNITY_AREA_NAME]))</f>
        <v>Forest Glen</v>
      </c>
      <c r="T509" s="9">
        <f>IF(tbl_crime[[#This Row],[COMMUNITY_AREA_NUMBER]]="","",_xlfn.XLOOKUP(tbl_crime[[#This Row],[COMMUNITY_AREA_NUMBER]],tbl_census[COMMUNITY_AREA_NUMBER],tbl_census[HARDSHIP_INDEX]))</f>
        <v>11</v>
      </c>
      <c r="U509" s="9">
        <v>2004</v>
      </c>
      <c r="V509" s="9">
        <v>41.975279960000002</v>
      </c>
      <c r="W509" s="9">
        <v>-87.752144319999999</v>
      </c>
      <c r="X509" s="9" t="s">
        <v>4759</v>
      </c>
      <c r="Y509" s="9">
        <f>_xlfn.XLOOKUP(tbl_crime[[#This Row],[COMMUNITY_AREA_NUMBER]],Table3[CA_NUMBER],Table3[Rate of misconduct per 100 students])</f>
        <v>5.9</v>
      </c>
      <c r="Z509" s="9">
        <f>_xlfn.XLOOKUP(tbl_crime[[#This Row],[COMMUNITY_AREA_NUMBER]],Table3[CA_NUMBER],Table3[TOTAL_COLLEGE_ENROLLMENT])</f>
        <v>1431</v>
      </c>
    </row>
    <row r="510" spans="2:26" x14ac:dyDescent="0.2">
      <c r="B510" s="9">
        <v>6906555</v>
      </c>
      <c r="C510" s="9" t="s">
        <v>4760</v>
      </c>
      <c r="D510" s="10">
        <v>39944</v>
      </c>
      <c r="E510" s="9" t="s">
        <v>4761</v>
      </c>
      <c r="F510" s="9">
        <v>1585</v>
      </c>
      <c r="G510" s="9" t="s">
        <v>4757</v>
      </c>
      <c r="H510" s="9" t="s">
        <v>3113</v>
      </c>
      <c r="I510" s="9" t="s">
        <v>3135</v>
      </c>
      <c r="J510" s="9" t="b">
        <v>1</v>
      </c>
      <c r="K510" s="9" t="b">
        <v>0</v>
      </c>
      <c r="L510" s="9">
        <v>935</v>
      </c>
      <c r="M510" s="9">
        <v>9</v>
      </c>
      <c r="N510" s="9">
        <v>3</v>
      </c>
      <c r="O510" s="9">
        <v>61</v>
      </c>
      <c r="P510" s="9">
        <v>17</v>
      </c>
      <c r="Q510" s="9">
        <v>1172196</v>
      </c>
      <c r="R510" s="9">
        <v>1872045</v>
      </c>
      <c r="S510" s="9" t="str">
        <f>IF(tbl_crime[[#This Row],[COMMUNITY_AREA_NUMBER]]="", "",_xlfn.XLOOKUP(tbl_crime[[#This Row],[COMMUNITY_AREA_NUMBER]],tbl_census[COMMUNITY_AREA_NUMBER],tbl_census[COMMUNITY_AREA_NAME]))</f>
        <v>New City</v>
      </c>
      <c r="T510" s="9">
        <f>IF(tbl_crime[[#This Row],[COMMUNITY_AREA_NUMBER]]="","",_xlfn.XLOOKUP(tbl_crime[[#This Row],[COMMUNITY_AREA_NUMBER]],tbl_census[COMMUNITY_AREA_NUMBER],tbl_census[HARDSHIP_INDEX]))</f>
        <v>91</v>
      </c>
      <c r="U510" s="9">
        <v>2009</v>
      </c>
      <c r="V510" s="9">
        <v>41.804338289999997</v>
      </c>
      <c r="W510" s="9">
        <v>-87.643988969999995</v>
      </c>
      <c r="X510" s="9" t="s">
        <v>4762</v>
      </c>
      <c r="Y510" s="9">
        <f>_xlfn.XLOOKUP(tbl_crime[[#This Row],[COMMUNITY_AREA_NUMBER]],Table3[CA_NUMBER],Table3[Rate of misconduct per 100 students])</f>
        <v>482.7</v>
      </c>
      <c r="Z510" s="9">
        <f>_xlfn.XLOOKUP(tbl_crime[[#This Row],[COMMUNITY_AREA_NUMBER]],Table3[CA_NUMBER],Table3[TOTAL_COLLEGE_ENROLLMENT])</f>
        <v>7922</v>
      </c>
    </row>
    <row r="511" spans="2:26" x14ac:dyDescent="0.2">
      <c r="B511" s="9">
        <v>8169210</v>
      </c>
      <c r="C511" s="9" t="s">
        <v>4763</v>
      </c>
      <c r="D511" s="10">
        <v>40742</v>
      </c>
      <c r="E511" s="9" t="s">
        <v>4764</v>
      </c>
      <c r="F511" s="9">
        <v>1562</v>
      </c>
      <c r="G511" s="9" t="s">
        <v>4757</v>
      </c>
      <c r="H511" s="9" t="s">
        <v>4758</v>
      </c>
      <c r="I511" s="9" t="s">
        <v>3166</v>
      </c>
      <c r="J511" s="9" t="b">
        <v>1</v>
      </c>
      <c r="K511" s="9" t="b">
        <v>0</v>
      </c>
      <c r="L511" s="9">
        <v>2515</v>
      </c>
      <c r="M511" s="9">
        <v>25</v>
      </c>
      <c r="N511" s="9">
        <v>37</v>
      </c>
      <c r="O511" s="9">
        <v>19</v>
      </c>
      <c r="P511" s="9">
        <v>17</v>
      </c>
      <c r="Q511" s="9">
        <v>1136345</v>
      </c>
      <c r="R511" s="9">
        <v>1914858</v>
      </c>
      <c r="S511" s="9" t="str">
        <f>IF(tbl_crime[[#This Row],[COMMUNITY_AREA_NUMBER]]="", "",_xlfn.XLOOKUP(tbl_crime[[#This Row],[COMMUNITY_AREA_NUMBER]],tbl_census[COMMUNITY_AREA_NUMBER],tbl_census[COMMUNITY_AREA_NAME]))</f>
        <v>Belmont Cragin</v>
      </c>
      <c r="T511" s="9">
        <f>IF(tbl_crime[[#This Row],[COMMUNITY_AREA_NUMBER]]="","",_xlfn.XLOOKUP(tbl_crime[[#This Row],[COMMUNITY_AREA_NUMBER]],tbl_census[COMMUNITY_AREA_NUMBER],tbl_census[HARDSHIP_INDEX]))</f>
        <v>70</v>
      </c>
      <c r="U511" s="9">
        <v>2011</v>
      </c>
      <c r="V511" s="9">
        <v>41.922537079999998</v>
      </c>
      <c r="W511" s="9">
        <v>-87.774453589999993</v>
      </c>
      <c r="X511" s="9" t="s">
        <v>4765</v>
      </c>
      <c r="Y511" s="9">
        <f>_xlfn.XLOOKUP(tbl_crime[[#This Row],[COMMUNITY_AREA_NUMBER]],Table3[CA_NUMBER],Table3[Rate of misconduct per 100 students])</f>
        <v>100.6</v>
      </c>
      <c r="Z511" s="9">
        <f>_xlfn.XLOOKUP(tbl_crime[[#This Row],[COMMUNITY_AREA_NUMBER]],Table3[CA_NUMBER],Table3[TOTAL_COLLEGE_ENROLLMENT])</f>
        <v>14386</v>
      </c>
    </row>
    <row r="512" spans="2:26" x14ac:dyDescent="0.2">
      <c r="B512" s="9">
        <v>10070513</v>
      </c>
      <c r="C512" s="9" t="s">
        <v>4766</v>
      </c>
      <c r="D512" s="10">
        <v>42137</v>
      </c>
      <c r="E512" s="9" t="s">
        <v>4767</v>
      </c>
      <c r="F512" s="9">
        <v>3710</v>
      </c>
      <c r="G512" s="9" t="s">
        <v>4768</v>
      </c>
      <c r="H512" s="9" t="s">
        <v>4769</v>
      </c>
      <c r="I512" s="9" t="s">
        <v>3135</v>
      </c>
      <c r="J512" s="9" t="b">
        <v>0</v>
      </c>
      <c r="K512" s="9" t="b">
        <v>0</v>
      </c>
      <c r="L512" s="9">
        <v>715</v>
      </c>
      <c r="M512" s="9">
        <v>7</v>
      </c>
      <c r="N512" s="9">
        <v>15</v>
      </c>
      <c r="O512" s="9">
        <v>67</v>
      </c>
      <c r="P512" s="9">
        <v>24</v>
      </c>
      <c r="Q512" s="9">
        <v>1165309</v>
      </c>
      <c r="R512" s="9">
        <v>1867385</v>
      </c>
      <c r="S512" s="9" t="str">
        <f>IF(tbl_crime[[#This Row],[COMMUNITY_AREA_NUMBER]]="", "",_xlfn.XLOOKUP(tbl_crime[[#This Row],[COMMUNITY_AREA_NUMBER]],tbl_census[COMMUNITY_AREA_NUMBER],tbl_census[COMMUNITY_AREA_NAME]))</f>
        <v>West Englewood</v>
      </c>
      <c r="T512" s="9">
        <f>IF(tbl_crime[[#This Row],[COMMUNITY_AREA_NUMBER]]="","",_xlfn.XLOOKUP(tbl_crime[[#This Row],[COMMUNITY_AREA_NUMBER]],tbl_census[COMMUNITY_AREA_NUMBER],tbl_census[HARDSHIP_INDEX]))</f>
        <v>89</v>
      </c>
      <c r="U512" s="9">
        <v>2015</v>
      </c>
      <c r="V512" s="9">
        <v>41.791699489999999</v>
      </c>
      <c r="W512" s="9">
        <v>-87.669379300000003</v>
      </c>
      <c r="X512" s="9" t="s">
        <v>4770</v>
      </c>
      <c r="Y512" s="9">
        <f>_xlfn.XLOOKUP(tbl_crime[[#This Row],[COMMUNITY_AREA_NUMBER]],Table3[CA_NUMBER],Table3[Rate of misconduct per 100 students])</f>
        <v>486.4</v>
      </c>
      <c r="Z512" s="9">
        <f>_xlfn.XLOOKUP(tbl_crime[[#This Row],[COMMUNITY_AREA_NUMBER]],Table3[CA_NUMBER],Table3[TOTAL_COLLEGE_ENROLLMENT])</f>
        <v>5946</v>
      </c>
    </row>
    <row r="513" spans="2:26" x14ac:dyDescent="0.2">
      <c r="B513" s="9">
        <v>4072241</v>
      </c>
      <c r="C513" s="9" t="s">
        <v>4771</v>
      </c>
      <c r="D513" s="10">
        <v>38515</v>
      </c>
      <c r="E513" s="9" t="s">
        <v>4772</v>
      </c>
      <c r="F513" s="9">
        <v>3750</v>
      </c>
      <c r="G513" s="9" t="s">
        <v>4768</v>
      </c>
      <c r="H513" s="9" t="s">
        <v>4773</v>
      </c>
      <c r="I513" s="9" t="s">
        <v>3976</v>
      </c>
      <c r="J513" s="9" t="b">
        <v>1</v>
      </c>
      <c r="K513" s="9" t="b">
        <v>0</v>
      </c>
      <c r="L513" s="9">
        <v>1134</v>
      </c>
      <c r="M513" s="9">
        <v>11</v>
      </c>
      <c r="N513" s="9">
        <v>24</v>
      </c>
      <c r="O513" s="9">
        <v>27</v>
      </c>
      <c r="P513" s="9">
        <v>24</v>
      </c>
      <c r="Q513" s="9">
        <v>1155475</v>
      </c>
      <c r="R513" s="9">
        <v>1896862</v>
      </c>
      <c r="S513" s="9" t="str">
        <f>IF(tbl_crime[[#This Row],[COMMUNITY_AREA_NUMBER]]="", "",_xlfn.XLOOKUP(tbl_crime[[#This Row],[COMMUNITY_AREA_NUMBER]],tbl_census[COMMUNITY_AREA_NUMBER],tbl_census[COMMUNITY_AREA_NAME]))</f>
        <v>East Garfield Park</v>
      </c>
      <c r="T513" s="9">
        <f>IF(tbl_crime[[#This Row],[COMMUNITY_AREA_NUMBER]]="","",_xlfn.XLOOKUP(tbl_crime[[#This Row],[COMMUNITY_AREA_NUMBER]],tbl_census[COMMUNITY_AREA_NUMBER],tbl_census[HARDSHIP_INDEX]))</f>
        <v>83</v>
      </c>
      <c r="U513" s="9">
        <v>2005</v>
      </c>
      <c r="V513" s="9">
        <v>41.872790760000001</v>
      </c>
      <c r="W513" s="9">
        <v>-87.704647969999996</v>
      </c>
      <c r="X513" s="9" t="s">
        <v>4774</v>
      </c>
      <c r="Y513" s="9">
        <f>_xlfn.XLOOKUP(tbl_crime[[#This Row],[COMMUNITY_AREA_NUMBER]],Table3[CA_NUMBER],Table3[Rate of misconduct per 100 students])</f>
        <v>234.89999999999995</v>
      </c>
      <c r="Z513" s="9">
        <f>_xlfn.XLOOKUP(tbl_crime[[#This Row],[COMMUNITY_AREA_NUMBER]],Table3[CA_NUMBER],Table3[TOTAL_COLLEGE_ENROLLMENT])</f>
        <v>5337</v>
      </c>
    </row>
    <row r="514" spans="2:26" x14ac:dyDescent="0.2">
      <c r="B514" s="9">
        <v>6183080</v>
      </c>
      <c r="C514" s="9" t="s">
        <v>4775</v>
      </c>
      <c r="D514" s="10">
        <v>39544</v>
      </c>
      <c r="E514" s="9" t="s">
        <v>4776</v>
      </c>
      <c r="F514" s="9">
        <v>1661</v>
      </c>
      <c r="G514" s="9" t="s">
        <v>4777</v>
      </c>
      <c r="H514" s="9" t="s">
        <v>4778</v>
      </c>
      <c r="I514" s="9" t="s">
        <v>3185</v>
      </c>
      <c r="J514" s="9" t="b">
        <v>1</v>
      </c>
      <c r="K514" s="9" t="b">
        <v>0</v>
      </c>
      <c r="L514" s="9">
        <v>1821</v>
      </c>
      <c r="M514" s="9">
        <v>18</v>
      </c>
      <c r="N514" s="9">
        <v>27</v>
      </c>
      <c r="O514" s="9">
        <v>8</v>
      </c>
      <c r="P514" s="9">
        <v>19</v>
      </c>
      <c r="Q514" s="9">
        <v>1173068</v>
      </c>
      <c r="R514" s="9">
        <v>1909509</v>
      </c>
      <c r="S514" s="9" t="str">
        <f>IF(tbl_crime[[#This Row],[COMMUNITY_AREA_NUMBER]]="", "",_xlfn.XLOOKUP(tbl_crime[[#This Row],[COMMUNITY_AREA_NUMBER]],tbl_census[COMMUNITY_AREA_NUMBER],tbl_census[COMMUNITY_AREA_NAME]))</f>
        <v>Near North Side</v>
      </c>
      <c r="T514" s="9">
        <f>IF(tbl_crime[[#This Row],[COMMUNITY_AREA_NUMBER]]="","",_xlfn.XLOOKUP(tbl_crime[[#This Row],[COMMUNITY_AREA_NUMBER]],tbl_census[COMMUNITY_AREA_NUMBER],tbl_census[HARDSHIP_INDEX]))</f>
        <v>1</v>
      </c>
      <c r="U514" s="9">
        <v>2008</v>
      </c>
      <c r="V514" s="9">
        <v>41.907123130000002</v>
      </c>
      <c r="W514" s="9">
        <v>-87.639680900000002</v>
      </c>
      <c r="X514" s="9" t="s">
        <v>4779</v>
      </c>
      <c r="Y514" s="9">
        <f>_xlfn.XLOOKUP(tbl_crime[[#This Row],[COMMUNITY_AREA_NUMBER]],Table3[CA_NUMBER],Table3[Rate of misconduct per 100 students])</f>
        <v>115.39999999999999</v>
      </c>
      <c r="Z514" s="9">
        <f>_xlfn.XLOOKUP(tbl_crime[[#This Row],[COMMUNITY_AREA_NUMBER]],Table3[CA_NUMBER],Table3[TOTAL_COLLEGE_ENROLLMENT])</f>
        <v>3362</v>
      </c>
    </row>
    <row r="515" spans="2:26" x14ac:dyDescent="0.2">
      <c r="B515" s="9">
        <v>6987751</v>
      </c>
      <c r="C515" s="9" t="s">
        <v>4780</v>
      </c>
      <c r="D515" s="10">
        <v>39988</v>
      </c>
      <c r="E515" s="9" t="s">
        <v>4781</v>
      </c>
      <c r="F515" s="9">
        <v>1661</v>
      </c>
      <c r="G515" s="9" t="s">
        <v>4777</v>
      </c>
      <c r="H515" s="9" t="s">
        <v>4778</v>
      </c>
      <c r="I515" s="9" t="s">
        <v>3185</v>
      </c>
      <c r="J515" s="9" t="b">
        <v>1</v>
      </c>
      <c r="K515" s="9" t="b">
        <v>0</v>
      </c>
      <c r="L515" s="9">
        <v>831</v>
      </c>
      <c r="M515" s="9">
        <v>8</v>
      </c>
      <c r="N515" s="9">
        <v>18</v>
      </c>
      <c r="O515" s="9">
        <v>66</v>
      </c>
      <c r="P515" s="9">
        <v>19</v>
      </c>
      <c r="Q515" s="9">
        <v>1159923</v>
      </c>
      <c r="R515" s="9">
        <v>1857877</v>
      </c>
      <c r="S515" s="9" t="str">
        <f>IF(tbl_crime[[#This Row],[COMMUNITY_AREA_NUMBER]]="", "",_xlfn.XLOOKUP(tbl_crime[[#This Row],[COMMUNITY_AREA_NUMBER]],tbl_census[COMMUNITY_AREA_NUMBER],tbl_census[COMMUNITY_AREA_NAME]))</f>
        <v>Chicago Lawn</v>
      </c>
      <c r="T515" s="9">
        <f>IF(tbl_crime[[#This Row],[COMMUNITY_AREA_NUMBER]]="","",_xlfn.XLOOKUP(tbl_crime[[#This Row],[COMMUNITY_AREA_NUMBER]],tbl_census[COMMUNITY_AREA_NUMBER],tbl_census[HARDSHIP_INDEX]))</f>
        <v>80</v>
      </c>
      <c r="U515" s="9">
        <v>2009</v>
      </c>
      <c r="V515" s="9">
        <v>41.765720649999999</v>
      </c>
      <c r="W515" s="9">
        <v>-87.689389939999998</v>
      </c>
      <c r="X515" s="9" t="s">
        <v>4782</v>
      </c>
      <c r="Y515" s="9">
        <f>_xlfn.XLOOKUP(tbl_crime[[#This Row],[COMMUNITY_AREA_NUMBER]],Table3[CA_NUMBER],Table3[Rate of misconduct per 100 students])</f>
        <v>224.5</v>
      </c>
      <c r="Z515" s="9">
        <f>_xlfn.XLOOKUP(tbl_crime[[#This Row],[COMMUNITY_AREA_NUMBER]],Table3[CA_NUMBER],Table3[TOTAL_COLLEGE_ENROLLMENT])</f>
        <v>7086</v>
      </c>
    </row>
    <row r="516" spans="2:26" x14ac:dyDescent="0.2">
      <c r="B516" s="9">
        <v>3987219</v>
      </c>
      <c r="C516" s="9" t="s">
        <v>4783</v>
      </c>
      <c r="D516" s="10">
        <v>38442</v>
      </c>
      <c r="E516" s="9" t="s">
        <v>4784</v>
      </c>
      <c r="F516" s="9">
        <v>2210</v>
      </c>
      <c r="G516" s="9" t="s">
        <v>4785</v>
      </c>
      <c r="H516" s="9" t="s">
        <v>4786</v>
      </c>
      <c r="I516" s="9" t="s">
        <v>4787</v>
      </c>
      <c r="J516" s="9" t="b">
        <v>1</v>
      </c>
      <c r="K516" s="9" t="b">
        <v>0</v>
      </c>
      <c r="L516" s="9">
        <v>2333</v>
      </c>
      <c r="M516" s="9">
        <v>19</v>
      </c>
      <c r="N516" s="9">
        <v>43</v>
      </c>
      <c r="O516" s="9">
        <v>7</v>
      </c>
      <c r="P516" s="9">
        <v>22</v>
      </c>
      <c r="Q516" s="9">
        <v>1172680</v>
      </c>
      <c r="R516" s="9">
        <v>1916483</v>
      </c>
      <c r="S516" s="9" t="str">
        <f>IF(tbl_crime[[#This Row],[COMMUNITY_AREA_NUMBER]]="", "",_xlfn.XLOOKUP(tbl_crime[[#This Row],[COMMUNITY_AREA_NUMBER]],tbl_census[COMMUNITY_AREA_NUMBER],tbl_census[COMMUNITY_AREA_NAME]))</f>
        <v>Lincoln Park</v>
      </c>
      <c r="T516" s="9">
        <f>IF(tbl_crime[[#This Row],[COMMUNITY_AREA_NUMBER]]="","",_xlfn.XLOOKUP(tbl_crime[[#This Row],[COMMUNITY_AREA_NUMBER]],tbl_census[COMMUNITY_AREA_NUMBER],tbl_census[HARDSHIP_INDEX]))</f>
        <v>2</v>
      </c>
      <c r="U516" s="9">
        <v>2005</v>
      </c>
      <c r="V516" s="9">
        <v>41.926268720000003</v>
      </c>
      <c r="W516" s="9">
        <v>-87.640899340000004</v>
      </c>
      <c r="X516" s="9" t="s">
        <v>4788</v>
      </c>
      <c r="Y516" s="9">
        <f>_xlfn.XLOOKUP(tbl_crime[[#This Row],[COMMUNITY_AREA_NUMBER]],Table3[CA_NUMBER],Table3[Rate of misconduct per 100 students])</f>
        <v>109.30000000000001</v>
      </c>
      <c r="Z516" s="9">
        <f>_xlfn.XLOOKUP(tbl_crime[[#This Row],[COMMUNITY_AREA_NUMBER]],Table3[CA_NUMBER],Table3[TOTAL_COLLEGE_ENROLLMENT])</f>
        <v>5615</v>
      </c>
    </row>
    <row r="517" spans="2:26" x14ac:dyDescent="0.2">
      <c r="B517" s="9">
        <v>3266814</v>
      </c>
      <c r="C517" s="9" t="s">
        <v>4789</v>
      </c>
      <c r="D517" s="10">
        <v>38059</v>
      </c>
      <c r="E517" s="9" t="s">
        <v>4790</v>
      </c>
      <c r="F517" s="9">
        <v>2230</v>
      </c>
      <c r="G517" s="9" t="s">
        <v>4785</v>
      </c>
      <c r="H517" s="9" t="s">
        <v>4791</v>
      </c>
      <c r="I517" s="9" t="s">
        <v>3126</v>
      </c>
      <c r="J517" s="9" t="b">
        <v>1</v>
      </c>
      <c r="K517" s="9" t="b">
        <v>0</v>
      </c>
      <c r="L517" s="9">
        <v>413</v>
      </c>
      <c r="M517" s="9">
        <v>4</v>
      </c>
      <c r="N517" s="9">
        <v>8</v>
      </c>
      <c r="O517" s="9">
        <v>48</v>
      </c>
      <c r="P517" s="9">
        <v>22</v>
      </c>
      <c r="Q517" s="9">
        <v>1188539</v>
      </c>
      <c r="R517" s="9">
        <v>1843379</v>
      </c>
      <c r="S517" s="9" t="str">
        <f>IF(tbl_crime[[#This Row],[COMMUNITY_AREA_NUMBER]]="", "",_xlfn.XLOOKUP(tbl_crime[[#This Row],[COMMUNITY_AREA_NUMBER]],tbl_census[COMMUNITY_AREA_NUMBER],tbl_census[COMMUNITY_AREA_NAME]))</f>
        <v>Calumet Heights</v>
      </c>
      <c r="T517" s="9">
        <f>IF(tbl_crime[[#This Row],[COMMUNITY_AREA_NUMBER]]="","",_xlfn.XLOOKUP(tbl_crime[[#This Row],[COMMUNITY_AREA_NUMBER]],tbl_census[COMMUNITY_AREA_NUMBER],tbl_census[HARDSHIP_INDEX]))</f>
        <v>38</v>
      </c>
      <c r="U517" s="9">
        <v>2004</v>
      </c>
      <c r="V517" s="9">
        <v>41.725300990000001</v>
      </c>
      <c r="W517" s="9">
        <v>-87.584965890000007</v>
      </c>
      <c r="X517" s="9" t="s">
        <v>4792</v>
      </c>
      <c r="Y517" s="9">
        <f>_xlfn.XLOOKUP(tbl_crime[[#This Row],[COMMUNITY_AREA_NUMBER]],Table3[CA_NUMBER],Table3[Rate of misconduct per 100 students])</f>
        <v>175.4</v>
      </c>
      <c r="Z517" s="9">
        <f>_xlfn.XLOOKUP(tbl_crime[[#This Row],[COMMUNITY_AREA_NUMBER]],Table3[CA_NUMBER],Table3[TOTAL_COLLEGE_ENROLLMENT])</f>
        <v>1568</v>
      </c>
    </row>
    <row r="518" spans="2:26" x14ac:dyDescent="0.2">
      <c r="B518" s="9">
        <v>9692995</v>
      </c>
      <c r="C518" s="9" t="s">
        <v>4793</v>
      </c>
      <c r="D518" s="10">
        <v>41833</v>
      </c>
      <c r="E518" s="9" t="s">
        <v>4794</v>
      </c>
      <c r="F518" s="9">
        <v>1025</v>
      </c>
      <c r="G518" s="9" t="s">
        <v>4795</v>
      </c>
      <c r="H518" s="9" t="s">
        <v>4596</v>
      </c>
      <c r="I518" s="9" t="s">
        <v>3122</v>
      </c>
      <c r="J518" s="9" t="b">
        <v>0</v>
      </c>
      <c r="K518" s="9" t="b">
        <v>0</v>
      </c>
      <c r="L518" s="9">
        <v>533</v>
      </c>
      <c r="M518" s="9">
        <v>5</v>
      </c>
      <c r="N518" s="9">
        <v>9</v>
      </c>
      <c r="O518" s="9">
        <v>54</v>
      </c>
      <c r="P518" s="9">
        <v>9</v>
      </c>
      <c r="Q518" s="9">
        <v>1182053</v>
      </c>
      <c r="R518" s="9">
        <v>1817235</v>
      </c>
      <c r="S518" s="9" t="str">
        <f>IF(tbl_crime[[#This Row],[COMMUNITY_AREA_NUMBER]]="", "",_xlfn.XLOOKUP(tbl_crime[[#This Row],[COMMUNITY_AREA_NUMBER]],tbl_census[COMMUNITY_AREA_NUMBER],tbl_census[COMMUNITY_AREA_NAME]))</f>
        <v>Riverdale</v>
      </c>
      <c r="T518" s="9">
        <f>IF(tbl_crime[[#This Row],[COMMUNITY_AREA_NUMBER]]="","",_xlfn.XLOOKUP(tbl_crime[[#This Row],[COMMUNITY_AREA_NUMBER]],tbl_census[COMMUNITY_AREA_NUMBER],tbl_census[HARDSHIP_INDEX]))</f>
        <v>98</v>
      </c>
      <c r="U518" s="9">
        <v>2014</v>
      </c>
      <c r="V518" s="9">
        <v>41.653710539999999</v>
      </c>
      <c r="W518" s="9">
        <v>-87.609528710000006</v>
      </c>
      <c r="X518" s="9" t="s">
        <v>4796</v>
      </c>
      <c r="Y518" s="9">
        <f>_xlfn.XLOOKUP(tbl_crime[[#This Row],[COMMUNITY_AREA_NUMBER]],Table3[CA_NUMBER],Table3[Rate of misconduct per 100 students])</f>
        <v>122</v>
      </c>
      <c r="Z518" s="9">
        <f>_xlfn.XLOOKUP(tbl_crime[[#This Row],[COMMUNITY_AREA_NUMBER]],Table3[CA_NUMBER],Table3[TOTAL_COLLEGE_ENROLLMENT])</f>
        <v>1547</v>
      </c>
    </row>
    <row r="519" spans="2:26" x14ac:dyDescent="0.2">
      <c r="B519" s="9">
        <v>4607081</v>
      </c>
      <c r="C519" s="9" t="s">
        <v>4797</v>
      </c>
      <c r="D519" s="10">
        <v>38770</v>
      </c>
      <c r="E519" s="9" t="s">
        <v>4798</v>
      </c>
      <c r="F519" s="9">
        <v>1020</v>
      </c>
      <c r="G519" s="9" t="s">
        <v>4795</v>
      </c>
      <c r="H519" s="9" t="s">
        <v>4799</v>
      </c>
      <c r="I519" s="9" t="s">
        <v>3122</v>
      </c>
      <c r="J519" s="9" t="b">
        <v>0</v>
      </c>
      <c r="K519" s="9" t="b">
        <v>0</v>
      </c>
      <c r="L519" s="9">
        <v>522</v>
      </c>
      <c r="M519" s="9">
        <v>5</v>
      </c>
      <c r="N519" s="9">
        <v>34</v>
      </c>
      <c r="O519" s="9">
        <v>53</v>
      </c>
      <c r="P519" s="9">
        <v>9</v>
      </c>
      <c r="Q519" s="9">
        <v>1177509</v>
      </c>
      <c r="R519" s="9">
        <v>1826708</v>
      </c>
      <c r="S519" s="9" t="str">
        <f>IF(tbl_crime[[#This Row],[COMMUNITY_AREA_NUMBER]]="", "",_xlfn.XLOOKUP(tbl_crime[[#This Row],[COMMUNITY_AREA_NUMBER]],tbl_census[COMMUNITY_AREA_NUMBER],tbl_census[COMMUNITY_AREA_NAME]))</f>
        <v>West Pullman</v>
      </c>
      <c r="T519" s="9">
        <f>IF(tbl_crime[[#This Row],[COMMUNITY_AREA_NUMBER]]="","",_xlfn.XLOOKUP(tbl_crime[[#This Row],[COMMUNITY_AREA_NUMBER]],tbl_census[COMMUNITY_AREA_NUMBER],tbl_census[HARDSHIP_INDEX]))</f>
        <v>62</v>
      </c>
      <c r="U519" s="9">
        <v>2006</v>
      </c>
      <c r="V519" s="9">
        <v>41.67980945</v>
      </c>
      <c r="W519" s="9">
        <v>-87.62587044</v>
      </c>
      <c r="X519" s="9" t="s">
        <v>4800</v>
      </c>
      <c r="Y519" s="9">
        <f>_xlfn.XLOOKUP(tbl_crime[[#This Row],[COMMUNITY_AREA_NUMBER]],Table3[CA_NUMBER],Table3[Rate of misconduct per 100 students])</f>
        <v>275.3</v>
      </c>
      <c r="Z519" s="9">
        <f>_xlfn.XLOOKUP(tbl_crime[[#This Row],[COMMUNITY_AREA_NUMBER]],Table3[CA_NUMBER],Table3[TOTAL_COLLEGE_ENROLLMENT])</f>
        <v>3240</v>
      </c>
    </row>
    <row r="520" spans="2:26" x14ac:dyDescent="0.2">
      <c r="B520" s="9">
        <v>21149</v>
      </c>
      <c r="C520" s="9" t="s">
        <v>4801</v>
      </c>
      <c r="D520" s="10">
        <v>41581</v>
      </c>
      <c r="E520" s="9" t="s">
        <v>4802</v>
      </c>
      <c r="F520" s="9">
        <v>110</v>
      </c>
      <c r="G520" s="9" t="s">
        <v>4803</v>
      </c>
      <c r="H520" s="9" t="s">
        <v>4804</v>
      </c>
      <c r="I520" s="9" t="s">
        <v>4805</v>
      </c>
      <c r="J520" s="9" t="b">
        <v>1</v>
      </c>
      <c r="K520" s="9" t="b">
        <v>1</v>
      </c>
      <c r="L520" s="9">
        <v>922</v>
      </c>
      <c r="M520" s="9">
        <v>9</v>
      </c>
      <c r="N520" s="9">
        <v>14</v>
      </c>
      <c r="O520" s="9">
        <v>58</v>
      </c>
      <c r="P520" s="9" t="s">
        <v>4806</v>
      </c>
      <c r="Q520" s="9">
        <v>1157439</v>
      </c>
      <c r="R520" s="9">
        <v>1875086</v>
      </c>
      <c r="S520" s="9" t="str">
        <f>IF(tbl_crime[[#This Row],[COMMUNITY_AREA_NUMBER]]="", "",_xlfn.XLOOKUP(tbl_crime[[#This Row],[COMMUNITY_AREA_NUMBER]],tbl_census[COMMUNITY_AREA_NUMBER],tbl_census[COMMUNITY_AREA_NAME]))</f>
        <v>Brighton Park</v>
      </c>
      <c r="T520" s="9">
        <f>IF(tbl_crime[[#This Row],[COMMUNITY_AREA_NUMBER]]="","",_xlfn.XLOOKUP(tbl_crime[[#This Row],[COMMUNITY_AREA_NUMBER]],tbl_census[COMMUNITY_AREA_NUMBER],tbl_census[HARDSHIP_INDEX]))</f>
        <v>84</v>
      </c>
      <c r="U520" s="9">
        <v>2013</v>
      </c>
      <c r="V520" s="9">
        <v>41.812995229999999</v>
      </c>
      <c r="W520" s="9">
        <v>-87.698028590000007</v>
      </c>
      <c r="X520" s="9" t="s">
        <v>4807</v>
      </c>
      <c r="Y520" s="9">
        <f>_xlfn.XLOOKUP(tbl_crime[[#This Row],[COMMUNITY_AREA_NUMBER]],Table3[CA_NUMBER],Table3[Rate of misconduct per 100 students])</f>
        <v>123.00000000000001</v>
      </c>
      <c r="Z520" s="9">
        <f>_xlfn.XLOOKUP(tbl_crime[[#This Row],[COMMUNITY_AREA_NUMBER]],Table3[CA_NUMBER],Table3[TOTAL_COLLEGE_ENROLLMENT])</f>
        <v>9647</v>
      </c>
    </row>
    <row r="521" spans="2:26" x14ac:dyDescent="0.2">
      <c r="B521" s="9">
        <v>23469</v>
      </c>
      <c r="C521" s="9" t="s">
        <v>4808</v>
      </c>
      <c r="D521" s="10">
        <v>42939</v>
      </c>
      <c r="E521" s="9" t="s">
        <v>4809</v>
      </c>
      <c r="F521" s="9">
        <v>110</v>
      </c>
      <c r="G521" s="9" t="s">
        <v>4803</v>
      </c>
      <c r="H521" s="9" t="s">
        <v>4804</v>
      </c>
      <c r="I521" s="9" t="s">
        <v>3135</v>
      </c>
      <c r="J521" s="9" t="b">
        <v>0</v>
      </c>
      <c r="K521" s="9" t="b">
        <v>0</v>
      </c>
      <c r="L521" s="9">
        <v>411</v>
      </c>
      <c r="M521" s="9">
        <v>4</v>
      </c>
      <c r="N521" s="9">
        <v>8</v>
      </c>
      <c r="O521" s="9">
        <v>45</v>
      </c>
      <c r="P521" s="9" t="s">
        <v>4806</v>
      </c>
      <c r="Q521" s="9">
        <v>1188090</v>
      </c>
      <c r="R521" s="9">
        <v>1850923</v>
      </c>
      <c r="S521" s="9" t="str">
        <f>IF(tbl_crime[[#This Row],[COMMUNITY_AREA_NUMBER]]="", "",_xlfn.XLOOKUP(tbl_crime[[#This Row],[COMMUNITY_AREA_NUMBER]],tbl_census[COMMUNITY_AREA_NUMBER],tbl_census[COMMUNITY_AREA_NAME]))</f>
        <v>Avalon Park</v>
      </c>
      <c r="T521" s="9">
        <f>IF(tbl_crime[[#This Row],[COMMUNITY_AREA_NUMBER]]="","",_xlfn.XLOOKUP(tbl_crime[[#This Row],[COMMUNITY_AREA_NUMBER]],tbl_census[COMMUNITY_AREA_NUMBER],tbl_census[HARDSHIP_INDEX]))</f>
        <v>41</v>
      </c>
      <c r="U521" s="9">
        <v>2017</v>
      </c>
      <c r="V521" s="9">
        <v>41.746013189999999</v>
      </c>
      <c r="W521" s="9">
        <v>-87.586370729999999</v>
      </c>
      <c r="X521" s="9" t="s">
        <v>4810</v>
      </c>
      <c r="Y521" s="9">
        <f>_xlfn.XLOOKUP(tbl_crime[[#This Row],[COMMUNITY_AREA_NUMBER]],Table3[CA_NUMBER],Table3[Rate of misconduct per 100 students])</f>
        <v>116.10000000000001</v>
      </c>
      <c r="Z521" s="9">
        <f>_xlfn.XLOOKUP(tbl_crime[[#This Row],[COMMUNITY_AREA_NUMBER]],Table3[CA_NUMBER],Table3[TOTAL_COLLEGE_ENROLLMENT])</f>
        <v>1522</v>
      </c>
    </row>
    <row r="522" spans="2:26" x14ac:dyDescent="0.2">
      <c r="B522" s="9">
        <v>5276766</v>
      </c>
      <c r="C522" s="9" t="s">
        <v>4811</v>
      </c>
      <c r="D522" s="10">
        <v>39108</v>
      </c>
      <c r="E522" s="9" t="s">
        <v>4812</v>
      </c>
      <c r="F522" s="9">
        <v>1792</v>
      </c>
      <c r="G522" s="9" t="s">
        <v>4813</v>
      </c>
      <c r="H522" s="9" t="s">
        <v>4814</v>
      </c>
      <c r="I522" s="9" t="s">
        <v>3135</v>
      </c>
      <c r="J522" s="9" t="b">
        <v>0</v>
      </c>
      <c r="K522" s="9" t="b">
        <v>0</v>
      </c>
      <c r="L522" s="9">
        <v>1533</v>
      </c>
      <c r="M522" s="9">
        <v>15</v>
      </c>
      <c r="N522" s="9">
        <v>29</v>
      </c>
      <c r="O522" s="9">
        <v>25</v>
      </c>
      <c r="P522" s="9">
        <v>20</v>
      </c>
      <c r="Q522" s="9">
        <v>1143050</v>
      </c>
      <c r="R522" s="9">
        <v>1897546</v>
      </c>
      <c r="S522" s="9" t="str">
        <f>IF(tbl_crime[[#This Row],[COMMUNITY_AREA_NUMBER]]="", "",_xlfn.XLOOKUP(tbl_crime[[#This Row],[COMMUNITY_AREA_NUMBER]],tbl_census[COMMUNITY_AREA_NUMBER],tbl_census[COMMUNITY_AREA_NAME]))</f>
        <v>Austin</v>
      </c>
      <c r="T522" s="9">
        <f>IF(tbl_crime[[#This Row],[COMMUNITY_AREA_NUMBER]]="","",_xlfn.XLOOKUP(tbl_crime[[#This Row],[COMMUNITY_AREA_NUMBER]],tbl_census[COMMUNITY_AREA_NUMBER],tbl_census[HARDSHIP_INDEX]))</f>
        <v>73</v>
      </c>
      <c r="U522" s="9">
        <v>2007</v>
      </c>
      <c r="V522" s="9">
        <v>41.874908410000003</v>
      </c>
      <c r="W522" s="9">
        <v>-87.750249310000001</v>
      </c>
      <c r="X522" s="9" t="s">
        <v>4815</v>
      </c>
      <c r="Y522" s="9">
        <f>_xlfn.XLOOKUP(tbl_crime[[#This Row],[COMMUNITY_AREA_NUMBER]],Table3[CA_NUMBER],Table3[Rate of misconduct per 100 students])</f>
        <v>578.79999999999995</v>
      </c>
      <c r="Z522" s="9">
        <f>_xlfn.XLOOKUP(tbl_crime[[#This Row],[COMMUNITY_AREA_NUMBER]],Table3[CA_NUMBER],Table3[TOTAL_COLLEGE_ENROLLMENT])</f>
        <v>10933</v>
      </c>
    </row>
    <row r="523" spans="2:26" x14ac:dyDescent="0.2">
      <c r="B523" s="9">
        <v>5738893</v>
      </c>
      <c r="C523" s="9" t="s">
        <v>4816</v>
      </c>
      <c r="D523" s="10">
        <v>39316</v>
      </c>
      <c r="E523" s="9" t="s">
        <v>4817</v>
      </c>
      <c r="F523" s="9">
        <v>3960</v>
      </c>
      <c r="G523" s="9" t="s">
        <v>4818</v>
      </c>
      <c r="H523" s="9" t="s">
        <v>4818</v>
      </c>
      <c r="I523" s="9" t="s">
        <v>3108</v>
      </c>
      <c r="J523" s="9" t="b">
        <v>0</v>
      </c>
      <c r="K523" s="9" t="b">
        <v>0</v>
      </c>
      <c r="L523" s="9">
        <v>412</v>
      </c>
      <c r="M523" s="9">
        <v>4</v>
      </c>
      <c r="N523" s="9">
        <v>8</v>
      </c>
      <c r="O523" s="9">
        <v>45</v>
      </c>
      <c r="P523" s="9">
        <v>26</v>
      </c>
      <c r="Q523" s="9">
        <v>1188659</v>
      </c>
      <c r="R523" s="9">
        <v>1847618</v>
      </c>
      <c r="S523" s="9" t="str">
        <f>IF(tbl_crime[[#This Row],[COMMUNITY_AREA_NUMBER]]="", "",_xlfn.XLOOKUP(tbl_crime[[#This Row],[COMMUNITY_AREA_NUMBER]],tbl_census[COMMUNITY_AREA_NUMBER],tbl_census[COMMUNITY_AREA_NAME]))</f>
        <v>Avalon Park</v>
      </c>
      <c r="T523" s="9">
        <f>IF(tbl_crime[[#This Row],[COMMUNITY_AREA_NUMBER]]="","",_xlfn.XLOOKUP(tbl_crime[[#This Row],[COMMUNITY_AREA_NUMBER]],tbl_census[COMMUNITY_AREA_NUMBER],tbl_census[HARDSHIP_INDEX]))</f>
        <v>41</v>
      </c>
      <c r="U523" s="9">
        <v>2007</v>
      </c>
      <c r="V523" s="9">
        <v>41.736930379999997</v>
      </c>
      <c r="W523" s="9">
        <v>-87.584391220000001</v>
      </c>
      <c r="X523" s="9" t="s">
        <v>4819</v>
      </c>
      <c r="Y523" s="9">
        <f>_xlfn.XLOOKUP(tbl_crime[[#This Row],[COMMUNITY_AREA_NUMBER]],Table3[CA_NUMBER],Table3[Rate of misconduct per 100 students])</f>
        <v>116.10000000000001</v>
      </c>
      <c r="Z523" s="9">
        <f>_xlfn.XLOOKUP(tbl_crime[[#This Row],[COMMUNITY_AREA_NUMBER]],Table3[CA_NUMBER],Table3[TOTAL_COLLEGE_ENROLLMENT])</f>
        <v>1522</v>
      </c>
    </row>
    <row r="524" spans="2:26" x14ac:dyDescent="0.2">
      <c r="B524" s="9">
        <v>9094512</v>
      </c>
      <c r="C524" s="9" t="s">
        <v>4820</v>
      </c>
      <c r="D524" s="10">
        <v>41379</v>
      </c>
      <c r="E524" s="9" t="s">
        <v>4821</v>
      </c>
      <c r="F524" s="9">
        <v>583</v>
      </c>
      <c r="G524" s="9" t="s">
        <v>4822</v>
      </c>
      <c r="H524" s="9" t="s">
        <v>4823</v>
      </c>
      <c r="I524" s="9" t="s">
        <v>3122</v>
      </c>
      <c r="J524" s="9" t="b">
        <v>0</v>
      </c>
      <c r="K524" s="9" t="b">
        <v>1</v>
      </c>
      <c r="L524" s="9">
        <v>1733</v>
      </c>
      <c r="M524" s="9">
        <v>17</v>
      </c>
      <c r="N524" s="9">
        <v>33</v>
      </c>
      <c r="O524" s="9">
        <v>16</v>
      </c>
      <c r="P524" s="9" t="s">
        <v>4205</v>
      </c>
      <c r="Q524" s="9">
        <v>1153706</v>
      </c>
      <c r="R524" s="9">
        <v>1925344</v>
      </c>
      <c r="S524" s="9" t="str">
        <f>IF(tbl_crime[[#This Row],[COMMUNITY_AREA_NUMBER]]="", "",_xlfn.XLOOKUP(tbl_crime[[#This Row],[COMMUNITY_AREA_NUMBER]],tbl_census[COMMUNITY_AREA_NUMBER],tbl_census[COMMUNITY_AREA_NAME]))</f>
        <v>Irving Park</v>
      </c>
      <c r="T524" s="9">
        <f>IF(tbl_crime[[#This Row],[COMMUNITY_AREA_NUMBER]]="","",_xlfn.XLOOKUP(tbl_crime[[#This Row],[COMMUNITY_AREA_NUMBER]],tbl_census[COMMUNITY_AREA_NUMBER],tbl_census[HARDSHIP_INDEX]))</f>
        <v>34</v>
      </c>
      <c r="U524" s="9">
        <v>2013</v>
      </c>
      <c r="V524" s="9">
        <v>41.950983260000001</v>
      </c>
      <c r="W524" s="9">
        <v>-87.710383320000005</v>
      </c>
      <c r="X524" s="9" t="s">
        <v>4824</v>
      </c>
      <c r="Y524" s="9">
        <f>_xlfn.XLOOKUP(tbl_crime[[#This Row],[COMMUNITY_AREA_NUMBER]],Table3[CA_NUMBER],Table3[Rate of misconduct per 100 students])</f>
        <v>73.7</v>
      </c>
      <c r="Z524" s="9">
        <f>_xlfn.XLOOKUP(tbl_crime[[#This Row],[COMMUNITY_AREA_NUMBER]],Table3[CA_NUMBER],Table3[TOTAL_COLLEGE_ENROLLMENT])</f>
        <v>7764</v>
      </c>
    </row>
    <row r="525" spans="2:26" x14ac:dyDescent="0.2">
      <c r="B525" s="9">
        <v>11233321</v>
      </c>
      <c r="C525" s="9" t="s">
        <v>4825</v>
      </c>
      <c r="D525" s="10">
        <v>43147</v>
      </c>
      <c r="E525" s="9" t="s">
        <v>4826</v>
      </c>
      <c r="F525" s="9">
        <v>1540</v>
      </c>
      <c r="G525" s="9" t="s">
        <v>4827</v>
      </c>
      <c r="H525" s="9" t="s">
        <v>4828</v>
      </c>
      <c r="I525" s="9" t="s">
        <v>3122</v>
      </c>
      <c r="J525" s="9" t="b">
        <v>1</v>
      </c>
      <c r="K525" s="9" t="b">
        <v>1</v>
      </c>
      <c r="L525" s="9">
        <v>834</v>
      </c>
      <c r="M525" s="9">
        <v>8</v>
      </c>
      <c r="N525" s="9">
        <v>18</v>
      </c>
      <c r="O525" s="9">
        <v>70</v>
      </c>
      <c r="P525" s="9">
        <v>17</v>
      </c>
      <c r="Q525" s="9">
        <v>1153482</v>
      </c>
      <c r="R525" s="9">
        <v>1850636</v>
      </c>
      <c r="S525" s="9" t="str">
        <f>IF(tbl_crime[[#This Row],[COMMUNITY_AREA_NUMBER]]="", "",_xlfn.XLOOKUP(tbl_crime[[#This Row],[COMMUNITY_AREA_NUMBER]],tbl_census[COMMUNITY_AREA_NUMBER],tbl_census[COMMUNITY_AREA_NAME]))</f>
        <v>Ashburn</v>
      </c>
      <c r="T525" s="9">
        <f>IF(tbl_crime[[#This Row],[COMMUNITY_AREA_NUMBER]]="","",_xlfn.XLOOKUP(tbl_crime[[#This Row],[COMMUNITY_AREA_NUMBER]],tbl_census[COMMUNITY_AREA_NUMBER],tbl_census[HARDSHIP_INDEX]))</f>
        <v>37</v>
      </c>
      <c r="U525" s="9">
        <v>2018</v>
      </c>
      <c r="V525" s="9">
        <v>41.74598005</v>
      </c>
      <c r="W525" s="9">
        <v>-87.713189889999995</v>
      </c>
      <c r="X525" s="9" t="s">
        <v>4829</v>
      </c>
      <c r="Y525" s="9">
        <f>_xlfn.XLOOKUP(tbl_crime[[#This Row],[COMMUNITY_AREA_NUMBER]],Table3[CA_NUMBER],Table3[Rate of misconduct per 100 students])</f>
        <v>196.8</v>
      </c>
      <c r="Z525" s="9">
        <f>_xlfn.XLOOKUP(tbl_crime[[#This Row],[COMMUNITY_AREA_NUMBER]],Table3[CA_NUMBER],Table3[TOTAL_COLLEGE_ENROLLMENT])</f>
        <v>6483</v>
      </c>
    </row>
    <row r="526" spans="2:26" x14ac:dyDescent="0.2">
      <c r="B526" s="9">
        <v>10270593</v>
      </c>
      <c r="C526" s="9" t="s">
        <v>4830</v>
      </c>
      <c r="D526" s="10">
        <v>42289</v>
      </c>
      <c r="E526" s="9" t="s">
        <v>4831</v>
      </c>
      <c r="F526" s="9">
        <v>1480</v>
      </c>
      <c r="G526" s="9" t="s">
        <v>4832</v>
      </c>
      <c r="H526" s="9" t="s">
        <v>3113</v>
      </c>
      <c r="I526" s="9" t="s">
        <v>3185</v>
      </c>
      <c r="J526" s="9" t="b">
        <v>1</v>
      </c>
      <c r="K526" s="9" t="b">
        <v>0</v>
      </c>
      <c r="L526" s="9">
        <v>1511</v>
      </c>
      <c r="M526" s="9">
        <v>15</v>
      </c>
      <c r="N526" s="9">
        <v>29</v>
      </c>
      <c r="O526" s="9">
        <v>25</v>
      </c>
      <c r="P526" s="9">
        <v>15</v>
      </c>
      <c r="Q526" s="9">
        <v>1136633</v>
      </c>
      <c r="R526" s="9">
        <v>1904728</v>
      </c>
      <c r="S526" s="9" t="str">
        <f>IF(tbl_crime[[#This Row],[COMMUNITY_AREA_NUMBER]]="", "",_xlfn.XLOOKUP(tbl_crime[[#This Row],[COMMUNITY_AREA_NUMBER]],tbl_census[COMMUNITY_AREA_NUMBER],tbl_census[COMMUNITY_AREA_NAME]))</f>
        <v>Austin</v>
      </c>
      <c r="T526" s="9">
        <f>IF(tbl_crime[[#This Row],[COMMUNITY_AREA_NUMBER]]="","",_xlfn.XLOOKUP(tbl_crime[[#This Row],[COMMUNITY_AREA_NUMBER]],tbl_census[COMMUNITY_AREA_NUMBER],tbl_census[HARDSHIP_INDEX]))</f>
        <v>73</v>
      </c>
      <c r="U526" s="9">
        <v>2015</v>
      </c>
      <c r="V526" s="9">
        <v>41.894733979999998</v>
      </c>
      <c r="W526" s="9">
        <v>-87.773638239999997</v>
      </c>
      <c r="X526" s="9" t="s">
        <v>4833</v>
      </c>
      <c r="Y526" s="9">
        <f>_xlfn.XLOOKUP(tbl_crime[[#This Row],[COMMUNITY_AREA_NUMBER]],Table3[CA_NUMBER],Table3[Rate of misconduct per 100 students])</f>
        <v>578.79999999999995</v>
      </c>
      <c r="Z526" s="9">
        <f>_xlfn.XLOOKUP(tbl_crime[[#This Row],[COMMUNITY_AREA_NUMBER]],Table3[CA_NUMBER],Table3[TOTAL_COLLEGE_ENROLLMENT])</f>
        <v>10933</v>
      </c>
    </row>
    <row r="527" spans="2:26" x14ac:dyDescent="0.2">
      <c r="B527" s="9">
        <v>10626372</v>
      </c>
      <c r="C527" s="9" t="s">
        <v>4834</v>
      </c>
      <c r="D527" s="10">
        <v>42587</v>
      </c>
      <c r="E527" s="9" t="s">
        <v>4835</v>
      </c>
      <c r="F527" s="9">
        <v>1536</v>
      </c>
      <c r="G527" s="9" t="s">
        <v>4836</v>
      </c>
      <c r="H527" s="9" t="s">
        <v>4837</v>
      </c>
      <c r="I527" s="9" t="s">
        <v>3185</v>
      </c>
      <c r="J527" s="9" t="b">
        <v>1</v>
      </c>
      <c r="K527" s="9" t="b">
        <v>0</v>
      </c>
      <c r="L527" s="9">
        <v>621</v>
      </c>
      <c r="M527" s="9">
        <v>6</v>
      </c>
      <c r="N527" s="9">
        <v>17</v>
      </c>
      <c r="O527" s="9">
        <v>71</v>
      </c>
      <c r="P527" s="9">
        <v>17</v>
      </c>
      <c r="Q527" s="9">
        <v>1172201</v>
      </c>
      <c r="R527" s="9">
        <v>1854465</v>
      </c>
      <c r="S527" s="9" t="str">
        <f>IF(tbl_crime[[#This Row],[COMMUNITY_AREA_NUMBER]]="", "",_xlfn.XLOOKUP(tbl_crime[[#This Row],[COMMUNITY_AREA_NUMBER]],tbl_census[COMMUNITY_AREA_NUMBER],tbl_census[COMMUNITY_AREA_NAME]))</f>
        <v>Auburn Gresham</v>
      </c>
      <c r="T527" s="9">
        <f>IF(tbl_crime[[#This Row],[COMMUNITY_AREA_NUMBER]]="","",_xlfn.XLOOKUP(tbl_crime[[#This Row],[COMMUNITY_AREA_NUMBER]],tbl_census[COMMUNITY_AREA_NUMBER],tbl_census[HARDSHIP_INDEX]))</f>
        <v>74</v>
      </c>
      <c r="U527" s="9">
        <v>2016</v>
      </c>
      <c r="V527" s="9">
        <v>41.756096640000003</v>
      </c>
      <c r="W527" s="9">
        <v>-87.644487130000002</v>
      </c>
      <c r="X527" s="9" t="s">
        <v>4838</v>
      </c>
      <c r="Y527" s="9">
        <f>_xlfn.XLOOKUP(tbl_crime[[#This Row],[COMMUNITY_AREA_NUMBER]],Table3[CA_NUMBER],Table3[Rate of misconduct per 100 students])</f>
        <v>305.3</v>
      </c>
      <c r="Z527" s="9">
        <f>_xlfn.XLOOKUP(tbl_crime[[#This Row],[COMMUNITY_AREA_NUMBER]],Table3[CA_NUMBER],Table3[TOTAL_COLLEGE_ENROLLMENT])</f>
        <v>4175</v>
      </c>
    </row>
    <row r="528" spans="2:26" x14ac:dyDescent="0.2">
      <c r="B528" s="9">
        <v>10625887</v>
      </c>
      <c r="C528" s="9" t="s">
        <v>4839</v>
      </c>
      <c r="D528" s="10">
        <v>42584</v>
      </c>
      <c r="E528" s="9" t="s">
        <v>4840</v>
      </c>
      <c r="F528" s="9">
        <v>5093</v>
      </c>
      <c r="G528" s="9" t="s">
        <v>4841</v>
      </c>
      <c r="H528" s="9" t="s">
        <v>4842</v>
      </c>
      <c r="I528" s="9" t="s">
        <v>4843</v>
      </c>
      <c r="J528" s="9" t="b">
        <v>0</v>
      </c>
      <c r="K528" s="9" t="b">
        <v>0</v>
      </c>
      <c r="L528" s="9">
        <v>1621</v>
      </c>
      <c r="M528" s="9">
        <v>16</v>
      </c>
      <c r="N528" s="9">
        <v>45</v>
      </c>
      <c r="O528" s="9">
        <v>11</v>
      </c>
      <c r="P528" s="9">
        <v>26</v>
      </c>
      <c r="Q528" s="9">
        <v>1140460</v>
      </c>
      <c r="R528" s="9">
        <v>1935678</v>
      </c>
      <c r="S528" s="9" t="str">
        <f>IF(tbl_crime[[#This Row],[COMMUNITY_AREA_NUMBER]]="", "",_xlfn.XLOOKUP(tbl_crime[[#This Row],[COMMUNITY_AREA_NUMBER]],tbl_census[COMMUNITY_AREA_NUMBER],tbl_census[COMMUNITY_AREA_NAME]))</f>
        <v>Jefferson Park</v>
      </c>
      <c r="T528" s="9">
        <f>IF(tbl_crime[[#This Row],[COMMUNITY_AREA_NUMBER]]="","",_xlfn.XLOOKUP(tbl_crime[[#This Row],[COMMUNITY_AREA_NUMBER]],tbl_census[COMMUNITY_AREA_NUMBER],tbl_census[HARDSHIP_INDEX]))</f>
        <v>25</v>
      </c>
      <c r="U528" s="9">
        <v>2016</v>
      </c>
      <c r="V528" s="9">
        <v>41.979594519999999</v>
      </c>
      <c r="W528" s="9">
        <v>-87.758820760000006</v>
      </c>
      <c r="X528" s="9" t="s">
        <v>4844</v>
      </c>
      <c r="Y528" s="9">
        <f>_xlfn.XLOOKUP(tbl_crime[[#This Row],[COMMUNITY_AREA_NUMBER]],Table3[CA_NUMBER],Table3[Rate of misconduct per 100 students])</f>
        <v>9.1</v>
      </c>
      <c r="Z528" s="9">
        <f>_xlfn.XLOOKUP(tbl_crime[[#This Row],[COMMUNITY_AREA_NUMBER]],Table3[CA_NUMBER],Table3[TOTAL_COLLEGE_ENROLLMENT])</f>
        <v>1755</v>
      </c>
    </row>
    <row r="529" spans="2:26" x14ac:dyDescent="0.2">
      <c r="B529" s="9">
        <v>9608166</v>
      </c>
      <c r="C529" s="9" t="s">
        <v>4845</v>
      </c>
      <c r="D529" s="10">
        <v>41771</v>
      </c>
      <c r="E529" s="9" t="s">
        <v>4846</v>
      </c>
      <c r="F529" s="9">
        <v>1900</v>
      </c>
      <c r="G529" s="9" t="s">
        <v>4847</v>
      </c>
      <c r="H529" s="9" t="s">
        <v>4848</v>
      </c>
      <c r="I529" s="9" t="s">
        <v>3185</v>
      </c>
      <c r="J529" s="9" t="b">
        <v>1</v>
      </c>
      <c r="K529" s="9" t="b">
        <v>0</v>
      </c>
      <c r="L529" s="9">
        <v>1823</v>
      </c>
      <c r="M529" s="9">
        <v>18</v>
      </c>
      <c r="N529" s="9">
        <v>27</v>
      </c>
      <c r="O529" s="9">
        <v>8</v>
      </c>
      <c r="P529" s="9">
        <v>18</v>
      </c>
      <c r="Q529" s="9">
        <v>1174535</v>
      </c>
      <c r="R529" s="9">
        <v>1907194</v>
      </c>
      <c r="S529" s="9" t="str">
        <f>IF(tbl_crime[[#This Row],[COMMUNITY_AREA_NUMBER]]="", "",_xlfn.XLOOKUP(tbl_crime[[#This Row],[COMMUNITY_AREA_NUMBER]],tbl_census[COMMUNITY_AREA_NUMBER],tbl_census[COMMUNITY_AREA_NAME]))</f>
        <v>Near North Side</v>
      </c>
      <c r="T529" s="9">
        <f>IF(tbl_crime[[#This Row],[COMMUNITY_AREA_NUMBER]]="","",_xlfn.XLOOKUP(tbl_crime[[#This Row],[COMMUNITY_AREA_NUMBER]],tbl_census[COMMUNITY_AREA_NUMBER],tbl_census[HARDSHIP_INDEX]))</f>
        <v>1</v>
      </c>
      <c r="U529" s="9">
        <v>2014</v>
      </c>
      <c r="V529" s="9">
        <v>41.900737980000002</v>
      </c>
      <c r="W529" s="9">
        <v>-87.634361319999996</v>
      </c>
      <c r="X529" s="9" t="s">
        <v>4849</v>
      </c>
      <c r="Y529" s="9">
        <f>_xlfn.XLOOKUP(tbl_crime[[#This Row],[COMMUNITY_AREA_NUMBER]],Table3[CA_NUMBER],Table3[Rate of misconduct per 100 students])</f>
        <v>115.39999999999999</v>
      </c>
      <c r="Z529" s="9">
        <f>_xlfn.XLOOKUP(tbl_crime[[#This Row],[COMMUNITY_AREA_NUMBER]],Table3[CA_NUMBER],Table3[TOTAL_COLLEGE_ENROLLMENT])</f>
        <v>3362</v>
      </c>
    </row>
    <row r="530" spans="2:26" x14ac:dyDescent="0.2">
      <c r="B530" s="9">
        <v>10453948</v>
      </c>
      <c r="C530" s="9" t="s">
        <v>4850</v>
      </c>
      <c r="D530" s="10">
        <v>42430</v>
      </c>
      <c r="E530" s="9" t="s">
        <v>4851</v>
      </c>
      <c r="F530" s="9">
        <v>1055</v>
      </c>
      <c r="G530" s="9" t="s">
        <v>4852</v>
      </c>
      <c r="H530" s="9" t="s">
        <v>4853</v>
      </c>
      <c r="I530" s="9" t="s">
        <v>3225</v>
      </c>
      <c r="J530" s="9" t="b">
        <v>0</v>
      </c>
      <c r="K530" s="9" t="b">
        <v>0</v>
      </c>
      <c r="L530" s="9">
        <v>422</v>
      </c>
      <c r="M530" s="9">
        <v>4</v>
      </c>
      <c r="N530" s="9">
        <v>7</v>
      </c>
      <c r="O530" s="9">
        <v>46</v>
      </c>
      <c r="P530" s="9">
        <v>26</v>
      </c>
      <c r="Q530" s="9">
        <v>1196679</v>
      </c>
      <c r="R530" s="9">
        <v>1853139</v>
      </c>
      <c r="S530" s="9" t="str">
        <f>IF(tbl_crime[[#This Row],[COMMUNITY_AREA_NUMBER]]="", "",_xlfn.XLOOKUP(tbl_crime[[#This Row],[COMMUNITY_AREA_NUMBER]],tbl_census[COMMUNITY_AREA_NUMBER],tbl_census[COMMUNITY_AREA_NAME]))</f>
        <v>South Chicago</v>
      </c>
      <c r="T530" s="9">
        <f>IF(tbl_crime[[#This Row],[COMMUNITY_AREA_NUMBER]]="","",_xlfn.XLOOKUP(tbl_crime[[#This Row],[COMMUNITY_AREA_NUMBER]],tbl_census[COMMUNITY_AREA_NUMBER],tbl_census[HARDSHIP_INDEX]))</f>
        <v>75</v>
      </c>
      <c r="U530" s="9">
        <v>2016</v>
      </c>
      <c r="V530" s="9">
        <v>41.75188515</v>
      </c>
      <c r="W530" s="9">
        <v>-87.554826000000006</v>
      </c>
      <c r="X530" s="9" t="s">
        <v>4854</v>
      </c>
      <c r="Y530" s="9">
        <f>_xlfn.XLOOKUP(tbl_crime[[#This Row],[COMMUNITY_AREA_NUMBER]],Table3[CA_NUMBER],Table3[Rate of misconduct per 100 students])</f>
        <v>241.50000000000003</v>
      </c>
      <c r="Z530" s="9">
        <f>_xlfn.XLOOKUP(tbl_crime[[#This Row],[COMMUNITY_AREA_NUMBER]],Table3[CA_NUMBER],Table3[TOTAL_COLLEGE_ENROLLMENT])</f>
        <v>4043</v>
      </c>
    </row>
    <row r="531" spans="2:26" x14ac:dyDescent="0.2">
      <c r="B531" s="9">
        <v>10397129</v>
      </c>
      <c r="C531" s="9" t="s">
        <v>4855</v>
      </c>
      <c r="D531" s="10">
        <v>42398</v>
      </c>
      <c r="E531" s="9" t="s">
        <v>4856</v>
      </c>
      <c r="F531" s="9">
        <v>5114</v>
      </c>
      <c r="G531" s="9" t="s">
        <v>4857</v>
      </c>
      <c r="H531" s="9" t="s">
        <v>4858</v>
      </c>
      <c r="I531" s="9" t="s">
        <v>3135</v>
      </c>
      <c r="J531" s="9" t="b">
        <v>0</v>
      </c>
      <c r="K531" s="9" t="b">
        <v>0</v>
      </c>
      <c r="L531" s="9">
        <v>124</v>
      </c>
      <c r="M531" s="9">
        <v>1</v>
      </c>
      <c r="N531" s="9">
        <v>2</v>
      </c>
      <c r="O531" s="9">
        <v>28</v>
      </c>
      <c r="P531" s="9">
        <v>26</v>
      </c>
      <c r="Q531" s="9">
        <v>1172257</v>
      </c>
      <c r="R531" s="9">
        <v>1897564</v>
      </c>
      <c r="S531" s="9" t="str">
        <f>IF(tbl_crime[[#This Row],[COMMUNITY_AREA_NUMBER]]="", "",_xlfn.XLOOKUP(tbl_crime[[#This Row],[COMMUNITY_AREA_NUMBER]],tbl_census[COMMUNITY_AREA_NUMBER],tbl_census[COMMUNITY_AREA_NAME]))</f>
        <v>Near West Side</v>
      </c>
      <c r="T531" s="9">
        <f>IF(tbl_crime[[#This Row],[COMMUNITY_AREA_NUMBER]]="","",_xlfn.XLOOKUP(tbl_crime[[#This Row],[COMMUNITY_AREA_NUMBER]],tbl_census[COMMUNITY_AREA_NUMBER],tbl_census[HARDSHIP_INDEX]))</f>
        <v>15</v>
      </c>
      <c r="U531" s="9">
        <v>2016</v>
      </c>
      <c r="V531" s="9">
        <v>41.874363279999997</v>
      </c>
      <c r="W531" s="9">
        <v>-87.64301304</v>
      </c>
      <c r="X531" s="9" t="s">
        <v>4859</v>
      </c>
      <c r="Y531" s="9">
        <f>_xlfn.XLOOKUP(tbl_crime[[#This Row],[COMMUNITY_AREA_NUMBER]],Table3[CA_NUMBER],Table3[Rate of misconduct per 100 students])</f>
        <v>420.90000000000003</v>
      </c>
      <c r="Z531" s="9">
        <f>_xlfn.XLOOKUP(tbl_crime[[#This Row],[COMMUNITY_AREA_NUMBER]],Table3[CA_NUMBER],Table3[TOTAL_COLLEGE_ENROLLMENT])</f>
        <v>7975</v>
      </c>
    </row>
    <row r="532" spans="2:26" x14ac:dyDescent="0.2">
      <c r="B532" s="9">
        <v>3269495</v>
      </c>
      <c r="C532" s="9" t="s">
        <v>4860</v>
      </c>
      <c r="D532" s="10">
        <v>37933</v>
      </c>
      <c r="E532" s="9" t="s">
        <v>4861</v>
      </c>
      <c r="F532" s="9">
        <v>510</v>
      </c>
      <c r="G532" s="9" t="s">
        <v>4862</v>
      </c>
      <c r="H532" s="9" t="s">
        <v>4863</v>
      </c>
      <c r="I532" s="9" t="s">
        <v>3113</v>
      </c>
      <c r="J532" s="9" t="b">
        <v>0</v>
      </c>
      <c r="K532" s="9" t="b">
        <v>0</v>
      </c>
      <c r="L532" s="9">
        <v>612</v>
      </c>
      <c r="M532" s="9">
        <v>6</v>
      </c>
      <c r="N532" s="9">
        <v>21</v>
      </c>
      <c r="O532" s="9">
        <v>71</v>
      </c>
      <c r="P532" s="9" t="s">
        <v>3523</v>
      </c>
      <c r="Q532" s="9">
        <v>1169648</v>
      </c>
      <c r="R532" s="9">
        <v>1851076</v>
      </c>
      <c r="S532" s="9" t="str">
        <f>IF(tbl_crime[[#This Row],[COMMUNITY_AREA_NUMBER]]="", "",_xlfn.XLOOKUP(tbl_crime[[#This Row],[COMMUNITY_AREA_NUMBER]],tbl_census[COMMUNITY_AREA_NUMBER],tbl_census[COMMUNITY_AREA_NAME]))</f>
        <v>Auburn Gresham</v>
      </c>
      <c r="T532" s="9">
        <f>IF(tbl_crime[[#This Row],[COMMUNITY_AREA_NUMBER]]="","",_xlfn.XLOOKUP(tbl_crime[[#This Row],[COMMUNITY_AREA_NUMBER]],tbl_census[COMMUNITY_AREA_NUMBER],tbl_census[HARDSHIP_INDEX]))</f>
        <v>74</v>
      </c>
      <c r="U532" s="9">
        <v>2003</v>
      </c>
      <c r="V532" s="9">
        <v>41.746852490000002</v>
      </c>
      <c r="W532" s="9">
        <v>-87.65394139</v>
      </c>
      <c r="X532" s="9" t="s">
        <v>4864</v>
      </c>
      <c r="Y532" s="9">
        <f>_xlfn.XLOOKUP(tbl_crime[[#This Row],[COMMUNITY_AREA_NUMBER]],Table3[CA_NUMBER],Table3[Rate of misconduct per 100 students])</f>
        <v>305.3</v>
      </c>
      <c r="Z532" s="9">
        <f>_xlfn.XLOOKUP(tbl_crime[[#This Row],[COMMUNITY_AREA_NUMBER]],Table3[CA_NUMBER],Table3[TOTAL_COLLEGE_ENROLLMENT])</f>
        <v>4175</v>
      </c>
    </row>
    <row r="533" spans="2:26" x14ac:dyDescent="0.2">
      <c r="B533" s="9">
        <v>10840565</v>
      </c>
      <c r="C533" s="9" t="s">
        <v>4865</v>
      </c>
      <c r="D533" s="10">
        <v>42772</v>
      </c>
      <c r="E533" s="9" t="s">
        <v>4866</v>
      </c>
      <c r="F533" s="9">
        <v>5073</v>
      </c>
      <c r="G533" s="9" t="s">
        <v>4867</v>
      </c>
      <c r="H533" s="9" t="s">
        <v>4868</v>
      </c>
      <c r="I533" s="9" t="s">
        <v>3122</v>
      </c>
      <c r="J533" s="9" t="b">
        <v>0</v>
      </c>
      <c r="K533" s="9" t="b">
        <v>1</v>
      </c>
      <c r="L533" s="9">
        <v>1111</v>
      </c>
      <c r="M533" s="9">
        <v>11</v>
      </c>
      <c r="N533" s="9">
        <v>37</v>
      </c>
      <c r="O533" s="9">
        <v>23</v>
      </c>
      <c r="P533" s="9">
        <v>26</v>
      </c>
      <c r="Q533" s="9">
        <v>1148881</v>
      </c>
      <c r="R533" s="9">
        <v>1905963</v>
      </c>
      <c r="S533" s="9" t="str">
        <f>IF(tbl_crime[[#This Row],[COMMUNITY_AREA_NUMBER]]="", "",_xlfn.XLOOKUP(tbl_crime[[#This Row],[COMMUNITY_AREA_NUMBER]],tbl_census[COMMUNITY_AREA_NUMBER],tbl_census[COMMUNITY_AREA_NAME]))</f>
        <v>Humboldt park</v>
      </c>
      <c r="T533" s="9">
        <f>IF(tbl_crime[[#This Row],[COMMUNITY_AREA_NUMBER]]="","",_xlfn.XLOOKUP(tbl_crime[[#This Row],[COMMUNITY_AREA_NUMBER]],tbl_census[COMMUNITY_AREA_NUMBER],tbl_census[HARDSHIP_INDEX]))</f>
        <v>85</v>
      </c>
      <c r="U533" s="9">
        <v>2017</v>
      </c>
      <c r="V533" s="9">
        <v>41.897894890000003</v>
      </c>
      <c r="W533" s="9">
        <v>-87.728622319999999</v>
      </c>
      <c r="X533" s="9" t="s">
        <v>4869</v>
      </c>
      <c r="Y533" s="9">
        <f>_xlfn.XLOOKUP(tbl_crime[[#This Row],[COMMUNITY_AREA_NUMBER]],Table3[CA_NUMBER],Table3[Rate of misconduct per 100 students])</f>
        <v>533.20000000000005</v>
      </c>
      <c r="Z533" s="9">
        <f>_xlfn.XLOOKUP(tbl_crime[[#This Row],[COMMUNITY_AREA_NUMBER]],Table3[CA_NUMBER],Table3[TOTAL_COLLEGE_ENROLLMENT])</f>
        <v>8620</v>
      </c>
    </row>
    <row r="534" spans="2:26" x14ac:dyDescent="0.2">
      <c r="B534" s="9">
        <v>1326195</v>
      </c>
      <c r="C534" s="9" t="s">
        <v>4870</v>
      </c>
      <c r="D534" s="10">
        <v>36902</v>
      </c>
      <c r="E534" s="9" t="s">
        <v>4871</v>
      </c>
      <c r="F534" s="9">
        <v>9901</v>
      </c>
      <c r="G534" s="9" t="s">
        <v>4872</v>
      </c>
      <c r="H534" s="9" t="s">
        <v>4872</v>
      </c>
      <c r="I534" s="9" t="s">
        <v>3225</v>
      </c>
      <c r="J534" s="9" t="b">
        <v>1</v>
      </c>
      <c r="K534" s="9" t="b">
        <v>1</v>
      </c>
      <c r="L534" s="9">
        <v>423</v>
      </c>
      <c r="M534" s="9">
        <v>4</v>
      </c>
      <c r="P534" s="9" t="s">
        <v>3459</v>
      </c>
      <c r="Q534" s="9">
        <v>1196869</v>
      </c>
      <c r="R534" s="9">
        <v>1847416</v>
      </c>
      <c r="S534" s="9" t="str">
        <f>IF(tbl_crime[[#This Row],[COMMUNITY_AREA_NUMBER]]="", "",_xlfn.XLOOKUP(tbl_crime[[#This Row],[COMMUNITY_AREA_NUMBER]],tbl_census[COMMUNITY_AREA_NUMBER],tbl_census[COMMUNITY_AREA_NAME]))</f>
        <v/>
      </c>
      <c r="T534" s="9" t="str">
        <f>IF(tbl_crime[[#This Row],[COMMUNITY_AREA_NUMBER]]="","",_xlfn.XLOOKUP(tbl_crime[[#This Row],[COMMUNITY_AREA_NUMBER]],tbl_census[COMMUNITY_AREA_NUMBER],tbl_census[HARDSHIP_INDEX]))</f>
        <v/>
      </c>
      <c r="U534" s="9">
        <v>2001</v>
      </c>
      <c r="V534" s="9">
        <v>41.73617608</v>
      </c>
      <c r="W534" s="9">
        <v>-87.554319609999993</v>
      </c>
      <c r="X534" s="9" t="s">
        <v>4873</v>
      </c>
      <c r="Y534" s="9">
        <f>_xlfn.XLOOKUP(tbl_crime[[#This Row],[COMMUNITY_AREA_NUMBER]],Table3[CA_NUMBER],Table3[Rate of misconduct per 100 students])</f>
        <v>0</v>
      </c>
      <c r="Z534" s="9">
        <f>_xlfn.XLOOKUP(tbl_crime[[#This Row],[COMMUNITY_AREA_NUMBER]],Table3[CA_NUMBER],Table3[TOTAL_COLLEGE_ENROLLMENT])</f>
        <v>0</v>
      </c>
    </row>
    <row r="535" spans="2:26" x14ac:dyDescent="0.2">
      <c r="B535" s="9" t="s">
        <v>4882</v>
      </c>
      <c r="C535" s="9">
        <f>SUBTOTAL(103,tbl_crime[CASE_NUMBER])</f>
        <v>533</v>
      </c>
      <c r="X535" s="9">
        <f>SUBTOTAL(103,tbl_crime[LOCATION])</f>
        <v>529</v>
      </c>
      <c r="Y535" s="9">
        <f>SUBTOTAL(101,tbl_crime[Misconduct rates])</f>
        <v>249.90093808630357</v>
      </c>
    </row>
  </sheetData>
  <sheetProtection sheet="1" objects="1" scenarios="1"/>
  <phoneticPr fontId="19" type="noConversion"/>
  <pageMargins left="0.7" right="0.7" top="0.75" bottom="0.75" header="0.3" footer="0.3"/>
  <pageSetup paperSize="9" orientation="portrait" horizontalDpi="0" verticalDpi="0"/>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68D0C-F619-5548-A7B4-64C55AE74BDB}">
  <sheetPr>
    <pageSetUpPr fitToPage="1"/>
  </sheetPr>
  <dimension ref="A2:I31"/>
  <sheetViews>
    <sheetView showGridLines="0" showRowColHeaders="0" zoomScale="116" zoomScaleNormal="283" zoomScalePageLayoutView="87" workbookViewId="0"/>
  </sheetViews>
  <sheetFormatPr baseColWidth="10" defaultRowHeight="16" x14ac:dyDescent="0.2"/>
  <cols>
    <col min="1" max="16384" width="10.83203125" style="8"/>
  </cols>
  <sheetData>
    <row r="2" spans="1:1" x14ac:dyDescent="0.2">
      <c r="A2" s="7"/>
    </row>
    <row r="31" spans="9:9" x14ac:dyDescent="0.2">
      <c r="I31" s="26"/>
    </row>
  </sheetData>
  <sheetProtection sheet="1" objects="1" scenarios="1"/>
  <pageMargins left="0.25" right="0.25" top="0.75" bottom="0.75" header="0.3" footer="0.3"/>
  <pageSetup paperSize="9" scale="77" fitToHeight="0" orientation="landscape" horizontalDpi="0" verticalDpi="0"/>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CD8FB-1E18-B744-A3BC-D61C28AA9584}">
  <sheetPr>
    <pageSetUpPr fitToPage="1"/>
  </sheetPr>
  <dimension ref="A2:AD83"/>
  <sheetViews>
    <sheetView showGridLines="0" showRowColHeaders="0" topLeftCell="H1" zoomScale="75" zoomScaleNormal="45" workbookViewId="0"/>
  </sheetViews>
  <sheetFormatPr baseColWidth="10" defaultRowHeight="16" x14ac:dyDescent="0.2"/>
  <cols>
    <col min="1" max="29" width="10.83203125" style="23"/>
    <col min="30" max="16384" width="10.83203125" style="22"/>
  </cols>
  <sheetData>
    <row r="2" spans="1:29" x14ac:dyDescent="0.2">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row>
    <row r="3" spans="1:29" x14ac:dyDescent="0.2">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row>
    <row r="4" spans="1:29" x14ac:dyDescent="0.2">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row>
    <row r="5" spans="1:29" x14ac:dyDescent="0.2">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row>
    <row r="6" spans="1:29" x14ac:dyDescent="0.2">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row>
    <row r="7" spans="1:29" x14ac:dyDescent="0.2">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row>
    <row r="8" spans="1:29" x14ac:dyDescent="0.2">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row>
    <row r="9" spans="1:29" x14ac:dyDescent="0.2">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row>
    <row r="10" spans="1:29" x14ac:dyDescent="0.2">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row>
    <row r="11" spans="1:29" x14ac:dyDescent="0.2">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row>
    <row r="12" spans="1:29" x14ac:dyDescent="0.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row>
    <row r="13" spans="1:29" x14ac:dyDescent="0.2">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row>
    <row r="14" spans="1:29" x14ac:dyDescent="0.2">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row>
    <row r="15" spans="1:29" x14ac:dyDescent="0.2">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row>
    <row r="16" spans="1:29"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row>
    <row r="17" spans="1:30" x14ac:dyDescent="0.2">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2" t="s">
        <v>4908</v>
      </c>
    </row>
    <row r="18" spans="1:30" x14ac:dyDescent="0.2">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row>
    <row r="19" spans="1:30"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row>
    <row r="20" spans="1:30" x14ac:dyDescent="0.2">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row>
    <row r="21" spans="1:30" x14ac:dyDescent="0.2">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row>
    <row r="22" spans="1:30" x14ac:dyDescent="0.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row>
    <row r="23" spans="1:30" x14ac:dyDescent="0.2">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row>
    <row r="24" spans="1:30" x14ac:dyDescent="0.2">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row>
    <row r="25" spans="1:30"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row>
    <row r="26" spans="1:30" x14ac:dyDescent="0.2">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row>
    <row r="27" spans="1:30" x14ac:dyDescent="0.2">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row>
    <row r="28" spans="1:30" x14ac:dyDescent="0.2">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row>
    <row r="29" spans="1:30" x14ac:dyDescent="0.2">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row>
    <row r="30" spans="1:30" x14ac:dyDescent="0.2">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row>
    <row r="31" spans="1:30" x14ac:dyDescent="0.2">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row>
    <row r="32" spans="1:30" x14ac:dyDescent="0.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row>
    <row r="33" spans="1:29" x14ac:dyDescent="0.2">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row>
    <row r="34" spans="1:29" x14ac:dyDescent="0.2">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row>
    <row r="35" spans="1:29" x14ac:dyDescent="0.2">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row>
    <row r="36" spans="1:29" x14ac:dyDescent="0.2">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row>
    <row r="37" spans="1:29" x14ac:dyDescent="0.2">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row>
    <row r="38" spans="1:29" x14ac:dyDescent="0.2">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row>
    <row r="39" spans="1:29" x14ac:dyDescent="0.2">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row>
    <row r="40" spans="1:29" x14ac:dyDescent="0.2">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row>
    <row r="41" spans="1:29" x14ac:dyDescent="0.2">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row>
    <row r="42" spans="1:29" x14ac:dyDescent="0.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row>
    <row r="43" spans="1:29" x14ac:dyDescent="0.2">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row>
    <row r="44" spans="1:29" x14ac:dyDescent="0.2">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row>
    <row r="45" spans="1:29" x14ac:dyDescent="0.2">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row>
    <row r="46" spans="1:29" x14ac:dyDescent="0.2">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row>
    <row r="47" spans="1:29" x14ac:dyDescent="0.2">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row>
    <row r="48" spans="1:29" x14ac:dyDescent="0.2">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row>
    <row r="49" spans="1:29" x14ac:dyDescent="0.2">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row>
    <row r="50" spans="1:29" x14ac:dyDescent="0.2">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row>
    <row r="51" spans="1:29" x14ac:dyDescent="0.2">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row>
    <row r="52" spans="1:29" x14ac:dyDescent="0.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row>
    <row r="53" spans="1:29" x14ac:dyDescent="0.2">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row>
    <row r="54" spans="1:29"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row>
    <row r="55" spans="1:29"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row>
    <row r="56" spans="1:2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row>
    <row r="57" spans="1:29" x14ac:dyDescent="0.2">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row>
    <row r="58" spans="1:29" x14ac:dyDescent="0.2">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row>
    <row r="59" spans="1:29" x14ac:dyDescent="0.2">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row>
    <row r="60" spans="1:29" x14ac:dyDescent="0.2">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row>
    <row r="61" spans="1:29" x14ac:dyDescent="0.2">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row>
    <row r="62" spans="1:29" x14ac:dyDescent="0.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row>
    <row r="63" spans="1:29" x14ac:dyDescent="0.2">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row>
    <row r="64" spans="1:29" x14ac:dyDescent="0.2">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row>
    <row r="65" spans="1:29" x14ac:dyDescent="0.2">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row>
    <row r="66" spans="1:29" x14ac:dyDescent="0.2">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row>
    <row r="67" spans="1:29" x14ac:dyDescent="0.2">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row>
    <row r="68" spans="1:29" x14ac:dyDescent="0.2">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row>
    <row r="69" spans="1:29" x14ac:dyDescent="0.2">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row>
    <row r="70" spans="1:29" x14ac:dyDescent="0.2">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row>
    <row r="71" spans="1:29" x14ac:dyDescent="0.2">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row>
    <row r="72" spans="1:29" x14ac:dyDescent="0.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row>
    <row r="73" spans="1:29" x14ac:dyDescent="0.2">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row>
    <row r="74" spans="1:29" x14ac:dyDescent="0.2">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row>
    <row r="75" spans="1:29" x14ac:dyDescent="0.2">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row>
    <row r="76" spans="1:29" x14ac:dyDescent="0.2">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row>
    <row r="77" spans="1:29" x14ac:dyDescent="0.2">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row>
    <row r="78" spans="1:29" x14ac:dyDescent="0.2">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row>
    <row r="79" spans="1:29" x14ac:dyDescent="0.2">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row>
    <row r="80" spans="1:29" x14ac:dyDescent="0.2">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row>
    <row r="81" spans="1:29" x14ac:dyDescent="0.2">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row>
    <row r="82" spans="1:29" x14ac:dyDescent="0.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row>
    <row r="83" spans="1:29" x14ac:dyDescent="0.2">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row>
  </sheetData>
  <sheetProtection sheet="1" objects="1" scenarios="1"/>
  <pageMargins left="0.7" right="0.7" top="0.75" bottom="0.75" header="0.3" footer="0.3"/>
  <pageSetup paperSize="9" scale="38"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15B9A-6EA6-2745-9338-1510D246E475}">
  <dimension ref="B1:AN79"/>
  <sheetViews>
    <sheetView showGridLines="0" showRowColHeaders="0" tabSelected="1" topLeftCell="E1" zoomScaleNormal="50" workbookViewId="0">
      <selection activeCell="AC1" sqref="AC1"/>
    </sheetView>
  </sheetViews>
  <sheetFormatPr baseColWidth="10" defaultRowHeight="16" x14ac:dyDescent="0.2"/>
  <cols>
    <col min="1" max="1" width="10.83203125" style="13"/>
    <col min="2" max="2" width="14.5" style="13" bestFit="1" customWidth="1"/>
    <col min="3" max="3" width="20.5" style="13" bestFit="1" customWidth="1"/>
    <col min="4" max="4" width="20.5" style="13" customWidth="1"/>
    <col min="5" max="10" width="18.33203125" style="13" customWidth="1"/>
    <col min="11" max="11" width="20.6640625" style="13" customWidth="1"/>
    <col min="12" max="12" width="21.1640625" style="13" customWidth="1"/>
    <col min="13" max="13" width="21.33203125" style="13" customWidth="1"/>
    <col min="14" max="14" width="30.6640625" style="13" customWidth="1"/>
    <col min="15" max="15" width="25.1640625" style="13" customWidth="1"/>
    <col min="16" max="16" width="23.83203125" style="13" customWidth="1"/>
    <col min="17" max="17" width="29.83203125" style="13" customWidth="1"/>
    <col min="18" max="18" width="27.83203125" style="13" customWidth="1"/>
    <col min="19" max="19" width="33.83203125" style="13" customWidth="1"/>
    <col min="20" max="20" width="21.33203125" style="13" customWidth="1"/>
    <col min="21" max="21" width="29.1640625" style="13" customWidth="1"/>
    <col min="22" max="22" width="37.6640625" style="13" bestFit="1" customWidth="1"/>
    <col min="23" max="23" width="38.1640625" style="13" bestFit="1" customWidth="1"/>
    <col min="24" max="25" width="38.1640625" style="13" customWidth="1"/>
    <col min="26" max="26" width="32.33203125" style="13" customWidth="1"/>
    <col min="27" max="27" width="22.83203125" style="13" customWidth="1"/>
    <col min="28" max="28" width="22.1640625" style="13" customWidth="1"/>
    <col min="29" max="29" width="32" style="13" customWidth="1"/>
    <col min="30" max="30" width="29.5" style="13" customWidth="1"/>
    <col min="31" max="31" width="37.33203125" style="13" customWidth="1"/>
    <col min="32" max="32" width="35" style="13" customWidth="1"/>
    <col min="33" max="33" width="30.1640625" style="13" customWidth="1"/>
    <col min="34" max="34" width="36.83203125" style="13" customWidth="1"/>
    <col min="35" max="35" width="20" style="13" bestFit="1" customWidth="1"/>
    <col min="36" max="36" width="37.33203125" style="13" customWidth="1"/>
    <col min="37" max="38" width="0.1640625" style="13" customWidth="1"/>
    <col min="39" max="39" width="33.83203125" style="13" customWidth="1"/>
    <col min="40" max="16384" width="10.83203125" style="13"/>
  </cols>
  <sheetData>
    <row r="1" spans="2:40" x14ac:dyDescent="0.2">
      <c r="B1" s="28" t="s">
        <v>4880</v>
      </c>
      <c r="C1" s="29" t="s">
        <v>4897</v>
      </c>
      <c r="D1" s="29" t="s">
        <v>4920</v>
      </c>
      <c r="E1" s="29" t="s">
        <v>4910</v>
      </c>
      <c r="F1" s="29" t="s">
        <v>4911</v>
      </c>
      <c r="G1" s="29" t="s">
        <v>4912</v>
      </c>
      <c r="H1" s="29" t="s">
        <v>4913</v>
      </c>
      <c r="I1" s="29" t="s">
        <v>4914</v>
      </c>
      <c r="J1" s="29" t="s">
        <v>4915</v>
      </c>
      <c r="K1" s="29" t="s">
        <v>8</v>
      </c>
      <c r="L1" s="29" t="s">
        <v>7</v>
      </c>
      <c r="M1" s="29" t="s">
        <v>4883</v>
      </c>
      <c r="N1" s="29" t="s">
        <v>4881</v>
      </c>
      <c r="O1" s="29" t="s">
        <v>4884</v>
      </c>
      <c r="P1" s="29" t="s">
        <v>4891</v>
      </c>
      <c r="Q1" s="29" t="s">
        <v>4890</v>
      </c>
      <c r="R1" s="29" t="s">
        <v>4885</v>
      </c>
      <c r="S1" s="29" t="s">
        <v>4886</v>
      </c>
      <c r="T1" s="29" t="s">
        <v>4887</v>
      </c>
      <c r="U1" s="29" t="s">
        <v>4888</v>
      </c>
      <c r="V1" s="29" t="s">
        <v>4889</v>
      </c>
      <c r="W1" s="29" t="s">
        <v>4892</v>
      </c>
      <c r="X1" s="30" t="s">
        <v>4907</v>
      </c>
      <c r="Y1" s="11"/>
      <c r="Z1" s="25" t="s">
        <v>4909</v>
      </c>
      <c r="AA1" s="11">
        <v>-1</v>
      </c>
      <c r="AB1" s="11"/>
      <c r="AC1" s="11">
        <f>CORREL(Table3[TOTAL_CRIMES],Table3[Rate of misconduct per 100 students])</f>
        <v>0.75887627611668407</v>
      </c>
      <c r="AD1" s="11"/>
      <c r="AE1" s="11"/>
      <c r="AF1" s="11"/>
      <c r="AG1" s="11"/>
      <c r="AH1" s="11"/>
      <c r="AI1" s="11"/>
      <c r="AJ1" s="11"/>
      <c r="AK1" s="11"/>
      <c r="AL1" s="11"/>
      <c r="AM1" s="11"/>
      <c r="AN1" s="11"/>
    </row>
    <row r="2" spans="2:40" x14ac:dyDescent="0.2">
      <c r="B2" s="31">
        <v>25</v>
      </c>
      <c r="C2" s="32" t="str">
        <f>VLOOKUP(Table3[[#This Row],[CA_NUMBER]],tbl_census[COMMUNITY_AREA_NUMBER]:tbl_census[COMMUNITY_AREA_NAME],2,FALSE)</f>
        <v>Austin</v>
      </c>
      <c r="D2" s="32">
        <f>COUNTIF(tbl_crime[COMMUNITY_AREA_NUMBER],Table3[[#This Row],[CA_NUMBER]])</f>
        <v>43</v>
      </c>
      <c r="E2" s="32">
        <f>COUNTIFS(tbl_crime[COMMUNITY_AREA_NUMBER],Table3[[#This Row],[CA_NUMBER]],tbl_crime[YEAR],$Z$2)</f>
        <v>2</v>
      </c>
      <c r="F2" s="32">
        <f>COUNTIFS(tbl_crime[COMMUNITY_AREA_NUMBER],Table3[[#This Row],[CA_NUMBER]],tbl_crime[YEAR],$Z$3)</f>
        <v>8</v>
      </c>
      <c r="G2" s="32">
        <f>COUNTIFS(tbl_crime[COMMUNITY_AREA_NUMBER],Table3[[#This Row],[CA_NUMBER]],tbl_crime[YEAR],$Z$4)</f>
        <v>2</v>
      </c>
      <c r="H2" s="32">
        <f>COUNTIFS(tbl_crime[COMMUNITY_AREA_NUMBER],Table3[[#This Row],[CA_NUMBER]],tbl_crime[YEAR],$Z$5)</f>
        <v>1</v>
      </c>
      <c r="I2" s="32">
        <f>COUNTIFS(tbl_crime[COMMUNITY_AREA_NUMBER],Table3[[#This Row],[CA_NUMBER]],tbl_crime[YEAR],$Z$6)</f>
        <v>1</v>
      </c>
      <c r="J2" s="32">
        <f>SUM(Table3[[#This Row],[crimes_2008]:[crimes_2012]])</f>
        <v>14</v>
      </c>
      <c r="K2" s="32">
        <f>_xlfn.XLOOKUP(Table3[[#This Row],[CA_NUMBER]],tbl_census[COMMUNITY_AREA_NUMBER],tbl_census[HARDSHIP_INDEX])</f>
        <v>73</v>
      </c>
      <c r="L2" s="33">
        <f>_xlfn.XLOOKUP(Table3[[#This Row],[CA_NUMBER]],tbl_census[COMMUNITY_AREA_NUMBER],tbl_census[PER_CAPITA_INCOME])</f>
        <v>15957</v>
      </c>
      <c r="M2" s="34">
        <f>_xlfn.XLOOKUP(Table3[[#This Row],[CA_NUMBER]],tbl_census[COMMUNITY_AREA_NUMBER],tbl_census[PERCENT_OF_HOUSING_CROWDED])/100</f>
        <v>6.3E-2</v>
      </c>
      <c r="N2" s="34">
        <f>_xlfn.XLOOKUP(Table3[[#This Row],[CA_NUMBER]],tbl_census[COMMUNITY_AREA_NUMBER],tbl_census[PERCENT_HOUSEHOLDS_BELOW_POVERTY])/100</f>
        <v>0.28600000000000003</v>
      </c>
      <c r="O2" s="34">
        <f>_xlfn.XLOOKUP(Table3[[#This Row],[CA_NUMBER]],tbl_census[COMMUNITY_AREA_NUMBER],tbl_census[PERCENT_AGED_16__UNEMPLOYED])/100</f>
        <v>0.22600000000000001</v>
      </c>
      <c r="P2" s="34">
        <f>_xlfn.XLOOKUP(Table3[[#This Row],[CA_NUMBER]],tbl_census[COMMUNITY_AREA_NUMBER],tbl_census[PERCENT_AGED_25__WITHOUT_HIGH_SCHOOL_DIPLOMA])/100</f>
        <v>0.24399999999999999</v>
      </c>
      <c r="Q2" s="35">
        <f>((SUMIF(tbl_schools[COMMUNITY_AREA_NUMBER],Table3[[#This Row],[CA_NUMBER]],tbl_schools[COLLEGE_ENROLLMENT]))*-1)*-1</f>
        <v>10933</v>
      </c>
      <c r="R2" s="36">
        <f>IFERROR(AVERAGEIF(tbl_schools[COMMUNITY_AREA_NUMBER],Table3[[#This Row],[CA_NUMBER]],tbl_schools[SAFETY_SCORE]),"NA")</f>
        <v>39.761904761904759</v>
      </c>
      <c r="S2" s="36">
        <f>IFERROR(AVERAGEIF(tbl_schools[COMMUNITY_AREA_NUMBER],Table3[[#This Row],[CA_NUMBER]],tbl_schools[Family_Involvement_Score]),"NA")</f>
        <v>45.5</v>
      </c>
      <c r="T2" s="36">
        <f>IFERROR(AVERAGEIF(tbl_schools[COMMUNITY_AREA_NUMBER],Table3[[#This Row],[CA_NUMBER]],tbl_schools[Leaders_Score]),"NA")</f>
        <v>51</v>
      </c>
      <c r="U2" s="36">
        <f>IFERROR(AVERAGEIF(tbl_schools[COMMUNITY_AREA_NUMBER],Table3[[#This Row],[CA_NUMBER]],tbl_schools[Teachers_Score]),"NA")</f>
        <v>51.166666666666664</v>
      </c>
      <c r="V2" s="36">
        <f>IFERROR(AVERAGEIF(tbl_schools[COMMUNITY_AREA_NUMBER],Table3[[#This Row],[CA_NUMBER]],tbl_schools[Parent_Engagement_Score]),"NA")</f>
        <v>49.277777777777779</v>
      </c>
      <c r="W2" s="36">
        <f>IFERROR(AVERAGEIF(tbl_schools[COMMUNITY_AREA_NUMBER],Table3[[#This Row],[CA_NUMBER]],tbl_schools[Parent_Environment_Score]),"NA")</f>
        <v>50.333333333333336</v>
      </c>
      <c r="X2" s="37">
        <f>IFERROR(SUMIF(tbl_schools[COMMUNITY_AREA_NUMBER],Table3[[#This Row],[CA_NUMBER]],tbl_schools[Rate_of_Misconducts__per_100_students_]),"NA")</f>
        <v>578.79999999999995</v>
      </c>
      <c r="Y2" s="12"/>
      <c r="Z2" s="24">
        <v>2008</v>
      </c>
      <c r="AA2" s="11"/>
      <c r="AB2" s="11"/>
      <c r="AC2" s="11"/>
      <c r="AD2" s="11"/>
      <c r="AE2" s="11"/>
      <c r="AF2" s="11"/>
      <c r="AG2" s="11"/>
      <c r="AH2" s="11"/>
      <c r="AI2" s="11"/>
      <c r="AJ2" s="11"/>
      <c r="AK2" s="11"/>
      <c r="AL2" s="11"/>
      <c r="AM2" s="11"/>
    </row>
    <row r="3" spans="2:40" x14ac:dyDescent="0.2">
      <c r="B3" s="31">
        <v>68</v>
      </c>
      <c r="C3" s="32" t="str">
        <f>VLOOKUP(Table3[[#This Row],[CA_NUMBER]],tbl_census[COMMUNITY_AREA_NUMBER]:tbl_census[COMMUNITY_AREA_NAME],2,FALSE)</f>
        <v>Englewood</v>
      </c>
      <c r="D3" s="32">
        <f>COUNTIF(tbl_crime[COMMUNITY_AREA_NUMBER],Table3[[#This Row],[CA_NUMBER]])</f>
        <v>21</v>
      </c>
      <c r="E3" s="32">
        <f>COUNTIFS(tbl_crime[COMMUNITY_AREA_NUMBER],Table3[[#This Row],[CA_NUMBER]],tbl_crime[YEAR],$Z$2)</f>
        <v>1</v>
      </c>
      <c r="F3" s="32">
        <f>COUNTIFS(tbl_crime[COMMUNITY_AREA_NUMBER],Table3[[#This Row],[CA_NUMBER]],tbl_crime[YEAR],$Z$3)</f>
        <v>2</v>
      </c>
      <c r="G3" s="32">
        <f>COUNTIFS(tbl_crime[COMMUNITY_AREA_NUMBER],Table3[[#This Row],[CA_NUMBER]],tbl_crime[YEAR],$Z$4)</f>
        <v>2</v>
      </c>
      <c r="H3" s="32">
        <f>COUNTIFS(tbl_crime[COMMUNITY_AREA_NUMBER],Table3[[#This Row],[CA_NUMBER]],tbl_crime[YEAR],$Z$5)</f>
        <v>2</v>
      </c>
      <c r="I3" s="32">
        <f>COUNTIFS(tbl_crime[COMMUNITY_AREA_NUMBER],Table3[[#This Row],[CA_NUMBER]],tbl_crime[YEAR],$Z$6)</f>
        <v>0</v>
      </c>
      <c r="J3" s="32">
        <f>SUM(Table3[[#This Row],[crimes_2008]:[crimes_2012]])</f>
        <v>7</v>
      </c>
      <c r="K3" s="32">
        <f>_xlfn.XLOOKUP(Table3[[#This Row],[CA_NUMBER]],tbl_census[COMMUNITY_AREA_NUMBER],tbl_census[HARDSHIP_INDEX])</f>
        <v>94</v>
      </c>
      <c r="L3" s="33">
        <f>_xlfn.XLOOKUP(Table3[[#This Row],[CA_NUMBER]],tbl_census[COMMUNITY_AREA_NUMBER],tbl_census[PER_CAPITA_INCOME])</f>
        <v>11888</v>
      </c>
      <c r="M3" s="34">
        <f>_xlfn.XLOOKUP(Table3[[#This Row],[CA_NUMBER]],tbl_census[COMMUNITY_AREA_NUMBER],tbl_census[PERCENT_OF_HOUSING_CROWDED])/100</f>
        <v>3.7999999999999999E-2</v>
      </c>
      <c r="N3" s="34">
        <f>_xlfn.XLOOKUP(Table3[[#This Row],[CA_NUMBER]],tbl_census[COMMUNITY_AREA_NUMBER],tbl_census[PERCENT_HOUSEHOLDS_BELOW_POVERTY])/100</f>
        <v>0.46600000000000003</v>
      </c>
      <c r="O3" s="34">
        <f>_xlfn.XLOOKUP(Table3[[#This Row],[CA_NUMBER]],tbl_census[COMMUNITY_AREA_NUMBER],tbl_census[PERCENT_AGED_16__UNEMPLOYED])/100</f>
        <v>0.28000000000000003</v>
      </c>
      <c r="P3" s="34">
        <f>_xlfn.XLOOKUP(Table3[[#This Row],[CA_NUMBER]],tbl_census[COMMUNITY_AREA_NUMBER],tbl_census[PERCENT_AGED_25__WITHOUT_HIGH_SCHOOL_DIPLOMA])/100</f>
        <v>0.28499999999999998</v>
      </c>
      <c r="Q3" s="35">
        <f>((SUMIF(tbl_schools[COMMUNITY_AREA_NUMBER],Table3[[#This Row],[CA_NUMBER]],tbl_schools[COLLEGE_ENROLLMENT]))*-1)*-1</f>
        <v>6832</v>
      </c>
      <c r="R3" s="36">
        <f>IFERROR(AVERAGEIF(tbl_schools[COMMUNITY_AREA_NUMBER],Table3[[#This Row],[CA_NUMBER]],tbl_schools[SAFETY_SCORE]),"NA")</f>
        <v>34.058823529411768</v>
      </c>
      <c r="S3" s="36">
        <f>IFERROR(AVERAGEIF(tbl_schools[COMMUNITY_AREA_NUMBER],Table3[[#This Row],[CA_NUMBER]],tbl_schools[Family_Involvement_Score]),"NA")</f>
        <v>43.111111111111114</v>
      </c>
      <c r="T3" s="36">
        <f>IFERROR(AVERAGEIF(tbl_schools[COMMUNITY_AREA_NUMBER],Table3[[#This Row],[CA_NUMBER]],tbl_schools[Leaders_Score]),"NA")</f>
        <v>45.555555555555557</v>
      </c>
      <c r="U3" s="36">
        <f>IFERROR(AVERAGEIF(tbl_schools[COMMUNITY_AREA_NUMBER],Table3[[#This Row],[CA_NUMBER]],tbl_schools[Teachers_Score]),"NA")</f>
        <v>42.888888888888886</v>
      </c>
      <c r="V3" s="36">
        <f>IFERROR(AVERAGEIF(tbl_schools[COMMUNITY_AREA_NUMBER],Table3[[#This Row],[CA_NUMBER]],tbl_schools[Parent_Engagement_Score]),"NA")</f>
        <v>49.727272727272727</v>
      </c>
      <c r="W3" s="36">
        <f>IFERROR(AVERAGEIF(tbl_schools[COMMUNITY_AREA_NUMBER],Table3[[#This Row],[CA_NUMBER]],tbl_schools[Parent_Environment_Score]),"NA")</f>
        <v>51.454545454545453</v>
      </c>
      <c r="X3" s="37">
        <f>IFERROR(SUMIF(tbl_schools[COMMUNITY_AREA_NUMBER],Table3[[#This Row],[CA_NUMBER]],tbl_schools[Rate_of_Misconducts__per_100_students_]),"NA")</f>
        <v>572.4</v>
      </c>
      <c r="Y3" s="3"/>
      <c r="Z3" s="24">
        <v>2009</v>
      </c>
    </row>
    <row r="4" spans="2:40" x14ac:dyDescent="0.2">
      <c r="B4" s="31">
        <v>24</v>
      </c>
      <c r="C4" s="32" t="str">
        <f>VLOOKUP(Table3[[#This Row],[CA_NUMBER]],tbl_census[COMMUNITY_AREA_NUMBER]:tbl_census[COMMUNITY_AREA_NAME],2,FALSE)</f>
        <v>West Town</v>
      </c>
      <c r="D4" s="32">
        <f>COUNTIF(tbl_crime[COMMUNITY_AREA_NUMBER],Table3[[#This Row],[CA_NUMBER]])</f>
        <v>13</v>
      </c>
      <c r="E4" s="32">
        <f>COUNTIFS(tbl_crime[COMMUNITY_AREA_NUMBER],Table3[[#This Row],[CA_NUMBER]],tbl_crime[YEAR],$Z$2)</f>
        <v>0</v>
      </c>
      <c r="F4" s="32">
        <f>COUNTIFS(tbl_crime[COMMUNITY_AREA_NUMBER],Table3[[#This Row],[CA_NUMBER]],tbl_crime[YEAR],$Z$3)</f>
        <v>1</v>
      </c>
      <c r="G4" s="32">
        <f>COUNTIFS(tbl_crime[COMMUNITY_AREA_NUMBER],Table3[[#This Row],[CA_NUMBER]],tbl_crime[YEAR],$Z$4)</f>
        <v>1</v>
      </c>
      <c r="H4" s="32">
        <f>COUNTIFS(tbl_crime[COMMUNITY_AREA_NUMBER],Table3[[#This Row],[CA_NUMBER]],tbl_crime[YEAR],$Z$5)</f>
        <v>0</v>
      </c>
      <c r="I4" s="32">
        <f>COUNTIFS(tbl_crime[COMMUNITY_AREA_NUMBER],Table3[[#This Row],[CA_NUMBER]],tbl_crime[YEAR],$Z$6)</f>
        <v>0</v>
      </c>
      <c r="J4" s="32">
        <f>SUM(Table3[[#This Row],[crimes_2008]:[crimes_2012]])</f>
        <v>2</v>
      </c>
      <c r="K4" s="32">
        <f>_xlfn.XLOOKUP(Table3[[#This Row],[CA_NUMBER]],tbl_census[COMMUNITY_AREA_NUMBER],tbl_census[HARDSHIP_INDEX])</f>
        <v>10</v>
      </c>
      <c r="L4" s="33">
        <f>_xlfn.XLOOKUP(Table3[[#This Row],[CA_NUMBER]],tbl_census[COMMUNITY_AREA_NUMBER],tbl_census[PER_CAPITA_INCOME])</f>
        <v>43198</v>
      </c>
      <c r="M4" s="34">
        <f>_xlfn.XLOOKUP(Table3[[#This Row],[CA_NUMBER]],tbl_census[COMMUNITY_AREA_NUMBER],tbl_census[PERCENT_OF_HOUSING_CROWDED])/100</f>
        <v>2.3E-2</v>
      </c>
      <c r="N4" s="34">
        <f>_xlfn.XLOOKUP(Table3[[#This Row],[CA_NUMBER]],tbl_census[COMMUNITY_AREA_NUMBER],tbl_census[PERCENT_HOUSEHOLDS_BELOW_POVERTY])/100</f>
        <v>0.14699999999999999</v>
      </c>
      <c r="O4" s="34">
        <f>_xlfn.XLOOKUP(Table3[[#This Row],[CA_NUMBER]],tbl_census[COMMUNITY_AREA_NUMBER],tbl_census[PERCENT_AGED_16__UNEMPLOYED])/100</f>
        <v>6.6000000000000003E-2</v>
      </c>
      <c r="P4" s="34">
        <f>_xlfn.XLOOKUP(Table3[[#This Row],[CA_NUMBER]],tbl_census[COMMUNITY_AREA_NUMBER],tbl_census[PERCENT_AGED_25__WITHOUT_HIGH_SCHOOL_DIPLOMA])/100</f>
        <v>0.129</v>
      </c>
      <c r="Q4" s="35">
        <f>((SUMIF(tbl_schools[COMMUNITY_AREA_NUMBER],Table3[[#This Row],[CA_NUMBER]],tbl_schools[COLLEGE_ENROLLMENT]))*-1)*-1</f>
        <v>9429</v>
      </c>
      <c r="R4" s="36">
        <f>IFERROR(AVERAGEIF(tbl_schools[COMMUNITY_AREA_NUMBER],Table3[[#This Row],[CA_NUMBER]],tbl_schools[SAFETY_SCORE]),"NA")</f>
        <v>60.3</v>
      </c>
      <c r="S4" s="36">
        <f>IFERROR(AVERAGEIF(tbl_schools[COMMUNITY_AREA_NUMBER],Table3[[#This Row],[CA_NUMBER]],tbl_schools[Family_Involvement_Score]),"NA")</f>
        <v>61.5</v>
      </c>
      <c r="T4" s="36">
        <f>IFERROR(AVERAGEIF(tbl_schools[COMMUNITY_AREA_NUMBER],Table3[[#This Row],[CA_NUMBER]],tbl_schools[Leaders_Score]),"NA")</f>
        <v>65.25</v>
      </c>
      <c r="U4" s="36">
        <f>IFERROR(AVERAGEIF(tbl_schools[COMMUNITY_AREA_NUMBER],Table3[[#This Row],[CA_NUMBER]],tbl_schools[Teachers_Score]),"NA")</f>
        <v>64.666666666666671</v>
      </c>
      <c r="V4" s="36">
        <f>IFERROR(AVERAGEIF(tbl_schools[COMMUNITY_AREA_NUMBER],Table3[[#This Row],[CA_NUMBER]],tbl_schools[Parent_Engagement_Score]),"NA")</f>
        <v>51.769230769230766</v>
      </c>
      <c r="W4" s="36">
        <f>IFERROR(AVERAGEIF(tbl_schools[COMMUNITY_AREA_NUMBER],Table3[[#This Row],[CA_NUMBER]],tbl_schools[Parent_Environment_Score]),"NA")</f>
        <v>51</v>
      </c>
      <c r="X4" s="37">
        <f>IFERROR(SUMIF(tbl_schools[COMMUNITY_AREA_NUMBER],Table3[[#This Row],[CA_NUMBER]],tbl_schools[Rate_of_Misconducts__per_100_students_]),"NA")</f>
        <v>567.00000000000023</v>
      </c>
      <c r="Y4" s="3"/>
      <c r="Z4" s="24">
        <v>2010</v>
      </c>
    </row>
    <row r="5" spans="2:40" x14ac:dyDescent="0.2">
      <c r="B5" s="31">
        <v>23</v>
      </c>
      <c r="C5" s="32" t="str">
        <f>VLOOKUP(Table3[[#This Row],[CA_NUMBER]],tbl_census[COMMUNITY_AREA_NUMBER]:tbl_census[COMMUNITY_AREA_NAME],2,FALSE)</f>
        <v>Humboldt park</v>
      </c>
      <c r="D5" s="32">
        <f>COUNTIF(tbl_crime[COMMUNITY_AREA_NUMBER],Table3[[#This Row],[CA_NUMBER]])</f>
        <v>22</v>
      </c>
      <c r="E5" s="32">
        <f>COUNTIFS(tbl_crime[COMMUNITY_AREA_NUMBER],Table3[[#This Row],[CA_NUMBER]],tbl_crime[YEAR],$Z$2)</f>
        <v>1</v>
      </c>
      <c r="F5" s="32">
        <f>COUNTIFS(tbl_crime[COMMUNITY_AREA_NUMBER],Table3[[#This Row],[CA_NUMBER]],tbl_crime[YEAR],$Z$3)</f>
        <v>2</v>
      </c>
      <c r="G5" s="32">
        <f>COUNTIFS(tbl_crime[COMMUNITY_AREA_NUMBER],Table3[[#This Row],[CA_NUMBER]],tbl_crime[YEAR],$Z$4)</f>
        <v>0</v>
      </c>
      <c r="H5" s="32">
        <f>COUNTIFS(tbl_crime[COMMUNITY_AREA_NUMBER],Table3[[#This Row],[CA_NUMBER]],tbl_crime[YEAR],$Z$5)</f>
        <v>1</v>
      </c>
      <c r="I5" s="32">
        <f>COUNTIFS(tbl_crime[COMMUNITY_AREA_NUMBER],Table3[[#This Row],[CA_NUMBER]],tbl_crime[YEAR],$Z$6)</f>
        <v>1</v>
      </c>
      <c r="J5" s="32">
        <f>SUM(Table3[[#This Row],[crimes_2008]:[crimes_2012]])</f>
        <v>5</v>
      </c>
      <c r="K5" s="32">
        <f>_xlfn.XLOOKUP(Table3[[#This Row],[CA_NUMBER]],tbl_census[COMMUNITY_AREA_NUMBER],tbl_census[HARDSHIP_INDEX])</f>
        <v>85</v>
      </c>
      <c r="L5" s="33">
        <f>_xlfn.XLOOKUP(Table3[[#This Row],[CA_NUMBER]],tbl_census[COMMUNITY_AREA_NUMBER],tbl_census[PER_CAPITA_INCOME])</f>
        <v>13781</v>
      </c>
      <c r="M5" s="34">
        <f>_xlfn.XLOOKUP(Table3[[#This Row],[CA_NUMBER]],tbl_census[COMMUNITY_AREA_NUMBER],tbl_census[PERCENT_OF_HOUSING_CROWDED])/100</f>
        <v>0.14800000000000002</v>
      </c>
      <c r="N5" s="34">
        <f>_xlfn.XLOOKUP(Table3[[#This Row],[CA_NUMBER]],tbl_census[COMMUNITY_AREA_NUMBER],tbl_census[PERCENT_HOUSEHOLDS_BELOW_POVERTY])/100</f>
        <v>0.33899999999999997</v>
      </c>
      <c r="O5" s="34">
        <f>_xlfn.XLOOKUP(Table3[[#This Row],[CA_NUMBER]],tbl_census[COMMUNITY_AREA_NUMBER],tbl_census[PERCENT_AGED_16__UNEMPLOYED])/100</f>
        <v>0.17300000000000001</v>
      </c>
      <c r="P5" s="34">
        <f>_xlfn.XLOOKUP(Table3[[#This Row],[CA_NUMBER]],tbl_census[COMMUNITY_AREA_NUMBER],tbl_census[PERCENT_AGED_25__WITHOUT_HIGH_SCHOOL_DIPLOMA])/100</f>
        <v>0.35399999999999998</v>
      </c>
      <c r="Q5" s="35">
        <f>((SUMIF(tbl_schools[COMMUNITY_AREA_NUMBER],Table3[[#This Row],[CA_NUMBER]],tbl_schools[COLLEGE_ENROLLMENT]))*-1)*-1</f>
        <v>8620</v>
      </c>
      <c r="R5" s="36">
        <f>IFERROR(AVERAGEIF(tbl_schools[COMMUNITY_AREA_NUMBER],Table3[[#This Row],[CA_NUMBER]],tbl_schools[SAFETY_SCORE]),"NA")</f>
        <v>41.1</v>
      </c>
      <c r="S5" s="36">
        <f>IFERROR(AVERAGEIF(tbl_schools[COMMUNITY_AREA_NUMBER],Table3[[#This Row],[CA_NUMBER]],tbl_schools[Family_Involvement_Score]),"NA")</f>
        <v>46.75</v>
      </c>
      <c r="T5" s="36">
        <f>IFERROR(AVERAGEIF(tbl_schools[COMMUNITY_AREA_NUMBER],Table3[[#This Row],[CA_NUMBER]],tbl_schools[Leaders_Score]),"NA")</f>
        <v>65.25</v>
      </c>
      <c r="U5" s="36">
        <f>IFERROR(AVERAGEIF(tbl_schools[COMMUNITY_AREA_NUMBER],Table3[[#This Row],[CA_NUMBER]],tbl_schools[Teachers_Score]),"NA")</f>
        <v>59.75</v>
      </c>
      <c r="V5" s="36">
        <f>IFERROR(AVERAGEIF(tbl_schools[COMMUNITY_AREA_NUMBER],Table3[[#This Row],[CA_NUMBER]],tbl_schools[Parent_Engagement_Score]),"NA")</f>
        <v>46.888888888888886</v>
      </c>
      <c r="W5" s="36">
        <f>IFERROR(AVERAGEIF(tbl_schools[COMMUNITY_AREA_NUMBER],Table3[[#This Row],[CA_NUMBER]],tbl_schools[Parent_Environment_Score]),"NA")</f>
        <v>51.111111111111114</v>
      </c>
      <c r="X5" s="37">
        <f>IFERROR(SUMIF(tbl_schools[COMMUNITY_AREA_NUMBER],Table3[[#This Row],[CA_NUMBER]],tbl_schools[Rate_of_Misconducts__per_100_students_]),"NA")</f>
        <v>533.20000000000005</v>
      </c>
      <c r="Y5" s="3"/>
      <c r="Z5" s="24">
        <v>2011</v>
      </c>
    </row>
    <row r="6" spans="2:40" x14ac:dyDescent="0.2">
      <c r="B6" s="31">
        <v>67</v>
      </c>
      <c r="C6" s="32" t="str">
        <f>VLOOKUP(Table3[[#This Row],[CA_NUMBER]],tbl_census[COMMUNITY_AREA_NUMBER]:tbl_census[COMMUNITY_AREA_NAME],2,FALSE)</f>
        <v>West Englewood</v>
      </c>
      <c r="D6" s="32">
        <f>COUNTIF(tbl_crime[COMMUNITY_AREA_NUMBER],Table3[[#This Row],[CA_NUMBER]])</f>
        <v>12</v>
      </c>
      <c r="E6" s="32">
        <f>COUNTIFS(tbl_crime[COMMUNITY_AREA_NUMBER],Table3[[#This Row],[CA_NUMBER]],tbl_crime[YEAR],$Z$2)</f>
        <v>0</v>
      </c>
      <c r="F6" s="32">
        <f>COUNTIFS(tbl_crime[COMMUNITY_AREA_NUMBER],Table3[[#This Row],[CA_NUMBER]],tbl_crime[YEAR],$Z$3)</f>
        <v>2</v>
      </c>
      <c r="G6" s="32">
        <f>COUNTIFS(tbl_crime[COMMUNITY_AREA_NUMBER],Table3[[#This Row],[CA_NUMBER]],tbl_crime[YEAR],$Z$4)</f>
        <v>0</v>
      </c>
      <c r="H6" s="32">
        <f>COUNTIFS(tbl_crime[COMMUNITY_AREA_NUMBER],Table3[[#This Row],[CA_NUMBER]],tbl_crime[YEAR],$Z$5)</f>
        <v>1</v>
      </c>
      <c r="I6" s="32">
        <f>COUNTIFS(tbl_crime[COMMUNITY_AREA_NUMBER],Table3[[#This Row],[CA_NUMBER]],tbl_crime[YEAR],$Z$6)</f>
        <v>1</v>
      </c>
      <c r="J6" s="32">
        <f>SUM(Table3[[#This Row],[crimes_2008]:[crimes_2012]])</f>
        <v>4</v>
      </c>
      <c r="K6" s="32">
        <f>_xlfn.XLOOKUP(Table3[[#This Row],[CA_NUMBER]],tbl_census[COMMUNITY_AREA_NUMBER],tbl_census[HARDSHIP_INDEX])</f>
        <v>89</v>
      </c>
      <c r="L6" s="33">
        <f>_xlfn.XLOOKUP(Table3[[#This Row],[CA_NUMBER]],tbl_census[COMMUNITY_AREA_NUMBER],tbl_census[PER_CAPITA_INCOME])</f>
        <v>11317</v>
      </c>
      <c r="M6" s="34">
        <f>_xlfn.XLOOKUP(Table3[[#This Row],[CA_NUMBER]],tbl_census[COMMUNITY_AREA_NUMBER],tbl_census[PERCENT_OF_HOUSING_CROWDED])/100</f>
        <v>4.8000000000000001E-2</v>
      </c>
      <c r="N6" s="34">
        <f>_xlfn.XLOOKUP(Table3[[#This Row],[CA_NUMBER]],tbl_census[COMMUNITY_AREA_NUMBER],tbl_census[PERCENT_HOUSEHOLDS_BELOW_POVERTY])/100</f>
        <v>0.34399999999999997</v>
      </c>
      <c r="O6" s="34">
        <f>_xlfn.XLOOKUP(Table3[[#This Row],[CA_NUMBER]],tbl_census[COMMUNITY_AREA_NUMBER],tbl_census[PERCENT_AGED_16__UNEMPLOYED])/100</f>
        <v>0.35899999999999999</v>
      </c>
      <c r="P6" s="34">
        <f>_xlfn.XLOOKUP(Table3[[#This Row],[CA_NUMBER]],tbl_census[COMMUNITY_AREA_NUMBER],tbl_census[PERCENT_AGED_25__WITHOUT_HIGH_SCHOOL_DIPLOMA])/100</f>
        <v>0.26300000000000001</v>
      </c>
      <c r="Q6" s="35">
        <f>((SUMIF(tbl_schools[COMMUNITY_AREA_NUMBER],Table3[[#This Row],[CA_NUMBER]],tbl_schools[COLLEGE_ENROLLMENT]))*-1)*-1</f>
        <v>5946</v>
      </c>
      <c r="R6" s="36">
        <f>IFERROR(AVERAGEIF(tbl_schools[COMMUNITY_AREA_NUMBER],Table3[[#This Row],[CA_NUMBER]],tbl_schools[SAFETY_SCORE]),"NA")</f>
        <v>31.166666666666668</v>
      </c>
      <c r="S6" s="36">
        <f>IFERROR(AVERAGEIF(tbl_schools[COMMUNITY_AREA_NUMBER],Table3[[#This Row],[CA_NUMBER]],tbl_schools[Family_Involvement_Score]),"NA")</f>
        <v>38.799999999999997</v>
      </c>
      <c r="T6" s="36">
        <f>IFERROR(AVERAGEIF(tbl_schools[COMMUNITY_AREA_NUMBER],Table3[[#This Row],[CA_NUMBER]],tbl_schools[Leaders_Score]),"NA")</f>
        <v>37.799999999999997</v>
      </c>
      <c r="U6" s="36">
        <f>IFERROR(AVERAGEIF(tbl_schools[COMMUNITY_AREA_NUMBER],Table3[[#This Row],[CA_NUMBER]],tbl_schools[Teachers_Score]),"NA")</f>
        <v>40.799999999999997</v>
      </c>
      <c r="V6" s="36">
        <f>IFERROR(AVERAGEIF(tbl_schools[COMMUNITY_AREA_NUMBER],Table3[[#This Row],[CA_NUMBER]],tbl_schools[Parent_Engagement_Score]),"NA")</f>
        <v>50.166666666666664</v>
      </c>
      <c r="W6" s="36">
        <f>IFERROR(AVERAGEIF(tbl_schools[COMMUNITY_AREA_NUMBER],Table3[[#This Row],[CA_NUMBER]],tbl_schools[Parent_Environment_Score]),"NA")</f>
        <v>49.916666666666664</v>
      </c>
      <c r="X6" s="37">
        <f>IFERROR(SUMIF(tbl_schools[COMMUNITY_AREA_NUMBER],Table3[[#This Row],[CA_NUMBER]],tbl_schools[Rate_of_Misconducts__per_100_students_]),"NA")</f>
        <v>486.4</v>
      </c>
      <c r="Y6" s="3"/>
      <c r="Z6" s="24">
        <v>2012</v>
      </c>
    </row>
    <row r="7" spans="2:40" x14ac:dyDescent="0.2">
      <c r="B7" s="31">
        <v>61</v>
      </c>
      <c r="C7" s="32" t="str">
        <f>VLOOKUP(Table3[[#This Row],[CA_NUMBER]],tbl_census[COMMUNITY_AREA_NUMBER]:tbl_census[COMMUNITY_AREA_NAME],2,FALSE)</f>
        <v>New City</v>
      </c>
      <c r="D7" s="32">
        <f>COUNTIF(tbl_crime[COMMUNITY_AREA_NUMBER],Table3[[#This Row],[CA_NUMBER]])</f>
        <v>10</v>
      </c>
      <c r="E7" s="32">
        <f>COUNTIFS(tbl_crime[COMMUNITY_AREA_NUMBER],Table3[[#This Row],[CA_NUMBER]],tbl_crime[YEAR],$Z$2)</f>
        <v>1</v>
      </c>
      <c r="F7" s="32">
        <f>COUNTIFS(tbl_crime[COMMUNITY_AREA_NUMBER],Table3[[#This Row],[CA_NUMBER]],tbl_crime[YEAR],$Z$3)</f>
        <v>1</v>
      </c>
      <c r="G7" s="32">
        <f>COUNTIFS(tbl_crime[COMMUNITY_AREA_NUMBER],Table3[[#This Row],[CA_NUMBER]],tbl_crime[YEAR],$Z$4)</f>
        <v>0</v>
      </c>
      <c r="H7" s="32">
        <f>COUNTIFS(tbl_crime[COMMUNITY_AREA_NUMBER],Table3[[#This Row],[CA_NUMBER]],tbl_crime[YEAR],$Z$5)</f>
        <v>0</v>
      </c>
      <c r="I7" s="32">
        <f>COUNTIFS(tbl_crime[COMMUNITY_AREA_NUMBER],Table3[[#This Row],[CA_NUMBER]],tbl_crime[YEAR],$Z$6)</f>
        <v>1</v>
      </c>
      <c r="J7" s="32">
        <f>SUM(Table3[[#This Row],[crimes_2008]:[crimes_2012]])</f>
        <v>3</v>
      </c>
      <c r="K7" s="32">
        <f>_xlfn.XLOOKUP(Table3[[#This Row],[CA_NUMBER]],tbl_census[COMMUNITY_AREA_NUMBER],tbl_census[HARDSHIP_INDEX])</f>
        <v>91</v>
      </c>
      <c r="L7" s="33">
        <f>_xlfn.XLOOKUP(Table3[[#This Row],[CA_NUMBER]],tbl_census[COMMUNITY_AREA_NUMBER],tbl_census[PER_CAPITA_INCOME])</f>
        <v>12765</v>
      </c>
      <c r="M7" s="34">
        <f>_xlfn.XLOOKUP(Table3[[#This Row],[CA_NUMBER]],tbl_census[COMMUNITY_AREA_NUMBER],tbl_census[PERCENT_OF_HOUSING_CROWDED])/100</f>
        <v>0.11900000000000001</v>
      </c>
      <c r="N7" s="34">
        <f>_xlfn.XLOOKUP(Table3[[#This Row],[CA_NUMBER]],tbl_census[COMMUNITY_AREA_NUMBER],tbl_census[PERCENT_HOUSEHOLDS_BELOW_POVERTY])/100</f>
        <v>0.28999999999999998</v>
      </c>
      <c r="O7" s="34">
        <f>_xlfn.XLOOKUP(Table3[[#This Row],[CA_NUMBER]],tbl_census[COMMUNITY_AREA_NUMBER],tbl_census[PERCENT_AGED_16__UNEMPLOYED])/100</f>
        <v>0.23</v>
      </c>
      <c r="P7" s="34">
        <f>_xlfn.XLOOKUP(Table3[[#This Row],[CA_NUMBER]],tbl_census[COMMUNITY_AREA_NUMBER],tbl_census[PERCENT_AGED_25__WITHOUT_HIGH_SCHOOL_DIPLOMA])/100</f>
        <v>0.41499999999999998</v>
      </c>
      <c r="Q7" s="35">
        <f>((SUMIF(tbl_schools[COMMUNITY_AREA_NUMBER],Table3[[#This Row],[CA_NUMBER]],tbl_schools[COLLEGE_ENROLLMENT]))*-1)*-1</f>
        <v>7922</v>
      </c>
      <c r="R7" s="36">
        <f>IFERROR(AVERAGEIF(tbl_schools[COMMUNITY_AREA_NUMBER],Table3[[#This Row],[CA_NUMBER]],tbl_schools[SAFETY_SCORE]),"NA")</f>
        <v>38.615384615384613</v>
      </c>
      <c r="S7" s="36">
        <f>IFERROR(AVERAGEIF(tbl_schools[COMMUNITY_AREA_NUMBER],Table3[[#This Row],[CA_NUMBER]],tbl_schools[Family_Involvement_Score]),"NA")</f>
        <v>39.333333333333336</v>
      </c>
      <c r="T7" s="36">
        <f>IFERROR(AVERAGEIF(tbl_schools[COMMUNITY_AREA_NUMBER],Table3[[#This Row],[CA_NUMBER]],tbl_schools[Leaders_Score]),"NA")</f>
        <v>48.222222222222221</v>
      </c>
      <c r="U7" s="36">
        <f>IFERROR(AVERAGEIF(tbl_schools[COMMUNITY_AREA_NUMBER],Table3[[#This Row],[CA_NUMBER]],tbl_schools[Teachers_Score]),"NA")</f>
        <v>42.777777777777779</v>
      </c>
      <c r="V7" s="36">
        <f>IFERROR(AVERAGEIF(tbl_schools[COMMUNITY_AREA_NUMBER],Table3[[#This Row],[CA_NUMBER]],tbl_schools[Parent_Engagement_Score]),"NA")</f>
        <v>47.230769230769234</v>
      </c>
      <c r="W7" s="36">
        <f>IFERROR(AVERAGEIF(tbl_schools[COMMUNITY_AREA_NUMBER],Table3[[#This Row],[CA_NUMBER]],tbl_schools[Parent_Environment_Score]),"NA")</f>
        <v>50.307692307692307</v>
      </c>
      <c r="X7" s="37">
        <f>IFERROR(SUMIF(tbl_schools[COMMUNITY_AREA_NUMBER],Table3[[#This Row],[CA_NUMBER]],tbl_schools[Rate_of_Misconducts__per_100_students_]),"NA")</f>
        <v>482.7</v>
      </c>
      <c r="Y7" s="3"/>
    </row>
    <row r="8" spans="2:40" x14ac:dyDescent="0.2">
      <c r="B8" s="31">
        <v>29</v>
      </c>
      <c r="C8" s="32" t="str">
        <f>VLOOKUP(Table3[[#This Row],[CA_NUMBER]],tbl_census[COMMUNITY_AREA_NUMBER]:tbl_census[COMMUNITY_AREA_NAME],2,FALSE)</f>
        <v>North Lawndale</v>
      </c>
      <c r="D8" s="32">
        <f>COUNTIF(tbl_crime[COMMUNITY_AREA_NUMBER],Table3[[#This Row],[CA_NUMBER]])</f>
        <v>16</v>
      </c>
      <c r="E8" s="32">
        <f>COUNTIFS(tbl_crime[COMMUNITY_AREA_NUMBER],Table3[[#This Row],[CA_NUMBER]],tbl_crime[YEAR],$Z$2)</f>
        <v>0</v>
      </c>
      <c r="F8" s="32">
        <f>COUNTIFS(tbl_crime[COMMUNITY_AREA_NUMBER],Table3[[#This Row],[CA_NUMBER]],tbl_crime[YEAR],$Z$3)</f>
        <v>2</v>
      </c>
      <c r="G8" s="32">
        <f>COUNTIFS(tbl_crime[COMMUNITY_AREA_NUMBER],Table3[[#This Row],[CA_NUMBER]],tbl_crime[YEAR],$Z$4)</f>
        <v>0</v>
      </c>
      <c r="H8" s="32">
        <f>COUNTIFS(tbl_crime[COMMUNITY_AREA_NUMBER],Table3[[#This Row],[CA_NUMBER]],tbl_crime[YEAR],$Z$5)</f>
        <v>0</v>
      </c>
      <c r="I8" s="32">
        <f>COUNTIFS(tbl_crime[COMMUNITY_AREA_NUMBER],Table3[[#This Row],[CA_NUMBER]],tbl_crime[YEAR],$Z$6)</f>
        <v>3</v>
      </c>
      <c r="J8" s="32">
        <f>SUM(Table3[[#This Row],[crimes_2008]:[crimes_2012]])</f>
        <v>5</v>
      </c>
      <c r="K8" s="32">
        <f>_xlfn.XLOOKUP(Table3[[#This Row],[CA_NUMBER]],tbl_census[COMMUNITY_AREA_NUMBER],tbl_census[HARDSHIP_INDEX])</f>
        <v>87</v>
      </c>
      <c r="L8" s="33">
        <f>_xlfn.XLOOKUP(Table3[[#This Row],[CA_NUMBER]],tbl_census[COMMUNITY_AREA_NUMBER],tbl_census[PER_CAPITA_INCOME])</f>
        <v>12034</v>
      </c>
      <c r="M8" s="34">
        <f>_xlfn.XLOOKUP(Table3[[#This Row],[CA_NUMBER]],tbl_census[COMMUNITY_AREA_NUMBER],tbl_census[PERCENT_OF_HOUSING_CROWDED])/100</f>
        <v>7.400000000000001E-2</v>
      </c>
      <c r="N8" s="34">
        <f>_xlfn.XLOOKUP(Table3[[#This Row],[CA_NUMBER]],tbl_census[COMMUNITY_AREA_NUMBER],tbl_census[PERCENT_HOUSEHOLDS_BELOW_POVERTY])/100</f>
        <v>0.43099999999999999</v>
      </c>
      <c r="O8" s="34">
        <f>_xlfn.XLOOKUP(Table3[[#This Row],[CA_NUMBER]],tbl_census[COMMUNITY_AREA_NUMBER],tbl_census[PERCENT_AGED_16__UNEMPLOYED])/100</f>
        <v>0.21199999999999999</v>
      </c>
      <c r="P8" s="34">
        <f>_xlfn.XLOOKUP(Table3[[#This Row],[CA_NUMBER]],tbl_census[COMMUNITY_AREA_NUMBER],tbl_census[PERCENT_AGED_25__WITHOUT_HIGH_SCHOOL_DIPLOMA])/100</f>
        <v>0.27600000000000002</v>
      </c>
      <c r="Q8" s="35">
        <f>((SUMIF(tbl_schools[COMMUNITY_AREA_NUMBER],Table3[[#This Row],[CA_NUMBER]],tbl_schools[COLLEGE_ENROLLMENT]))*-1)*-1</f>
        <v>5146</v>
      </c>
      <c r="R8" s="36">
        <f>IFERROR(AVERAGEIF(tbl_schools[COMMUNITY_AREA_NUMBER],Table3[[#This Row],[CA_NUMBER]],tbl_schools[SAFETY_SCORE]),"NA")</f>
        <v>49.266666666666666</v>
      </c>
      <c r="S8" s="36">
        <f>IFERROR(AVERAGEIF(tbl_schools[COMMUNITY_AREA_NUMBER],Table3[[#This Row],[CA_NUMBER]],tbl_schools[Family_Involvement_Score]),"NA")</f>
        <v>45.571428571428569</v>
      </c>
      <c r="T8" s="36">
        <f>IFERROR(AVERAGEIF(tbl_schools[COMMUNITY_AREA_NUMBER],Table3[[#This Row],[CA_NUMBER]],tbl_schools[Leaders_Score]),"NA")</f>
        <v>48.428571428571431</v>
      </c>
      <c r="U8" s="36">
        <f>IFERROR(AVERAGEIF(tbl_schools[COMMUNITY_AREA_NUMBER],Table3[[#This Row],[CA_NUMBER]],tbl_schools[Teachers_Score]),"NA")</f>
        <v>46.714285714285715</v>
      </c>
      <c r="V8" s="36">
        <f>IFERROR(AVERAGEIF(tbl_schools[COMMUNITY_AREA_NUMBER],Table3[[#This Row],[CA_NUMBER]],tbl_schools[Parent_Engagement_Score]),"NA")</f>
        <v>51.3</v>
      </c>
      <c r="W8" s="36">
        <f>IFERROR(AVERAGEIF(tbl_schools[COMMUNITY_AREA_NUMBER],Table3[[#This Row],[CA_NUMBER]],tbl_schools[Parent_Environment_Score]),"NA")</f>
        <v>53.4</v>
      </c>
      <c r="X8" s="37">
        <f>IFERROR(SUMIF(tbl_schools[COMMUNITY_AREA_NUMBER],Table3[[#This Row],[CA_NUMBER]],tbl_schools[Rate_of_Misconducts__per_100_students_]),"NA")</f>
        <v>424.99999999999989</v>
      </c>
      <c r="Y8" s="3"/>
    </row>
    <row r="9" spans="2:40" x14ac:dyDescent="0.2">
      <c r="B9" s="31">
        <v>28</v>
      </c>
      <c r="C9" s="32" t="str">
        <f>VLOOKUP(Table3[[#This Row],[CA_NUMBER]],tbl_census[COMMUNITY_AREA_NUMBER]:tbl_census[COMMUNITY_AREA_NAME],2,FALSE)</f>
        <v>Near West Side</v>
      </c>
      <c r="D9" s="32">
        <f>COUNTIF(tbl_crime[COMMUNITY_AREA_NUMBER],Table3[[#This Row],[CA_NUMBER]])</f>
        <v>16</v>
      </c>
      <c r="E9" s="32">
        <f>COUNTIFS(tbl_crime[COMMUNITY_AREA_NUMBER],Table3[[#This Row],[CA_NUMBER]],tbl_crime[YEAR],$Z$2)</f>
        <v>0</v>
      </c>
      <c r="F9" s="32">
        <f>COUNTIFS(tbl_crime[COMMUNITY_AREA_NUMBER],Table3[[#This Row],[CA_NUMBER]],tbl_crime[YEAR],$Z$3)</f>
        <v>1</v>
      </c>
      <c r="G9" s="32">
        <f>COUNTIFS(tbl_crime[COMMUNITY_AREA_NUMBER],Table3[[#This Row],[CA_NUMBER]],tbl_crime[YEAR],$Z$4)</f>
        <v>0</v>
      </c>
      <c r="H9" s="32">
        <f>COUNTIFS(tbl_crime[COMMUNITY_AREA_NUMBER],Table3[[#This Row],[CA_NUMBER]],tbl_crime[YEAR],$Z$5)</f>
        <v>1</v>
      </c>
      <c r="I9" s="32">
        <f>COUNTIFS(tbl_crime[COMMUNITY_AREA_NUMBER],Table3[[#This Row],[CA_NUMBER]],tbl_crime[YEAR],$Z$6)</f>
        <v>3</v>
      </c>
      <c r="J9" s="32">
        <f>SUM(Table3[[#This Row],[crimes_2008]:[crimes_2012]])</f>
        <v>5</v>
      </c>
      <c r="K9" s="32">
        <f>_xlfn.XLOOKUP(Table3[[#This Row],[CA_NUMBER]],tbl_census[COMMUNITY_AREA_NUMBER],tbl_census[HARDSHIP_INDEX])</f>
        <v>15</v>
      </c>
      <c r="L9" s="33">
        <f>_xlfn.XLOOKUP(Table3[[#This Row],[CA_NUMBER]],tbl_census[COMMUNITY_AREA_NUMBER],tbl_census[PER_CAPITA_INCOME])</f>
        <v>44689</v>
      </c>
      <c r="M9" s="34">
        <f>_xlfn.XLOOKUP(Table3[[#This Row],[CA_NUMBER]],tbl_census[COMMUNITY_AREA_NUMBER],tbl_census[PERCENT_OF_HOUSING_CROWDED])/100</f>
        <v>3.7999999999999999E-2</v>
      </c>
      <c r="N9" s="34">
        <f>_xlfn.XLOOKUP(Table3[[#This Row],[CA_NUMBER]],tbl_census[COMMUNITY_AREA_NUMBER],tbl_census[PERCENT_HOUSEHOLDS_BELOW_POVERTY])/100</f>
        <v>0.20600000000000002</v>
      </c>
      <c r="O9" s="34">
        <f>_xlfn.XLOOKUP(Table3[[#This Row],[CA_NUMBER]],tbl_census[COMMUNITY_AREA_NUMBER],tbl_census[PERCENT_AGED_16__UNEMPLOYED])/100</f>
        <v>0.107</v>
      </c>
      <c r="P9" s="34">
        <f>_xlfn.XLOOKUP(Table3[[#This Row],[CA_NUMBER]],tbl_census[COMMUNITY_AREA_NUMBER],tbl_census[PERCENT_AGED_25__WITHOUT_HIGH_SCHOOL_DIPLOMA])/100</f>
        <v>9.6000000000000002E-2</v>
      </c>
      <c r="Q9" s="35">
        <f>((SUMIF(tbl_schools[COMMUNITY_AREA_NUMBER],Table3[[#This Row],[CA_NUMBER]],tbl_schools[COLLEGE_ENROLLMENT]))*-1)*-1</f>
        <v>7975</v>
      </c>
      <c r="R9" s="36">
        <f>IFERROR(AVERAGEIF(tbl_schools[COMMUNITY_AREA_NUMBER],Table3[[#This Row],[CA_NUMBER]],tbl_schools[SAFETY_SCORE]),"NA")</f>
        <v>54.214285714285715</v>
      </c>
      <c r="S9" s="36">
        <f>IFERROR(AVERAGEIF(tbl_schools[COMMUNITY_AREA_NUMBER],Table3[[#This Row],[CA_NUMBER]],tbl_schools[Family_Involvement_Score]),"NA")</f>
        <v>61.2</v>
      </c>
      <c r="T9" s="36">
        <f>IFERROR(AVERAGEIF(tbl_schools[COMMUNITY_AREA_NUMBER],Table3[[#This Row],[CA_NUMBER]],tbl_schools[Leaders_Score]),"NA")</f>
        <v>56.6</v>
      </c>
      <c r="U9" s="36">
        <f>IFERROR(AVERAGEIF(tbl_schools[COMMUNITY_AREA_NUMBER],Table3[[#This Row],[CA_NUMBER]],tbl_schools[Teachers_Score]),"NA")</f>
        <v>47.4</v>
      </c>
      <c r="V9" s="36">
        <f>IFERROR(AVERAGEIF(tbl_schools[COMMUNITY_AREA_NUMBER],Table3[[#This Row],[CA_NUMBER]],tbl_schools[Parent_Engagement_Score]),"NA")</f>
        <v>49.666666666666664</v>
      </c>
      <c r="W9" s="36">
        <f>IFERROR(AVERAGEIF(tbl_schools[COMMUNITY_AREA_NUMBER],Table3[[#This Row],[CA_NUMBER]],tbl_schools[Parent_Environment_Score]),"NA")</f>
        <v>51.333333333333336</v>
      </c>
      <c r="X9" s="37">
        <f>IFERROR(SUMIF(tbl_schools[COMMUNITY_AREA_NUMBER],Table3[[#This Row],[CA_NUMBER]],tbl_schools[Rate_of_Misconducts__per_100_students_]),"NA")</f>
        <v>420.90000000000003</v>
      </c>
      <c r="Y9" s="3"/>
    </row>
    <row r="10" spans="2:40" x14ac:dyDescent="0.2">
      <c r="B10" s="31">
        <v>43</v>
      </c>
      <c r="C10" s="32" t="str">
        <f>VLOOKUP(Table3[[#This Row],[CA_NUMBER]],tbl_census[COMMUNITY_AREA_NUMBER]:tbl_census[COMMUNITY_AREA_NAME],2,FALSE)</f>
        <v>South Shore</v>
      </c>
      <c r="D10" s="32">
        <f>COUNTIF(tbl_crime[COMMUNITY_AREA_NUMBER],Table3[[#This Row],[CA_NUMBER]])</f>
        <v>9</v>
      </c>
      <c r="E10" s="32">
        <f>COUNTIFS(tbl_crime[COMMUNITY_AREA_NUMBER],Table3[[#This Row],[CA_NUMBER]],tbl_crime[YEAR],$Z$2)</f>
        <v>0</v>
      </c>
      <c r="F10" s="32">
        <f>COUNTIFS(tbl_crime[COMMUNITY_AREA_NUMBER],Table3[[#This Row],[CA_NUMBER]],tbl_crime[YEAR],$Z$3)</f>
        <v>0</v>
      </c>
      <c r="G10" s="32">
        <f>COUNTIFS(tbl_crime[COMMUNITY_AREA_NUMBER],Table3[[#This Row],[CA_NUMBER]],tbl_crime[YEAR],$Z$4)</f>
        <v>1</v>
      </c>
      <c r="H10" s="32">
        <f>COUNTIFS(tbl_crime[COMMUNITY_AREA_NUMBER],Table3[[#This Row],[CA_NUMBER]],tbl_crime[YEAR],$Z$5)</f>
        <v>2</v>
      </c>
      <c r="I10" s="32">
        <f>COUNTIFS(tbl_crime[COMMUNITY_AREA_NUMBER],Table3[[#This Row],[CA_NUMBER]],tbl_crime[YEAR],$Z$6)</f>
        <v>1</v>
      </c>
      <c r="J10" s="32">
        <f>SUM(Table3[[#This Row],[crimes_2008]:[crimes_2012]])</f>
        <v>4</v>
      </c>
      <c r="K10" s="32">
        <f>_xlfn.XLOOKUP(Table3[[#This Row],[CA_NUMBER]],tbl_census[COMMUNITY_AREA_NUMBER],tbl_census[HARDSHIP_INDEX])</f>
        <v>55</v>
      </c>
      <c r="L10" s="33">
        <f>_xlfn.XLOOKUP(Table3[[#This Row],[CA_NUMBER]],tbl_census[COMMUNITY_AREA_NUMBER],tbl_census[PER_CAPITA_INCOME])</f>
        <v>19398</v>
      </c>
      <c r="M10" s="34">
        <f>_xlfn.XLOOKUP(Table3[[#This Row],[CA_NUMBER]],tbl_census[COMMUNITY_AREA_NUMBER],tbl_census[PERCENT_OF_HOUSING_CROWDED])/100</f>
        <v>2.7999999999999997E-2</v>
      </c>
      <c r="N10" s="34">
        <f>_xlfn.XLOOKUP(Table3[[#This Row],[CA_NUMBER]],tbl_census[COMMUNITY_AREA_NUMBER],tbl_census[PERCENT_HOUSEHOLDS_BELOW_POVERTY])/100</f>
        <v>0.311</v>
      </c>
      <c r="O10" s="34">
        <f>_xlfn.XLOOKUP(Table3[[#This Row],[CA_NUMBER]],tbl_census[COMMUNITY_AREA_NUMBER],tbl_census[PERCENT_AGED_16__UNEMPLOYED])/100</f>
        <v>0.2</v>
      </c>
      <c r="P10" s="34">
        <f>_xlfn.XLOOKUP(Table3[[#This Row],[CA_NUMBER]],tbl_census[COMMUNITY_AREA_NUMBER],tbl_census[PERCENT_AGED_25__WITHOUT_HIGH_SCHOOL_DIPLOMA])/100</f>
        <v>0.14000000000000001</v>
      </c>
      <c r="Q10" s="35">
        <f>((SUMIF(tbl_schools[COMMUNITY_AREA_NUMBER],Table3[[#This Row],[CA_NUMBER]],tbl_schools[COLLEGE_ENROLLMENT]))*-1)*-1</f>
        <v>4543</v>
      </c>
      <c r="R10" s="36">
        <f>IFERROR(AVERAGEIF(tbl_schools[COMMUNITY_AREA_NUMBER],Table3[[#This Row],[CA_NUMBER]],tbl_schools[SAFETY_SCORE]),"NA")</f>
        <v>34</v>
      </c>
      <c r="S10" s="36">
        <f>IFERROR(AVERAGEIF(tbl_schools[COMMUNITY_AREA_NUMBER],Table3[[#This Row],[CA_NUMBER]],tbl_schools[Family_Involvement_Score]),"NA")</f>
        <v>46</v>
      </c>
      <c r="T10" s="36">
        <f>IFERROR(AVERAGEIF(tbl_schools[COMMUNITY_AREA_NUMBER],Table3[[#This Row],[CA_NUMBER]],tbl_schools[Leaders_Score]),"NA")</f>
        <v>45.2</v>
      </c>
      <c r="U10" s="36">
        <f>IFERROR(AVERAGEIF(tbl_schools[COMMUNITY_AREA_NUMBER],Table3[[#This Row],[CA_NUMBER]],tbl_schools[Teachers_Score]),"NA")</f>
        <v>52.6</v>
      </c>
      <c r="V10" s="36">
        <f>IFERROR(AVERAGEIF(tbl_schools[COMMUNITY_AREA_NUMBER],Table3[[#This Row],[CA_NUMBER]],tbl_schools[Parent_Engagement_Score]),"NA")</f>
        <v>46.428571428571431</v>
      </c>
      <c r="W10" s="36">
        <f>IFERROR(AVERAGEIF(tbl_schools[COMMUNITY_AREA_NUMBER],Table3[[#This Row],[CA_NUMBER]],tbl_schools[Parent_Environment_Score]),"NA")</f>
        <v>46.285714285714285</v>
      </c>
      <c r="X10" s="37">
        <f>IFERROR(SUMIF(tbl_schools[COMMUNITY_AREA_NUMBER],Table3[[#This Row],[CA_NUMBER]],tbl_schools[Rate_of_Misconducts__per_100_students_]),"NA")</f>
        <v>414.29999999999995</v>
      </c>
      <c r="Y10" s="3"/>
    </row>
    <row r="11" spans="2:40" x14ac:dyDescent="0.2">
      <c r="B11" s="31">
        <v>35</v>
      </c>
      <c r="C11" s="32" t="str">
        <f>VLOOKUP(Table3[[#This Row],[CA_NUMBER]],tbl_census[COMMUNITY_AREA_NUMBER]:tbl_census[COMMUNITY_AREA_NAME],2,FALSE)</f>
        <v>Douglas</v>
      </c>
      <c r="D11" s="32">
        <f>COUNTIF(tbl_crime[COMMUNITY_AREA_NUMBER],Table3[[#This Row],[CA_NUMBER]])</f>
        <v>5</v>
      </c>
      <c r="E11" s="32">
        <f>COUNTIFS(tbl_crime[COMMUNITY_AREA_NUMBER],Table3[[#This Row],[CA_NUMBER]],tbl_crime[YEAR],$Z$2)</f>
        <v>1</v>
      </c>
      <c r="F11" s="32">
        <f>COUNTIFS(tbl_crime[COMMUNITY_AREA_NUMBER],Table3[[#This Row],[CA_NUMBER]],tbl_crime[YEAR],$Z$3)</f>
        <v>0</v>
      </c>
      <c r="G11" s="32">
        <f>COUNTIFS(tbl_crime[COMMUNITY_AREA_NUMBER],Table3[[#This Row],[CA_NUMBER]],tbl_crime[YEAR],$Z$4)</f>
        <v>1</v>
      </c>
      <c r="H11" s="32">
        <f>COUNTIFS(tbl_crime[COMMUNITY_AREA_NUMBER],Table3[[#This Row],[CA_NUMBER]],tbl_crime[YEAR],$Z$5)</f>
        <v>0</v>
      </c>
      <c r="I11" s="32">
        <f>COUNTIFS(tbl_crime[COMMUNITY_AREA_NUMBER],Table3[[#This Row],[CA_NUMBER]],tbl_crime[YEAR],$Z$6)</f>
        <v>0</v>
      </c>
      <c r="J11" s="32">
        <f>SUM(Table3[[#This Row],[crimes_2008]:[crimes_2012]])</f>
        <v>2</v>
      </c>
      <c r="K11" s="32">
        <f>_xlfn.XLOOKUP(Table3[[#This Row],[CA_NUMBER]],tbl_census[COMMUNITY_AREA_NUMBER],tbl_census[HARDSHIP_INDEX])</f>
        <v>47</v>
      </c>
      <c r="L11" s="33">
        <f>_xlfn.XLOOKUP(Table3[[#This Row],[CA_NUMBER]],tbl_census[COMMUNITY_AREA_NUMBER],tbl_census[PER_CAPITA_INCOME])</f>
        <v>23791</v>
      </c>
      <c r="M11" s="34">
        <f>_xlfn.XLOOKUP(Table3[[#This Row],[CA_NUMBER]],tbl_census[COMMUNITY_AREA_NUMBER],tbl_census[PERCENT_OF_HOUSING_CROWDED])/100</f>
        <v>1.8000000000000002E-2</v>
      </c>
      <c r="N11" s="34">
        <f>_xlfn.XLOOKUP(Table3[[#This Row],[CA_NUMBER]],tbl_census[COMMUNITY_AREA_NUMBER],tbl_census[PERCENT_HOUSEHOLDS_BELOW_POVERTY])/100</f>
        <v>0.29600000000000004</v>
      </c>
      <c r="O11" s="34">
        <f>_xlfn.XLOOKUP(Table3[[#This Row],[CA_NUMBER]],tbl_census[COMMUNITY_AREA_NUMBER],tbl_census[PERCENT_AGED_16__UNEMPLOYED])/100</f>
        <v>0.182</v>
      </c>
      <c r="P11" s="34">
        <f>_xlfn.XLOOKUP(Table3[[#This Row],[CA_NUMBER]],tbl_census[COMMUNITY_AREA_NUMBER],tbl_census[PERCENT_AGED_25__WITHOUT_HIGH_SCHOOL_DIPLOMA])/100</f>
        <v>0.14300000000000002</v>
      </c>
      <c r="Q11" s="35">
        <f>((SUMIF(tbl_schools[COMMUNITY_AREA_NUMBER],Table3[[#This Row],[CA_NUMBER]],tbl_schools[COLLEGE_ENROLLMENT]))*-1)*-1</f>
        <v>4670</v>
      </c>
      <c r="R11" s="36">
        <f>IFERROR(AVERAGEIF(tbl_schools[COMMUNITY_AREA_NUMBER],Table3[[#This Row],[CA_NUMBER]],tbl_schools[SAFETY_SCORE]),"NA")</f>
        <v>43.25</v>
      </c>
      <c r="S11" s="36">
        <f>IFERROR(AVERAGEIF(tbl_schools[COMMUNITY_AREA_NUMBER],Table3[[#This Row],[CA_NUMBER]],tbl_schools[Family_Involvement_Score]),"NA")</f>
        <v>57.666666666666664</v>
      </c>
      <c r="T11" s="36">
        <f>IFERROR(AVERAGEIF(tbl_schools[COMMUNITY_AREA_NUMBER],Table3[[#This Row],[CA_NUMBER]],tbl_schools[Leaders_Score]),"NA")</f>
        <v>63</v>
      </c>
      <c r="U11" s="36">
        <f>IFERROR(AVERAGEIF(tbl_schools[COMMUNITY_AREA_NUMBER],Table3[[#This Row],[CA_NUMBER]],tbl_schools[Teachers_Score]),"NA")</f>
        <v>54.5</v>
      </c>
      <c r="V11" s="36">
        <f>IFERROR(AVERAGEIF(tbl_schools[COMMUNITY_AREA_NUMBER],Table3[[#This Row],[CA_NUMBER]],tbl_schools[Parent_Engagement_Score]),"NA")</f>
        <v>49.4</v>
      </c>
      <c r="W11" s="36">
        <f>IFERROR(AVERAGEIF(tbl_schools[COMMUNITY_AREA_NUMBER],Table3[[#This Row],[CA_NUMBER]],tbl_schools[Parent_Environment_Score]),"NA")</f>
        <v>51.4</v>
      </c>
      <c r="X11" s="37">
        <f>IFERROR(SUMIF(tbl_schools[COMMUNITY_AREA_NUMBER],Table3[[#This Row],[CA_NUMBER]],tbl_schools[Rate_of_Misconducts__per_100_students_]),"NA")</f>
        <v>340</v>
      </c>
      <c r="Y11" s="3"/>
    </row>
    <row r="12" spans="2:40" x14ac:dyDescent="0.2">
      <c r="B12" s="31">
        <v>69</v>
      </c>
      <c r="C12" s="32" t="str">
        <f>VLOOKUP(Table3[[#This Row],[CA_NUMBER]],tbl_census[COMMUNITY_AREA_NUMBER]:tbl_census[COMMUNITY_AREA_NAME],2,FALSE)</f>
        <v>Greater Grand Crossing</v>
      </c>
      <c r="D12" s="32">
        <f>COUNTIF(tbl_crime[COMMUNITY_AREA_NUMBER],Table3[[#This Row],[CA_NUMBER]])</f>
        <v>11</v>
      </c>
      <c r="E12" s="32">
        <f>COUNTIFS(tbl_crime[COMMUNITY_AREA_NUMBER],Table3[[#This Row],[CA_NUMBER]],tbl_crime[YEAR],$Z$2)</f>
        <v>0</v>
      </c>
      <c r="F12" s="32">
        <f>COUNTIFS(tbl_crime[COMMUNITY_AREA_NUMBER],Table3[[#This Row],[CA_NUMBER]],tbl_crime[YEAR],$Z$3)</f>
        <v>2</v>
      </c>
      <c r="G12" s="32">
        <f>COUNTIFS(tbl_crime[COMMUNITY_AREA_NUMBER],Table3[[#This Row],[CA_NUMBER]],tbl_crime[YEAR],$Z$4)</f>
        <v>0</v>
      </c>
      <c r="H12" s="32">
        <f>COUNTIFS(tbl_crime[COMMUNITY_AREA_NUMBER],Table3[[#This Row],[CA_NUMBER]],tbl_crime[YEAR],$Z$5)</f>
        <v>1</v>
      </c>
      <c r="I12" s="32">
        <f>COUNTIFS(tbl_crime[COMMUNITY_AREA_NUMBER],Table3[[#This Row],[CA_NUMBER]],tbl_crime[YEAR],$Z$6)</f>
        <v>1</v>
      </c>
      <c r="J12" s="32">
        <f>SUM(Table3[[#This Row],[crimes_2008]:[crimes_2012]])</f>
        <v>4</v>
      </c>
      <c r="K12" s="32">
        <f>_xlfn.XLOOKUP(Table3[[#This Row],[CA_NUMBER]],tbl_census[COMMUNITY_AREA_NUMBER],tbl_census[HARDSHIP_INDEX])</f>
        <v>66</v>
      </c>
      <c r="L12" s="33">
        <f>_xlfn.XLOOKUP(Table3[[#This Row],[CA_NUMBER]],tbl_census[COMMUNITY_AREA_NUMBER],tbl_census[PER_CAPITA_INCOME])</f>
        <v>17285</v>
      </c>
      <c r="M12" s="34">
        <f>_xlfn.XLOOKUP(Table3[[#This Row],[CA_NUMBER]],tbl_census[COMMUNITY_AREA_NUMBER],tbl_census[PERCENT_OF_HOUSING_CROWDED])/100</f>
        <v>3.6000000000000004E-2</v>
      </c>
      <c r="N12" s="34">
        <f>_xlfn.XLOOKUP(Table3[[#This Row],[CA_NUMBER]],tbl_census[COMMUNITY_AREA_NUMBER],tbl_census[PERCENT_HOUSEHOLDS_BELOW_POVERTY])/100</f>
        <v>0.29600000000000004</v>
      </c>
      <c r="O12" s="34">
        <f>_xlfn.XLOOKUP(Table3[[#This Row],[CA_NUMBER]],tbl_census[COMMUNITY_AREA_NUMBER],tbl_census[PERCENT_AGED_16__UNEMPLOYED])/100</f>
        <v>0.23</v>
      </c>
      <c r="P12" s="34">
        <f>_xlfn.XLOOKUP(Table3[[#This Row],[CA_NUMBER]],tbl_census[COMMUNITY_AREA_NUMBER],tbl_census[PERCENT_AGED_25__WITHOUT_HIGH_SCHOOL_DIPLOMA])/100</f>
        <v>0.16500000000000001</v>
      </c>
      <c r="Q12" s="35">
        <f>((SUMIF(tbl_schools[COMMUNITY_AREA_NUMBER],Table3[[#This Row],[CA_NUMBER]],tbl_schools[COLLEGE_ENROLLMENT]))*-1)*-1</f>
        <v>4051</v>
      </c>
      <c r="R12" s="36">
        <f>IFERROR(AVERAGEIF(tbl_schools[COMMUNITY_AREA_NUMBER],Table3[[#This Row],[CA_NUMBER]],tbl_schools[SAFETY_SCORE]),"NA")</f>
        <v>35</v>
      </c>
      <c r="S12" s="36">
        <f>IFERROR(AVERAGEIF(tbl_schools[COMMUNITY_AREA_NUMBER],Table3[[#This Row],[CA_NUMBER]],tbl_schools[Family_Involvement_Score]),"NA")</f>
        <v>31.142857142857142</v>
      </c>
      <c r="T12" s="36">
        <f>IFERROR(AVERAGEIF(tbl_schools[COMMUNITY_AREA_NUMBER],Table3[[#This Row],[CA_NUMBER]],tbl_schools[Leaders_Score]),"NA")</f>
        <v>38.5</v>
      </c>
      <c r="U12" s="36">
        <f>IFERROR(AVERAGEIF(tbl_schools[COMMUNITY_AREA_NUMBER],Table3[[#This Row],[CA_NUMBER]],tbl_schools[Teachers_Score]),"NA")</f>
        <v>40.333333333333336</v>
      </c>
      <c r="V12" s="36">
        <f>IFERROR(AVERAGEIF(tbl_schools[COMMUNITY_AREA_NUMBER],Table3[[#This Row],[CA_NUMBER]],tbl_schools[Parent_Engagement_Score]),"NA")</f>
        <v>49.571428571428569</v>
      </c>
      <c r="W12" s="36">
        <f>IFERROR(AVERAGEIF(tbl_schools[COMMUNITY_AREA_NUMBER],Table3[[#This Row],[CA_NUMBER]],tbl_schools[Parent_Environment_Score]),"NA")</f>
        <v>50</v>
      </c>
      <c r="X12" s="37">
        <f>IFERROR(SUMIF(tbl_schools[COMMUNITY_AREA_NUMBER],Table3[[#This Row],[CA_NUMBER]],tbl_schools[Rate_of_Misconducts__per_100_students_]),"NA")</f>
        <v>328.7</v>
      </c>
      <c r="Y12" s="3"/>
    </row>
    <row r="13" spans="2:40" x14ac:dyDescent="0.2">
      <c r="B13" s="31">
        <v>71</v>
      </c>
      <c r="C13" s="32" t="str">
        <f>VLOOKUP(Table3[[#This Row],[CA_NUMBER]],tbl_census[COMMUNITY_AREA_NUMBER]:tbl_census[COMMUNITY_AREA_NAME],2,FALSE)</f>
        <v>Auburn Gresham</v>
      </c>
      <c r="D13" s="32">
        <f>COUNTIF(tbl_crime[COMMUNITY_AREA_NUMBER],Table3[[#This Row],[CA_NUMBER]])</f>
        <v>14</v>
      </c>
      <c r="E13" s="32">
        <f>COUNTIFS(tbl_crime[COMMUNITY_AREA_NUMBER],Table3[[#This Row],[CA_NUMBER]],tbl_crime[YEAR],$Z$2)</f>
        <v>0</v>
      </c>
      <c r="F13" s="32">
        <f>COUNTIFS(tbl_crime[COMMUNITY_AREA_NUMBER],Table3[[#This Row],[CA_NUMBER]],tbl_crime[YEAR],$Z$3)</f>
        <v>0</v>
      </c>
      <c r="G13" s="32">
        <f>COUNTIFS(tbl_crime[COMMUNITY_AREA_NUMBER],Table3[[#This Row],[CA_NUMBER]],tbl_crime[YEAR],$Z$4)</f>
        <v>0</v>
      </c>
      <c r="H13" s="32">
        <f>COUNTIFS(tbl_crime[COMMUNITY_AREA_NUMBER],Table3[[#This Row],[CA_NUMBER]],tbl_crime[YEAR],$Z$5)</f>
        <v>0</v>
      </c>
      <c r="I13" s="32">
        <f>COUNTIFS(tbl_crime[COMMUNITY_AREA_NUMBER],Table3[[#This Row],[CA_NUMBER]],tbl_crime[YEAR],$Z$6)</f>
        <v>0</v>
      </c>
      <c r="J13" s="32">
        <f>SUM(Table3[[#This Row],[crimes_2008]:[crimes_2012]])</f>
        <v>0</v>
      </c>
      <c r="K13" s="32">
        <f>_xlfn.XLOOKUP(Table3[[#This Row],[CA_NUMBER]],tbl_census[COMMUNITY_AREA_NUMBER],tbl_census[HARDSHIP_INDEX])</f>
        <v>74</v>
      </c>
      <c r="L13" s="33">
        <f>_xlfn.XLOOKUP(Table3[[#This Row],[CA_NUMBER]],tbl_census[COMMUNITY_AREA_NUMBER],tbl_census[PER_CAPITA_INCOME])</f>
        <v>15528</v>
      </c>
      <c r="M13" s="34">
        <f>_xlfn.XLOOKUP(Table3[[#This Row],[CA_NUMBER]],tbl_census[COMMUNITY_AREA_NUMBER],tbl_census[PERCENT_OF_HOUSING_CROWDED])/100</f>
        <v>0.04</v>
      </c>
      <c r="N13" s="34">
        <f>_xlfn.XLOOKUP(Table3[[#This Row],[CA_NUMBER]],tbl_census[COMMUNITY_AREA_NUMBER],tbl_census[PERCENT_HOUSEHOLDS_BELOW_POVERTY])/100</f>
        <v>0.27600000000000002</v>
      </c>
      <c r="O13" s="34">
        <f>_xlfn.XLOOKUP(Table3[[#This Row],[CA_NUMBER]],tbl_census[COMMUNITY_AREA_NUMBER],tbl_census[PERCENT_AGED_16__UNEMPLOYED])/100</f>
        <v>0.28300000000000003</v>
      </c>
      <c r="P13" s="34">
        <f>_xlfn.XLOOKUP(Table3[[#This Row],[CA_NUMBER]],tbl_census[COMMUNITY_AREA_NUMBER],tbl_census[PERCENT_AGED_25__WITHOUT_HIGH_SCHOOL_DIPLOMA])/100</f>
        <v>0.185</v>
      </c>
      <c r="Q13" s="35">
        <f>((SUMIF(tbl_schools[COMMUNITY_AREA_NUMBER],Table3[[#This Row],[CA_NUMBER]],tbl_schools[COLLEGE_ENROLLMENT]))*-1)*-1</f>
        <v>4175</v>
      </c>
      <c r="R13" s="36">
        <f>IFERROR(AVERAGEIF(tbl_schools[COMMUNITY_AREA_NUMBER],Table3[[#This Row],[CA_NUMBER]],tbl_schools[SAFETY_SCORE]),"NA")</f>
        <v>32.333333333333336</v>
      </c>
      <c r="S13" s="36">
        <f>IFERROR(AVERAGEIF(tbl_schools[COMMUNITY_AREA_NUMBER],Table3[[#This Row],[CA_NUMBER]],tbl_schools[Family_Involvement_Score]),"NA")</f>
        <v>42.714285714285715</v>
      </c>
      <c r="T13" s="36">
        <f>IFERROR(AVERAGEIF(tbl_schools[COMMUNITY_AREA_NUMBER],Table3[[#This Row],[CA_NUMBER]],tbl_schools[Leaders_Score]),"NA")</f>
        <v>56.428571428571431</v>
      </c>
      <c r="U13" s="36">
        <f>IFERROR(AVERAGEIF(tbl_schools[COMMUNITY_AREA_NUMBER],Table3[[#This Row],[CA_NUMBER]],tbl_schools[Teachers_Score]),"NA")</f>
        <v>49.571428571428569</v>
      </c>
      <c r="V13" s="36">
        <f>IFERROR(AVERAGEIF(tbl_schools[COMMUNITY_AREA_NUMBER],Table3[[#This Row],[CA_NUMBER]],tbl_schools[Parent_Engagement_Score]),"NA")</f>
        <v>47.666666666666664</v>
      </c>
      <c r="W13" s="36">
        <f>IFERROR(AVERAGEIF(tbl_schools[COMMUNITY_AREA_NUMBER],Table3[[#This Row],[CA_NUMBER]],tbl_schools[Parent_Environment_Score]),"NA")</f>
        <v>48.222222222222221</v>
      </c>
      <c r="X13" s="37">
        <f>IFERROR(SUMIF(tbl_schools[COMMUNITY_AREA_NUMBER],Table3[[#This Row],[CA_NUMBER]],tbl_schools[Rate_of_Misconducts__per_100_students_]),"NA")</f>
        <v>305.3</v>
      </c>
      <c r="Y13" s="3"/>
    </row>
    <row r="14" spans="2:40" x14ac:dyDescent="0.2">
      <c r="B14" s="31">
        <v>49</v>
      </c>
      <c r="C14" s="32" t="str">
        <f>VLOOKUP(Table3[[#This Row],[CA_NUMBER]],tbl_census[COMMUNITY_AREA_NUMBER]:tbl_census[COMMUNITY_AREA_NAME],2,FALSE)</f>
        <v>Roseland</v>
      </c>
      <c r="D14" s="32">
        <f>COUNTIF(tbl_crime[COMMUNITY_AREA_NUMBER],Table3[[#This Row],[CA_NUMBER]])</f>
        <v>11</v>
      </c>
      <c r="E14" s="32">
        <f>COUNTIFS(tbl_crime[COMMUNITY_AREA_NUMBER],Table3[[#This Row],[CA_NUMBER]],tbl_crime[YEAR],$Z$2)</f>
        <v>0</v>
      </c>
      <c r="F14" s="32">
        <f>COUNTIFS(tbl_crime[COMMUNITY_AREA_NUMBER],Table3[[#This Row],[CA_NUMBER]],tbl_crime[YEAR],$Z$3)</f>
        <v>0</v>
      </c>
      <c r="G14" s="32">
        <f>COUNTIFS(tbl_crime[COMMUNITY_AREA_NUMBER],Table3[[#This Row],[CA_NUMBER]],tbl_crime[YEAR],$Z$4)</f>
        <v>2</v>
      </c>
      <c r="H14" s="32">
        <f>COUNTIFS(tbl_crime[COMMUNITY_AREA_NUMBER],Table3[[#This Row],[CA_NUMBER]],tbl_crime[YEAR],$Z$5)</f>
        <v>0</v>
      </c>
      <c r="I14" s="32">
        <f>COUNTIFS(tbl_crime[COMMUNITY_AREA_NUMBER],Table3[[#This Row],[CA_NUMBER]],tbl_crime[YEAR],$Z$6)</f>
        <v>1</v>
      </c>
      <c r="J14" s="32">
        <f>SUM(Table3[[#This Row],[crimes_2008]:[crimes_2012]])</f>
        <v>3</v>
      </c>
      <c r="K14" s="32">
        <f>_xlfn.XLOOKUP(Table3[[#This Row],[CA_NUMBER]],tbl_census[COMMUNITY_AREA_NUMBER],tbl_census[HARDSHIP_INDEX])</f>
        <v>52</v>
      </c>
      <c r="L14" s="33">
        <f>_xlfn.XLOOKUP(Table3[[#This Row],[CA_NUMBER]],tbl_census[COMMUNITY_AREA_NUMBER],tbl_census[PER_CAPITA_INCOME])</f>
        <v>17949</v>
      </c>
      <c r="M14" s="34">
        <f>_xlfn.XLOOKUP(Table3[[#This Row],[CA_NUMBER]],tbl_census[COMMUNITY_AREA_NUMBER],tbl_census[PERCENT_OF_HOUSING_CROWDED])/100</f>
        <v>2.5000000000000001E-2</v>
      </c>
      <c r="N14" s="34">
        <f>_xlfn.XLOOKUP(Table3[[#This Row],[CA_NUMBER]],tbl_census[COMMUNITY_AREA_NUMBER],tbl_census[PERCENT_HOUSEHOLDS_BELOW_POVERTY])/100</f>
        <v>0.19800000000000001</v>
      </c>
      <c r="O14" s="34">
        <f>_xlfn.XLOOKUP(Table3[[#This Row],[CA_NUMBER]],tbl_census[COMMUNITY_AREA_NUMBER],tbl_census[PERCENT_AGED_16__UNEMPLOYED])/100</f>
        <v>0.20300000000000001</v>
      </c>
      <c r="P14" s="34">
        <f>_xlfn.XLOOKUP(Table3[[#This Row],[CA_NUMBER]],tbl_census[COMMUNITY_AREA_NUMBER],tbl_census[PERCENT_AGED_25__WITHOUT_HIGH_SCHOOL_DIPLOMA])/100</f>
        <v>0.16899999999999998</v>
      </c>
      <c r="Q14" s="35">
        <f>((SUMIF(tbl_schools[COMMUNITY_AREA_NUMBER],Table3[[#This Row],[CA_NUMBER]],tbl_schools[COLLEGE_ENROLLMENT]))*-1)*-1</f>
        <v>7020</v>
      </c>
      <c r="R14" s="36">
        <f>IFERROR(AVERAGEIF(tbl_schools[COMMUNITY_AREA_NUMBER],Table3[[#This Row],[CA_NUMBER]],tbl_schools[SAFETY_SCORE]),"NA")</f>
        <v>33.5</v>
      </c>
      <c r="S14" s="36">
        <f>IFERROR(AVERAGEIF(tbl_schools[COMMUNITY_AREA_NUMBER],Table3[[#This Row],[CA_NUMBER]],tbl_schools[Family_Involvement_Score]),"NA")</f>
        <v>42.571428571428569</v>
      </c>
      <c r="T14" s="36">
        <f>IFERROR(AVERAGEIF(tbl_schools[COMMUNITY_AREA_NUMBER],Table3[[#This Row],[CA_NUMBER]],tbl_schools[Leaders_Score]),"NA")</f>
        <v>49.857142857142854</v>
      </c>
      <c r="U14" s="36">
        <f>IFERROR(AVERAGEIF(tbl_schools[COMMUNITY_AREA_NUMBER],Table3[[#This Row],[CA_NUMBER]],tbl_schools[Teachers_Score]),"NA")</f>
        <v>45.714285714285715</v>
      </c>
      <c r="V14" s="36">
        <f>IFERROR(AVERAGEIF(tbl_schools[COMMUNITY_AREA_NUMBER],Table3[[#This Row],[CA_NUMBER]],tbl_schools[Parent_Engagement_Score]),"NA")</f>
        <v>49.875</v>
      </c>
      <c r="W14" s="36">
        <f>IFERROR(AVERAGEIF(tbl_schools[COMMUNITY_AREA_NUMBER],Table3[[#This Row],[CA_NUMBER]],tbl_schools[Parent_Environment_Score]),"NA")</f>
        <v>51.5</v>
      </c>
      <c r="X14" s="37">
        <f>IFERROR(SUMIF(tbl_schools[COMMUNITY_AREA_NUMBER],Table3[[#This Row],[CA_NUMBER]],tbl_schools[Rate_of_Misconducts__per_100_students_]),"NA")</f>
        <v>282.70000000000005</v>
      </c>
      <c r="Y14" s="3"/>
    </row>
    <row r="15" spans="2:40" x14ac:dyDescent="0.2">
      <c r="B15" s="31">
        <v>53</v>
      </c>
      <c r="C15" s="32" t="str">
        <f>VLOOKUP(Table3[[#This Row],[CA_NUMBER]],tbl_census[COMMUNITY_AREA_NUMBER]:tbl_census[COMMUNITY_AREA_NAME],2,FALSE)</f>
        <v>West Pullman</v>
      </c>
      <c r="D15" s="32">
        <f>COUNTIF(tbl_crime[COMMUNITY_AREA_NUMBER],Table3[[#This Row],[CA_NUMBER]])</f>
        <v>6</v>
      </c>
      <c r="E15" s="32">
        <f>COUNTIFS(tbl_crime[COMMUNITY_AREA_NUMBER],Table3[[#This Row],[CA_NUMBER]],tbl_crime[YEAR],$Z$2)</f>
        <v>0</v>
      </c>
      <c r="F15" s="32">
        <f>COUNTIFS(tbl_crime[COMMUNITY_AREA_NUMBER],Table3[[#This Row],[CA_NUMBER]],tbl_crime[YEAR],$Z$3)</f>
        <v>1</v>
      </c>
      <c r="G15" s="32">
        <f>COUNTIFS(tbl_crime[COMMUNITY_AREA_NUMBER],Table3[[#This Row],[CA_NUMBER]],tbl_crime[YEAR],$Z$4)</f>
        <v>1</v>
      </c>
      <c r="H15" s="32">
        <f>COUNTIFS(tbl_crime[COMMUNITY_AREA_NUMBER],Table3[[#This Row],[CA_NUMBER]],tbl_crime[YEAR],$Z$5)</f>
        <v>0</v>
      </c>
      <c r="I15" s="32">
        <f>COUNTIFS(tbl_crime[COMMUNITY_AREA_NUMBER],Table3[[#This Row],[CA_NUMBER]],tbl_crime[YEAR],$Z$6)</f>
        <v>0</v>
      </c>
      <c r="J15" s="32">
        <f>SUM(Table3[[#This Row],[crimes_2008]:[crimes_2012]])</f>
        <v>2</v>
      </c>
      <c r="K15" s="32">
        <f>_xlfn.XLOOKUP(Table3[[#This Row],[CA_NUMBER]],tbl_census[COMMUNITY_AREA_NUMBER],tbl_census[HARDSHIP_INDEX])</f>
        <v>62</v>
      </c>
      <c r="L15" s="33">
        <f>_xlfn.XLOOKUP(Table3[[#This Row],[CA_NUMBER]],tbl_census[COMMUNITY_AREA_NUMBER],tbl_census[PER_CAPITA_INCOME])</f>
        <v>16563</v>
      </c>
      <c r="M15" s="34">
        <f>_xlfn.XLOOKUP(Table3[[#This Row],[CA_NUMBER]],tbl_census[COMMUNITY_AREA_NUMBER],tbl_census[PERCENT_OF_HOUSING_CROWDED])/100</f>
        <v>3.3000000000000002E-2</v>
      </c>
      <c r="N15" s="34">
        <f>_xlfn.XLOOKUP(Table3[[#This Row],[CA_NUMBER]],tbl_census[COMMUNITY_AREA_NUMBER],tbl_census[PERCENT_HOUSEHOLDS_BELOW_POVERTY])/100</f>
        <v>0.25900000000000001</v>
      </c>
      <c r="O15" s="34">
        <f>_xlfn.XLOOKUP(Table3[[#This Row],[CA_NUMBER]],tbl_census[COMMUNITY_AREA_NUMBER],tbl_census[PERCENT_AGED_16__UNEMPLOYED])/100</f>
        <v>0.19399999999999998</v>
      </c>
      <c r="P15" s="34">
        <f>_xlfn.XLOOKUP(Table3[[#This Row],[CA_NUMBER]],tbl_census[COMMUNITY_AREA_NUMBER],tbl_census[PERCENT_AGED_25__WITHOUT_HIGH_SCHOOL_DIPLOMA])/100</f>
        <v>0.20499999999999999</v>
      </c>
      <c r="Q15" s="35">
        <f>((SUMIF(tbl_schools[COMMUNITY_AREA_NUMBER],Table3[[#This Row],[CA_NUMBER]],tbl_schools[COLLEGE_ENROLLMENT]))*-1)*-1</f>
        <v>3240</v>
      </c>
      <c r="R15" s="36">
        <f>IFERROR(AVERAGEIF(tbl_schools[COMMUNITY_AREA_NUMBER],Table3[[#This Row],[CA_NUMBER]],tbl_schools[SAFETY_SCORE]),"NA")</f>
        <v>33.857142857142854</v>
      </c>
      <c r="S15" s="36">
        <f>IFERROR(AVERAGEIF(tbl_schools[COMMUNITY_AREA_NUMBER],Table3[[#This Row],[CA_NUMBER]],tbl_schools[Family_Involvement_Score]),"NA")</f>
        <v>36.5</v>
      </c>
      <c r="T15" s="36">
        <f>IFERROR(AVERAGEIF(tbl_schools[COMMUNITY_AREA_NUMBER],Table3[[#This Row],[CA_NUMBER]],tbl_schools[Leaders_Score]),"NA")</f>
        <v>45.5</v>
      </c>
      <c r="U15" s="36">
        <f>IFERROR(AVERAGEIF(tbl_schools[COMMUNITY_AREA_NUMBER],Table3[[#This Row],[CA_NUMBER]],tbl_schools[Teachers_Score]),"NA")</f>
        <v>43.75</v>
      </c>
      <c r="V15" s="36">
        <f>IFERROR(AVERAGEIF(tbl_schools[COMMUNITY_AREA_NUMBER],Table3[[#This Row],[CA_NUMBER]],tbl_schools[Parent_Engagement_Score]),"NA")</f>
        <v>49.8</v>
      </c>
      <c r="W15" s="36">
        <f>IFERROR(AVERAGEIF(tbl_schools[COMMUNITY_AREA_NUMBER],Table3[[#This Row],[CA_NUMBER]],tbl_schools[Parent_Environment_Score]),"NA")</f>
        <v>50.8</v>
      </c>
      <c r="X15" s="37">
        <f>IFERROR(SUMIF(tbl_schools[COMMUNITY_AREA_NUMBER],Table3[[#This Row],[CA_NUMBER]],tbl_schools[Rate_of_Misconducts__per_100_students_]),"NA")</f>
        <v>275.3</v>
      </c>
      <c r="Y15" s="3"/>
    </row>
    <row r="16" spans="2:40" x14ac:dyDescent="0.2">
      <c r="B16" s="31">
        <v>26</v>
      </c>
      <c r="C16" s="32" t="str">
        <f>VLOOKUP(Table3[[#This Row],[CA_NUMBER]],tbl_census[COMMUNITY_AREA_NUMBER]:tbl_census[COMMUNITY_AREA_NAME],2,FALSE)</f>
        <v>West Garfield Park</v>
      </c>
      <c r="D16" s="32">
        <f>COUNTIF(tbl_crime[COMMUNITY_AREA_NUMBER],Table3[[#This Row],[CA_NUMBER]])</f>
        <v>10</v>
      </c>
      <c r="E16" s="32">
        <f>COUNTIFS(tbl_crime[COMMUNITY_AREA_NUMBER],Table3[[#This Row],[CA_NUMBER]],tbl_crime[YEAR],$Z$2)</f>
        <v>0</v>
      </c>
      <c r="F16" s="32">
        <f>COUNTIFS(tbl_crime[COMMUNITY_AREA_NUMBER],Table3[[#This Row],[CA_NUMBER]],tbl_crime[YEAR],$Z$3)</f>
        <v>0</v>
      </c>
      <c r="G16" s="32">
        <f>COUNTIFS(tbl_crime[COMMUNITY_AREA_NUMBER],Table3[[#This Row],[CA_NUMBER]],tbl_crime[YEAR],$Z$4)</f>
        <v>0</v>
      </c>
      <c r="H16" s="32">
        <f>COUNTIFS(tbl_crime[COMMUNITY_AREA_NUMBER],Table3[[#This Row],[CA_NUMBER]],tbl_crime[YEAR],$Z$5)</f>
        <v>0</v>
      </c>
      <c r="I16" s="32">
        <f>COUNTIFS(tbl_crime[COMMUNITY_AREA_NUMBER],Table3[[#This Row],[CA_NUMBER]],tbl_crime[YEAR],$Z$6)</f>
        <v>0</v>
      </c>
      <c r="J16" s="32">
        <f>SUM(Table3[[#This Row],[crimes_2008]:[crimes_2012]])</f>
        <v>0</v>
      </c>
      <c r="K16" s="32">
        <f>_xlfn.XLOOKUP(Table3[[#This Row],[CA_NUMBER]],tbl_census[COMMUNITY_AREA_NUMBER],tbl_census[HARDSHIP_INDEX])</f>
        <v>92</v>
      </c>
      <c r="L16" s="33">
        <f>_xlfn.XLOOKUP(Table3[[#This Row],[CA_NUMBER]],tbl_census[COMMUNITY_AREA_NUMBER],tbl_census[PER_CAPITA_INCOME])</f>
        <v>10934</v>
      </c>
      <c r="M16" s="34">
        <f>_xlfn.XLOOKUP(Table3[[#This Row],[CA_NUMBER]],tbl_census[COMMUNITY_AREA_NUMBER],tbl_census[PERCENT_OF_HOUSING_CROWDED])/100</f>
        <v>9.4E-2</v>
      </c>
      <c r="N16" s="34">
        <f>_xlfn.XLOOKUP(Table3[[#This Row],[CA_NUMBER]],tbl_census[COMMUNITY_AREA_NUMBER],tbl_census[PERCENT_HOUSEHOLDS_BELOW_POVERTY])/100</f>
        <v>0.41700000000000004</v>
      </c>
      <c r="O16" s="34">
        <f>_xlfn.XLOOKUP(Table3[[#This Row],[CA_NUMBER]],tbl_census[COMMUNITY_AREA_NUMBER],tbl_census[PERCENT_AGED_16__UNEMPLOYED])/100</f>
        <v>0.25800000000000001</v>
      </c>
      <c r="P16" s="34">
        <f>_xlfn.XLOOKUP(Table3[[#This Row],[CA_NUMBER]],tbl_census[COMMUNITY_AREA_NUMBER],tbl_census[PERCENT_AGED_25__WITHOUT_HIGH_SCHOOL_DIPLOMA])/100</f>
        <v>0.245</v>
      </c>
      <c r="Q16" s="35">
        <f>((SUMIF(tbl_schools[COMMUNITY_AREA_NUMBER],Table3[[#This Row],[CA_NUMBER]],tbl_schools[COLLEGE_ENROLLMENT]))*-1)*-1</f>
        <v>2622</v>
      </c>
      <c r="R16" s="36">
        <f>IFERROR(AVERAGEIF(tbl_schools[COMMUNITY_AREA_NUMBER],Table3[[#This Row],[CA_NUMBER]],tbl_schools[SAFETY_SCORE]),"NA")</f>
        <v>37.25</v>
      </c>
      <c r="S16" s="36">
        <f>IFERROR(AVERAGEIF(tbl_schools[COMMUNITY_AREA_NUMBER],Table3[[#This Row],[CA_NUMBER]],tbl_schools[Family_Involvement_Score]),"NA")</f>
        <v>42.2</v>
      </c>
      <c r="T16" s="36">
        <f>IFERROR(AVERAGEIF(tbl_schools[COMMUNITY_AREA_NUMBER],Table3[[#This Row],[CA_NUMBER]],tbl_schools[Leaders_Score]),"NA")</f>
        <v>44.4</v>
      </c>
      <c r="U16" s="36">
        <f>IFERROR(AVERAGEIF(tbl_schools[COMMUNITY_AREA_NUMBER],Table3[[#This Row],[CA_NUMBER]],tbl_schools[Teachers_Score]),"NA")</f>
        <v>50.6</v>
      </c>
      <c r="V16" s="36">
        <f>IFERROR(AVERAGEIF(tbl_schools[COMMUNITY_AREA_NUMBER],Table3[[#This Row],[CA_NUMBER]],tbl_schools[Parent_Engagement_Score]),"NA")</f>
        <v>50.714285714285715</v>
      </c>
      <c r="W16" s="36">
        <f>IFERROR(AVERAGEIF(tbl_schools[COMMUNITY_AREA_NUMBER],Table3[[#This Row],[CA_NUMBER]],tbl_schools[Parent_Environment_Score]),"NA")</f>
        <v>53.428571428571431</v>
      </c>
      <c r="X16" s="37">
        <f>IFERROR(SUMIF(tbl_schools[COMMUNITY_AREA_NUMBER],Table3[[#This Row],[CA_NUMBER]],tbl_schools[Rate_of_Misconducts__per_100_students_]),"NA")</f>
        <v>259.70000000000005</v>
      </c>
      <c r="Y16" s="3"/>
    </row>
    <row r="17" spans="2:25" x14ac:dyDescent="0.2">
      <c r="B17" s="31">
        <v>73</v>
      </c>
      <c r="C17" s="32" t="str">
        <f>VLOOKUP(Table3[[#This Row],[CA_NUMBER]],tbl_census[COMMUNITY_AREA_NUMBER]:tbl_census[COMMUNITY_AREA_NAME],2,FALSE)</f>
        <v>Washington Height</v>
      </c>
      <c r="D17" s="32">
        <f>COUNTIF(tbl_crime[COMMUNITY_AREA_NUMBER],Table3[[#This Row],[CA_NUMBER]])</f>
        <v>3</v>
      </c>
      <c r="E17" s="32">
        <f>COUNTIFS(tbl_crime[COMMUNITY_AREA_NUMBER],Table3[[#This Row],[CA_NUMBER]],tbl_crime[YEAR],$Z$2)</f>
        <v>0</v>
      </c>
      <c r="F17" s="32">
        <f>COUNTIFS(tbl_crime[COMMUNITY_AREA_NUMBER],Table3[[#This Row],[CA_NUMBER]],tbl_crime[YEAR],$Z$3)</f>
        <v>0</v>
      </c>
      <c r="G17" s="32">
        <f>COUNTIFS(tbl_crime[COMMUNITY_AREA_NUMBER],Table3[[#This Row],[CA_NUMBER]],tbl_crime[YEAR],$Z$4)</f>
        <v>0</v>
      </c>
      <c r="H17" s="32">
        <f>COUNTIFS(tbl_crime[COMMUNITY_AREA_NUMBER],Table3[[#This Row],[CA_NUMBER]],tbl_crime[YEAR],$Z$5)</f>
        <v>0</v>
      </c>
      <c r="I17" s="32">
        <f>COUNTIFS(tbl_crime[COMMUNITY_AREA_NUMBER],Table3[[#This Row],[CA_NUMBER]],tbl_crime[YEAR],$Z$6)</f>
        <v>0</v>
      </c>
      <c r="J17" s="32">
        <f>SUM(Table3[[#This Row],[crimes_2008]:[crimes_2012]])</f>
        <v>0</v>
      </c>
      <c r="K17" s="32">
        <f>_xlfn.XLOOKUP(Table3[[#This Row],[CA_NUMBER]],tbl_census[COMMUNITY_AREA_NUMBER],tbl_census[HARDSHIP_INDEX])</f>
        <v>48</v>
      </c>
      <c r="L17" s="33">
        <f>_xlfn.XLOOKUP(Table3[[#This Row],[CA_NUMBER]],tbl_census[COMMUNITY_AREA_NUMBER],tbl_census[PER_CAPITA_INCOME])</f>
        <v>19713</v>
      </c>
      <c r="M17" s="34">
        <f>_xlfn.XLOOKUP(Table3[[#This Row],[CA_NUMBER]],tbl_census[COMMUNITY_AREA_NUMBER],tbl_census[PERCENT_OF_HOUSING_CROWDED])/100</f>
        <v>1.1000000000000001E-2</v>
      </c>
      <c r="N17" s="34">
        <f>_xlfn.XLOOKUP(Table3[[#This Row],[CA_NUMBER]],tbl_census[COMMUNITY_AREA_NUMBER],tbl_census[PERCENT_HOUSEHOLDS_BELOW_POVERTY])/100</f>
        <v>0.16899999999999998</v>
      </c>
      <c r="O17" s="34">
        <f>_xlfn.XLOOKUP(Table3[[#This Row],[CA_NUMBER]],tbl_census[COMMUNITY_AREA_NUMBER],tbl_census[PERCENT_AGED_16__UNEMPLOYED])/100</f>
        <v>0.20800000000000002</v>
      </c>
      <c r="P17" s="34">
        <f>_xlfn.XLOOKUP(Table3[[#This Row],[CA_NUMBER]],tbl_census[COMMUNITY_AREA_NUMBER],tbl_census[PERCENT_AGED_25__WITHOUT_HIGH_SCHOOL_DIPLOMA])/100</f>
        <v>0.13699999999999998</v>
      </c>
      <c r="Q17" s="35">
        <f>((SUMIF(tbl_schools[COMMUNITY_AREA_NUMBER],Table3[[#This Row],[CA_NUMBER]],tbl_schools[COLLEGE_ENROLLMENT]))*-1)*-1</f>
        <v>4006</v>
      </c>
      <c r="R17" s="36">
        <f>IFERROR(AVERAGEIF(tbl_schools[COMMUNITY_AREA_NUMBER],Table3[[#This Row],[CA_NUMBER]],tbl_schools[SAFETY_SCORE]),"NA")</f>
        <v>35</v>
      </c>
      <c r="S17" s="36">
        <f>IFERROR(AVERAGEIF(tbl_schools[COMMUNITY_AREA_NUMBER],Table3[[#This Row],[CA_NUMBER]],tbl_schools[Family_Involvement_Score]),"NA")</f>
        <v>37.666666666666664</v>
      </c>
      <c r="T17" s="36">
        <f>IFERROR(AVERAGEIF(tbl_schools[COMMUNITY_AREA_NUMBER],Table3[[#This Row],[CA_NUMBER]],tbl_schools[Leaders_Score]),"NA")</f>
        <v>35.333333333333336</v>
      </c>
      <c r="U17" s="36">
        <f>IFERROR(AVERAGEIF(tbl_schools[COMMUNITY_AREA_NUMBER],Table3[[#This Row],[CA_NUMBER]],tbl_schools[Teachers_Score]),"NA")</f>
        <v>40</v>
      </c>
      <c r="V17" s="36">
        <f>IFERROR(AVERAGEIF(tbl_schools[COMMUNITY_AREA_NUMBER],Table3[[#This Row],[CA_NUMBER]],tbl_schools[Parent_Engagement_Score]),"NA")</f>
        <v>50.375</v>
      </c>
      <c r="W17" s="36">
        <f>IFERROR(AVERAGEIF(tbl_schools[COMMUNITY_AREA_NUMBER],Table3[[#This Row],[CA_NUMBER]],tbl_schools[Parent_Environment_Score]),"NA")</f>
        <v>50</v>
      </c>
      <c r="X17" s="37">
        <f>IFERROR(SUMIF(tbl_schools[COMMUNITY_AREA_NUMBER],Table3[[#This Row],[CA_NUMBER]],tbl_schools[Rate_of_Misconducts__per_100_students_]),"NA")</f>
        <v>257.10000000000002</v>
      </c>
      <c r="Y17" s="3"/>
    </row>
    <row r="18" spans="2:25" x14ac:dyDescent="0.2">
      <c r="B18" s="31">
        <v>46</v>
      </c>
      <c r="C18" s="32" t="str">
        <f>VLOOKUP(Table3[[#This Row],[CA_NUMBER]],tbl_census[COMMUNITY_AREA_NUMBER]:tbl_census[COMMUNITY_AREA_NAME],2,FALSE)</f>
        <v>South Chicago</v>
      </c>
      <c r="D18" s="32">
        <f>COUNTIF(tbl_crime[COMMUNITY_AREA_NUMBER],Table3[[#This Row],[CA_NUMBER]])</f>
        <v>9</v>
      </c>
      <c r="E18" s="32">
        <f>COUNTIFS(tbl_crime[COMMUNITY_AREA_NUMBER],Table3[[#This Row],[CA_NUMBER]],tbl_crime[YEAR],$Z$2)</f>
        <v>0</v>
      </c>
      <c r="F18" s="32">
        <f>COUNTIFS(tbl_crime[COMMUNITY_AREA_NUMBER],Table3[[#This Row],[CA_NUMBER]],tbl_crime[YEAR],$Z$3)</f>
        <v>1</v>
      </c>
      <c r="G18" s="32">
        <f>COUNTIFS(tbl_crime[COMMUNITY_AREA_NUMBER],Table3[[#This Row],[CA_NUMBER]],tbl_crime[YEAR],$Z$4)</f>
        <v>2</v>
      </c>
      <c r="H18" s="32">
        <f>COUNTIFS(tbl_crime[COMMUNITY_AREA_NUMBER],Table3[[#This Row],[CA_NUMBER]],tbl_crime[YEAR],$Z$5)</f>
        <v>1</v>
      </c>
      <c r="I18" s="32">
        <f>COUNTIFS(tbl_crime[COMMUNITY_AREA_NUMBER],Table3[[#This Row],[CA_NUMBER]],tbl_crime[YEAR],$Z$6)</f>
        <v>0</v>
      </c>
      <c r="J18" s="32">
        <f>SUM(Table3[[#This Row],[crimes_2008]:[crimes_2012]])</f>
        <v>4</v>
      </c>
      <c r="K18" s="32">
        <f>_xlfn.XLOOKUP(Table3[[#This Row],[CA_NUMBER]],tbl_census[COMMUNITY_AREA_NUMBER],tbl_census[HARDSHIP_INDEX])</f>
        <v>75</v>
      </c>
      <c r="L18" s="33">
        <f>_xlfn.XLOOKUP(Table3[[#This Row],[CA_NUMBER]],tbl_census[COMMUNITY_AREA_NUMBER],tbl_census[PER_CAPITA_INCOME])</f>
        <v>16579</v>
      </c>
      <c r="M18" s="34">
        <f>_xlfn.XLOOKUP(Table3[[#This Row],[CA_NUMBER]],tbl_census[COMMUNITY_AREA_NUMBER],tbl_census[PERCENT_OF_HOUSING_CROWDED])/100</f>
        <v>4.7E-2</v>
      </c>
      <c r="N18" s="34">
        <f>_xlfn.XLOOKUP(Table3[[#This Row],[CA_NUMBER]],tbl_census[COMMUNITY_AREA_NUMBER],tbl_census[PERCENT_HOUSEHOLDS_BELOW_POVERTY])/100</f>
        <v>0.29799999999999999</v>
      </c>
      <c r="O18" s="34">
        <f>_xlfn.XLOOKUP(Table3[[#This Row],[CA_NUMBER]],tbl_census[COMMUNITY_AREA_NUMBER],tbl_census[PERCENT_AGED_16__UNEMPLOYED])/100</f>
        <v>0.19699999999999998</v>
      </c>
      <c r="P18" s="34">
        <f>_xlfn.XLOOKUP(Table3[[#This Row],[CA_NUMBER]],tbl_census[COMMUNITY_AREA_NUMBER],tbl_census[PERCENT_AGED_25__WITHOUT_HIGH_SCHOOL_DIPLOMA])/100</f>
        <v>0.26600000000000001</v>
      </c>
      <c r="Q18" s="35">
        <f>((SUMIF(tbl_schools[COMMUNITY_AREA_NUMBER],Table3[[#This Row],[CA_NUMBER]],tbl_schools[COLLEGE_ENROLLMENT]))*-1)*-1</f>
        <v>4043</v>
      </c>
      <c r="R18" s="36">
        <f>IFERROR(AVERAGEIF(tbl_schools[COMMUNITY_AREA_NUMBER],Table3[[#This Row],[CA_NUMBER]],tbl_schools[SAFETY_SCORE]),"NA")</f>
        <v>27</v>
      </c>
      <c r="S18" s="36">
        <f>IFERROR(AVERAGEIF(tbl_schools[COMMUNITY_AREA_NUMBER],Table3[[#This Row],[CA_NUMBER]],tbl_schools[Family_Involvement_Score]),"NA")</f>
        <v>34.75</v>
      </c>
      <c r="T18" s="36">
        <f>IFERROR(AVERAGEIF(tbl_schools[COMMUNITY_AREA_NUMBER],Table3[[#This Row],[CA_NUMBER]],tbl_schools[Leaders_Score]),"NA")</f>
        <v>42.5</v>
      </c>
      <c r="U18" s="36">
        <f>IFERROR(AVERAGEIF(tbl_schools[COMMUNITY_AREA_NUMBER],Table3[[#This Row],[CA_NUMBER]],tbl_schools[Teachers_Score]),"NA")</f>
        <v>29</v>
      </c>
      <c r="V18" s="36">
        <f>IFERROR(AVERAGEIF(tbl_schools[COMMUNITY_AREA_NUMBER],Table3[[#This Row],[CA_NUMBER]],tbl_schools[Parent_Engagement_Score]),"NA")</f>
        <v>47.4</v>
      </c>
      <c r="W18" s="36">
        <f>IFERROR(AVERAGEIF(tbl_schools[COMMUNITY_AREA_NUMBER],Table3[[#This Row],[CA_NUMBER]],tbl_schools[Parent_Environment_Score]),"NA")</f>
        <v>50.2</v>
      </c>
      <c r="X18" s="37">
        <f>IFERROR(SUMIF(tbl_schools[COMMUNITY_AREA_NUMBER],Table3[[#This Row],[CA_NUMBER]],tbl_schools[Rate_of_Misconducts__per_100_students_]),"NA")</f>
        <v>241.50000000000003</v>
      </c>
      <c r="Y18" s="3"/>
    </row>
    <row r="19" spans="2:25" x14ac:dyDescent="0.2">
      <c r="B19" s="31">
        <v>27</v>
      </c>
      <c r="C19" s="32" t="str">
        <f>VLOOKUP(Table3[[#This Row],[CA_NUMBER]],tbl_census[COMMUNITY_AREA_NUMBER]:tbl_census[COMMUNITY_AREA_NAME],2,FALSE)</f>
        <v>East Garfield Park</v>
      </c>
      <c r="D19" s="32">
        <f>COUNTIF(tbl_crime[COMMUNITY_AREA_NUMBER],Table3[[#This Row],[CA_NUMBER]])</f>
        <v>8</v>
      </c>
      <c r="E19" s="32">
        <f>COUNTIFS(tbl_crime[COMMUNITY_AREA_NUMBER],Table3[[#This Row],[CA_NUMBER]],tbl_crime[YEAR],$Z$2)</f>
        <v>0</v>
      </c>
      <c r="F19" s="32">
        <f>COUNTIFS(tbl_crime[COMMUNITY_AREA_NUMBER],Table3[[#This Row],[CA_NUMBER]],tbl_crime[YEAR],$Z$3)</f>
        <v>1</v>
      </c>
      <c r="G19" s="32">
        <f>COUNTIFS(tbl_crime[COMMUNITY_AREA_NUMBER],Table3[[#This Row],[CA_NUMBER]],tbl_crime[YEAR],$Z$4)</f>
        <v>0</v>
      </c>
      <c r="H19" s="32">
        <f>COUNTIFS(tbl_crime[COMMUNITY_AREA_NUMBER],Table3[[#This Row],[CA_NUMBER]],tbl_crime[YEAR],$Z$5)</f>
        <v>2</v>
      </c>
      <c r="I19" s="32">
        <f>COUNTIFS(tbl_crime[COMMUNITY_AREA_NUMBER],Table3[[#This Row],[CA_NUMBER]],tbl_crime[YEAR],$Z$6)</f>
        <v>0</v>
      </c>
      <c r="J19" s="32">
        <f>SUM(Table3[[#This Row],[crimes_2008]:[crimes_2012]])</f>
        <v>3</v>
      </c>
      <c r="K19" s="32">
        <f>_xlfn.XLOOKUP(Table3[[#This Row],[CA_NUMBER]],tbl_census[COMMUNITY_AREA_NUMBER],tbl_census[HARDSHIP_INDEX])</f>
        <v>83</v>
      </c>
      <c r="L19" s="33">
        <f>_xlfn.XLOOKUP(Table3[[#This Row],[CA_NUMBER]],tbl_census[COMMUNITY_AREA_NUMBER],tbl_census[PER_CAPITA_INCOME])</f>
        <v>12961</v>
      </c>
      <c r="M19" s="34">
        <f>_xlfn.XLOOKUP(Table3[[#This Row],[CA_NUMBER]],tbl_census[COMMUNITY_AREA_NUMBER],tbl_census[PERCENT_OF_HOUSING_CROWDED])/100</f>
        <v>8.199999999999999E-2</v>
      </c>
      <c r="N19" s="34">
        <f>_xlfn.XLOOKUP(Table3[[#This Row],[CA_NUMBER]],tbl_census[COMMUNITY_AREA_NUMBER],tbl_census[PERCENT_HOUSEHOLDS_BELOW_POVERTY])/100</f>
        <v>0.42399999999999999</v>
      </c>
      <c r="O19" s="34">
        <f>_xlfn.XLOOKUP(Table3[[#This Row],[CA_NUMBER]],tbl_census[COMMUNITY_AREA_NUMBER],tbl_census[PERCENT_AGED_16__UNEMPLOYED])/100</f>
        <v>0.19600000000000001</v>
      </c>
      <c r="P19" s="34">
        <f>_xlfn.XLOOKUP(Table3[[#This Row],[CA_NUMBER]],tbl_census[COMMUNITY_AREA_NUMBER],tbl_census[PERCENT_AGED_25__WITHOUT_HIGH_SCHOOL_DIPLOMA])/100</f>
        <v>0.21299999999999999</v>
      </c>
      <c r="Q19" s="35">
        <f>((SUMIF(tbl_schools[COMMUNITY_AREA_NUMBER],Table3[[#This Row],[CA_NUMBER]],tbl_schools[COLLEGE_ENROLLMENT]))*-1)*-1</f>
        <v>5337</v>
      </c>
      <c r="R19" s="36">
        <f>IFERROR(AVERAGEIF(tbl_schools[COMMUNITY_AREA_NUMBER],Table3[[#This Row],[CA_NUMBER]],tbl_schools[SAFETY_SCORE]),"NA")</f>
        <v>49.46153846153846</v>
      </c>
      <c r="S19" s="36">
        <f>IFERROR(AVERAGEIF(tbl_schools[COMMUNITY_AREA_NUMBER],Table3[[#This Row],[CA_NUMBER]],tbl_schools[Family_Involvement_Score]),"NA")</f>
        <v>52.444444444444443</v>
      </c>
      <c r="T19" s="36">
        <f>IFERROR(AVERAGEIF(tbl_schools[COMMUNITY_AREA_NUMBER],Table3[[#This Row],[CA_NUMBER]],tbl_schools[Leaders_Score]),"NA")</f>
        <v>51.444444444444443</v>
      </c>
      <c r="U19" s="36">
        <f>IFERROR(AVERAGEIF(tbl_schools[COMMUNITY_AREA_NUMBER],Table3[[#This Row],[CA_NUMBER]],tbl_schools[Teachers_Score]),"NA")</f>
        <v>58.111111111111114</v>
      </c>
      <c r="V19" s="36">
        <f>IFERROR(AVERAGEIF(tbl_schools[COMMUNITY_AREA_NUMBER],Table3[[#This Row],[CA_NUMBER]],tbl_schools[Parent_Engagement_Score]),"NA")</f>
        <v>51.111111111111114</v>
      </c>
      <c r="W19" s="36">
        <f>IFERROR(AVERAGEIF(tbl_schools[COMMUNITY_AREA_NUMBER],Table3[[#This Row],[CA_NUMBER]],tbl_schools[Parent_Environment_Score]),"NA")</f>
        <v>52.222222222222221</v>
      </c>
      <c r="X19" s="37">
        <f>IFERROR(SUMIF(tbl_schools[COMMUNITY_AREA_NUMBER],Table3[[#This Row],[CA_NUMBER]],tbl_schools[Rate_of_Misconducts__per_100_students_]),"NA")</f>
        <v>234.89999999999995</v>
      </c>
      <c r="Y19" s="3"/>
    </row>
    <row r="20" spans="2:25" x14ac:dyDescent="0.2">
      <c r="B20" s="31">
        <v>30</v>
      </c>
      <c r="C20" s="32" t="str">
        <f>VLOOKUP(Table3[[#This Row],[CA_NUMBER]],tbl_census[COMMUNITY_AREA_NUMBER]:tbl_census[COMMUNITY_AREA_NAME],2,FALSE)</f>
        <v>South Lawndale</v>
      </c>
      <c r="D20" s="32">
        <f>COUNTIF(tbl_crime[COMMUNITY_AREA_NUMBER],Table3[[#This Row],[CA_NUMBER]])</f>
        <v>8</v>
      </c>
      <c r="E20" s="32">
        <f>COUNTIFS(tbl_crime[COMMUNITY_AREA_NUMBER],Table3[[#This Row],[CA_NUMBER]],tbl_crime[YEAR],$Z$2)</f>
        <v>0</v>
      </c>
      <c r="F20" s="32">
        <f>COUNTIFS(tbl_crime[COMMUNITY_AREA_NUMBER],Table3[[#This Row],[CA_NUMBER]],tbl_crime[YEAR],$Z$3)</f>
        <v>0</v>
      </c>
      <c r="G20" s="32">
        <f>COUNTIFS(tbl_crime[COMMUNITY_AREA_NUMBER],Table3[[#This Row],[CA_NUMBER]],tbl_crime[YEAR],$Z$4)</f>
        <v>1</v>
      </c>
      <c r="H20" s="32">
        <f>COUNTIFS(tbl_crime[COMMUNITY_AREA_NUMBER],Table3[[#This Row],[CA_NUMBER]],tbl_crime[YEAR],$Z$5)</f>
        <v>0</v>
      </c>
      <c r="I20" s="32">
        <f>COUNTIFS(tbl_crime[COMMUNITY_AREA_NUMBER],Table3[[#This Row],[CA_NUMBER]],tbl_crime[YEAR],$Z$6)</f>
        <v>0</v>
      </c>
      <c r="J20" s="32">
        <f>SUM(Table3[[#This Row],[crimes_2008]:[crimes_2012]])</f>
        <v>1</v>
      </c>
      <c r="K20" s="32">
        <f>_xlfn.XLOOKUP(Table3[[#This Row],[CA_NUMBER]],tbl_census[COMMUNITY_AREA_NUMBER],tbl_census[HARDSHIP_INDEX])</f>
        <v>96</v>
      </c>
      <c r="L20" s="33">
        <f>_xlfn.XLOOKUP(Table3[[#This Row],[CA_NUMBER]],tbl_census[COMMUNITY_AREA_NUMBER],tbl_census[PER_CAPITA_INCOME])</f>
        <v>10402</v>
      </c>
      <c r="M20" s="34">
        <f>_xlfn.XLOOKUP(Table3[[#This Row],[CA_NUMBER]],tbl_census[COMMUNITY_AREA_NUMBER],tbl_census[PERCENT_OF_HOUSING_CROWDED])/100</f>
        <v>0.152</v>
      </c>
      <c r="N20" s="34">
        <f>_xlfn.XLOOKUP(Table3[[#This Row],[CA_NUMBER]],tbl_census[COMMUNITY_AREA_NUMBER],tbl_census[PERCENT_HOUSEHOLDS_BELOW_POVERTY])/100</f>
        <v>0.307</v>
      </c>
      <c r="O20" s="34">
        <f>_xlfn.XLOOKUP(Table3[[#This Row],[CA_NUMBER]],tbl_census[COMMUNITY_AREA_NUMBER],tbl_census[PERCENT_AGED_16__UNEMPLOYED])/100</f>
        <v>0.158</v>
      </c>
      <c r="P20" s="34">
        <f>_xlfn.XLOOKUP(Table3[[#This Row],[CA_NUMBER]],tbl_census[COMMUNITY_AREA_NUMBER],tbl_census[PERCENT_AGED_25__WITHOUT_HIGH_SCHOOL_DIPLOMA])/100</f>
        <v>0.54799999999999993</v>
      </c>
      <c r="Q20" s="35">
        <f>((SUMIF(tbl_schools[COMMUNITY_AREA_NUMBER],Table3[[#This Row],[CA_NUMBER]],tbl_schools[COLLEGE_ENROLLMENT]))*-1)*-1</f>
        <v>14793</v>
      </c>
      <c r="R20" s="36">
        <f>IFERROR(AVERAGEIF(tbl_schools[COMMUNITY_AREA_NUMBER],Table3[[#This Row],[CA_NUMBER]],tbl_schools[SAFETY_SCORE]),"NA")</f>
        <v>47.421052631578945</v>
      </c>
      <c r="S20" s="36">
        <f>IFERROR(AVERAGEIF(tbl_schools[COMMUNITY_AREA_NUMBER],Table3[[#This Row],[CA_NUMBER]],tbl_schools[Family_Involvement_Score]),"NA")</f>
        <v>47.230769230769234</v>
      </c>
      <c r="T20" s="36">
        <f>IFERROR(AVERAGEIF(tbl_schools[COMMUNITY_AREA_NUMBER],Table3[[#This Row],[CA_NUMBER]],tbl_schools[Leaders_Score]),"NA")</f>
        <v>54.53846153846154</v>
      </c>
      <c r="U20" s="36">
        <f>IFERROR(AVERAGEIF(tbl_schools[COMMUNITY_AREA_NUMBER],Table3[[#This Row],[CA_NUMBER]],tbl_schools[Teachers_Score]),"NA")</f>
        <v>49.153846153846153</v>
      </c>
      <c r="V20" s="36">
        <f>IFERROR(AVERAGEIF(tbl_schools[COMMUNITY_AREA_NUMBER],Table3[[#This Row],[CA_NUMBER]],tbl_schools[Parent_Engagement_Score]),"NA")</f>
        <v>49.05263157894737</v>
      </c>
      <c r="W20" s="36">
        <f>IFERROR(AVERAGEIF(tbl_schools[COMMUNITY_AREA_NUMBER],Table3[[#This Row],[CA_NUMBER]],tbl_schools[Parent_Environment_Score]),"NA")</f>
        <v>49.473684210526315</v>
      </c>
      <c r="X20" s="37">
        <f>IFERROR(SUMIF(tbl_schools[COMMUNITY_AREA_NUMBER],Table3[[#This Row],[CA_NUMBER]],tbl_schools[Rate_of_Misconducts__per_100_students_]),"NA")</f>
        <v>234.69999999999996</v>
      </c>
      <c r="Y20" s="3"/>
    </row>
    <row r="21" spans="2:25" x14ac:dyDescent="0.2">
      <c r="B21" s="31">
        <v>42</v>
      </c>
      <c r="C21" s="32" t="str">
        <f>VLOOKUP(Table3[[#This Row],[CA_NUMBER]],tbl_census[COMMUNITY_AREA_NUMBER]:tbl_census[COMMUNITY_AREA_NAME],2,FALSE)</f>
        <v>Woodlawn</v>
      </c>
      <c r="D21" s="32">
        <f>COUNTIF(tbl_crime[COMMUNITY_AREA_NUMBER],Table3[[#This Row],[CA_NUMBER]])</f>
        <v>8</v>
      </c>
      <c r="E21" s="32">
        <f>COUNTIFS(tbl_crime[COMMUNITY_AREA_NUMBER],Table3[[#This Row],[CA_NUMBER]],tbl_crime[YEAR],$Z$2)</f>
        <v>1</v>
      </c>
      <c r="F21" s="32">
        <f>COUNTIFS(tbl_crime[COMMUNITY_AREA_NUMBER],Table3[[#This Row],[CA_NUMBER]],tbl_crime[YEAR],$Z$3)</f>
        <v>0</v>
      </c>
      <c r="G21" s="32">
        <f>COUNTIFS(tbl_crime[COMMUNITY_AREA_NUMBER],Table3[[#This Row],[CA_NUMBER]],tbl_crime[YEAR],$Z$4)</f>
        <v>1</v>
      </c>
      <c r="H21" s="32">
        <f>COUNTIFS(tbl_crime[COMMUNITY_AREA_NUMBER],Table3[[#This Row],[CA_NUMBER]],tbl_crime[YEAR],$Z$5)</f>
        <v>1</v>
      </c>
      <c r="I21" s="32">
        <f>COUNTIFS(tbl_crime[COMMUNITY_AREA_NUMBER],Table3[[#This Row],[CA_NUMBER]],tbl_crime[YEAR],$Z$6)</f>
        <v>1</v>
      </c>
      <c r="J21" s="32">
        <f>SUM(Table3[[#This Row],[crimes_2008]:[crimes_2012]])</f>
        <v>4</v>
      </c>
      <c r="K21" s="32">
        <f>_xlfn.XLOOKUP(Table3[[#This Row],[CA_NUMBER]],tbl_census[COMMUNITY_AREA_NUMBER],tbl_census[HARDSHIP_INDEX])</f>
        <v>58</v>
      </c>
      <c r="L21" s="33">
        <f>_xlfn.XLOOKUP(Table3[[#This Row],[CA_NUMBER]],tbl_census[COMMUNITY_AREA_NUMBER],tbl_census[PER_CAPITA_INCOME])</f>
        <v>18672</v>
      </c>
      <c r="M21" s="34">
        <f>_xlfn.XLOOKUP(Table3[[#This Row],[CA_NUMBER]],tbl_census[COMMUNITY_AREA_NUMBER],tbl_census[PERCENT_OF_HOUSING_CROWDED])/100</f>
        <v>2.8999999999999998E-2</v>
      </c>
      <c r="N21" s="34">
        <f>_xlfn.XLOOKUP(Table3[[#This Row],[CA_NUMBER]],tbl_census[COMMUNITY_AREA_NUMBER],tbl_census[PERCENT_HOUSEHOLDS_BELOW_POVERTY])/100</f>
        <v>0.307</v>
      </c>
      <c r="O21" s="34">
        <f>_xlfn.XLOOKUP(Table3[[#This Row],[CA_NUMBER]],tbl_census[COMMUNITY_AREA_NUMBER],tbl_census[PERCENT_AGED_16__UNEMPLOYED])/100</f>
        <v>0.23399999999999999</v>
      </c>
      <c r="P21" s="34">
        <f>_xlfn.XLOOKUP(Table3[[#This Row],[CA_NUMBER]],tbl_census[COMMUNITY_AREA_NUMBER],tbl_census[PERCENT_AGED_25__WITHOUT_HIGH_SCHOOL_DIPLOMA])/100</f>
        <v>0.16500000000000001</v>
      </c>
      <c r="Q21" s="35">
        <f>((SUMIF(tbl_schools[COMMUNITY_AREA_NUMBER],Table3[[#This Row],[CA_NUMBER]],tbl_schools[COLLEGE_ENROLLMENT]))*-1)*-1</f>
        <v>4206</v>
      </c>
      <c r="R21" s="36">
        <f>IFERROR(AVERAGEIF(tbl_schools[COMMUNITY_AREA_NUMBER],Table3[[#This Row],[CA_NUMBER]],tbl_schools[SAFETY_SCORE]),"NA")</f>
        <v>33.285714285714285</v>
      </c>
      <c r="S21" s="36">
        <f>IFERROR(AVERAGEIF(tbl_schools[COMMUNITY_AREA_NUMBER],Table3[[#This Row],[CA_NUMBER]],tbl_schools[Family_Involvement_Score]),"NA")</f>
        <v>36.25</v>
      </c>
      <c r="T21" s="36">
        <f>IFERROR(AVERAGEIF(tbl_schools[COMMUNITY_AREA_NUMBER],Table3[[#This Row],[CA_NUMBER]],tbl_schools[Leaders_Score]),"NA")</f>
        <v>41.5</v>
      </c>
      <c r="U21" s="36">
        <f>IFERROR(AVERAGEIF(tbl_schools[COMMUNITY_AREA_NUMBER],Table3[[#This Row],[CA_NUMBER]],tbl_schools[Teachers_Score]),"NA")</f>
        <v>37.25</v>
      </c>
      <c r="V21" s="36">
        <f>IFERROR(AVERAGEIF(tbl_schools[COMMUNITY_AREA_NUMBER],Table3[[#This Row],[CA_NUMBER]],tbl_schools[Parent_Engagement_Score]),"NA")</f>
        <v>49</v>
      </c>
      <c r="W21" s="36">
        <f>IFERROR(AVERAGEIF(tbl_schools[COMMUNITY_AREA_NUMBER],Table3[[#This Row],[CA_NUMBER]],tbl_schools[Parent_Environment_Score]),"NA")</f>
        <v>49.571428571428569</v>
      </c>
      <c r="X21" s="37">
        <f>IFERROR(SUMIF(tbl_schools[COMMUNITY_AREA_NUMBER],Table3[[#This Row],[CA_NUMBER]],tbl_schools[Rate_of_Misconducts__per_100_students_]),"NA")</f>
        <v>224.89999999999998</v>
      </c>
      <c r="Y21" s="3"/>
    </row>
    <row r="22" spans="2:25" x14ac:dyDescent="0.2">
      <c r="B22" s="31">
        <v>66</v>
      </c>
      <c r="C22" s="32" t="str">
        <f>VLOOKUP(Table3[[#This Row],[CA_NUMBER]],tbl_census[COMMUNITY_AREA_NUMBER]:tbl_census[COMMUNITY_AREA_NAME],2,FALSE)</f>
        <v>Chicago Lawn</v>
      </c>
      <c r="D22" s="32">
        <f>COUNTIF(tbl_crime[COMMUNITY_AREA_NUMBER],Table3[[#This Row],[CA_NUMBER]])</f>
        <v>12</v>
      </c>
      <c r="E22" s="32">
        <f>COUNTIFS(tbl_crime[COMMUNITY_AREA_NUMBER],Table3[[#This Row],[CA_NUMBER]],tbl_crime[YEAR],$Z$2)</f>
        <v>0</v>
      </c>
      <c r="F22" s="32">
        <f>COUNTIFS(tbl_crime[COMMUNITY_AREA_NUMBER],Table3[[#This Row],[CA_NUMBER]],tbl_crime[YEAR],$Z$3)</f>
        <v>2</v>
      </c>
      <c r="G22" s="32">
        <f>COUNTIFS(tbl_crime[COMMUNITY_AREA_NUMBER],Table3[[#This Row],[CA_NUMBER]],tbl_crime[YEAR],$Z$4)</f>
        <v>1</v>
      </c>
      <c r="H22" s="32">
        <f>COUNTIFS(tbl_crime[COMMUNITY_AREA_NUMBER],Table3[[#This Row],[CA_NUMBER]],tbl_crime[YEAR],$Z$5)</f>
        <v>0</v>
      </c>
      <c r="I22" s="32">
        <f>COUNTIFS(tbl_crime[COMMUNITY_AREA_NUMBER],Table3[[#This Row],[CA_NUMBER]],tbl_crime[YEAR],$Z$6)</f>
        <v>1</v>
      </c>
      <c r="J22" s="32">
        <f>SUM(Table3[[#This Row],[crimes_2008]:[crimes_2012]])</f>
        <v>4</v>
      </c>
      <c r="K22" s="32">
        <f>_xlfn.XLOOKUP(Table3[[#This Row],[CA_NUMBER]],tbl_census[COMMUNITY_AREA_NUMBER],tbl_census[HARDSHIP_INDEX])</f>
        <v>80</v>
      </c>
      <c r="L22" s="33">
        <f>_xlfn.XLOOKUP(Table3[[#This Row],[CA_NUMBER]],tbl_census[COMMUNITY_AREA_NUMBER],tbl_census[PER_CAPITA_INCOME])</f>
        <v>13231</v>
      </c>
      <c r="M22" s="34">
        <f>_xlfn.XLOOKUP(Table3[[#This Row],[CA_NUMBER]],tbl_census[COMMUNITY_AREA_NUMBER],tbl_census[PERCENT_OF_HOUSING_CROWDED])/100</f>
        <v>7.5999999999999998E-2</v>
      </c>
      <c r="N22" s="34">
        <f>_xlfn.XLOOKUP(Table3[[#This Row],[CA_NUMBER]],tbl_census[COMMUNITY_AREA_NUMBER],tbl_census[PERCENT_HOUSEHOLDS_BELOW_POVERTY])/100</f>
        <v>0.27899999999999997</v>
      </c>
      <c r="O22" s="34">
        <f>_xlfn.XLOOKUP(Table3[[#This Row],[CA_NUMBER]],tbl_census[COMMUNITY_AREA_NUMBER],tbl_census[PERCENT_AGED_16__UNEMPLOYED])/100</f>
        <v>0.17100000000000001</v>
      </c>
      <c r="P22" s="34">
        <f>_xlfn.XLOOKUP(Table3[[#This Row],[CA_NUMBER]],tbl_census[COMMUNITY_AREA_NUMBER],tbl_census[PERCENT_AGED_25__WITHOUT_HIGH_SCHOOL_DIPLOMA])/100</f>
        <v>0.312</v>
      </c>
      <c r="Q22" s="35">
        <f>((SUMIF(tbl_schools[COMMUNITY_AREA_NUMBER],Table3[[#This Row],[CA_NUMBER]],tbl_schools[COLLEGE_ENROLLMENT]))*-1)*-1</f>
        <v>7086</v>
      </c>
      <c r="R22" s="36">
        <f>IFERROR(AVERAGEIF(tbl_schools[COMMUNITY_AREA_NUMBER],Table3[[#This Row],[CA_NUMBER]],tbl_schools[SAFETY_SCORE]),"NA")</f>
        <v>31.857142857142858</v>
      </c>
      <c r="S22" s="36">
        <f>IFERROR(AVERAGEIF(tbl_schools[COMMUNITY_AREA_NUMBER],Table3[[#This Row],[CA_NUMBER]],tbl_schools[Family_Involvement_Score]),"NA")</f>
        <v>34.200000000000003</v>
      </c>
      <c r="T22" s="36">
        <f>IFERROR(AVERAGEIF(tbl_schools[COMMUNITY_AREA_NUMBER],Table3[[#This Row],[CA_NUMBER]],tbl_schools[Leaders_Score]),"NA")</f>
        <v>50.2</v>
      </c>
      <c r="U22" s="36">
        <f>IFERROR(AVERAGEIF(tbl_schools[COMMUNITY_AREA_NUMBER],Table3[[#This Row],[CA_NUMBER]],tbl_schools[Teachers_Score]),"NA")</f>
        <v>41.8</v>
      </c>
      <c r="V22" s="36">
        <f>IFERROR(AVERAGEIF(tbl_schools[COMMUNITY_AREA_NUMBER],Table3[[#This Row],[CA_NUMBER]],tbl_schools[Parent_Engagement_Score]),"NA")</f>
        <v>46</v>
      </c>
      <c r="W22" s="36">
        <f>IFERROR(AVERAGEIF(tbl_schools[COMMUNITY_AREA_NUMBER],Table3[[#This Row],[CA_NUMBER]],tbl_schools[Parent_Environment_Score]),"NA")</f>
        <v>50.8</v>
      </c>
      <c r="X22" s="37">
        <f>IFERROR(SUMIF(tbl_schools[COMMUNITY_AREA_NUMBER],Table3[[#This Row],[CA_NUMBER]],tbl_schools[Rate_of_Misconducts__per_100_students_]),"NA")</f>
        <v>224.5</v>
      </c>
      <c r="Y22" s="3"/>
    </row>
    <row r="23" spans="2:25" x14ac:dyDescent="0.2">
      <c r="B23" s="31">
        <v>38</v>
      </c>
      <c r="C23" s="32" t="str">
        <f>VLOOKUP(Table3[[#This Row],[CA_NUMBER]],tbl_census[COMMUNITY_AREA_NUMBER]:tbl_census[COMMUNITY_AREA_NAME],2,FALSE)</f>
        <v>Grand Boulevard</v>
      </c>
      <c r="D23" s="32">
        <f>COUNTIF(tbl_crime[COMMUNITY_AREA_NUMBER],Table3[[#This Row],[CA_NUMBER]])</f>
        <v>8</v>
      </c>
      <c r="E23" s="32">
        <f>COUNTIFS(tbl_crime[COMMUNITY_AREA_NUMBER],Table3[[#This Row],[CA_NUMBER]],tbl_crime[YEAR],$Z$2)</f>
        <v>0</v>
      </c>
      <c r="F23" s="32">
        <f>COUNTIFS(tbl_crime[COMMUNITY_AREA_NUMBER],Table3[[#This Row],[CA_NUMBER]],tbl_crime[YEAR],$Z$3)</f>
        <v>0</v>
      </c>
      <c r="G23" s="32">
        <f>COUNTIFS(tbl_crime[COMMUNITY_AREA_NUMBER],Table3[[#This Row],[CA_NUMBER]],tbl_crime[YEAR],$Z$4)</f>
        <v>0</v>
      </c>
      <c r="H23" s="32">
        <f>COUNTIFS(tbl_crime[COMMUNITY_AREA_NUMBER],Table3[[#This Row],[CA_NUMBER]],tbl_crime[YEAR],$Z$5)</f>
        <v>1</v>
      </c>
      <c r="I23" s="32">
        <f>COUNTIFS(tbl_crime[COMMUNITY_AREA_NUMBER],Table3[[#This Row],[CA_NUMBER]],tbl_crime[YEAR],$Z$6)</f>
        <v>0</v>
      </c>
      <c r="J23" s="32">
        <f>SUM(Table3[[#This Row],[crimes_2008]:[crimes_2012]])</f>
        <v>1</v>
      </c>
      <c r="K23" s="32">
        <f>_xlfn.XLOOKUP(Table3[[#This Row],[CA_NUMBER]],tbl_census[COMMUNITY_AREA_NUMBER],tbl_census[HARDSHIP_INDEX])</f>
        <v>57</v>
      </c>
      <c r="L23" s="33">
        <f>_xlfn.XLOOKUP(Table3[[#This Row],[CA_NUMBER]],tbl_census[COMMUNITY_AREA_NUMBER],tbl_census[PER_CAPITA_INCOME])</f>
        <v>23472</v>
      </c>
      <c r="M23" s="34">
        <f>_xlfn.XLOOKUP(Table3[[#This Row],[CA_NUMBER]],tbl_census[COMMUNITY_AREA_NUMBER],tbl_census[PERCENT_OF_HOUSING_CROWDED])/100</f>
        <v>3.3000000000000002E-2</v>
      </c>
      <c r="N23" s="34">
        <f>_xlfn.XLOOKUP(Table3[[#This Row],[CA_NUMBER]],tbl_census[COMMUNITY_AREA_NUMBER],tbl_census[PERCENT_HOUSEHOLDS_BELOW_POVERTY])/100</f>
        <v>0.29299999999999998</v>
      </c>
      <c r="O23" s="34">
        <f>_xlfn.XLOOKUP(Table3[[#This Row],[CA_NUMBER]],tbl_census[COMMUNITY_AREA_NUMBER],tbl_census[PERCENT_AGED_16__UNEMPLOYED])/100</f>
        <v>0.24299999999999999</v>
      </c>
      <c r="P23" s="34">
        <f>_xlfn.XLOOKUP(Table3[[#This Row],[CA_NUMBER]],tbl_census[COMMUNITY_AREA_NUMBER],tbl_census[PERCENT_AGED_25__WITHOUT_HIGH_SCHOOL_DIPLOMA])/100</f>
        <v>0.159</v>
      </c>
      <c r="Q23" s="35">
        <f>((SUMIF(tbl_schools[COMMUNITY_AREA_NUMBER],Table3[[#This Row],[CA_NUMBER]],tbl_schools[COLLEGE_ENROLLMENT]))*-1)*-1</f>
        <v>2809</v>
      </c>
      <c r="R23" s="36">
        <f>IFERROR(AVERAGEIF(tbl_schools[COMMUNITY_AREA_NUMBER],Table3[[#This Row],[CA_NUMBER]],tbl_schools[SAFETY_SCORE]),"NA")</f>
        <v>37.5</v>
      </c>
      <c r="S23" s="36">
        <f>IFERROR(AVERAGEIF(tbl_schools[COMMUNITY_AREA_NUMBER],Table3[[#This Row],[CA_NUMBER]],tbl_schools[Family_Involvement_Score]),"NA")</f>
        <v>47</v>
      </c>
      <c r="T23" s="36">
        <f>IFERROR(AVERAGEIF(tbl_schools[COMMUNITY_AREA_NUMBER],Table3[[#This Row],[CA_NUMBER]],tbl_schools[Leaders_Score]),"NA")</f>
        <v>47.666666666666664</v>
      </c>
      <c r="U23" s="36">
        <f>IFERROR(AVERAGEIF(tbl_schools[COMMUNITY_AREA_NUMBER],Table3[[#This Row],[CA_NUMBER]],tbl_schools[Teachers_Score]),"NA")</f>
        <v>47</v>
      </c>
      <c r="V23" s="36">
        <f>IFERROR(AVERAGEIF(tbl_schools[COMMUNITY_AREA_NUMBER],Table3[[#This Row],[CA_NUMBER]],tbl_schools[Parent_Engagement_Score]),"NA")</f>
        <v>49.333333333333336</v>
      </c>
      <c r="W23" s="36">
        <f>IFERROR(AVERAGEIF(tbl_schools[COMMUNITY_AREA_NUMBER],Table3[[#This Row],[CA_NUMBER]],tbl_schools[Parent_Environment_Score]),"NA")</f>
        <v>50.333333333333336</v>
      </c>
      <c r="X23" s="37">
        <f>IFERROR(SUMIF(tbl_schools[COMMUNITY_AREA_NUMBER],Table3[[#This Row],[CA_NUMBER]],tbl_schools[Rate_of_Misconducts__per_100_students_]),"NA")</f>
        <v>217.20000000000002</v>
      </c>
      <c r="Y23" s="3"/>
    </row>
    <row r="24" spans="2:25" x14ac:dyDescent="0.2">
      <c r="B24" s="31">
        <v>39</v>
      </c>
      <c r="C24" s="32" t="str">
        <f>VLOOKUP(Table3[[#This Row],[CA_NUMBER]],tbl_census[COMMUNITY_AREA_NUMBER]:tbl_census[COMMUNITY_AREA_NAME],2,FALSE)</f>
        <v>Kenwood</v>
      </c>
      <c r="D24" s="32">
        <f>COUNTIF(tbl_crime[COMMUNITY_AREA_NUMBER],Table3[[#This Row],[CA_NUMBER]])</f>
        <v>4</v>
      </c>
      <c r="E24" s="32">
        <f>COUNTIFS(tbl_crime[COMMUNITY_AREA_NUMBER],Table3[[#This Row],[CA_NUMBER]],tbl_crime[YEAR],$Z$2)</f>
        <v>2</v>
      </c>
      <c r="F24" s="32">
        <f>COUNTIFS(tbl_crime[COMMUNITY_AREA_NUMBER],Table3[[#This Row],[CA_NUMBER]],tbl_crime[YEAR],$Z$3)</f>
        <v>0</v>
      </c>
      <c r="G24" s="32">
        <f>COUNTIFS(tbl_crime[COMMUNITY_AREA_NUMBER],Table3[[#This Row],[CA_NUMBER]],tbl_crime[YEAR],$Z$4)</f>
        <v>0</v>
      </c>
      <c r="H24" s="32">
        <f>COUNTIFS(tbl_crime[COMMUNITY_AREA_NUMBER],Table3[[#This Row],[CA_NUMBER]],tbl_crime[YEAR],$Z$5)</f>
        <v>0</v>
      </c>
      <c r="I24" s="32">
        <f>COUNTIFS(tbl_crime[COMMUNITY_AREA_NUMBER],Table3[[#This Row],[CA_NUMBER]],tbl_crime[YEAR],$Z$6)</f>
        <v>0</v>
      </c>
      <c r="J24" s="32">
        <f>SUM(Table3[[#This Row],[crimes_2008]:[crimes_2012]])</f>
        <v>2</v>
      </c>
      <c r="K24" s="32">
        <f>_xlfn.XLOOKUP(Table3[[#This Row],[CA_NUMBER]],tbl_census[COMMUNITY_AREA_NUMBER],tbl_census[HARDSHIP_INDEX])</f>
        <v>26</v>
      </c>
      <c r="L24" s="33">
        <f>_xlfn.XLOOKUP(Table3[[#This Row],[CA_NUMBER]],tbl_census[COMMUNITY_AREA_NUMBER],tbl_census[PER_CAPITA_INCOME])</f>
        <v>35911</v>
      </c>
      <c r="M24" s="34">
        <f>_xlfn.XLOOKUP(Table3[[#This Row],[CA_NUMBER]],tbl_census[COMMUNITY_AREA_NUMBER],tbl_census[PERCENT_OF_HOUSING_CROWDED])/100</f>
        <v>2.4E-2</v>
      </c>
      <c r="N24" s="34">
        <f>_xlfn.XLOOKUP(Table3[[#This Row],[CA_NUMBER]],tbl_census[COMMUNITY_AREA_NUMBER],tbl_census[PERCENT_HOUSEHOLDS_BELOW_POVERTY])/100</f>
        <v>0.217</v>
      </c>
      <c r="O24" s="34">
        <f>_xlfn.XLOOKUP(Table3[[#This Row],[CA_NUMBER]],tbl_census[COMMUNITY_AREA_NUMBER],tbl_census[PERCENT_AGED_16__UNEMPLOYED])/100</f>
        <v>0.157</v>
      </c>
      <c r="P24" s="34">
        <f>_xlfn.XLOOKUP(Table3[[#This Row],[CA_NUMBER]],tbl_census[COMMUNITY_AREA_NUMBER],tbl_census[PERCENT_AGED_25__WITHOUT_HIGH_SCHOOL_DIPLOMA])/100</f>
        <v>0.113</v>
      </c>
      <c r="Q24" s="35">
        <f>((SUMIF(tbl_schools[COMMUNITY_AREA_NUMBER],Table3[[#This Row],[CA_NUMBER]],tbl_schools[COLLEGE_ENROLLMENT]))*-1)*-1</f>
        <v>4287</v>
      </c>
      <c r="R24" s="36">
        <f>IFERROR(AVERAGEIF(tbl_schools[COMMUNITY_AREA_NUMBER],Table3[[#This Row],[CA_NUMBER]],tbl_schools[SAFETY_SCORE]),"NA")</f>
        <v>46.6</v>
      </c>
      <c r="S24" s="36">
        <f>IFERROR(AVERAGEIF(tbl_schools[COMMUNITY_AREA_NUMBER],Table3[[#This Row],[CA_NUMBER]],tbl_schools[Family_Involvement_Score]),"NA")</f>
        <v>38.333333333333336</v>
      </c>
      <c r="T24" s="36">
        <f>IFERROR(AVERAGEIF(tbl_schools[COMMUNITY_AREA_NUMBER],Table3[[#This Row],[CA_NUMBER]],tbl_schools[Leaders_Score]),"NA")</f>
        <v>36</v>
      </c>
      <c r="U24" s="36">
        <f>IFERROR(AVERAGEIF(tbl_schools[COMMUNITY_AREA_NUMBER],Table3[[#This Row],[CA_NUMBER]],tbl_schools[Teachers_Score]),"NA")</f>
        <v>39.333333333333336</v>
      </c>
      <c r="V24" s="36">
        <f>IFERROR(AVERAGEIF(tbl_schools[COMMUNITY_AREA_NUMBER],Table3[[#This Row],[CA_NUMBER]],tbl_schools[Parent_Engagement_Score]),"NA")</f>
        <v>49.4</v>
      </c>
      <c r="W24" s="36">
        <f>IFERROR(AVERAGEIF(tbl_schools[COMMUNITY_AREA_NUMBER],Table3[[#This Row],[CA_NUMBER]],tbl_schools[Parent_Environment_Score]),"NA")</f>
        <v>48.2</v>
      </c>
      <c r="X24" s="37">
        <f>IFERROR(SUMIF(tbl_schools[COMMUNITY_AREA_NUMBER],Table3[[#This Row],[CA_NUMBER]],tbl_schools[Rate_of_Misconducts__per_100_students_]),"NA")</f>
        <v>213.20000000000005</v>
      </c>
      <c r="Y24" s="3"/>
    </row>
    <row r="25" spans="2:25" x14ac:dyDescent="0.2">
      <c r="B25" s="31">
        <v>40</v>
      </c>
      <c r="C25" s="32" t="str">
        <f>VLOOKUP(Table3[[#This Row],[CA_NUMBER]],tbl_census[COMMUNITY_AREA_NUMBER]:tbl_census[COMMUNITY_AREA_NAME],2,FALSE)</f>
        <v>Washington Park</v>
      </c>
      <c r="D25" s="32">
        <f>COUNTIF(tbl_crime[COMMUNITY_AREA_NUMBER],Table3[[#This Row],[CA_NUMBER]])</f>
        <v>0</v>
      </c>
      <c r="E25" s="32">
        <f>COUNTIFS(tbl_crime[COMMUNITY_AREA_NUMBER],Table3[[#This Row],[CA_NUMBER]],tbl_crime[YEAR],$Z$2)</f>
        <v>0</v>
      </c>
      <c r="F25" s="32">
        <f>COUNTIFS(tbl_crime[COMMUNITY_AREA_NUMBER],Table3[[#This Row],[CA_NUMBER]],tbl_crime[YEAR],$Z$3)</f>
        <v>0</v>
      </c>
      <c r="G25" s="32">
        <f>COUNTIFS(tbl_crime[COMMUNITY_AREA_NUMBER],Table3[[#This Row],[CA_NUMBER]],tbl_crime[YEAR],$Z$4)</f>
        <v>0</v>
      </c>
      <c r="H25" s="32">
        <f>COUNTIFS(tbl_crime[COMMUNITY_AREA_NUMBER],Table3[[#This Row],[CA_NUMBER]],tbl_crime[YEAR],$Z$5)</f>
        <v>0</v>
      </c>
      <c r="I25" s="32">
        <f>COUNTIFS(tbl_crime[COMMUNITY_AREA_NUMBER],Table3[[#This Row],[CA_NUMBER]],tbl_crime[YEAR],$Z$6)</f>
        <v>0</v>
      </c>
      <c r="J25" s="32">
        <f>SUM(Table3[[#This Row],[crimes_2008]:[crimes_2012]])</f>
        <v>0</v>
      </c>
      <c r="K25" s="32">
        <f>_xlfn.XLOOKUP(Table3[[#This Row],[CA_NUMBER]],tbl_census[COMMUNITY_AREA_NUMBER],tbl_census[HARDSHIP_INDEX])</f>
        <v>88</v>
      </c>
      <c r="L25" s="33">
        <f>_xlfn.XLOOKUP(Table3[[#This Row],[CA_NUMBER]],tbl_census[COMMUNITY_AREA_NUMBER],tbl_census[PER_CAPITA_INCOME])</f>
        <v>13785</v>
      </c>
      <c r="M25" s="34">
        <f>_xlfn.XLOOKUP(Table3[[#This Row],[CA_NUMBER]],tbl_census[COMMUNITY_AREA_NUMBER],tbl_census[PERCENT_OF_HOUSING_CROWDED])/100</f>
        <v>5.5999999999999994E-2</v>
      </c>
      <c r="N25" s="34">
        <f>_xlfn.XLOOKUP(Table3[[#This Row],[CA_NUMBER]],tbl_census[COMMUNITY_AREA_NUMBER],tbl_census[PERCENT_HOUSEHOLDS_BELOW_POVERTY])/100</f>
        <v>0.42100000000000004</v>
      </c>
      <c r="O25" s="34">
        <f>_xlfn.XLOOKUP(Table3[[#This Row],[CA_NUMBER]],tbl_census[COMMUNITY_AREA_NUMBER],tbl_census[PERCENT_AGED_16__UNEMPLOYED])/100</f>
        <v>0.28600000000000003</v>
      </c>
      <c r="P25" s="34">
        <f>_xlfn.XLOOKUP(Table3[[#This Row],[CA_NUMBER]],tbl_census[COMMUNITY_AREA_NUMBER],tbl_census[PERCENT_AGED_25__WITHOUT_HIGH_SCHOOL_DIPLOMA])/100</f>
        <v>0.254</v>
      </c>
      <c r="Q25" s="35">
        <f>((SUMIF(tbl_schools[COMMUNITY_AREA_NUMBER],Table3[[#This Row],[CA_NUMBER]],tbl_schools[COLLEGE_ENROLLMENT]))*-1)*-1</f>
        <v>2648</v>
      </c>
      <c r="R25" s="36">
        <f>IFERROR(AVERAGEIF(tbl_schools[COMMUNITY_AREA_NUMBER],Table3[[#This Row],[CA_NUMBER]],tbl_schools[SAFETY_SCORE]),"NA")</f>
        <v>25.4</v>
      </c>
      <c r="S25" s="36">
        <f>IFERROR(AVERAGEIF(tbl_schools[COMMUNITY_AREA_NUMBER],Table3[[#This Row],[CA_NUMBER]],tbl_schools[Family_Involvement_Score]),"NA")</f>
        <v>33.5</v>
      </c>
      <c r="T25" s="36">
        <f>IFERROR(AVERAGEIF(tbl_schools[COMMUNITY_AREA_NUMBER],Table3[[#This Row],[CA_NUMBER]],tbl_schools[Leaders_Score]),"NA")</f>
        <v>45.5</v>
      </c>
      <c r="U25" s="36">
        <f>IFERROR(AVERAGEIF(tbl_schools[COMMUNITY_AREA_NUMBER],Table3[[#This Row],[CA_NUMBER]],tbl_schools[Teachers_Score]),"NA")</f>
        <v>43.5</v>
      </c>
      <c r="V25" s="36">
        <f>IFERROR(AVERAGEIF(tbl_schools[COMMUNITY_AREA_NUMBER],Table3[[#This Row],[CA_NUMBER]],tbl_schools[Parent_Engagement_Score]),"NA")</f>
        <v>43.25</v>
      </c>
      <c r="W25" s="36">
        <f>IFERROR(AVERAGEIF(tbl_schools[COMMUNITY_AREA_NUMBER],Table3[[#This Row],[CA_NUMBER]],tbl_schools[Parent_Environment_Score]),"NA")</f>
        <v>45.75</v>
      </c>
      <c r="X25" s="37">
        <f>IFERROR(SUMIF(tbl_schools[COMMUNITY_AREA_NUMBER],Table3[[#This Row],[CA_NUMBER]],tbl_schools[Rate_of_Misconducts__per_100_students_]),"NA")</f>
        <v>207.8</v>
      </c>
      <c r="Y25" s="3"/>
    </row>
    <row r="26" spans="2:25" x14ac:dyDescent="0.2">
      <c r="B26" s="31">
        <v>70</v>
      </c>
      <c r="C26" s="32" t="str">
        <f>VLOOKUP(Table3[[#This Row],[CA_NUMBER]],tbl_census[COMMUNITY_AREA_NUMBER]:tbl_census[COMMUNITY_AREA_NAME],2,FALSE)</f>
        <v>Ashburn</v>
      </c>
      <c r="D26" s="32">
        <f>COUNTIF(tbl_crime[COMMUNITY_AREA_NUMBER],Table3[[#This Row],[CA_NUMBER]])</f>
        <v>8</v>
      </c>
      <c r="E26" s="32">
        <f>COUNTIFS(tbl_crime[COMMUNITY_AREA_NUMBER],Table3[[#This Row],[CA_NUMBER]],tbl_crime[YEAR],$Z$2)</f>
        <v>0</v>
      </c>
      <c r="F26" s="32">
        <f>COUNTIFS(tbl_crime[COMMUNITY_AREA_NUMBER],Table3[[#This Row],[CA_NUMBER]],tbl_crime[YEAR],$Z$3)</f>
        <v>1</v>
      </c>
      <c r="G26" s="32">
        <f>COUNTIFS(tbl_crime[COMMUNITY_AREA_NUMBER],Table3[[#This Row],[CA_NUMBER]],tbl_crime[YEAR],$Z$4)</f>
        <v>0</v>
      </c>
      <c r="H26" s="32">
        <f>COUNTIFS(tbl_crime[COMMUNITY_AREA_NUMBER],Table3[[#This Row],[CA_NUMBER]],tbl_crime[YEAR],$Z$5)</f>
        <v>0</v>
      </c>
      <c r="I26" s="32">
        <f>COUNTIFS(tbl_crime[COMMUNITY_AREA_NUMBER],Table3[[#This Row],[CA_NUMBER]],tbl_crime[YEAR],$Z$6)</f>
        <v>0</v>
      </c>
      <c r="J26" s="32">
        <f>SUM(Table3[[#This Row],[crimes_2008]:[crimes_2012]])</f>
        <v>1</v>
      </c>
      <c r="K26" s="32">
        <f>_xlfn.XLOOKUP(Table3[[#This Row],[CA_NUMBER]],tbl_census[COMMUNITY_AREA_NUMBER],tbl_census[HARDSHIP_INDEX])</f>
        <v>37</v>
      </c>
      <c r="L26" s="33">
        <f>_xlfn.XLOOKUP(Table3[[#This Row],[CA_NUMBER]],tbl_census[COMMUNITY_AREA_NUMBER],tbl_census[PER_CAPITA_INCOME])</f>
        <v>23482</v>
      </c>
      <c r="M26" s="34">
        <f>_xlfn.XLOOKUP(Table3[[#This Row],[CA_NUMBER]],tbl_census[COMMUNITY_AREA_NUMBER],tbl_census[PERCENT_OF_HOUSING_CROWDED])/100</f>
        <v>0.04</v>
      </c>
      <c r="N26" s="34">
        <f>_xlfn.XLOOKUP(Table3[[#This Row],[CA_NUMBER]],tbl_census[COMMUNITY_AREA_NUMBER],tbl_census[PERCENT_HOUSEHOLDS_BELOW_POVERTY])/100</f>
        <v>0.10400000000000001</v>
      </c>
      <c r="O26" s="34">
        <f>_xlfn.XLOOKUP(Table3[[#This Row],[CA_NUMBER]],tbl_census[COMMUNITY_AREA_NUMBER],tbl_census[PERCENT_AGED_16__UNEMPLOYED])/100</f>
        <v>0.11699999999999999</v>
      </c>
      <c r="P26" s="34">
        <f>_xlfn.XLOOKUP(Table3[[#This Row],[CA_NUMBER]],tbl_census[COMMUNITY_AREA_NUMBER],tbl_census[PERCENT_AGED_25__WITHOUT_HIGH_SCHOOL_DIPLOMA])/100</f>
        <v>0.17699999999999999</v>
      </c>
      <c r="Q26" s="35">
        <f>((SUMIF(tbl_schools[COMMUNITY_AREA_NUMBER],Table3[[#This Row],[CA_NUMBER]],tbl_schools[COLLEGE_ENROLLMENT]))*-1)*-1</f>
        <v>6483</v>
      </c>
      <c r="R26" s="36">
        <f>IFERROR(AVERAGEIF(tbl_schools[COMMUNITY_AREA_NUMBER],Table3[[#This Row],[CA_NUMBER]],tbl_schools[SAFETY_SCORE]),"NA")</f>
        <v>45</v>
      </c>
      <c r="S26" s="36">
        <f>IFERROR(AVERAGEIF(tbl_schools[COMMUNITY_AREA_NUMBER],Table3[[#This Row],[CA_NUMBER]],tbl_schools[Family_Involvement_Score]),"NA")</f>
        <v>62.25</v>
      </c>
      <c r="T26" s="36">
        <f>IFERROR(AVERAGEIF(tbl_schools[COMMUNITY_AREA_NUMBER],Table3[[#This Row],[CA_NUMBER]],tbl_schools[Leaders_Score]),"NA")</f>
        <v>66.75</v>
      </c>
      <c r="U26" s="36">
        <f>IFERROR(AVERAGEIF(tbl_schools[COMMUNITY_AREA_NUMBER],Table3[[#This Row],[CA_NUMBER]],tbl_schools[Teachers_Score]),"NA")</f>
        <v>61.25</v>
      </c>
      <c r="V26" s="36">
        <f>IFERROR(AVERAGEIF(tbl_schools[COMMUNITY_AREA_NUMBER],Table3[[#This Row],[CA_NUMBER]],tbl_schools[Parent_Engagement_Score]),"NA")</f>
        <v>49.25</v>
      </c>
      <c r="W26" s="36">
        <f>IFERROR(AVERAGEIF(tbl_schools[COMMUNITY_AREA_NUMBER],Table3[[#This Row],[CA_NUMBER]],tbl_schools[Parent_Environment_Score]),"NA")</f>
        <v>45.75</v>
      </c>
      <c r="X26" s="37">
        <f>IFERROR(SUMIF(tbl_schools[COMMUNITY_AREA_NUMBER],Table3[[#This Row],[CA_NUMBER]],tbl_schools[Rate_of_Misconducts__per_100_students_]),"NA")</f>
        <v>196.8</v>
      </c>
      <c r="Y26" s="3"/>
    </row>
    <row r="27" spans="2:25" x14ac:dyDescent="0.2">
      <c r="B27" s="31">
        <v>50</v>
      </c>
      <c r="C27" s="32" t="str">
        <f>VLOOKUP(Table3[[#This Row],[CA_NUMBER]],tbl_census[COMMUNITY_AREA_NUMBER]:tbl_census[COMMUNITY_AREA_NAME],2,FALSE)</f>
        <v>Pullman</v>
      </c>
      <c r="D27" s="32">
        <f>COUNTIF(tbl_crime[COMMUNITY_AREA_NUMBER],Table3[[#This Row],[CA_NUMBER]])</f>
        <v>3</v>
      </c>
      <c r="E27" s="32">
        <f>COUNTIFS(tbl_crime[COMMUNITY_AREA_NUMBER],Table3[[#This Row],[CA_NUMBER]],tbl_crime[YEAR],$Z$2)</f>
        <v>0</v>
      </c>
      <c r="F27" s="32">
        <f>COUNTIFS(tbl_crime[COMMUNITY_AREA_NUMBER],Table3[[#This Row],[CA_NUMBER]],tbl_crime[YEAR],$Z$3)</f>
        <v>0</v>
      </c>
      <c r="G27" s="32">
        <f>COUNTIFS(tbl_crime[COMMUNITY_AREA_NUMBER],Table3[[#This Row],[CA_NUMBER]],tbl_crime[YEAR],$Z$4)</f>
        <v>0</v>
      </c>
      <c r="H27" s="32">
        <f>COUNTIFS(tbl_crime[COMMUNITY_AREA_NUMBER],Table3[[#This Row],[CA_NUMBER]],tbl_crime[YEAR],$Z$5)</f>
        <v>0</v>
      </c>
      <c r="I27" s="32">
        <f>COUNTIFS(tbl_crime[COMMUNITY_AREA_NUMBER],Table3[[#This Row],[CA_NUMBER]],tbl_crime[YEAR],$Z$6)</f>
        <v>0</v>
      </c>
      <c r="J27" s="32">
        <f>SUM(Table3[[#This Row],[crimes_2008]:[crimes_2012]])</f>
        <v>0</v>
      </c>
      <c r="K27" s="32">
        <f>_xlfn.XLOOKUP(Table3[[#This Row],[CA_NUMBER]],tbl_census[COMMUNITY_AREA_NUMBER],tbl_census[HARDSHIP_INDEX])</f>
        <v>51</v>
      </c>
      <c r="L27" s="33">
        <f>_xlfn.XLOOKUP(Table3[[#This Row],[CA_NUMBER]],tbl_census[COMMUNITY_AREA_NUMBER],tbl_census[PER_CAPITA_INCOME])</f>
        <v>20588</v>
      </c>
      <c r="M27" s="34">
        <f>_xlfn.XLOOKUP(Table3[[#This Row],[CA_NUMBER]],tbl_census[COMMUNITY_AREA_NUMBER],tbl_census[PERCENT_OF_HOUSING_CROWDED])/100</f>
        <v>1.4999999999999999E-2</v>
      </c>
      <c r="N27" s="34">
        <f>_xlfn.XLOOKUP(Table3[[#This Row],[CA_NUMBER]],tbl_census[COMMUNITY_AREA_NUMBER],tbl_census[PERCENT_HOUSEHOLDS_BELOW_POVERTY])/100</f>
        <v>0.21600000000000003</v>
      </c>
      <c r="O27" s="34">
        <f>_xlfn.XLOOKUP(Table3[[#This Row],[CA_NUMBER]],tbl_census[COMMUNITY_AREA_NUMBER],tbl_census[PERCENT_AGED_16__UNEMPLOYED])/100</f>
        <v>0.22800000000000001</v>
      </c>
      <c r="P27" s="34">
        <f>_xlfn.XLOOKUP(Table3[[#This Row],[CA_NUMBER]],tbl_census[COMMUNITY_AREA_NUMBER],tbl_census[PERCENT_AGED_25__WITHOUT_HIGH_SCHOOL_DIPLOMA])/100</f>
        <v>0.13100000000000001</v>
      </c>
      <c r="Q27" s="35">
        <f>((SUMIF(tbl_schools[COMMUNITY_AREA_NUMBER],Table3[[#This Row],[CA_NUMBER]],tbl_schools[COLLEGE_ENROLLMENT]))*-1)*-1</f>
        <v>1620</v>
      </c>
      <c r="R27" s="36">
        <f>IFERROR(AVERAGEIF(tbl_schools[COMMUNITY_AREA_NUMBER],Table3[[#This Row],[CA_NUMBER]],tbl_schools[SAFETY_SCORE]),"NA")</f>
        <v>51.8</v>
      </c>
      <c r="S27" s="36">
        <f>IFERROR(AVERAGEIF(tbl_schools[COMMUNITY_AREA_NUMBER],Table3[[#This Row],[CA_NUMBER]],tbl_schools[Family_Involvement_Score]),"NA")</f>
        <v>36.333333333333336</v>
      </c>
      <c r="T27" s="36">
        <f>IFERROR(AVERAGEIF(tbl_schools[COMMUNITY_AREA_NUMBER],Table3[[#This Row],[CA_NUMBER]],tbl_schools[Leaders_Score]),"NA")</f>
        <v>35.333333333333336</v>
      </c>
      <c r="U27" s="36">
        <f>IFERROR(AVERAGEIF(tbl_schools[COMMUNITY_AREA_NUMBER],Table3[[#This Row],[CA_NUMBER]],tbl_schools[Teachers_Score]),"NA")</f>
        <v>41.333333333333336</v>
      </c>
      <c r="V27" s="36">
        <f>IFERROR(AVERAGEIF(tbl_schools[COMMUNITY_AREA_NUMBER],Table3[[#This Row],[CA_NUMBER]],tbl_schools[Parent_Engagement_Score]),"NA")</f>
        <v>47</v>
      </c>
      <c r="W27" s="36">
        <f>IFERROR(AVERAGEIF(tbl_schools[COMMUNITY_AREA_NUMBER],Table3[[#This Row],[CA_NUMBER]],tbl_schools[Parent_Environment_Score]),"NA")</f>
        <v>48.5</v>
      </c>
      <c r="X27" s="37">
        <f>IFERROR(SUMIF(tbl_schools[COMMUNITY_AREA_NUMBER],Table3[[#This Row],[CA_NUMBER]],tbl_schools[Rate_of_Misconducts__per_100_students_]),"NA")</f>
        <v>195.1</v>
      </c>
      <c r="Y27" s="3"/>
    </row>
    <row r="28" spans="2:25" x14ac:dyDescent="0.2">
      <c r="B28" s="31">
        <v>48</v>
      </c>
      <c r="C28" s="32" t="str">
        <f>VLOOKUP(Table3[[#This Row],[CA_NUMBER]],tbl_census[COMMUNITY_AREA_NUMBER]:tbl_census[COMMUNITY_AREA_NAME],2,FALSE)</f>
        <v>Calumet Heights</v>
      </c>
      <c r="D28" s="32">
        <f>COUNTIF(tbl_crime[COMMUNITY_AREA_NUMBER],Table3[[#This Row],[CA_NUMBER]])</f>
        <v>5</v>
      </c>
      <c r="E28" s="32">
        <f>COUNTIFS(tbl_crime[COMMUNITY_AREA_NUMBER],Table3[[#This Row],[CA_NUMBER]],tbl_crime[YEAR],$Z$2)</f>
        <v>0</v>
      </c>
      <c r="F28" s="32">
        <f>COUNTIFS(tbl_crime[COMMUNITY_AREA_NUMBER],Table3[[#This Row],[CA_NUMBER]],tbl_crime[YEAR],$Z$3)</f>
        <v>2</v>
      </c>
      <c r="G28" s="32">
        <f>COUNTIFS(tbl_crime[COMMUNITY_AREA_NUMBER],Table3[[#This Row],[CA_NUMBER]],tbl_crime[YEAR],$Z$4)</f>
        <v>0</v>
      </c>
      <c r="H28" s="32">
        <f>COUNTIFS(tbl_crime[COMMUNITY_AREA_NUMBER],Table3[[#This Row],[CA_NUMBER]],tbl_crime[YEAR],$Z$5)</f>
        <v>0</v>
      </c>
      <c r="I28" s="32">
        <f>COUNTIFS(tbl_crime[COMMUNITY_AREA_NUMBER],Table3[[#This Row],[CA_NUMBER]],tbl_crime[YEAR],$Z$6)</f>
        <v>1</v>
      </c>
      <c r="J28" s="32">
        <f>SUM(Table3[[#This Row],[crimes_2008]:[crimes_2012]])</f>
        <v>3</v>
      </c>
      <c r="K28" s="32">
        <f>_xlfn.XLOOKUP(Table3[[#This Row],[CA_NUMBER]],tbl_census[COMMUNITY_AREA_NUMBER],tbl_census[HARDSHIP_INDEX])</f>
        <v>38</v>
      </c>
      <c r="L28" s="33">
        <f>_xlfn.XLOOKUP(Table3[[#This Row],[CA_NUMBER]],tbl_census[COMMUNITY_AREA_NUMBER],tbl_census[PER_CAPITA_INCOME])</f>
        <v>28887</v>
      </c>
      <c r="M28" s="34">
        <f>_xlfn.XLOOKUP(Table3[[#This Row],[CA_NUMBER]],tbl_census[COMMUNITY_AREA_NUMBER],tbl_census[PERCENT_OF_HOUSING_CROWDED])/100</f>
        <v>2.1000000000000001E-2</v>
      </c>
      <c r="N28" s="34">
        <f>_xlfn.XLOOKUP(Table3[[#This Row],[CA_NUMBER]],tbl_census[COMMUNITY_AREA_NUMBER],tbl_census[PERCENT_HOUSEHOLDS_BELOW_POVERTY])/100</f>
        <v>0.115</v>
      </c>
      <c r="O28" s="34">
        <f>_xlfn.XLOOKUP(Table3[[#This Row],[CA_NUMBER]],tbl_census[COMMUNITY_AREA_NUMBER],tbl_census[PERCENT_AGED_16__UNEMPLOYED])/100</f>
        <v>0.2</v>
      </c>
      <c r="P28" s="34">
        <f>_xlfn.XLOOKUP(Table3[[#This Row],[CA_NUMBER]],tbl_census[COMMUNITY_AREA_NUMBER],tbl_census[PERCENT_AGED_25__WITHOUT_HIGH_SCHOOL_DIPLOMA])/100</f>
        <v>0.11</v>
      </c>
      <c r="Q28" s="35">
        <f>((SUMIF(tbl_schools[COMMUNITY_AREA_NUMBER],Table3[[#This Row],[CA_NUMBER]],tbl_schools[COLLEGE_ENROLLMENT]))*-1)*-1</f>
        <v>1568</v>
      </c>
      <c r="R28" s="36">
        <f>IFERROR(AVERAGEIF(tbl_schools[COMMUNITY_AREA_NUMBER],Table3[[#This Row],[CA_NUMBER]],tbl_schools[SAFETY_SCORE]),"NA")</f>
        <v>56</v>
      </c>
      <c r="S28" s="36">
        <f>IFERROR(AVERAGEIF(tbl_schools[COMMUNITY_AREA_NUMBER],Table3[[#This Row],[CA_NUMBER]],tbl_schools[Family_Involvement_Score]),"NA")</f>
        <v>58.25</v>
      </c>
      <c r="T28" s="36">
        <f>IFERROR(AVERAGEIF(tbl_schools[COMMUNITY_AREA_NUMBER],Table3[[#This Row],[CA_NUMBER]],tbl_schools[Leaders_Score]),"NA")</f>
        <v>58.333333333333336</v>
      </c>
      <c r="U28" s="36">
        <f>IFERROR(AVERAGEIF(tbl_schools[COMMUNITY_AREA_NUMBER],Table3[[#This Row],[CA_NUMBER]],tbl_schools[Teachers_Score]),"NA")</f>
        <v>57.666666666666664</v>
      </c>
      <c r="V28" s="36">
        <f>IFERROR(AVERAGEIF(tbl_schools[COMMUNITY_AREA_NUMBER],Table3[[#This Row],[CA_NUMBER]],tbl_schools[Parent_Engagement_Score]),"NA")</f>
        <v>50.5</v>
      </c>
      <c r="W28" s="36">
        <f>IFERROR(AVERAGEIF(tbl_schools[COMMUNITY_AREA_NUMBER],Table3[[#This Row],[CA_NUMBER]],tbl_schools[Parent_Environment_Score]),"NA")</f>
        <v>48</v>
      </c>
      <c r="X28" s="37">
        <f>IFERROR(SUMIF(tbl_schools[COMMUNITY_AREA_NUMBER],Table3[[#This Row],[CA_NUMBER]],tbl_schools[Rate_of_Misconducts__per_100_students_]),"NA")</f>
        <v>175.4</v>
      </c>
      <c r="Y28" s="3"/>
    </row>
    <row r="29" spans="2:25" x14ac:dyDescent="0.2">
      <c r="B29" s="31">
        <v>44</v>
      </c>
      <c r="C29" s="32" t="str">
        <f>VLOOKUP(Table3[[#This Row],[CA_NUMBER]],tbl_census[COMMUNITY_AREA_NUMBER]:tbl_census[COMMUNITY_AREA_NAME],2,FALSE)</f>
        <v>Chatham</v>
      </c>
      <c r="D29" s="32">
        <f>COUNTIF(tbl_crime[COMMUNITY_AREA_NUMBER],Table3[[#This Row],[CA_NUMBER]])</f>
        <v>8</v>
      </c>
      <c r="E29" s="32">
        <f>COUNTIFS(tbl_crime[COMMUNITY_AREA_NUMBER],Table3[[#This Row],[CA_NUMBER]],tbl_crime[YEAR],$Z$2)</f>
        <v>1</v>
      </c>
      <c r="F29" s="32">
        <f>COUNTIFS(tbl_crime[COMMUNITY_AREA_NUMBER],Table3[[#This Row],[CA_NUMBER]],tbl_crime[YEAR],$Z$3)</f>
        <v>1</v>
      </c>
      <c r="G29" s="32">
        <f>COUNTIFS(tbl_crime[COMMUNITY_AREA_NUMBER],Table3[[#This Row],[CA_NUMBER]],tbl_crime[YEAR],$Z$4)</f>
        <v>0</v>
      </c>
      <c r="H29" s="32">
        <f>COUNTIFS(tbl_crime[COMMUNITY_AREA_NUMBER],Table3[[#This Row],[CA_NUMBER]],tbl_crime[YEAR],$Z$5)</f>
        <v>0</v>
      </c>
      <c r="I29" s="32">
        <f>COUNTIFS(tbl_crime[COMMUNITY_AREA_NUMBER],Table3[[#This Row],[CA_NUMBER]],tbl_crime[YEAR],$Z$6)</f>
        <v>1</v>
      </c>
      <c r="J29" s="32">
        <f>SUM(Table3[[#This Row],[crimes_2008]:[crimes_2012]])</f>
        <v>3</v>
      </c>
      <c r="K29" s="32">
        <f>_xlfn.XLOOKUP(Table3[[#This Row],[CA_NUMBER]],tbl_census[COMMUNITY_AREA_NUMBER],tbl_census[HARDSHIP_INDEX])</f>
        <v>60</v>
      </c>
      <c r="L29" s="33">
        <f>_xlfn.XLOOKUP(Table3[[#This Row],[CA_NUMBER]],tbl_census[COMMUNITY_AREA_NUMBER],tbl_census[PER_CAPITA_INCOME])</f>
        <v>18881</v>
      </c>
      <c r="M29" s="34">
        <f>_xlfn.XLOOKUP(Table3[[#This Row],[CA_NUMBER]],tbl_census[COMMUNITY_AREA_NUMBER],tbl_census[PERCENT_OF_HOUSING_CROWDED])/100</f>
        <v>3.3000000000000002E-2</v>
      </c>
      <c r="N29" s="34">
        <f>_xlfn.XLOOKUP(Table3[[#This Row],[CA_NUMBER]],tbl_census[COMMUNITY_AREA_NUMBER],tbl_census[PERCENT_HOUSEHOLDS_BELOW_POVERTY])/100</f>
        <v>0.27800000000000002</v>
      </c>
      <c r="O29" s="34">
        <f>_xlfn.XLOOKUP(Table3[[#This Row],[CA_NUMBER]],tbl_census[COMMUNITY_AREA_NUMBER],tbl_census[PERCENT_AGED_16__UNEMPLOYED])/100</f>
        <v>0.24</v>
      </c>
      <c r="P29" s="34">
        <f>_xlfn.XLOOKUP(Table3[[#This Row],[CA_NUMBER]],tbl_census[COMMUNITY_AREA_NUMBER],tbl_census[PERCENT_AGED_25__WITHOUT_HIGH_SCHOOL_DIPLOMA])/100</f>
        <v>0.14499999999999999</v>
      </c>
      <c r="Q29" s="35">
        <f>((SUMIF(tbl_schools[COMMUNITY_AREA_NUMBER],Table3[[#This Row],[CA_NUMBER]],tbl_schools[COLLEGE_ENROLLMENT]))*-1)*-1</f>
        <v>5042</v>
      </c>
      <c r="R29" s="36">
        <f>IFERROR(AVERAGEIF(tbl_schools[COMMUNITY_AREA_NUMBER],Table3[[#This Row],[CA_NUMBER]],tbl_schools[SAFETY_SCORE]),"NA")</f>
        <v>53.25</v>
      </c>
      <c r="S29" s="36">
        <f>IFERROR(AVERAGEIF(tbl_schools[COMMUNITY_AREA_NUMBER],Table3[[#This Row],[CA_NUMBER]],tbl_schools[Family_Involvement_Score]),"NA")</f>
        <v>46</v>
      </c>
      <c r="T29" s="36">
        <f>IFERROR(AVERAGEIF(tbl_schools[COMMUNITY_AREA_NUMBER],Table3[[#This Row],[CA_NUMBER]],tbl_schools[Leaders_Score]),"NA")</f>
        <v>45</v>
      </c>
      <c r="U29" s="36">
        <f>IFERROR(AVERAGEIF(tbl_schools[COMMUNITY_AREA_NUMBER],Table3[[#This Row],[CA_NUMBER]],tbl_schools[Teachers_Score]),"NA")</f>
        <v>48</v>
      </c>
      <c r="V29" s="36">
        <f>IFERROR(AVERAGEIF(tbl_schools[COMMUNITY_AREA_NUMBER],Table3[[#This Row],[CA_NUMBER]],tbl_schools[Parent_Engagement_Score]),"NA")</f>
        <v>49.666666666666664</v>
      </c>
      <c r="W29" s="36">
        <f>IFERROR(AVERAGEIF(tbl_schools[COMMUNITY_AREA_NUMBER],Table3[[#This Row],[CA_NUMBER]],tbl_schools[Parent_Environment_Score]),"NA")</f>
        <v>49.666666666666664</v>
      </c>
      <c r="X29" s="37">
        <f>IFERROR(SUMIF(tbl_schools[COMMUNITY_AREA_NUMBER],Table3[[#This Row],[CA_NUMBER]],tbl_schools[Rate_of_Misconducts__per_100_students_]),"NA")</f>
        <v>142.4</v>
      </c>
      <c r="Y29" s="3"/>
    </row>
    <row r="30" spans="2:25" x14ac:dyDescent="0.2">
      <c r="B30" s="31">
        <v>77</v>
      </c>
      <c r="C30" s="32" t="str">
        <f>VLOOKUP(Table3[[#This Row],[CA_NUMBER]],tbl_census[COMMUNITY_AREA_NUMBER]:tbl_census[COMMUNITY_AREA_NAME],2,FALSE)</f>
        <v>Edgewater</v>
      </c>
      <c r="D30" s="32">
        <f>COUNTIF(tbl_crime[COMMUNITY_AREA_NUMBER],Table3[[#This Row],[CA_NUMBER]])</f>
        <v>2</v>
      </c>
      <c r="E30" s="32">
        <f>COUNTIFS(tbl_crime[COMMUNITY_AREA_NUMBER],Table3[[#This Row],[CA_NUMBER]],tbl_crime[YEAR],$Z$2)</f>
        <v>0</v>
      </c>
      <c r="F30" s="32">
        <f>COUNTIFS(tbl_crime[COMMUNITY_AREA_NUMBER],Table3[[#This Row],[CA_NUMBER]],tbl_crime[YEAR],$Z$3)</f>
        <v>0</v>
      </c>
      <c r="G30" s="32">
        <f>COUNTIFS(tbl_crime[COMMUNITY_AREA_NUMBER],Table3[[#This Row],[CA_NUMBER]],tbl_crime[YEAR],$Z$4)</f>
        <v>0</v>
      </c>
      <c r="H30" s="32">
        <f>COUNTIFS(tbl_crime[COMMUNITY_AREA_NUMBER],Table3[[#This Row],[CA_NUMBER]],tbl_crime[YEAR],$Z$5)</f>
        <v>0</v>
      </c>
      <c r="I30" s="32">
        <f>COUNTIFS(tbl_crime[COMMUNITY_AREA_NUMBER],Table3[[#This Row],[CA_NUMBER]],tbl_crime[YEAR],$Z$6)</f>
        <v>1</v>
      </c>
      <c r="J30" s="32">
        <f>SUM(Table3[[#This Row],[crimes_2008]:[crimes_2012]])</f>
        <v>1</v>
      </c>
      <c r="K30" s="32">
        <f>_xlfn.XLOOKUP(Table3[[#This Row],[CA_NUMBER]],tbl_census[COMMUNITY_AREA_NUMBER],tbl_census[HARDSHIP_INDEX])</f>
        <v>19</v>
      </c>
      <c r="L30" s="33">
        <f>_xlfn.XLOOKUP(Table3[[#This Row],[CA_NUMBER]],tbl_census[COMMUNITY_AREA_NUMBER],tbl_census[PER_CAPITA_INCOME])</f>
        <v>33385</v>
      </c>
      <c r="M30" s="34">
        <f>_xlfn.XLOOKUP(Table3[[#This Row],[CA_NUMBER]],tbl_census[COMMUNITY_AREA_NUMBER],tbl_census[PERCENT_OF_HOUSING_CROWDED])/100</f>
        <v>4.0999999999999995E-2</v>
      </c>
      <c r="N30" s="34">
        <f>_xlfn.XLOOKUP(Table3[[#This Row],[CA_NUMBER]],tbl_census[COMMUNITY_AREA_NUMBER],tbl_census[PERCENT_HOUSEHOLDS_BELOW_POVERTY])/100</f>
        <v>0.182</v>
      </c>
      <c r="O30" s="34">
        <f>_xlfn.XLOOKUP(Table3[[#This Row],[CA_NUMBER]],tbl_census[COMMUNITY_AREA_NUMBER],tbl_census[PERCENT_AGED_16__UNEMPLOYED])/100</f>
        <v>9.1999999999999998E-2</v>
      </c>
      <c r="P30" s="34">
        <f>_xlfn.XLOOKUP(Table3[[#This Row],[CA_NUMBER]],tbl_census[COMMUNITY_AREA_NUMBER],tbl_census[PERCENT_AGED_25__WITHOUT_HIGH_SCHOOL_DIPLOMA])/100</f>
        <v>9.6999999999999989E-2</v>
      </c>
      <c r="Q30" s="35">
        <f>((SUMIF(tbl_schools[COMMUNITY_AREA_NUMBER],Table3[[#This Row],[CA_NUMBER]],tbl_schools[COLLEGE_ENROLLMENT]))*-1)*-1</f>
        <v>4600</v>
      </c>
      <c r="R30" s="36">
        <f>IFERROR(AVERAGEIF(tbl_schools[COMMUNITY_AREA_NUMBER],Table3[[#This Row],[CA_NUMBER]],tbl_schools[SAFETY_SCORE]),"NA")</f>
        <v>59.833333333333336</v>
      </c>
      <c r="S30" s="36">
        <f>IFERROR(AVERAGEIF(tbl_schools[COMMUNITY_AREA_NUMBER],Table3[[#This Row],[CA_NUMBER]],tbl_schools[Family_Involvement_Score]),"NA")</f>
        <v>57</v>
      </c>
      <c r="T30" s="36">
        <f>IFERROR(AVERAGEIF(tbl_schools[COMMUNITY_AREA_NUMBER],Table3[[#This Row],[CA_NUMBER]],tbl_schools[Leaders_Score]),"NA")</f>
        <v>54.5</v>
      </c>
      <c r="U30" s="36">
        <f>IFERROR(AVERAGEIF(tbl_schools[COMMUNITY_AREA_NUMBER],Table3[[#This Row],[CA_NUMBER]],tbl_schools[Teachers_Score]),"NA")</f>
        <v>62.5</v>
      </c>
      <c r="V30" s="36">
        <f>IFERROR(AVERAGEIF(tbl_schools[COMMUNITY_AREA_NUMBER],Table3[[#This Row],[CA_NUMBER]],tbl_schools[Parent_Engagement_Score]),"NA")</f>
        <v>49.75</v>
      </c>
      <c r="W30" s="36">
        <f>IFERROR(AVERAGEIF(tbl_schools[COMMUNITY_AREA_NUMBER],Table3[[#This Row],[CA_NUMBER]],tbl_schools[Parent_Environment_Score]),"NA")</f>
        <v>51</v>
      </c>
      <c r="X30" s="37">
        <f>IFERROR(SUMIF(tbl_schools[COMMUNITY_AREA_NUMBER],Table3[[#This Row],[CA_NUMBER]],tbl_schools[Rate_of_Misconducts__per_100_students_]),"NA")</f>
        <v>141.9</v>
      </c>
      <c r="Y30" s="3"/>
    </row>
    <row r="31" spans="2:25" x14ac:dyDescent="0.2">
      <c r="B31" s="31">
        <v>3</v>
      </c>
      <c r="C31" s="32" t="str">
        <f>VLOOKUP(Table3[[#This Row],[CA_NUMBER]],tbl_census[COMMUNITY_AREA_NUMBER]:tbl_census[COMMUNITY_AREA_NAME],2,FALSE)</f>
        <v>Uptown</v>
      </c>
      <c r="D31" s="32">
        <f>COUNTIF(tbl_crime[COMMUNITY_AREA_NUMBER],Table3[[#This Row],[CA_NUMBER]])</f>
        <v>4</v>
      </c>
      <c r="E31" s="32">
        <f>COUNTIFS(tbl_crime[COMMUNITY_AREA_NUMBER],Table3[[#This Row],[CA_NUMBER]],tbl_crime[YEAR],$Z$2)</f>
        <v>0</v>
      </c>
      <c r="F31" s="32">
        <f>COUNTIFS(tbl_crime[COMMUNITY_AREA_NUMBER],Table3[[#This Row],[CA_NUMBER]],tbl_crime[YEAR],$Z$3)</f>
        <v>0</v>
      </c>
      <c r="G31" s="32">
        <f>COUNTIFS(tbl_crime[COMMUNITY_AREA_NUMBER],Table3[[#This Row],[CA_NUMBER]],tbl_crime[YEAR],$Z$4)</f>
        <v>0</v>
      </c>
      <c r="H31" s="32">
        <f>COUNTIFS(tbl_crime[COMMUNITY_AREA_NUMBER],Table3[[#This Row],[CA_NUMBER]],tbl_crime[YEAR],$Z$5)</f>
        <v>0</v>
      </c>
      <c r="I31" s="32">
        <f>COUNTIFS(tbl_crime[COMMUNITY_AREA_NUMBER],Table3[[#This Row],[CA_NUMBER]],tbl_crime[YEAR],$Z$6)</f>
        <v>1</v>
      </c>
      <c r="J31" s="32">
        <f>SUM(Table3[[#This Row],[crimes_2008]:[crimes_2012]])</f>
        <v>1</v>
      </c>
      <c r="K31" s="32">
        <f>_xlfn.XLOOKUP(Table3[[#This Row],[CA_NUMBER]],tbl_census[COMMUNITY_AREA_NUMBER],tbl_census[HARDSHIP_INDEX])</f>
        <v>20</v>
      </c>
      <c r="L31" s="33">
        <f>_xlfn.XLOOKUP(Table3[[#This Row],[CA_NUMBER]],tbl_census[COMMUNITY_AREA_NUMBER],tbl_census[PER_CAPITA_INCOME])</f>
        <v>35787</v>
      </c>
      <c r="M31" s="34">
        <f>_xlfn.XLOOKUP(Table3[[#This Row],[CA_NUMBER]],tbl_census[COMMUNITY_AREA_NUMBER],tbl_census[PERCENT_OF_HOUSING_CROWDED])/100</f>
        <v>3.7999999999999999E-2</v>
      </c>
      <c r="N31" s="34">
        <f>_xlfn.XLOOKUP(Table3[[#This Row],[CA_NUMBER]],tbl_census[COMMUNITY_AREA_NUMBER],tbl_census[PERCENT_HOUSEHOLDS_BELOW_POVERTY])/100</f>
        <v>0.24</v>
      </c>
      <c r="O31" s="34">
        <f>_xlfn.XLOOKUP(Table3[[#This Row],[CA_NUMBER]],tbl_census[COMMUNITY_AREA_NUMBER],tbl_census[PERCENT_AGED_16__UNEMPLOYED])/100</f>
        <v>8.900000000000001E-2</v>
      </c>
      <c r="P31" s="34">
        <f>_xlfn.XLOOKUP(Table3[[#This Row],[CA_NUMBER]],tbl_census[COMMUNITY_AREA_NUMBER],tbl_census[PERCENT_AGED_25__WITHOUT_HIGH_SCHOOL_DIPLOMA])/100</f>
        <v>0.11800000000000001</v>
      </c>
      <c r="Q31" s="35">
        <f>((SUMIF(tbl_schools[COMMUNITY_AREA_NUMBER],Table3[[#This Row],[CA_NUMBER]],tbl_schools[COLLEGE_ENROLLMENT]))*-1)*-1</f>
        <v>4388</v>
      </c>
      <c r="R31" s="36">
        <f>IFERROR(AVERAGEIF(tbl_schools[COMMUNITY_AREA_NUMBER],Table3[[#This Row],[CA_NUMBER]],tbl_schools[SAFETY_SCORE]),"NA")</f>
        <v>52</v>
      </c>
      <c r="S31" s="36">
        <f>IFERROR(AVERAGEIF(tbl_schools[COMMUNITY_AREA_NUMBER],Table3[[#This Row],[CA_NUMBER]],tbl_schools[Family_Involvement_Score]),"NA")</f>
        <v>48.5</v>
      </c>
      <c r="T31" s="36">
        <f>IFERROR(AVERAGEIF(tbl_schools[COMMUNITY_AREA_NUMBER],Table3[[#This Row],[CA_NUMBER]],tbl_schools[Leaders_Score]),"NA")</f>
        <v>46.5</v>
      </c>
      <c r="U31" s="36">
        <f>IFERROR(AVERAGEIF(tbl_schools[COMMUNITY_AREA_NUMBER],Table3[[#This Row],[CA_NUMBER]],tbl_schools[Teachers_Score]),"NA")</f>
        <v>50.25</v>
      </c>
      <c r="V31" s="36">
        <f>IFERROR(AVERAGEIF(tbl_schools[COMMUNITY_AREA_NUMBER],Table3[[#This Row],[CA_NUMBER]],tbl_schools[Parent_Engagement_Score]),"NA")</f>
        <v>50.666666666666664</v>
      </c>
      <c r="W31" s="36">
        <f>IFERROR(AVERAGEIF(tbl_schools[COMMUNITY_AREA_NUMBER],Table3[[#This Row],[CA_NUMBER]],tbl_schools[Parent_Environment_Score]),"NA")</f>
        <v>54.666666666666664</v>
      </c>
      <c r="X31" s="37">
        <f>IFERROR(SUMIF(tbl_schools[COMMUNITY_AREA_NUMBER],Table3[[#This Row],[CA_NUMBER]],tbl_schools[Rate_of_Misconducts__per_100_students_]),"NA")</f>
        <v>132.30000000000001</v>
      </c>
      <c r="Y31" s="3"/>
    </row>
    <row r="32" spans="2:25" x14ac:dyDescent="0.2">
      <c r="B32" s="31">
        <v>58</v>
      </c>
      <c r="C32" s="32" t="str">
        <f>VLOOKUP(Table3[[#This Row],[CA_NUMBER]],tbl_census[COMMUNITY_AREA_NUMBER]:tbl_census[COMMUNITY_AREA_NAME],2,FALSE)</f>
        <v>Brighton Park</v>
      </c>
      <c r="D32" s="32">
        <f>COUNTIF(tbl_crime[COMMUNITY_AREA_NUMBER],Table3[[#This Row],[CA_NUMBER]])</f>
        <v>10</v>
      </c>
      <c r="E32" s="32">
        <f>COUNTIFS(tbl_crime[COMMUNITY_AREA_NUMBER],Table3[[#This Row],[CA_NUMBER]],tbl_crime[YEAR],$Z$2)</f>
        <v>1</v>
      </c>
      <c r="F32" s="32">
        <f>COUNTIFS(tbl_crime[COMMUNITY_AREA_NUMBER],Table3[[#This Row],[CA_NUMBER]],tbl_crime[YEAR],$Z$3)</f>
        <v>0</v>
      </c>
      <c r="G32" s="32">
        <f>COUNTIFS(tbl_crime[COMMUNITY_AREA_NUMBER],Table3[[#This Row],[CA_NUMBER]],tbl_crime[YEAR],$Z$4)</f>
        <v>1</v>
      </c>
      <c r="H32" s="32">
        <f>COUNTIFS(tbl_crime[COMMUNITY_AREA_NUMBER],Table3[[#This Row],[CA_NUMBER]],tbl_crime[YEAR],$Z$5)</f>
        <v>2</v>
      </c>
      <c r="I32" s="32">
        <f>COUNTIFS(tbl_crime[COMMUNITY_AREA_NUMBER],Table3[[#This Row],[CA_NUMBER]],tbl_crime[YEAR],$Z$6)</f>
        <v>0</v>
      </c>
      <c r="J32" s="32">
        <f>SUM(Table3[[#This Row],[crimes_2008]:[crimes_2012]])</f>
        <v>4</v>
      </c>
      <c r="K32" s="32">
        <f>_xlfn.XLOOKUP(Table3[[#This Row],[CA_NUMBER]],tbl_census[COMMUNITY_AREA_NUMBER],tbl_census[HARDSHIP_INDEX])</f>
        <v>84</v>
      </c>
      <c r="L32" s="33">
        <f>_xlfn.XLOOKUP(Table3[[#This Row],[CA_NUMBER]],tbl_census[COMMUNITY_AREA_NUMBER],tbl_census[PER_CAPITA_INCOME])</f>
        <v>13089</v>
      </c>
      <c r="M32" s="34">
        <f>_xlfn.XLOOKUP(Table3[[#This Row],[CA_NUMBER]],tbl_census[COMMUNITY_AREA_NUMBER],tbl_census[PERCENT_OF_HOUSING_CROWDED])/100</f>
        <v>0.14400000000000002</v>
      </c>
      <c r="N32" s="34">
        <f>_xlfn.XLOOKUP(Table3[[#This Row],[CA_NUMBER]],tbl_census[COMMUNITY_AREA_NUMBER],tbl_census[PERCENT_HOUSEHOLDS_BELOW_POVERTY])/100</f>
        <v>0.23600000000000002</v>
      </c>
      <c r="O32" s="34">
        <f>_xlfn.XLOOKUP(Table3[[#This Row],[CA_NUMBER]],tbl_census[COMMUNITY_AREA_NUMBER],tbl_census[PERCENT_AGED_16__UNEMPLOYED])/100</f>
        <v>0.13900000000000001</v>
      </c>
      <c r="P32" s="34">
        <f>_xlfn.XLOOKUP(Table3[[#This Row],[CA_NUMBER]],tbl_census[COMMUNITY_AREA_NUMBER],tbl_census[PERCENT_AGED_25__WITHOUT_HIGH_SCHOOL_DIPLOMA])/100</f>
        <v>0.45100000000000001</v>
      </c>
      <c r="Q32" s="35">
        <f>((SUMIF(tbl_schools[COMMUNITY_AREA_NUMBER],Table3[[#This Row],[CA_NUMBER]],tbl_schools[COLLEGE_ENROLLMENT]))*-1)*-1</f>
        <v>9647</v>
      </c>
      <c r="R32" s="36">
        <f>IFERROR(AVERAGEIF(tbl_schools[COMMUNITY_AREA_NUMBER],Table3[[#This Row],[CA_NUMBER]],tbl_schools[SAFETY_SCORE]),"NA")</f>
        <v>48.125</v>
      </c>
      <c r="S32" s="36">
        <f>IFERROR(AVERAGEIF(tbl_schools[COMMUNITY_AREA_NUMBER],Table3[[#This Row],[CA_NUMBER]],tbl_schools[Family_Involvement_Score]),"NA")</f>
        <v>55.4</v>
      </c>
      <c r="T32" s="36">
        <f>IFERROR(AVERAGEIF(tbl_schools[COMMUNITY_AREA_NUMBER],Table3[[#This Row],[CA_NUMBER]],tbl_schools[Leaders_Score]),"NA")</f>
        <v>59</v>
      </c>
      <c r="U32" s="36">
        <f>IFERROR(AVERAGEIF(tbl_schools[COMMUNITY_AREA_NUMBER],Table3[[#This Row],[CA_NUMBER]],tbl_schools[Teachers_Score]),"NA")</f>
        <v>50.2</v>
      </c>
      <c r="V32" s="36">
        <f>IFERROR(AVERAGEIF(tbl_schools[COMMUNITY_AREA_NUMBER],Table3[[#This Row],[CA_NUMBER]],tbl_schools[Parent_Engagement_Score]),"NA")</f>
        <v>50</v>
      </c>
      <c r="W32" s="36">
        <f>IFERROR(AVERAGEIF(tbl_schools[COMMUNITY_AREA_NUMBER],Table3[[#This Row],[CA_NUMBER]],tbl_schools[Parent_Environment_Score]),"NA")</f>
        <v>50.833333333333336</v>
      </c>
      <c r="X32" s="37">
        <f>IFERROR(SUMIF(tbl_schools[COMMUNITY_AREA_NUMBER],Table3[[#This Row],[CA_NUMBER]],tbl_schools[Rate_of_Misconducts__per_100_students_]),"NA")</f>
        <v>123.00000000000001</v>
      </c>
      <c r="Y32" s="3"/>
    </row>
    <row r="33" spans="2:25" x14ac:dyDescent="0.2">
      <c r="B33" s="31">
        <v>22</v>
      </c>
      <c r="C33" s="32" t="str">
        <f>VLOOKUP(Table3[[#This Row],[CA_NUMBER]],tbl_census[COMMUNITY_AREA_NUMBER]:tbl_census[COMMUNITY_AREA_NAME],2,FALSE)</f>
        <v>Logan Square</v>
      </c>
      <c r="D33" s="32">
        <f>COUNTIF(tbl_crime[COMMUNITY_AREA_NUMBER],Table3[[#This Row],[CA_NUMBER]])</f>
        <v>9</v>
      </c>
      <c r="E33" s="32">
        <f>COUNTIFS(tbl_crime[COMMUNITY_AREA_NUMBER],Table3[[#This Row],[CA_NUMBER]],tbl_crime[YEAR],$Z$2)</f>
        <v>0</v>
      </c>
      <c r="F33" s="32">
        <f>COUNTIFS(tbl_crime[COMMUNITY_AREA_NUMBER],Table3[[#This Row],[CA_NUMBER]],tbl_crime[YEAR],$Z$3)</f>
        <v>0</v>
      </c>
      <c r="G33" s="32">
        <f>COUNTIFS(tbl_crime[COMMUNITY_AREA_NUMBER],Table3[[#This Row],[CA_NUMBER]],tbl_crime[YEAR],$Z$4)</f>
        <v>0</v>
      </c>
      <c r="H33" s="32">
        <f>COUNTIFS(tbl_crime[COMMUNITY_AREA_NUMBER],Table3[[#This Row],[CA_NUMBER]],tbl_crime[YEAR],$Z$5)</f>
        <v>0</v>
      </c>
      <c r="I33" s="32">
        <f>COUNTIFS(tbl_crime[COMMUNITY_AREA_NUMBER],Table3[[#This Row],[CA_NUMBER]],tbl_crime[YEAR],$Z$6)</f>
        <v>0</v>
      </c>
      <c r="J33" s="32">
        <f>SUM(Table3[[#This Row],[crimes_2008]:[crimes_2012]])</f>
        <v>0</v>
      </c>
      <c r="K33" s="32">
        <f>_xlfn.XLOOKUP(Table3[[#This Row],[CA_NUMBER]],tbl_census[COMMUNITY_AREA_NUMBER],tbl_census[HARDSHIP_INDEX])</f>
        <v>23</v>
      </c>
      <c r="L33" s="33">
        <f>_xlfn.XLOOKUP(Table3[[#This Row],[CA_NUMBER]],tbl_census[COMMUNITY_AREA_NUMBER],tbl_census[PER_CAPITA_INCOME])</f>
        <v>31908</v>
      </c>
      <c r="M33" s="34">
        <f>_xlfn.XLOOKUP(Table3[[#This Row],[CA_NUMBER]],tbl_census[COMMUNITY_AREA_NUMBER],tbl_census[PERCENT_OF_HOUSING_CROWDED])/100</f>
        <v>3.2000000000000001E-2</v>
      </c>
      <c r="N33" s="34">
        <f>_xlfn.XLOOKUP(Table3[[#This Row],[CA_NUMBER]],tbl_census[COMMUNITY_AREA_NUMBER],tbl_census[PERCENT_HOUSEHOLDS_BELOW_POVERTY])/100</f>
        <v>0.16800000000000001</v>
      </c>
      <c r="O33" s="34">
        <f>_xlfn.XLOOKUP(Table3[[#This Row],[CA_NUMBER]],tbl_census[COMMUNITY_AREA_NUMBER],tbl_census[PERCENT_AGED_16__UNEMPLOYED])/100</f>
        <v>8.199999999999999E-2</v>
      </c>
      <c r="P33" s="34">
        <f>_xlfn.XLOOKUP(Table3[[#This Row],[CA_NUMBER]],tbl_census[COMMUNITY_AREA_NUMBER],tbl_census[PERCENT_AGED_25__WITHOUT_HIGH_SCHOOL_DIPLOMA])/100</f>
        <v>0.14800000000000002</v>
      </c>
      <c r="Q33" s="35">
        <f>((SUMIF(tbl_schools[COMMUNITY_AREA_NUMBER],Table3[[#This Row],[CA_NUMBER]],tbl_schools[COLLEGE_ENROLLMENT]))*-1)*-1</f>
        <v>7351</v>
      </c>
      <c r="R33" s="36">
        <f>IFERROR(AVERAGEIF(tbl_schools[COMMUNITY_AREA_NUMBER],Table3[[#This Row],[CA_NUMBER]],tbl_schools[SAFETY_SCORE]),"NA")</f>
        <v>51.545454545454547</v>
      </c>
      <c r="S33" s="36">
        <f>IFERROR(AVERAGEIF(tbl_schools[COMMUNITY_AREA_NUMBER],Table3[[#This Row],[CA_NUMBER]],tbl_schools[Family_Involvement_Score]),"NA")</f>
        <v>39.666666666666664</v>
      </c>
      <c r="T33" s="36">
        <f>IFERROR(AVERAGEIF(tbl_schools[COMMUNITY_AREA_NUMBER],Table3[[#This Row],[CA_NUMBER]],tbl_schools[Leaders_Score]),"NA")</f>
        <v>33.333333333333336</v>
      </c>
      <c r="U33" s="36">
        <f>IFERROR(AVERAGEIF(tbl_schools[COMMUNITY_AREA_NUMBER],Table3[[#This Row],[CA_NUMBER]],tbl_schools[Teachers_Score]),"NA")</f>
        <v>37.166666666666664</v>
      </c>
      <c r="V33" s="36">
        <f>IFERROR(AVERAGEIF(tbl_schools[COMMUNITY_AREA_NUMBER],Table3[[#This Row],[CA_NUMBER]],tbl_schools[Parent_Engagement_Score]),"NA")</f>
        <v>49.888888888888886</v>
      </c>
      <c r="W33" s="36">
        <f>IFERROR(AVERAGEIF(tbl_schools[COMMUNITY_AREA_NUMBER],Table3[[#This Row],[CA_NUMBER]],tbl_schools[Parent_Environment_Score]),"NA")</f>
        <v>50.555555555555557</v>
      </c>
      <c r="X33" s="37">
        <f>IFERROR(SUMIF(tbl_schools[COMMUNITY_AREA_NUMBER],Table3[[#This Row],[CA_NUMBER]],tbl_schools[Rate_of_Misconducts__per_100_students_]),"NA")</f>
        <v>122.49999999999999</v>
      </c>
      <c r="Y33" s="3"/>
    </row>
    <row r="34" spans="2:25" x14ac:dyDescent="0.2">
      <c r="B34" s="31">
        <v>54</v>
      </c>
      <c r="C34" s="32" t="str">
        <f>VLOOKUP(Table3[[#This Row],[CA_NUMBER]],tbl_census[COMMUNITY_AREA_NUMBER]:tbl_census[COMMUNITY_AREA_NAME],2,FALSE)</f>
        <v>Riverdale</v>
      </c>
      <c r="D34" s="32">
        <f>COUNTIF(tbl_crime[COMMUNITY_AREA_NUMBER],Table3[[#This Row],[CA_NUMBER]])</f>
        <v>2</v>
      </c>
      <c r="E34" s="32">
        <f>COUNTIFS(tbl_crime[COMMUNITY_AREA_NUMBER],Table3[[#This Row],[CA_NUMBER]],tbl_crime[YEAR],$Z$2)</f>
        <v>0</v>
      </c>
      <c r="F34" s="32">
        <f>COUNTIFS(tbl_crime[COMMUNITY_AREA_NUMBER],Table3[[#This Row],[CA_NUMBER]],tbl_crime[YEAR],$Z$3)</f>
        <v>0</v>
      </c>
      <c r="G34" s="32">
        <f>COUNTIFS(tbl_crime[COMMUNITY_AREA_NUMBER],Table3[[#This Row],[CA_NUMBER]],tbl_crime[YEAR],$Z$4)</f>
        <v>0</v>
      </c>
      <c r="H34" s="32">
        <f>COUNTIFS(tbl_crime[COMMUNITY_AREA_NUMBER],Table3[[#This Row],[CA_NUMBER]],tbl_crime[YEAR],$Z$5)</f>
        <v>0</v>
      </c>
      <c r="I34" s="32">
        <f>COUNTIFS(tbl_crime[COMMUNITY_AREA_NUMBER],Table3[[#This Row],[CA_NUMBER]],tbl_crime[YEAR],$Z$6)</f>
        <v>0</v>
      </c>
      <c r="J34" s="32">
        <f>SUM(Table3[[#This Row],[crimes_2008]:[crimes_2012]])</f>
        <v>0</v>
      </c>
      <c r="K34" s="32">
        <f>_xlfn.XLOOKUP(Table3[[#This Row],[CA_NUMBER]],tbl_census[COMMUNITY_AREA_NUMBER],tbl_census[HARDSHIP_INDEX])</f>
        <v>98</v>
      </c>
      <c r="L34" s="33">
        <f>_xlfn.XLOOKUP(Table3[[#This Row],[CA_NUMBER]],tbl_census[COMMUNITY_AREA_NUMBER],tbl_census[PER_CAPITA_INCOME])</f>
        <v>8201</v>
      </c>
      <c r="M34" s="34">
        <f>_xlfn.XLOOKUP(Table3[[#This Row],[CA_NUMBER]],tbl_census[COMMUNITY_AREA_NUMBER],tbl_census[PERCENT_OF_HOUSING_CROWDED])/100</f>
        <v>5.7999999999999996E-2</v>
      </c>
      <c r="N34" s="34">
        <f>_xlfn.XLOOKUP(Table3[[#This Row],[CA_NUMBER]],tbl_census[COMMUNITY_AREA_NUMBER],tbl_census[PERCENT_HOUSEHOLDS_BELOW_POVERTY])/100</f>
        <v>0.56499999999999995</v>
      </c>
      <c r="O34" s="34">
        <f>_xlfn.XLOOKUP(Table3[[#This Row],[CA_NUMBER]],tbl_census[COMMUNITY_AREA_NUMBER],tbl_census[PERCENT_AGED_16__UNEMPLOYED])/100</f>
        <v>0.34600000000000003</v>
      </c>
      <c r="P34" s="34">
        <f>_xlfn.XLOOKUP(Table3[[#This Row],[CA_NUMBER]],tbl_census[COMMUNITY_AREA_NUMBER],tbl_census[PERCENT_AGED_25__WITHOUT_HIGH_SCHOOL_DIPLOMA])/100</f>
        <v>0.27500000000000002</v>
      </c>
      <c r="Q34" s="35">
        <f>((SUMIF(tbl_schools[COMMUNITY_AREA_NUMBER],Table3[[#This Row],[CA_NUMBER]],tbl_schools[COLLEGE_ENROLLMENT]))*-1)*-1</f>
        <v>1547</v>
      </c>
      <c r="R34" s="36">
        <f>IFERROR(AVERAGEIF(tbl_schools[COMMUNITY_AREA_NUMBER],Table3[[#This Row],[CA_NUMBER]],tbl_schools[SAFETY_SCORE]),"NA")</f>
        <v>41</v>
      </c>
      <c r="S34" s="36" t="str">
        <f>IFERROR(AVERAGEIF(tbl_schools[COMMUNITY_AREA_NUMBER],Table3[[#This Row],[CA_NUMBER]],tbl_schools[Family_Involvement_Score]),"NA")</f>
        <v>NA</v>
      </c>
      <c r="T34" s="36" t="str">
        <f>IFERROR(AVERAGEIF(tbl_schools[COMMUNITY_AREA_NUMBER],Table3[[#This Row],[CA_NUMBER]],tbl_schools[Leaders_Score]),"NA")</f>
        <v>NA</v>
      </c>
      <c r="U34" s="36" t="str">
        <f>IFERROR(AVERAGEIF(tbl_schools[COMMUNITY_AREA_NUMBER],Table3[[#This Row],[CA_NUMBER]],tbl_schools[Teachers_Score]),"NA")</f>
        <v>NA</v>
      </c>
      <c r="V34" s="36">
        <f>IFERROR(AVERAGEIF(tbl_schools[COMMUNITY_AREA_NUMBER],Table3[[#This Row],[CA_NUMBER]],tbl_schools[Parent_Engagement_Score]),"NA")</f>
        <v>50.333333333333336</v>
      </c>
      <c r="W34" s="36">
        <f>IFERROR(AVERAGEIF(tbl_schools[COMMUNITY_AREA_NUMBER],Table3[[#This Row],[CA_NUMBER]],tbl_schools[Parent_Environment_Score]),"NA")</f>
        <v>49.333333333333336</v>
      </c>
      <c r="X34" s="37">
        <f>IFERROR(SUMIF(tbl_schools[COMMUNITY_AREA_NUMBER],Table3[[#This Row],[CA_NUMBER]],tbl_schools[Rate_of_Misconducts__per_100_students_]),"NA")</f>
        <v>122</v>
      </c>
      <c r="Y34" s="3"/>
    </row>
    <row r="35" spans="2:25" x14ac:dyDescent="0.2">
      <c r="B35" s="31">
        <v>56</v>
      </c>
      <c r="C35" s="32" t="str">
        <f>VLOOKUP(Table3[[#This Row],[CA_NUMBER]],tbl_census[COMMUNITY_AREA_NUMBER]:tbl_census[COMMUNITY_AREA_NAME],2,FALSE)</f>
        <v>Garfield Ridge</v>
      </c>
      <c r="D35" s="32">
        <f>COUNTIF(tbl_crime[COMMUNITY_AREA_NUMBER],Table3[[#This Row],[CA_NUMBER]])</f>
        <v>2</v>
      </c>
      <c r="E35" s="32">
        <f>COUNTIFS(tbl_crime[COMMUNITY_AREA_NUMBER],Table3[[#This Row],[CA_NUMBER]],tbl_crime[YEAR],$Z$2)</f>
        <v>0</v>
      </c>
      <c r="F35" s="32">
        <f>COUNTIFS(tbl_crime[COMMUNITY_AREA_NUMBER],Table3[[#This Row],[CA_NUMBER]],tbl_crime[YEAR],$Z$3)</f>
        <v>0</v>
      </c>
      <c r="G35" s="32">
        <f>COUNTIFS(tbl_crime[COMMUNITY_AREA_NUMBER],Table3[[#This Row],[CA_NUMBER]],tbl_crime[YEAR],$Z$4)</f>
        <v>0</v>
      </c>
      <c r="H35" s="32">
        <f>COUNTIFS(tbl_crime[COMMUNITY_AREA_NUMBER],Table3[[#This Row],[CA_NUMBER]],tbl_crime[YEAR],$Z$5)</f>
        <v>0</v>
      </c>
      <c r="I35" s="32">
        <f>COUNTIFS(tbl_crime[COMMUNITY_AREA_NUMBER],Table3[[#This Row],[CA_NUMBER]],tbl_crime[YEAR],$Z$6)</f>
        <v>1</v>
      </c>
      <c r="J35" s="32">
        <f>SUM(Table3[[#This Row],[crimes_2008]:[crimes_2012]])</f>
        <v>1</v>
      </c>
      <c r="K35" s="32">
        <f>_xlfn.XLOOKUP(Table3[[#This Row],[CA_NUMBER]],tbl_census[COMMUNITY_AREA_NUMBER],tbl_census[HARDSHIP_INDEX])</f>
        <v>32</v>
      </c>
      <c r="L35" s="33">
        <f>_xlfn.XLOOKUP(Table3[[#This Row],[CA_NUMBER]],tbl_census[COMMUNITY_AREA_NUMBER],tbl_census[PER_CAPITA_INCOME])</f>
        <v>26353</v>
      </c>
      <c r="M35" s="34">
        <f>_xlfn.XLOOKUP(Table3[[#This Row],[CA_NUMBER]],tbl_census[COMMUNITY_AREA_NUMBER],tbl_census[PERCENT_OF_HOUSING_CROWDED])/100</f>
        <v>2.6000000000000002E-2</v>
      </c>
      <c r="N35" s="34">
        <f>_xlfn.XLOOKUP(Table3[[#This Row],[CA_NUMBER]],tbl_census[COMMUNITY_AREA_NUMBER],tbl_census[PERCENT_HOUSEHOLDS_BELOW_POVERTY])/100</f>
        <v>8.8000000000000009E-2</v>
      </c>
      <c r="O35" s="34">
        <f>_xlfn.XLOOKUP(Table3[[#This Row],[CA_NUMBER]],tbl_census[COMMUNITY_AREA_NUMBER],tbl_census[PERCENT_AGED_16__UNEMPLOYED])/100</f>
        <v>0.113</v>
      </c>
      <c r="P35" s="34">
        <f>_xlfn.XLOOKUP(Table3[[#This Row],[CA_NUMBER]],tbl_census[COMMUNITY_AREA_NUMBER],tbl_census[PERCENT_AGED_25__WITHOUT_HIGH_SCHOOL_DIPLOMA])/100</f>
        <v>0.193</v>
      </c>
      <c r="Q35" s="35">
        <f>((SUMIF(tbl_schools[COMMUNITY_AREA_NUMBER],Table3[[#This Row],[CA_NUMBER]],tbl_schools[COLLEGE_ENROLLMENT]))*-1)*-1</f>
        <v>4552</v>
      </c>
      <c r="R35" s="36">
        <f>IFERROR(AVERAGEIF(tbl_schools[COMMUNITY_AREA_NUMBER],Table3[[#This Row],[CA_NUMBER]],tbl_schools[SAFETY_SCORE]),"NA")</f>
        <v>56</v>
      </c>
      <c r="S35" s="36">
        <f>IFERROR(AVERAGEIF(tbl_schools[COMMUNITY_AREA_NUMBER],Table3[[#This Row],[CA_NUMBER]],tbl_schools[Family_Involvement_Score]),"NA")</f>
        <v>55.666666666666664</v>
      </c>
      <c r="T35" s="36">
        <f>IFERROR(AVERAGEIF(tbl_schools[COMMUNITY_AREA_NUMBER],Table3[[#This Row],[CA_NUMBER]],tbl_schools[Leaders_Score]),"NA")</f>
        <v>55</v>
      </c>
      <c r="U35" s="36">
        <f>IFERROR(AVERAGEIF(tbl_schools[COMMUNITY_AREA_NUMBER],Table3[[#This Row],[CA_NUMBER]],tbl_schools[Teachers_Score]),"NA")</f>
        <v>50.666666666666664</v>
      </c>
      <c r="V35" s="36">
        <f>IFERROR(AVERAGEIF(tbl_schools[COMMUNITY_AREA_NUMBER],Table3[[#This Row],[CA_NUMBER]],tbl_schools[Parent_Engagement_Score]),"NA")</f>
        <v>51</v>
      </c>
      <c r="W35" s="36">
        <f>IFERROR(AVERAGEIF(tbl_schools[COMMUNITY_AREA_NUMBER],Table3[[#This Row],[CA_NUMBER]],tbl_schools[Parent_Environment_Score]),"NA")</f>
        <v>49.25</v>
      </c>
      <c r="X35" s="37">
        <f>IFERROR(SUMIF(tbl_schools[COMMUNITY_AREA_NUMBER],Table3[[#This Row],[CA_NUMBER]],tbl_schools[Rate_of_Misconducts__per_100_students_]),"NA")</f>
        <v>119.5</v>
      </c>
      <c r="Y35" s="3"/>
    </row>
    <row r="36" spans="2:25" x14ac:dyDescent="0.2">
      <c r="B36" s="31">
        <v>45</v>
      </c>
      <c r="C36" s="32" t="str">
        <f>VLOOKUP(Table3[[#This Row],[CA_NUMBER]],tbl_census[COMMUNITY_AREA_NUMBER]:tbl_census[COMMUNITY_AREA_NAME],2,FALSE)</f>
        <v>Avalon Park</v>
      </c>
      <c r="D36" s="32">
        <f>COUNTIF(tbl_crime[COMMUNITY_AREA_NUMBER],Table3[[#This Row],[CA_NUMBER]])</f>
        <v>4</v>
      </c>
      <c r="E36" s="32">
        <f>COUNTIFS(tbl_crime[COMMUNITY_AREA_NUMBER],Table3[[#This Row],[CA_NUMBER]],tbl_crime[YEAR],$Z$2)</f>
        <v>0</v>
      </c>
      <c r="F36" s="32">
        <f>COUNTIFS(tbl_crime[COMMUNITY_AREA_NUMBER],Table3[[#This Row],[CA_NUMBER]],tbl_crime[YEAR],$Z$3)</f>
        <v>0</v>
      </c>
      <c r="G36" s="32">
        <f>COUNTIFS(tbl_crime[COMMUNITY_AREA_NUMBER],Table3[[#This Row],[CA_NUMBER]],tbl_crime[YEAR],$Z$4)</f>
        <v>1</v>
      </c>
      <c r="H36" s="32">
        <f>COUNTIFS(tbl_crime[COMMUNITY_AREA_NUMBER],Table3[[#This Row],[CA_NUMBER]],tbl_crime[YEAR],$Z$5)</f>
        <v>0</v>
      </c>
      <c r="I36" s="32">
        <f>COUNTIFS(tbl_crime[COMMUNITY_AREA_NUMBER],Table3[[#This Row],[CA_NUMBER]],tbl_crime[YEAR],$Z$6)</f>
        <v>0</v>
      </c>
      <c r="J36" s="32">
        <f>SUM(Table3[[#This Row],[crimes_2008]:[crimes_2012]])</f>
        <v>1</v>
      </c>
      <c r="K36" s="32">
        <f>_xlfn.XLOOKUP(Table3[[#This Row],[CA_NUMBER]],tbl_census[COMMUNITY_AREA_NUMBER],tbl_census[HARDSHIP_INDEX])</f>
        <v>41</v>
      </c>
      <c r="L36" s="33">
        <f>_xlfn.XLOOKUP(Table3[[#This Row],[CA_NUMBER]],tbl_census[COMMUNITY_AREA_NUMBER],tbl_census[PER_CAPITA_INCOME])</f>
        <v>24454</v>
      </c>
      <c r="M36" s="34">
        <f>_xlfn.XLOOKUP(Table3[[#This Row],[CA_NUMBER]],tbl_census[COMMUNITY_AREA_NUMBER],tbl_census[PERCENT_OF_HOUSING_CROWDED])/100</f>
        <v>1.3999999999999999E-2</v>
      </c>
      <c r="N36" s="34">
        <f>_xlfn.XLOOKUP(Table3[[#This Row],[CA_NUMBER]],tbl_census[COMMUNITY_AREA_NUMBER],tbl_census[PERCENT_HOUSEHOLDS_BELOW_POVERTY])/100</f>
        <v>0.17199999999999999</v>
      </c>
      <c r="O36" s="34">
        <f>_xlfn.XLOOKUP(Table3[[#This Row],[CA_NUMBER]],tbl_census[COMMUNITY_AREA_NUMBER],tbl_census[PERCENT_AGED_16__UNEMPLOYED])/100</f>
        <v>0.21100000000000002</v>
      </c>
      <c r="P36" s="34">
        <f>_xlfn.XLOOKUP(Table3[[#This Row],[CA_NUMBER]],tbl_census[COMMUNITY_AREA_NUMBER],tbl_census[PERCENT_AGED_25__WITHOUT_HIGH_SCHOOL_DIPLOMA])/100</f>
        <v>0.106</v>
      </c>
      <c r="Q36" s="35">
        <f>((SUMIF(tbl_schools[COMMUNITY_AREA_NUMBER],Table3[[#This Row],[CA_NUMBER]],tbl_schools[COLLEGE_ENROLLMENT]))*-1)*-1</f>
        <v>1522</v>
      </c>
      <c r="R36" s="36">
        <f>IFERROR(AVERAGEIF(tbl_schools[COMMUNITY_AREA_NUMBER],Table3[[#This Row],[CA_NUMBER]],tbl_schools[SAFETY_SCORE]),"NA")</f>
        <v>28</v>
      </c>
      <c r="S36" s="36">
        <f>IFERROR(AVERAGEIF(tbl_schools[COMMUNITY_AREA_NUMBER],Table3[[#This Row],[CA_NUMBER]],tbl_schools[Family_Involvement_Score]),"NA")</f>
        <v>32.666666666666664</v>
      </c>
      <c r="T36" s="36">
        <f>IFERROR(AVERAGEIF(tbl_schools[COMMUNITY_AREA_NUMBER],Table3[[#This Row],[CA_NUMBER]],tbl_schools[Leaders_Score]),"NA")</f>
        <v>31.333333333333332</v>
      </c>
      <c r="U36" s="36">
        <f>IFERROR(AVERAGEIF(tbl_schools[COMMUNITY_AREA_NUMBER],Table3[[#This Row],[CA_NUMBER]],tbl_schools[Teachers_Score]),"NA")</f>
        <v>26.666666666666668</v>
      </c>
      <c r="V36" s="36">
        <f>IFERROR(AVERAGEIF(tbl_schools[COMMUNITY_AREA_NUMBER],Table3[[#This Row],[CA_NUMBER]],tbl_schools[Parent_Engagement_Score]),"NA")</f>
        <v>45</v>
      </c>
      <c r="W36" s="36">
        <f>IFERROR(AVERAGEIF(tbl_schools[COMMUNITY_AREA_NUMBER],Table3[[#This Row],[CA_NUMBER]],tbl_schools[Parent_Environment_Score]),"NA")</f>
        <v>46</v>
      </c>
      <c r="X36" s="37">
        <f>IFERROR(SUMIF(tbl_schools[COMMUNITY_AREA_NUMBER],Table3[[#This Row],[CA_NUMBER]],tbl_schools[Rate_of_Misconducts__per_100_students_]),"NA")</f>
        <v>116.10000000000001</v>
      </c>
      <c r="Y36" s="3"/>
    </row>
    <row r="37" spans="2:25" x14ac:dyDescent="0.2">
      <c r="B37" s="31">
        <v>8</v>
      </c>
      <c r="C37" s="32" t="str">
        <f>VLOOKUP(Table3[[#This Row],[CA_NUMBER]],tbl_census[COMMUNITY_AREA_NUMBER]:tbl_census[COMMUNITY_AREA_NAME],2,FALSE)</f>
        <v>Near North Side</v>
      </c>
      <c r="D37" s="32">
        <f>COUNTIF(tbl_crime[COMMUNITY_AREA_NUMBER],Table3[[#This Row],[CA_NUMBER]])</f>
        <v>15</v>
      </c>
      <c r="E37" s="32">
        <f>COUNTIFS(tbl_crime[COMMUNITY_AREA_NUMBER],Table3[[#This Row],[CA_NUMBER]],tbl_crime[YEAR],$Z$2)</f>
        <v>2</v>
      </c>
      <c r="F37" s="32">
        <f>COUNTIFS(tbl_crime[COMMUNITY_AREA_NUMBER],Table3[[#This Row],[CA_NUMBER]],tbl_crime[YEAR],$Z$3)</f>
        <v>0</v>
      </c>
      <c r="G37" s="32">
        <f>COUNTIFS(tbl_crime[COMMUNITY_AREA_NUMBER],Table3[[#This Row],[CA_NUMBER]],tbl_crime[YEAR],$Z$4)</f>
        <v>0</v>
      </c>
      <c r="H37" s="32">
        <f>COUNTIFS(tbl_crime[COMMUNITY_AREA_NUMBER],Table3[[#This Row],[CA_NUMBER]],tbl_crime[YEAR],$Z$5)</f>
        <v>0</v>
      </c>
      <c r="I37" s="32">
        <f>COUNTIFS(tbl_crime[COMMUNITY_AREA_NUMBER],Table3[[#This Row],[CA_NUMBER]],tbl_crime[YEAR],$Z$6)</f>
        <v>0</v>
      </c>
      <c r="J37" s="32">
        <f>SUM(Table3[[#This Row],[crimes_2008]:[crimes_2012]])</f>
        <v>2</v>
      </c>
      <c r="K37" s="32">
        <f>_xlfn.XLOOKUP(Table3[[#This Row],[CA_NUMBER]],tbl_census[COMMUNITY_AREA_NUMBER],tbl_census[HARDSHIP_INDEX])</f>
        <v>1</v>
      </c>
      <c r="L37" s="33">
        <f>_xlfn.XLOOKUP(Table3[[#This Row],[CA_NUMBER]],tbl_census[COMMUNITY_AREA_NUMBER],tbl_census[PER_CAPITA_INCOME])</f>
        <v>88669</v>
      </c>
      <c r="M37" s="34">
        <f>_xlfn.XLOOKUP(Table3[[#This Row],[CA_NUMBER]],tbl_census[COMMUNITY_AREA_NUMBER],tbl_census[PERCENT_OF_HOUSING_CROWDED])/100</f>
        <v>1.9E-2</v>
      </c>
      <c r="N37" s="34">
        <f>_xlfn.XLOOKUP(Table3[[#This Row],[CA_NUMBER]],tbl_census[COMMUNITY_AREA_NUMBER],tbl_census[PERCENT_HOUSEHOLDS_BELOW_POVERTY])/100</f>
        <v>0.129</v>
      </c>
      <c r="O37" s="34">
        <f>_xlfn.XLOOKUP(Table3[[#This Row],[CA_NUMBER]],tbl_census[COMMUNITY_AREA_NUMBER],tbl_census[PERCENT_AGED_16__UNEMPLOYED])/100</f>
        <v>7.0000000000000007E-2</v>
      </c>
      <c r="P37" s="34">
        <f>_xlfn.XLOOKUP(Table3[[#This Row],[CA_NUMBER]],tbl_census[COMMUNITY_AREA_NUMBER],tbl_census[PERCENT_AGED_25__WITHOUT_HIGH_SCHOOL_DIPLOMA])/100</f>
        <v>2.5000000000000001E-2</v>
      </c>
      <c r="Q37" s="35">
        <f>((SUMIF(tbl_schools[COMMUNITY_AREA_NUMBER],Table3[[#This Row],[CA_NUMBER]],tbl_schools[COLLEGE_ENROLLMENT]))*-1)*-1</f>
        <v>3362</v>
      </c>
      <c r="R37" s="36">
        <f>IFERROR(AVERAGEIF(tbl_schools[COMMUNITY_AREA_NUMBER],Table3[[#This Row],[CA_NUMBER]],tbl_schools[SAFETY_SCORE]),"NA")</f>
        <v>68.400000000000006</v>
      </c>
      <c r="S37" s="36">
        <f>IFERROR(AVERAGEIF(tbl_schools[COMMUNITY_AREA_NUMBER],Table3[[#This Row],[CA_NUMBER]],tbl_schools[Family_Involvement_Score]),"NA")</f>
        <v>34</v>
      </c>
      <c r="T37" s="36">
        <f>IFERROR(AVERAGEIF(tbl_schools[COMMUNITY_AREA_NUMBER],Table3[[#This Row],[CA_NUMBER]],tbl_schools[Leaders_Score]),"NA")</f>
        <v>20</v>
      </c>
      <c r="U37" s="36">
        <f>IFERROR(AVERAGEIF(tbl_schools[COMMUNITY_AREA_NUMBER],Table3[[#This Row],[CA_NUMBER]],tbl_schools[Teachers_Score]),"NA")</f>
        <v>26</v>
      </c>
      <c r="V37" s="36">
        <f>IFERROR(AVERAGEIF(tbl_schools[COMMUNITY_AREA_NUMBER],Table3[[#This Row],[CA_NUMBER]],tbl_schools[Parent_Engagement_Score]),"NA")</f>
        <v>53</v>
      </c>
      <c r="W37" s="36">
        <f>IFERROR(AVERAGEIF(tbl_schools[COMMUNITY_AREA_NUMBER],Table3[[#This Row],[CA_NUMBER]],tbl_schools[Parent_Environment_Score]),"NA")</f>
        <v>48.8</v>
      </c>
      <c r="X37" s="37">
        <f>IFERROR(SUMIF(tbl_schools[COMMUNITY_AREA_NUMBER],Table3[[#This Row],[CA_NUMBER]],tbl_schools[Rate_of_Misconducts__per_100_students_]),"NA")</f>
        <v>115.39999999999999</v>
      </c>
      <c r="Y37" s="3"/>
    </row>
    <row r="38" spans="2:25" x14ac:dyDescent="0.2">
      <c r="B38" s="31">
        <v>7</v>
      </c>
      <c r="C38" s="32" t="str">
        <f>VLOOKUP(Table3[[#This Row],[CA_NUMBER]],tbl_census[COMMUNITY_AREA_NUMBER]:tbl_census[COMMUNITY_AREA_NAME],2,FALSE)</f>
        <v>Lincoln Park</v>
      </c>
      <c r="D38" s="32">
        <f>COUNTIF(tbl_crime[COMMUNITY_AREA_NUMBER],Table3[[#This Row],[CA_NUMBER]])</f>
        <v>5</v>
      </c>
      <c r="E38" s="32">
        <f>COUNTIFS(tbl_crime[COMMUNITY_AREA_NUMBER],Table3[[#This Row],[CA_NUMBER]],tbl_crime[YEAR],$Z$2)</f>
        <v>1</v>
      </c>
      <c r="F38" s="32">
        <f>COUNTIFS(tbl_crime[COMMUNITY_AREA_NUMBER],Table3[[#This Row],[CA_NUMBER]],tbl_crime[YEAR],$Z$3)</f>
        <v>0</v>
      </c>
      <c r="G38" s="32">
        <f>COUNTIFS(tbl_crime[COMMUNITY_AREA_NUMBER],Table3[[#This Row],[CA_NUMBER]],tbl_crime[YEAR],$Z$4)</f>
        <v>0</v>
      </c>
      <c r="H38" s="32">
        <f>COUNTIFS(tbl_crime[COMMUNITY_AREA_NUMBER],Table3[[#This Row],[CA_NUMBER]],tbl_crime[YEAR],$Z$5)</f>
        <v>0</v>
      </c>
      <c r="I38" s="32">
        <f>COUNTIFS(tbl_crime[COMMUNITY_AREA_NUMBER],Table3[[#This Row],[CA_NUMBER]],tbl_crime[YEAR],$Z$6)</f>
        <v>1</v>
      </c>
      <c r="J38" s="32">
        <f>SUM(Table3[[#This Row],[crimes_2008]:[crimes_2012]])</f>
        <v>2</v>
      </c>
      <c r="K38" s="32">
        <f>_xlfn.XLOOKUP(Table3[[#This Row],[CA_NUMBER]],tbl_census[COMMUNITY_AREA_NUMBER],tbl_census[HARDSHIP_INDEX])</f>
        <v>2</v>
      </c>
      <c r="L38" s="33">
        <f>_xlfn.XLOOKUP(Table3[[#This Row],[CA_NUMBER]],tbl_census[COMMUNITY_AREA_NUMBER],tbl_census[PER_CAPITA_INCOME])</f>
        <v>71551</v>
      </c>
      <c r="M38" s="34">
        <f>_xlfn.XLOOKUP(Table3[[#This Row],[CA_NUMBER]],tbl_census[COMMUNITY_AREA_NUMBER],tbl_census[PERCENT_OF_HOUSING_CROWDED])/100</f>
        <v>8.0000000000000002E-3</v>
      </c>
      <c r="N38" s="34">
        <f>_xlfn.XLOOKUP(Table3[[#This Row],[CA_NUMBER]],tbl_census[COMMUNITY_AREA_NUMBER],tbl_census[PERCENT_HOUSEHOLDS_BELOW_POVERTY])/100</f>
        <v>0.12300000000000001</v>
      </c>
      <c r="O38" s="34">
        <f>_xlfn.XLOOKUP(Table3[[#This Row],[CA_NUMBER]],tbl_census[COMMUNITY_AREA_NUMBER],tbl_census[PERCENT_AGED_16__UNEMPLOYED])/100</f>
        <v>5.0999999999999997E-2</v>
      </c>
      <c r="P38" s="34">
        <f>_xlfn.XLOOKUP(Table3[[#This Row],[CA_NUMBER]],tbl_census[COMMUNITY_AREA_NUMBER],tbl_census[PERCENT_AGED_25__WITHOUT_HIGH_SCHOOL_DIPLOMA])/100</f>
        <v>3.6000000000000004E-2</v>
      </c>
      <c r="Q38" s="35">
        <f>((SUMIF(tbl_schools[COMMUNITY_AREA_NUMBER],Table3[[#This Row],[CA_NUMBER]],tbl_schools[COLLEGE_ENROLLMENT]))*-1)*-1</f>
        <v>5615</v>
      </c>
      <c r="R38" s="36">
        <f>IFERROR(AVERAGEIF(tbl_schools[COMMUNITY_AREA_NUMBER],Table3[[#This Row],[CA_NUMBER]],tbl_schools[SAFETY_SCORE]),"NA")</f>
        <v>81.833333333333329</v>
      </c>
      <c r="S38" s="36">
        <f>IFERROR(AVERAGEIF(tbl_schools[COMMUNITY_AREA_NUMBER],Table3[[#This Row],[CA_NUMBER]],tbl_schools[Family_Involvement_Score]),"NA")</f>
        <v>75.8</v>
      </c>
      <c r="T38" s="36">
        <f>IFERROR(AVERAGEIF(tbl_schools[COMMUNITY_AREA_NUMBER],Table3[[#This Row],[CA_NUMBER]],tbl_schools[Leaders_Score]),"NA")</f>
        <v>49.2</v>
      </c>
      <c r="U38" s="36">
        <f>IFERROR(AVERAGEIF(tbl_schools[COMMUNITY_AREA_NUMBER],Table3[[#This Row],[CA_NUMBER]],tbl_schools[Teachers_Score]),"NA")</f>
        <v>51.8</v>
      </c>
      <c r="V38" s="36">
        <f>IFERROR(AVERAGEIF(tbl_schools[COMMUNITY_AREA_NUMBER],Table3[[#This Row],[CA_NUMBER]],tbl_schools[Parent_Engagement_Score]),"NA")</f>
        <v>54.6</v>
      </c>
      <c r="W38" s="36">
        <f>IFERROR(AVERAGEIF(tbl_schools[COMMUNITY_AREA_NUMBER],Table3[[#This Row],[CA_NUMBER]],tbl_schools[Parent_Environment_Score]),"NA")</f>
        <v>46.2</v>
      </c>
      <c r="X38" s="37">
        <f>IFERROR(SUMIF(tbl_schools[COMMUNITY_AREA_NUMBER],Table3[[#This Row],[CA_NUMBER]],tbl_schools[Rate_of_Misconducts__per_100_students_]),"NA")</f>
        <v>109.30000000000001</v>
      </c>
      <c r="Y38" s="3"/>
    </row>
    <row r="39" spans="2:25" x14ac:dyDescent="0.2">
      <c r="B39" s="31">
        <v>51</v>
      </c>
      <c r="C39" s="32" t="str">
        <f>VLOOKUP(Table3[[#This Row],[CA_NUMBER]],tbl_census[COMMUNITY_AREA_NUMBER]:tbl_census[COMMUNITY_AREA_NAME],2,FALSE)</f>
        <v>South Deering</v>
      </c>
      <c r="D39" s="32">
        <f>COUNTIF(tbl_crime[COMMUNITY_AREA_NUMBER],Table3[[#This Row],[CA_NUMBER]])</f>
        <v>4</v>
      </c>
      <c r="E39" s="32">
        <f>COUNTIFS(tbl_crime[COMMUNITY_AREA_NUMBER],Table3[[#This Row],[CA_NUMBER]],tbl_crime[YEAR],$Z$2)</f>
        <v>0</v>
      </c>
      <c r="F39" s="32">
        <f>COUNTIFS(tbl_crime[COMMUNITY_AREA_NUMBER],Table3[[#This Row],[CA_NUMBER]],tbl_crime[YEAR],$Z$3)</f>
        <v>0</v>
      </c>
      <c r="G39" s="32">
        <f>COUNTIFS(tbl_crime[COMMUNITY_AREA_NUMBER],Table3[[#This Row],[CA_NUMBER]],tbl_crime[YEAR],$Z$4)</f>
        <v>1</v>
      </c>
      <c r="H39" s="32">
        <f>COUNTIFS(tbl_crime[COMMUNITY_AREA_NUMBER],Table3[[#This Row],[CA_NUMBER]],tbl_crime[YEAR],$Z$5)</f>
        <v>0</v>
      </c>
      <c r="I39" s="32">
        <f>COUNTIFS(tbl_crime[COMMUNITY_AREA_NUMBER],Table3[[#This Row],[CA_NUMBER]],tbl_crime[YEAR],$Z$6)</f>
        <v>0</v>
      </c>
      <c r="J39" s="32">
        <f>SUM(Table3[[#This Row],[crimes_2008]:[crimes_2012]])</f>
        <v>1</v>
      </c>
      <c r="K39" s="32">
        <f>_xlfn.XLOOKUP(Table3[[#This Row],[CA_NUMBER]],tbl_census[COMMUNITY_AREA_NUMBER],tbl_census[HARDSHIP_INDEX])</f>
        <v>65</v>
      </c>
      <c r="L39" s="33">
        <f>_xlfn.XLOOKUP(Table3[[#This Row],[CA_NUMBER]],tbl_census[COMMUNITY_AREA_NUMBER],tbl_census[PER_CAPITA_INCOME])</f>
        <v>14685</v>
      </c>
      <c r="M39" s="34">
        <f>_xlfn.XLOOKUP(Table3[[#This Row],[CA_NUMBER]],tbl_census[COMMUNITY_AREA_NUMBER],tbl_census[PERCENT_OF_HOUSING_CROWDED])/100</f>
        <v>0.04</v>
      </c>
      <c r="N39" s="34">
        <f>_xlfn.XLOOKUP(Table3[[#This Row],[CA_NUMBER]],tbl_census[COMMUNITY_AREA_NUMBER],tbl_census[PERCENT_HOUSEHOLDS_BELOW_POVERTY])/100</f>
        <v>0.29199999999999998</v>
      </c>
      <c r="O39" s="34">
        <f>_xlfn.XLOOKUP(Table3[[#This Row],[CA_NUMBER]],tbl_census[COMMUNITY_AREA_NUMBER],tbl_census[PERCENT_AGED_16__UNEMPLOYED])/100</f>
        <v>0.16300000000000001</v>
      </c>
      <c r="P39" s="34">
        <f>_xlfn.XLOOKUP(Table3[[#This Row],[CA_NUMBER]],tbl_census[COMMUNITY_AREA_NUMBER],tbl_census[PERCENT_AGED_25__WITHOUT_HIGH_SCHOOL_DIPLOMA])/100</f>
        <v>0.21</v>
      </c>
      <c r="Q39" s="35">
        <f>((SUMIF(tbl_schools[COMMUNITY_AREA_NUMBER],Table3[[#This Row],[CA_NUMBER]],tbl_schools[COLLEGE_ENROLLMENT]))*-1)*-1</f>
        <v>1859</v>
      </c>
      <c r="R39" s="36">
        <f>IFERROR(AVERAGEIF(tbl_schools[COMMUNITY_AREA_NUMBER],Table3[[#This Row],[CA_NUMBER]],tbl_schools[SAFETY_SCORE]),"NA")</f>
        <v>42.5</v>
      </c>
      <c r="S39" s="36">
        <f>IFERROR(AVERAGEIF(tbl_schools[COMMUNITY_AREA_NUMBER],Table3[[#This Row],[CA_NUMBER]],tbl_schools[Family_Involvement_Score]),"NA")</f>
        <v>53</v>
      </c>
      <c r="T39" s="36">
        <f>IFERROR(AVERAGEIF(tbl_schools[COMMUNITY_AREA_NUMBER],Table3[[#This Row],[CA_NUMBER]],tbl_schools[Leaders_Score]),"NA")</f>
        <v>51.666666666666664</v>
      </c>
      <c r="U39" s="36">
        <f>IFERROR(AVERAGEIF(tbl_schools[COMMUNITY_AREA_NUMBER],Table3[[#This Row],[CA_NUMBER]],tbl_schools[Teachers_Score]),"NA")</f>
        <v>49.666666666666664</v>
      </c>
      <c r="V39" s="36">
        <f>IFERROR(AVERAGEIF(tbl_schools[COMMUNITY_AREA_NUMBER],Table3[[#This Row],[CA_NUMBER]],tbl_schools[Parent_Engagement_Score]),"NA")</f>
        <v>48.333333333333336</v>
      </c>
      <c r="W39" s="36">
        <f>IFERROR(AVERAGEIF(tbl_schools[COMMUNITY_AREA_NUMBER],Table3[[#This Row],[CA_NUMBER]],tbl_schools[Parent_Environment_Score]),"NA")</f>
        <v>48</v>
      </c>
      <c r="X39" s="37">
        <f>IFERROR(SUMIF(tbl_schools[COMMUNITY_AREA_NUMBER],Table3[[#This Row],[CA_NUMBER]],tbl_schools[Rate_of_Misconducts__per_100_students_]),"NA")</f>
        <v>104.5</v>
      </c>
      <c r="Y39" s="3"/>
    </row>
    <row r="40" spans="2:25" x14ac:dyDescent="0.2">
      <c r="B40" s="31">
        <v>19</v>
      </c>
      <c r="C40" s="32" t="str">
        <f>VLOOKUP(Table3[[#This Row],[CA_NUMBER]],tbl_census[COMMUNITY_AREA_NUMBER]:tbl_census[COMMUNITY_AREA_NAME],2,FALSE)</f>
        <v>Belmont Cragin</v>
      </c>
      <c r="D40" s="32">
        <f>COUNTIF(tbl_crime[COMMUNITY_AREA_NUMBER],Table3[[#This Row],[CA_NUMBER]])</f>
        <v>8</v>
      </c>
      <c r="E40" s="32">
        <f>COUNTIFS(tbl_crime[COMMUNITY_AREA_NUMBER],Table3[[#This Row],[CA_NUMBER]],tbl_crime[YEAR],$Z$2)</f>
        <v>1</v>
      </c>
      <c r="F40" s="32">
        <f>COUNTIFS(tbl_crime[COMMUNITY_AREA_NUMBER],Table3[[#This Row],[CA_NUMBER]],tbl_crime[YEAR],$Z$3)</f>
        <v>0</v>
      </c>
      <c r="G40" s="32">
        <f>COUNTIFS(tbl_crime[COMMUNITY_AREA_NUMBER],Table3[[#This Row],[CA_NUMBER]],tbl_crime[YEAR],$Z$4)</f>
        <v>1</v>
      </c>
      <c r="H40" s="32">
        <f>COUNTIFS(tbl_crime[COMMUNITY_AREA_NUMBER],Table3[[#This Row],[CA_NUMBER]],tbl_crime[YEAR],$Z$5)</f>
        <v>1</v>
      </c>
      <c r="I40" s="32">
        <f>COUNTIFS(tbl_crime[COMMUNITY_AREA_NUMBER],Table3[[#This Row],[CA_NUMBER]],tbl_crime[YEAR],$Z$6)</f>
        <v>0</v>
      </c>
      <c r="J40" s="32">
        <f>SUM(Table3[[#This Row],[crimes_2008]:[crimes_2012]])</f>
        <v>3</v>
      </c>
      <c r="K40" s="32">
        <f>_xlfn.XLOOKUP(Table3[[#This Row],[CA_NUMBER]],tbl_census[COMMUNITY_AREA_NUMBER],tbl_census[HARDSHIP_INDEX])</f>
        <v>70</v>
      </c>
      <c r="L40" s="33">
        <f>_xlfn.XLOOKUP(Table3[[#This Row],[CA_NUMBER]],tbl_census[COMMUNITY_AREA_NUMBER],tbl_census[PER_CAPITA_INCOME])</f>
        <v>15461</v>
      </c>
      <c r="M40" s="34">
        <f>_xlfn.XLOOKUP(Table3[[#This Row],[CA_NUMBER]],tbl_census[COMMUNITY_AREA_NUMBER],tbl_census[PERCENT_OF_HOUSING_CROWDED])/100</f>
        <v>0.10800000000000001</v>
      </c>
      <c r="N40" s="34">
        <f>_xlfn.XLOOKUP(Table3[[#This Row],[CA_NUMBER]],tbl_census[COMMUNITY_AREA_NUMBER],tbl_census[PERCENT_HOUSEHOLDS_BELOW_POVERTY])/100</f>
        <v>0.187</v>
      </c>
      <c r="O40" s="34">
        <f>_xlfn.XLOOKUP(Table3[[#This Row],[CA_NUMBER]],tbl_census[COMMUNITY_AREA_NUMBER],tbl_census[PERCENT_AGED_16__UNEMPLOYED])/100</f>
        <v>0.14599999999999999</v>
      </c>
      <c r="P40" s="34">
        <f>_xlfn.XLOOKUP(Table3[[#This Row],[CA_NUMBER]],tbl_census[COMMUNITY_AREA_NUMBER],tbl_census[PERCENT_AGED_25__WITHOUT_HIGH_SCHOOL_DIPLOMA])/100</f>
        <v>0.373</v>
      </c>
      <c r="Q40" s="35">
        <f>((SUMIF(tbl_schools[COMMUNITY_AREA_NUMBER],Table3[[#This Row],[CA_NUMBER]],tbl_schools[COLLEGE_ENROLLMENT]))*-1)*-1</f>
        <v>14386</v>
      </c>
      <c r="R40" s="36">
        <f>IFERROR(AVERAGEIF(tbl_schools[COMMUNITY_AREA_NUMBER],Table3[[#This Row],[CA_NUMBER]],tbl_schools[SAFETY_SCORE]),"NA")</f>
        <v>47.666666666666664</v>
      </c>
      <c r="S40" s="36">
        <f>IFERROR(AVERAGEIF(tbl_schools[COMMUNITY_AREA_NUMBER],Table3[[#This Row],[CA_NUMBER]],tbl_schools[Family_Involvement_Score]),"NA")</f>
        <v>46</v>
      </c>
      <c r="T40" s="36">
        <f>IFERROR(AVERAGEIF(tbl_schools[COMMUNITY_AREA_NUMBER],Table3[[#This Row],[CA_NUMBER]],tbl_schools[Leaders_Score]),"NA")</f>
        <v>42.5</v>
      </c>
      <c r="U40" s="36">
        <f>IFERROR(AVERAGEIF(tbl_schools[COMMUNITY_AREA_NUMBER],Table3[[#This Row],[CA_NUMBER]],tbl_schools[Teachers_Score]),"NA")</f>
        <v>45.5</v>
      </c>
      <c r="V40" s="36">
        <f>IFERROR(AVERAGEIF(tbl_schools[COMMUNITY_AREA_NUMBER],Table3[[#This Row],[CA_NUMBER]],tbl_schools[Parent_Engagement_Score]),"NA")</f>
        <v>49</v>
      </c>
      <c r="W40" s="36">
        <f>IFERROR(AVERAGEIF(tbl_schools[COMMUNITY_AREA_NUMBER],Table3[[#This Row],[CA_NUMBER]],tbl_schools[Parent_Environment_Score]),"NA")</f>
        <v>51.2</v>
      </c>
      <c r="X40" s="37">
        <f>IFERROR(SUMIF(tbl_schools[COMMUNITY_AREA_NUMBER],Table3[[#This Row],[CA_NUMBER]],tbl_schools[Rate_of_Misconducts__per_100_students_]),"NA")</f>
        <v>100.6</v>
      </c>
      <c r="Y40" s="3"/>
    </row>
    <row r="41" spans="2:25" x14ac:dyDescent="0.2">
      <c r="B41" s="31">
        <v>14</v>
      </c>
      <c r="C41" s="32" t="str">
        <f>VLOOKUP(Table3[[#This Row],[CA_NUMBER]],tbl_census[COMMUNITY_AREA_NUMBER]:tbl_census[COMMUNITY_AREA_NAME],2,FALSE)</f>
        <v>Albany Park</v>
      </c>
      <c r="D41" s="32">
        <f>COUNTIF(tbl_crime[COMMUNITY_AREA_NUMBER],Table3[[#This Row],[CA_NUMBER]])</f>
        <v>5</v>
      </c>
      <c r="E41" s="32">
        <f>COUNTIFS(tbl_crime[COMMUNITY_AREA_NUMBER],Table3[[#This Row],[CA_NUMBER]],tbl_crime[YEAR],$Z$2)</f>
        <v>0</v>
      </c>
      <c r="F41" s="32">
        <f>COUNTIFS(tbl_crime[COMMUNITY_AREA_NUMBER],Table3[[#This Row],[CA_NUMBER]],tbl_crime[YEAR],$Z$3)</f>
        <v>2</v>
      </c>
      <c r="G41" s="32">
        <f>COUNTIFS(tbl_crime[COMMUNITY_AREA_NUMBER],Table3[[#This Row],[CA_NUMBER]],tbl_crime[YEAR],$Z$4)</f>
        <v>0</v>
      </c>
      <c r="H41" s="32">
        <f>COUNTIFS(tbl_crime[COMMUNITY_AREA_NUMBER],Table3[[#This Row],[CA_NUMBER]],tbl_crime[YEAR],$Z$5)</f>
        <v>1</v>
      </c>
      <c r="I41" s="32">
        <f>COUNTIFS(tbl_crime[COMMUNITY_AREA_NUMBER],Table3[[#This Row],[CA_NUMBER]],tbl_crime[YEAR],$Z$6)</f>
        <v>1</v>
      </c>
      <c r="J41" s="32">
        <f>SUM(Table3[[#This Row],[crimes_2008]:[crimes_2012]])</f>
        <v>4</v>
      </c>
      <c r="K41" s="32">
        <f>_xlfn.XLOOKUP(Table3[[#This Row],[CA_NUMBER]],tbl_census[COMMUNITY_AREA_NUMBER],tbl_census[HARDSHIP_INDEX])</f>
        <v>53</v>
      </c>
      <c r="L41" s="33">
        <f>_xlfn.XLOOKUP(Table3[[#This Row],[CA_NUMBER]],tbl_census[COMMUNITY_AREA_NUMBER],tbl_census[PER_CAPITA_INCOME])</f>
        <v>21323</v>
      </c>
      <c r="M41" s="34">
        <f>_xlfn.XLOOKUP(Table3[[#This Row],[CA_NUMBER]],tbl_census[COMMUNITY_AREA_NUMBER],tbl_census[PERCENT_OF_HOUSING_CROWDED])/100</f>
        <v>0.113</v>
      </c>
      <c r="N41" s="34">
        <f>_xlfn.XLOOKUP(Table3[[#This Row],[CA_NUMBER]],tbl_census[COMMUNITY_AREA_NUMBER],tbl_census[PERCENT_HOUSEHOLDS_BELOW_POVERTY])/100</f>
        <v>0.192</v>
      </c>
      <c r="O41" s="34">
        <f>_xlfn.XLOOKUP(Table3[[#This Row],[CA_NUMBER]],tbl_census[COMMUNITY_AREA_NUMBER],tbl_census[PERCENT_AGED_16__UNEMPLOYED])/100</f>
        <v>0.1</v>
      </c>
      <c r="P41" s="34">
        <f>_xlfn.XLOOKUP(Table3[[#This Row],[CA_NUMBER]],tbl_census[COMMUNITY_AREA_NUMBER],tbl_census[PERCENT_AGED_25__WITHOUT_HIGH_SCHOOL_DIPLOMA])/100</f>
        <v>0.32899999999999996</v>
      </c>
      <c r="Q41" s="35">
        <f>((SUMIF(tbl_schools[COMMUNITY_AREA_NUMBER],Table3[[#This Row],[CA_NUMBER]],tbl_schools[COLLEGE_ENROLLMENT]))*-1)*-1</f>
        <v>6864</v>
      </c>
      <c r="R41" s="36">
        <f>IFERROR(AVERAGEIF(tbl_schools[COMMUNITY_AREA_NUMBER],Table3[[#This Row],[CA_NUMBER]],tbl_schools[SAFETY_SCORE]),"NA")</f>
        <v>61</v>
      </c>
      <c r="S41" s="36">
        <f>IFERROR(AVERAGEIF(tbl_schools[COMMUNITY_AREA_NUMBER],Table3[[#This Row],[CA_NUMBER]],tbl_schools[Family_Involvement_Score]),"NA")</f>
        <v>49.25</v>
      </c>
      <c r="T41" s="36">
        <f>IFERROR(AVERAGEIF(tbl_schools[COMMUNITY_AREA_NUMBER],Table3[[#This Row],[CA_NUMBER]],tbl_schools[Leaders_Score]),"NA")</f>
        <v>46.25</v>
      </c>
      <c r="U41" s="36">
        <f>IFERROR(AVERAGEIF(tbl_schools[COMMUNITY_AREA_NUMBER],Table3[[#This Row],[CA_NUMBER]],tbl_schools[Teachers_Score]),"NA")</f>
        <v>45.75</v>
      </c>
      <c r="V41" s="36">
        <f>IFERROR(AVERAGEIF(tbl_schools[COMMUNITY_AREA_NUMBER],Table3[[#This Row],[CA_NUMBER]],tbl_schools[Parent_Engagement_Score]),"NA")</f>
        <v>51.714285714285715</v>
      </c>
      <c r="W41" s="36">
        <f>IFERROR(AVERAGEIF(tbl_schools[COMMUNITY_AREA_NUMBER],Table3[[#This Row],[CA_NUMBER]],tbl_schools[Parent_Environment_Score]),"NA")</f>
        <v>53.428571428571431</v>
      </c>
      <c r="X41" s="37">
        <f>IFERROR(SUMIF(tbl_schools[COMMUNITY_AREA_NUMBER],Table3[[#This Row],[CA_NUMBER]],tbl_schools[Rate_of_Misconducts__per_100_students_]),"NA")</f>
        <v>95.7</v>
      </c>
      <c r="Y41" s="3"/>
    </row>
    <row r="42" spans="2:25" x14ac:dyDescent="0.2">
      <c r="B42" s="31">
        <v>1</v>
      </c>
      <c r="C42" s="32" t="str">
        <f>VLOOKUP(Table3[[#This Row],[CA_NUMBER]],tbl_census[COMMUNITY_AREA_NUMBER]:tbl_census[COMMUNITY_AREA_NAME],2,FALSE)</f>
        <v>Rogers Park</v>
      </c>
      <c r="D42" s="32">
        <f>COUNTIF(tbl_crime[COMMUNITY_AREA_NUMBER],Table3[[#This Row],[CA_NUMBER]])</f>
        <v>6</v>
      </c>
      <c r="E42" s="32">
        <f>COUNTIFS(tbl_crime[COMMUNITY_AREA_NUMBER],Table3[[#This Row],[CA_NUMBER]],tbl_crime[YEAR],$Z$2)</f>
        <v>0</v>
      </c>
      <c r="F42" s="38">
        <f>COUNTIFS(tbl_crime[COMMUNITY_AREA_NUMBER],Table3[[#This Row],[CA_NUMBER]],tbl_crime[YEAR],$Z$3)</f>
        <v>0</v>
      </c>
      <c r="G42" s="32">
        <f>COUNTIFS(tbl_crime[COMMUNITY_AREA_NUMBER],Table3[[#This Row],[CA_NUMBER]],tbl_crime[YEAR],$Z$4)</f>
        <v>0</v>
      </c>
      <c r="H42" s="32">
        <f>COUNTIFS(tbl_crime[COMMUNITY_AREA_NUMBER],Table3[[#This Row],[CA_NUMBER]],tbl_crime[YEAR],$Z$5)</f>
        <v>1</v>
      </c>
      <c r="I42" s="32">
        <f>COUNTIFS(tbl_crime[COMMUNITY_AREA_NUMBER],Table3[[#This Row],[CA_NUMBER]],tbl_crime[YEAR],$Z$6)</f>
        <v>0</v>
      </c>
      <c r="J42" s="32">
        <f>SUM(Table3[[#This Row],[crimes_2008]:[crimes_2012]])</f>
        <v>1</v>
      </c>
      <c r="K42" s="32">
        <f>_xlfn.XLOOKUP(Table3[[#This Row],[CA_NUMBER]],tbl_census[COMMUNITY_AREA_NUMBER],tbl_census[HARDSHIP_INDEX])</f>
        <v>39</v>
      </c>
      <c r="L42" s="33">
        <f>_xlfn.XLOOKUP(Table3[[#This Row],[CA_NUMBER]],tbl_census[COMMUNITY_AREA_NUMBER],tbl_census[PER_CAPITA_INCOME])</f>
        <v>23939</v>
      </c>
      <c r="M42" s="34">
        <f>_xlfn.XLOOKUP(Table3[[#This Row],[CA_NUMBER]],tbl_census[COMMUNITY_AREA_NUMBER],tbl_census[PERCENT_OF_HOUSING_CROWDED])/100</f>
        <v>7.6999999999999999E-2</v>
      </c>
      <c r="N42" s="34">
        <f>_xlfn.XLOOKUP(Table3[[#This Row],[CA_NUMBER]],tbl_census[COMMUNITY_AREA_NUMBER],tbl_census[PERCENT_HOUSEHOLDS_BELOW_POVERTY])/100</f>
        <v>0.23600000000000002</v>
      </c>
      <c r="O42" s="34">
        <f>_xlfn.XLOOKUP(Table3[[#This Row],[CA_NUMBER]],tbl_census[COMMUNITY_AREA_NUMBER],tbl_census[PERCENT_AGED_16__UNEMPLOYED])/100</f>
        <v>8.6999999999999994E-2</v>
      </c>
      <c r="P42" s="34">
        <f>_xlfn.XLOOKUP(Table3[[#This Row],[CA_NUMBER]],tbl_census[COMMUNITY_AREA_NUMBER],tbl_census[PERCENT_AGED_25__WITHOUT_HIGH_SCHOOL_DIPLOMA])/100</f>
        <v>0.182</v>
      </c>
      <c r="Q42" s="35">
        <f>((SUMIF(tbl_schools[COMMUNITY_AREA_NUMBER],Table3[[#This Row],[CA_NUMBER]],tbl_schools[COLLEGE_ENROLLMENT]))*-1)*-1</f>
        <v>4068</v>
      </c>
      <c r="R42" s="36">
        <f>IFERROR(AVERAGEIF(tbl_schools[COMMUNITY_AREA_NUMBER],Table3[[#This Row],[CA_NUMBER]],tbl_schools[SAFETY_SCORE]),"NA")</f>
        <v>43</v>
      </c>
      <c r="S42" s="36">
        <f>IFERROR(AVERAGEIF(tbl_schools[COMMUNITY_AREA_NUMBER],Table3[[#This Row],[CA_NUMBER]],tbl_schools[Family_Involvement_Score]),"NA")</f>
        <v>36.4</v>
      </c>
      <c r="T42" s="36">
        <f>IFERROR(AVERAGEIF(tbl_schools[COMMUNITY_AREA_NUMBER],Table3[[#This Row],[CA_NUMBER]],tbl_schools[Leaders_Score]),"NA")</f>
        <v>31.2</v>
      </c>
      <c r="U42" s="36">
        <f>IFERROR(AVERAGEIF(tbl_schools[COMMUNITY_AREA_NUMBER],Table3[[#This Row],[CA_NUMBER]],tbl_schools[Teachers_Score]),"NA")</f>
        <v>25.4</v>
      </c>
      <c r="V42" s="36">
        <f>IFERROR(AVERAGEIF(tbl_schools[COMMUNITY_AREA_NUMBER],Table3[[#This Row],[CA_NUMBER]],tbl_schools[Parent_Engagement_Score]),"NA")</f>
        <v>47.5</v>
      </c>
      <c r="W42" s="36">
        <f>IFERROR(AVERAGEIF(tbl_schools[COMMUNITY_AREA_NUMBER],Table3[[#This Row],[CA_NUMBER]],tbl_schools[Parent_Environment_Score]),"NA")</f>
        <v>49.833333333333336</v>
      </c>
      <c r="X42" s="37">
        <f>IFERROR(SUMIF(tbl_schools[COMMUNITY_AREA_NUMBER],Table3[[#This Row],[CA_NUMBER]],tbl_schools[Rate_of_Misconducts__per_100_students_]),"NA")</f>
        <v>94.6</v>
      </c>
      <c r="Y42" s="3"/>
    </row>
    <row r="43" spans="2:25" x14ac:dyDescent="0.2">
      <c r="B43" s="31">
        <v>75</v>
      </c>
      <c r="C43" s="32" t="str">
        <f>VLOOKUP(Table3[[#This Row],[CA_NUMBER]],tbl_census[COMMUNITY_AREA_NUMBER]:tbl_census[COMMUNITY_AREA_NAME],2,FALSE)</f>
        <v>Morgan Park</v>
      </c>
      <c r="D43" s="32">
        <f>COUNTIF(tbl_crime[COMMUNITY_AREA_NUMBER],Table3[[#This Row],[CA_NUMBER]])</f>
        <v>1</v>
      </c>
      <c r="E43" s="32">
        <f>COUNTIFS(tbl_crime[COMMUNITY_AREA_NUMBER],Table3[[#This Row],[CA_NUMBER]],tbl_crime[YEAR],$Z$2)</f>
        <v>0</v>
      </c>
      <c r="F43" s="32">
        <f>COUNTIFS(tbl_crime[COMMUNITY_AREA_NUMBER],Table3[[#This Row],[CA_NUMBER]],tbl_crime[YEAR],$Z$3)</f>
        <v>0</v>
      </c>
      <c r="G43" s="32">
        <f>COUNTIFS(tbl_crime[COMMUNITY_AREA_NUMBER],Table3[[#This Row],[CA_NUMBER]],tbl_crime[YEAR],$Z$4)</f>
        <v>0</v>
      </c>
      <c r="H43" s="32">
        <f>COUNTIFS(tbl_crime[COMMUNITY_AREA_NUMBER],Table3[[#This Row],[CA_NUMBER]],tbl_crime[YEAR],$Z$5)</f>
        <v>0</v>
      </c>
      <c r="I43" s="32">
        <f>COUNTIFS(tbl_crime[COMMUNITY_AREA_NUMBER],Table3[[#This Row],[CA_NUMBER]],tbl_crime[YEAR],$Z$6)</f>
        <v>0</v>
      </c>
      <c r="J43" s="32">
        <f>SUM(Table3[[#This Row],[crimes_2008]:[crimes_2012]])</f>
        <v>0</v>
      </c>
      <c r="K43" s="32">
        <f>_xlfn.XLOOKUP(Table3[[#This Row],[CA_NUMBER]],tbl_census[COMMUNITY_AREA_NUMBER],tbl_census[HARDSHIP_INDEX])</f>
        <v>30</v>
      </c>
      <c r="L43" s="33">
        <f>_xlfn.XLOOKUP(Table3[[#This Row],[CA_NUMBER]],tbl_census[COMMUNITY_AREA_NUMBER],tbl_census[PER_CAPITA_INCOME])</f>
        <v>27149</v>
      </c>
      <c r="M43" s="34">
        <f>_xlfn.XLOOKUP(Table3[[#This Row],[CA_NUMBER]],tbl_census[COMMUNITY_AREA_NUMBER],tbl_census[PERCENT_OF_HOUSING_CROWDED])/100</f>
        <v>8.0000000000000002E-3</v>
      </c>
      <c r="N43" s="34">
        <f>_xlfn.XLOOKUP(Table3[[#This Row],[CA_NUMBER]],tbl_census[COMMUNITY_AREA_NUMBER],tbl_census[PERCENT_HOUSEHOLDS_BELOW_POVERTY])/100</f>
        <v>0.13200000000000001</v>
      </c>
      <c r="O43" s="34">
        <f>_xlfn.XLOOKUP(Table3[[#This Row],[CA_NUMBER]],tbl_census[COMMUNITY_AREA_NUMBER],tbl_census[PERCENT_AGED_16__UNEMPLOYED])/100</f>
        <v>0.15</v>
      </c>
      <c r="P43" s="34">
        <f>_xlfn.XLOOKUP(Table3[[#This Row],[CA_NUMBER]],tbl_census[COMMUNITY_AREA_NUMBER],tbl_census[PERCENT_AGED_25__WITHOUT_HIGH_SCHOOL_DIPLOMA])/100</f>
        <v>0.10800000000000001</v>
      </c>
      <c r="Q43" s="35">
        <f>((SUMIF(tbl_schools[COMMUNITY_AREA_NUMBER],Table3[[#This Row],[CA_NUMBER]],tbl_schools[COLLEGE_ENROLLMENT]))*-1)*-1</f>
        <v>3271</v>
      </c>
      <c r="R43" s="36">
        <f>IFERROR(AVERAGEIF(tbl_schools[COMMUNITY_AREA_NUMBER],Table3[[#This Row],[CA_NUMBER]],tbl_schools[SAFETY_SCORE]),"NA")</f>
        <v>38.25</v>
      </c>
      <c r="S43" s="36">
        <f>IFERROR(AVERAGEIF(tbl_schools[COMMUNITY_AREA_NUMBER],Table3[[#This Row],[CA_NUMBER]],tbl_schools[Family_Involvement_Score]),"NA")</f>
        <v>54</v>
      </c>
      <c r="T43" s="36">
        <f>IFERROR(AVERAGEIF(tbl_schools[COMMUNITY_AREA_NUMBER],Table3[[#This Row],[CA_NUMBER]],tbl_schools[Leaders_Score]),"NA")</f>
        <v>45.5</v>
      </c>
      <c r="U43" s="36">
        <f>IFERROR(AVERAGEIF(tbl_schools[COMMUNITY_AREA_NUMBER],Table3[[#This Row],[CA_NUMBER]],tbl_schools[Teachers_Score]),"NA")</f>
        <v>46.5</v>
      </c>
      <c r="V43" s="36">
        <f>IFERROR(AVERAGEIF(tbl_schools[COMMUNITY_AREA_NUMBER],Table3[[#This Row],[CA_NUMBER]],tbl_schools[Parent_Engagement_Score]),"NA")</f>
        <v>54.75</v>
      </c>
      <c r="W43" s="36">
        <f>IFERROR(AVERAGEIF(tbl_schools[COMMUNITY_AREA_NUMBER],Table3[[#This Row],[CA_NUMBER]],tbl_schools[Parent_Environment_Score]),"NA")</f>
        <v>52.5</v>
      </c>
      <c r="X43" s="37">
        <f>IFERROR(SUMIF(tbl_schools[COMMUNITY_AREA_NUMBER],Table3[[#This Row],[CA_NUMBER]],tbl_schools[Rate_of_Misconducts__per_100_students_]),"NA")</f>
        <v>94.3</v>
      </c>
      <c r="Y43" s="3"/>
    </row>
    <row r="44" spans="2:25" x14ac:dyDescent="0.2">
      <c r="B44" s="31">
        <v>6</v>
      </c>
      <c r="C44" s="32" t="str">
        <f>VLOOKUP(Table3[[#This Row],[CA_NUMBER]],tbl_census[COMMUNITY_AREA_NUMBER]:tbl_census[COMMUNITY_AREA_NAME],2,FALSE)</f>
        <v>Lake View</v>
      </c>
      <c r="D44" s="32">
        <f>COUNTIF(tbl_crime[COMMUNITY_AREA_NUMBER],Table3[[#This Row],[CA_NUMBER]])</f>
        <v>11</v>
      </c>
      <c r="E44" s="32">
        <f>COUNTIFS(tbl_crime[COMMUNITY_AREA_NUMBER],Table3[[#This Row],[CA_NUMBER]],tbl_crime[YEAR],$Z$2)</f>
        <v>0</v>
      </c>
      <c r="F44" s="32">
        <f>COUNTIFS(tbl_crime[COMMUNITY_AREA_NUMBER],Table3[[#This Row],[CA_NUMBER]],tbl_crime[YEAR],$Z$3)</f>
        <v>1</v>
      </c>
      <c r="G44" s="32">
        <f>COUNTIFS(tbl_crime[COMMUNITY_AREA_NUMBER],Table3[[#This Row],[CA_NUMBER]],tbl_crime[YEAR],$Z$4)</f>
        <v>2</v>
      </c>
      <c r="H44" s="32">
        <f>COUNTIFS(tbl_crime[COMMUNITY_AREA_NUMBER],Table3[[#This Row],[CA_NUMBER]],tbl_crime[YEAR],$Z$5)</f>
        <v>1</v>
      </c>
      <c r="I44" s="32">
        <f>COUNTIFS(tbl_crime[COMMUNITY_AREA_NUMBER],Table3[[#This Row],[CA_NUMBER]],tbl_crime[YEAR],$Z$6)</f>
        <v>3</v>
      </c>
      <c r="J44" s="32">
        <f>SUM(Table3[[#This Row],[crimes_2008]:[crimes_2012]])</f>
        <v>7</v>
      </c>
      <c r="K44" s="32">
        <f>_xlfn.XLOOKUP(Table3[[#This Row],[CA_NUMBER]],tbl_census[COMMUNITY_AREA_NUMBER],tbl_census[HARDSHIP_INDEX])</f>
        <v>5</v>
      </c>
      <c r="L44" s="33">
        <f>_xlfn.XLOOKUP(Table3[[#This Row],[CA_NUMBER]],tbl_census[COMMUNITY_AREA_NUMBER],tbl_census[PER_CAPITA_INCOME])</f>
        <v>60058</v>
      </c>
      <c r="M44" s="34">
        <f>_xlfn.XLOOKUP(Table3[[#This Row],[CA_NUMBER]],tbl_census[COMMUNITY_AREA_NUMBER],tbl_census[PERCENT_OF_HOUSING_CROWDED])/100</f>
        <v>1.1000000000000001E-2</v>
      </c>
      <c r="N44" s="34">
        <f>_xlfn.XLOOKUP(Table3[[#This Row],[CA_NUMBER]],tbl_census[COMMUNITY_AREA_NUMBER],tbl_census[PERCENT_HOUSEHOLDS_BELOW_POVERTY])/100</f>
        <v>0.114</v>
      </c>
      <c r="O44" s="34">
        <f>_xlfn.XLOOKUP(Table3[[#This Row],[CA_NUMBER]],tbl_census[COMMUNITY_AREA_NUMBER],tbl_census[PERCENT_AGED_16__UNEMPLOYED])/100</f>
        <v>4.7E-2</v>
      </c>
      <c r="P44" s="34">
        <f>_xlfn.XLOOKUP(Table3[[#This Row],[CA_NUMBER]],tbl_census[COMMUNITY_AREA_NUMBER],tbl_census[PERCENT_AGED_25__WITHOUT_HIGH_SCHOOL_DIPLOMA])/100</f>
        <v>2.6000000000000002E-2</v>
      </c>
      <c r="Q44" s="35">
        <f>((SUMIF(tbl_schools[COMMUNITY_AREA_NUMBER],Table3[[#This Row],[CA_NUMBER]],tbl_schools[COLLEGE_ENROLLMENT]))*-1)*-1</f>
        <v>7055</v>
      </c>
      <c r="R44" s="36">
        <f>IFERROR(AVERAGEIF(tbl_schools[COMMUNITY_AREA_NUMBER],Table3[[#This Row],[CA_NUMBER]],tbl_schools[SAFETY_SCORE]),"NA")</f>
        <v>74.090909090909093</v>
      </c>
      <c r="S44" s="36">
        <f>IFERROR(AVERAGEIF(tbl_schools[COMMUNITY_AREA_NUMBER],Table3[[#This Row],[CA_NUMBER]],tbl_schools[Family_Involvement_Score]),"NA")</f>
        <v>76</v>
      </c>
      <c r="T44" s="36">
        <f>IFERROR(AVERAGEIF(tbl_schools[COMMUNITY_AREA_NUMBER],Table3[[#This Row],[CA_NUMBER]],tbl_schools[Leaders_Score]),"NA")</f>
        <v>74.5</v>
      </c>
      <c r="U44" s="36">
        <f>IFERROR(AVERAGEIF(tbl_schools[COMMUNITY_AREA_NUMBER],Table3[[#This Row],[CA_NUMBER]],tbl_schools[Teachers_Score]),"NA")</f>
        <v>66</v>
      </c>
      <c r="V44" s="36">
        <f>IFERROR(AVERAGEIF(tbl_schools[COMMUNITY_AREA_NUMBER],Table3[[#This Row],[CA_NUMBER]],tbl_schools[Parent_Engagement_Score]),"NA")</f>
        <v>53.4</v>
      </c>
      <c r="W44" s="36">
        <f>IFERROR(AVERAGEIF(tbl_schools[COMMUNITY_AREA_NUMBER],Table3[[#This Row],[CA_NUMBER]],tbl_schools[Parent_Environment_Score]),"NA")</f>
        <v>48.3</v>
      </c>
      <c r="X44" s="37">
        <f>IFERROR(SUMIF(tbl_schools[COMMUNITY_AREA_NUMBER],Table3[[#This Row],[CA_NUMBER]],tbl_schools[Rate_of_Misconducts__per_100_students_]),"NA")</f>
        <v>90.8</v>
      </c>
      <c r="Y44" s="3"/>
    </row>
    <row r="45" spans="2:25" x14ac:dyDescent="0.2">
      <c r="B45" s="31">
        <v>41</v>
      </c>
      <c r="C45" s="32" t="str">
        <f>VLOOKUP(Table3[[#This Row],[CA_NUMBER]],tbl_census[COMMUNITY_AREA_NUMBER]:tbl_census[COMMUNITY_AREA_NAME],2,FALSE)</f>
        <v>Hyde Park</v>
      </c>
      <c r="D45" s="32">
        <f>COUNTIF(tbl_crime[COMMUNITY_AREA_NUMBER],Table3[[#This Row],[CA_NUMBER]])</f>
        <v>2</v>
      </c>
      <c r="E45" s="32">
        <f>COUNTIFS(tbl_crime[COMMUNITY_AREA_NUMBER],Table3[[#This Row],[CA_NUMBER]],tbl_crime[YEAR],$Z$2)</f>
        <v>0</v>
      </c>
      <c r="F45" s="32">
        <f>COUNTIFS(tbl_crime[COMMUNITY_AREA_NUMBER],Table3[[#This Row],[CA_NUMBER]],tbl_crime[YEAR],$Z$3)</f>
        <v>0</v>
      </c>
      <c r="G45" s="32">
        <f>COUNTIFS(tbl_crime[COMMUNITY_AREA_NUMBER],Table3[[#This Row],[CA_NUMBER]],tbl_crime[YEAR],$Z$4)</f>
        <v>1</v>
      </c>
      <c r="H45" s="32">
        <f>COUNTIFS(tbl_crime[COMMUNITY_AREA_NUMBER],Table3[[#This Row],[CA_NUMBER]],tbl_crime[YEAR],$Z$5)</f>
        <v>0</v>
      </c>
      <c r="I45" s="32">
        <f>COUNTIFS(tbl_crime[COMMUNITY_AREA_NUMBER],Table3[[#This Row],[CA_NUMBER]],tbl_crime[YEAR],$Z$6)</f>
        <v>0</v>
      </c>
      <c r="J45" s="32">
        <f>SUM(Table3[[#This Row],[crimes_2008]:[crimes_2012]])</f>
        <v>1</v>
      </c>
      <c r="K45" s="32">
        <f>_xlfn.XLOOKUP(Table3[[#This Row],[CA_NUMBER]],tbl_census[COMMUNITY_AREA_NUMBER],tbl_census[HARDSHIP_INDEX])</f>
        <v>14</v>
      </c>
      <c r="L45" s="33">
        <f>_xlfn.XLOOKUP(Table3[[#This Row],[CA_NUMBER]],tbl_census[COMMUNITY_AREA_NUMBER],tbl_census[PER_CAPITA_INCOME])</f>
        <v>39056</v>
      </c>
      <c r="M45" s="34">
        <f>_xlfn.XLOOKUP(Table3[[#This Row],[CA_NUMBER]],tbl_census[COMMUNITY_AREA_NUMBER],tbl_census[PERCENT_OF_HOUSING_CROWDED])/100</f>
        <v>1.4999999999999999E-2</v>
      </c>
      <c r="N45" s="34">
        <f>_xlfn.XLOOKUP(Table3[[#This Row],[CA_NUMBER]],tbl_census[COMMUNITY_AREA_NUMBER],tbl_census[PERCENT_HOUSEHOLDS_BELOW_POVERTY])/100</f>
        <v>0.184</v>
      </c>
      <c r="O45" s="34">
        <f>_xlfn.XLOOKUP(Table3[[#This Row],[CA_NUMBER]],tbl_census[COMMUNITY_AREA_NUMBER],tbl_census[PERCENT_AGED_16__UNEMPLOYED])/100</f>
        <v>8.4000000000000005E-2</v>
      </c>
      <c r="P45" s="34">
        <f>_xlfn.XLOOKUP(Table3[[#This Row],[CA_NUMBER]],tbl_census[COMMUNITY_AREA_NUMBER],tbl_census[PERCENT_AGED_25__WITHOUT_HIGH_SCHOOL_DIPLOMA])/100</f>
        <v>4.2999999999999997E-2</v>
      </c>
      <c r="Q45" s="35">
        <f>((SUMIF(tbl_schools[COMMUNITY_AREA_NUMBER],Table3[[#This Row],[CA_NUMBER]],tbl_schools[COLLEGE_ENROLLMENT]))*-1)*-1</f>
        <v>1930</v>
      </c>
      <c r="R45" s="36">
        <f>IFERROR(AVERAGEIF(tbl_schools[COMMUNITY_AREA_NUMBER],Table3[[#This Row],[CA_NUMBER]],tbl_schools[SAFETY_SCORE]),"NA")</f>
        <v>58.5</v>
      </c>
      <c r="S45" s="36" t="str">
        <f>IFERROR(AVERAGEIF(tbl_schools[COMMUNITY_AREA_NUMBER],Table3[[#This Row],[CA_NUMBER]],tbl_schools[Family_Involvement_Score]),"NA")</f>
        <v>NA</v>
      </c>
      <c r="T45" s="36" t="str">
        <f>IFERROR(AVERAGEIF(tbl_schools[COMMUNITY_AREA_NUMBER],Table3[[#This Row],[CA_NUMBER]],tbl_schools[Leaders_Score]),"NA")</f>
        <v>NA</v>
      </c>
      <c r="U45" s="36" t="str">
        <f>IFERROR(AVERAGEIF(tbl_schools[COMMUNITY_AREA_NUMBER],Table3[[#This Row],[CA_NUMBER]],tbl_schools[Teachers_Score]),"NA")</f>
        <v>NA</v>
      </c>
      <c r="V45" s="36">
        <f>IFERROR(AVERAGEIF(tbl_schools[COMMUNITY_AREA_NUMBER],Table3[[#This Row],[CA_NUMBER]],tbl_schools[Parent_Engagement_Score]),"NA")</f>
        <v>48</v>
      </c>
      <c r="W45" s="36">
        <f>IFERROR(AVERAGEIF(tbl_schools[COMMUNITY_AREA_NUMBER],Table3[[#This Row],[CA_NUMBER]],tbl_schools[Parent_Environment_Score]),"NA")</f>
        <v>46.25</v>
      </c>
      <c r="X45" s="37">
        <f>IFERROR(SUMIF(tbl_schools[COMMUNITY_AREA_NUMBER],Table3[[#This Row],[CA_NUMBER]],tbl_schools[Rate_of_Misconducts__per_100_students_]),"NA")</f>
        <v>83.7</v>
      </c>
      <c r="Y45" s="3"/>
    </row>
    <row r="46" spans="2:25" x14ac:dyDescent="0.2">
      <c r="B46" s="31">
        <v>37</v>
      </c>
      <c r="C46" s="32" t="str">
        <f>VLOOKUP(Table3[[#This Row],[CA_NUMBER]],tbl_census[COMMUNITY_AREA_NUMBER]:tbl_census[COMMUNITY_AREA_NAME],2,FALSE)</f>
        <v>Fuller Park</v>
      </c>
      <c r="D46" s="32">
        <f>COUNTIF(tbl_crime[COMMUNITY_AREA_NUMBER],Table3[[#This Row],[CA_NUMBER]])</f>
        <v>2</v>
      </c>
      <c r="E46" s="32">
        <f>COUNTIFS(tbl_crime[COMMUNITY_AREA_NUMBER],Table3[[#This Row],[CA_NUMBER]],tbl_crime[YEAR],$Z$2)</f>
        <v>0</v>
      </c>
      <c r="F46" s="32">
        <f>COUNTIFS(tbl_crime[COMMUNITY_AREA_NUMBER],Table3[[#This Row],[CA_NUMBER]],tbl_crime[YEAR],$Z$3)</f>
        <v>0</v>
      </c>
      <c r="G46" s="32">
        <f>COUNTIFS(tbl_crime[COMMUNITY_AREA_NUMBER],Table3[[#This Row],[CA_NUMBER]],tbl_crime[YEAR],$Z$4)</f>
        <v>0</v>
      </c>
      <c r="H46" s="32">
        <f>COUNTIFS(tbl_crime[COMMUNITY_AREA_NUMBER],Table3[[#This Row],[CA_NUMBER]],tbl_crime[YEAR],$Z$5)</f>
        <v>0</v>
      </c>
      <c r="I46" s="32">
        <f>COUNTIFS(tbl_crime[COMMUNITY_AREA_NUMBER],Table3[[#This Row],[CA_NUMBER]],tbl_crime[YEAR],$Z$6)</f>
        <v>0</v>
      </c>
      <c r="J46" s="32">
        <f>SUM(Table3[[#This Row],[crimes_2008]:[crimes_2012]])</f>
        <v>0</v>
      </c>
      <c r="K46" s="32">
        <f>_xlfn.XLOOKUP(Table3[[#This Row],[CA_NUMBER]],tbl_census[COMMUNITY_AREA_NUMBER],tbl_census[HARDSHIP_INDEX])</f>
        <v>97</v>
      </c>
      <c r="L46" s="33">
        <f>_xlfn.XLOOKUP(Table3[[#This Row],[CA_NUMBER]],tbl_census[COMMUNITY_AREA_NUMBER],tbl_census[PER_CAPITA_INCOME])</f>
        <v>10432</v>
      </c>
      <c r="M46" s="34">
        <f>_xlfn.XLOOKUP(Table3[[#This Row],[CA_NUMBER]],tbl_census[COMMUNITY_AREA_NUMBER],tbl_census[PERCENT_OF_HOUSING_CROWDED])/100</f>
        <v>3.2000000000000001E-2</v>
      </c>
      <c r="N46" s="34">
        <f>_xlfn.XLOOKUP(Table3[[#This Row],[CA_NUMBER]],tbl_census[COMMUNITY_AREA_NUMBER],tbl_census[PERCENT_HOUSEHOLDS_BELOW_POVERTY])/100</f>
        <v>0.51200000000000001</v>
      </c>
      <c r="O46" s="34">
        <f>_xlfn.XLOOKUP(Table3[[#This Row],[CA_NUMBER]],tbl_census[COMMUNITY_AREA_NUMBER],tbl_census[PERCENT_AGED_16__UNEMPLOYED])/100</f>
        <v>0.33899999999999997</v>
      </c>
      <c r="P46" s="34">
        <f>_xlfn.XLOOKUP(Table3[[#This Row],[CA_NUMBER]],tbl_census[COMMUNITY_AREA_NUMBER],tbl_census[PERCENT_AGED_25__WITHOUT_HIGH_SCHOOL_DIPLOMA])/100</f>
        <v>0.26600000000000001</v>
      </c>
      <c r="Q46" s="35">
        <f>((SUMIF(tbl_schools[COMMUNITY_AREA_NUMBER],Table3[[#This Row],[CA_NUMBER]],tbl_schools[COLLEGE_ENROLLMENT]))*-1)*-1</f>
        <v>531</v>
      </c>
      <c r="R46" s="36">
        <f>IFERROR(AVERAGEIF(tbl_schools[COMMUNITY_AREA_NUMBER],Table3[[#This Row],[CA_NUMBER]],tbl_schools[SAFETY_SCORE]),"NA")</f>
        <v>35.5</v>
      </c>
      <c r="S46" s="36">
        <f>IFERROR(AVERAGEIF(tbl_schools[COMMUNITY_AREA_NUMBER],Table3[[#This Row],[CA_NUMBER]],tbl_schools[Family_Involvement_Score]),"NA")</f>
        <v>25</v>
      </c>
      <c r="T46" s="36">
        <f>IFERROR(AVERAGEIF(tbl_schools[COMMUNITY_AREA_NUMBER],Table3[[#This Row],[CA_NUMBER]],tbl_schools[Leaders_Score]),"NA")</f>
        <v>20</v>
      </c>
      <c r="U46" s="36">
        <f>IFERROR(AVERAGEIF(tbl_schools[COMMUNITY_AREA_NUMBER],Table3[[#This Row],[CA_NUMBER]],tbl_schools[Teachers_Score]),"NA")</f>
        <v>28</v>
      </c>
      <c r="V46" s="36">
        <f>IFERROR(AVERAGEIF(tbl_schools[COMMUNITY_AREA_NUMBER],Table3[[#This Row],[CA_NUMBER]],tbl_schools[Parent_Engagement_Score]),"NA")</f>
        <v>51</v>
      </c>
      <c r="W46" s="36">
        <f>IFERROR(AVERAGEIF(tbl_schools[COMMUNITY_AREA_NUMBER],Table3[[#This Row],[CA_NUMBER]],tbl_schools[Parent_Environment_Score]),"NA")</f>
        <v>52</v>
      </c>
      <c r="X46" s="37">
        <f>IFERROR(SUMIF(tbl_schools[COMMUNITY_AREA_NUMBER],Table3[[#This Row],[CA_NUMBER]],tbl_schools[Rate_of_Misconducts__per_100_students_]),"NA")</f>
        <v>82.5</v>
      </c>
      <c r="Y46" s="3"/>
    </row>
    <row r="47" spans="2:25" x14ac:dyDescent="0.2">
      <c r="B47" s="31">
        <v>31</v>
      </c>
      <c r="C47" s="32" t="str">
        <f>VLOOKUP(Table3[[#This Row],[CA_NUMBER]],tbl_census[COMMUNITY_AREA_NUMBER]:tbl_census[COMMUNITY_AREA_NAME],2,FALSE)</f>
        <v>Lower West Side</v>
      </c>
      <c r="D47" s="32">
        <f>COUNTIF(tbl_crime[COMMUNITY_AREA_NUMBER],Table3[[#This Row],[CA_NUMBER]])</f>
        <v>9</v>
      </c>
      <c r="E47" s="32">
        <f>COUNTIFS(tbl_crime[COMMUNITY_AREA_NUMBER],Table3[[#This Row],[CA_NUMBER]],tbl_crime[YEAR],$Z$2)</f>
        <v>0</v>
      </c>
      <c r="F47" s="32">
        <f>COUNTIFS(tbl_crime[COMMUNITY_AREA_NUMBER],Table3[[#This Row],[CA_NUMBER]],tbl_crime[YEAR],$Z$3)</f>
        <v>3</v>
      </c>
      <c r="G47" s="32">
        <f>COUNTIFS(tbl_crime[COMMUNITY_AREA_NUMBER],Table3[[#This Row],[CA_NUMBER]],tbl_crime[YEAR],$Z$4)</f>
        <v>0</v>
      </c>
      <c r="H47" s="32">
        <f>COUNTIFS(tbl_crime[COMMUNITY_AREA_NUMBER],Table3[[#This Row],[CA_NUMBER]],tbl_crime[YEAR],$Z$5)</f>
        <v>1</v>
      </c>
      <c r="I47" s="32">
        <f>COUNTIFS(tbl_crime[COMMUNITY_AREA_NUMBER],Table3[[#This Row],[CA_NUMBER]],tbl_crime[YEAR],$Z$6)</f>
        <v>0</v>
      </c>
      <c r="J47" s="32">
        <f>SUM(Table3[[#This Row],[crimes_2008]:[crimes_2012]])</f>
        <v>4</v>
      </c>
      <c r="K47" s="32">
        <f>_xlfn.XLOOKUP(Table3[[#This Row],[CA_NUMBER]],tbl_census[COMMUNITY_AREA_NUMBER],tbl_census[HARDSHIP_INDEX])</f>
        <v>76</v>
      </c>
      <c r="L47" s="33">
        <f>_xlfn.XLOOKUP(Table3[[#This Row],[CA_NUMBER]],tbl_census[COMMUNITY_AREA_NUMBER],tbl_census[PER_CAPITA_INCOME])</f>
        <v>16444</v>
      </c>
      <c r="M47" s="34">
        <f>_xlfn.XLOOKUP(Table3[[#This Row],[CA_NUMBER]],tbl_census[COMMUNITY_AREA_NUMBER],tbl_census[PERCENT_OF_HOUSING_CROWDED])/100</f>
        <v>9.6000000000000002E-2</v>
      </c>
      <c r="N47" s="34">
        <f>_xlfn.XLOOKUP(Table3[[#This Row],[CA_NUMBER]],tbl_census[COMMUNITY_AREA_NUMBER],tbl_census[PERCENT_HOUSEHOLDS_BELOW_POVERTY])/100</f>
        <v>0.25800000000000001</v>
      </c>
      <c r="O47" s="34">
        <f>_xlfn.XLOOKUP(Table3[[#This Row],[CA_NUMBER]],tbl_census[COMMUNITY_AREA_NUMBER],tbl_census[PERCENT_AGED_16__UNEMPLOYED])/100</f>
        <v>0.158</v>
      </c>
      <c r="P47" s="34">
        <f>_xlfn.XLOOKUP(Table3[[#This Row],[CA_NUMBER]],tbl_census[COMMUNITY_AREA_NUMBER],tbl_census[PERCENT_AGED_25__WITHOUT_HIGH_SCHOOL_DIPLOMA])/100</f>
        <v>0.40700000000000003</v>
      </c>
      <c r="Q47" s="35">
        <f>((SUMIF(tbl_schools[COMMUNITY_AREA_NUMBER],Table3[[#This Row],[CA_NUMBER]],tbl_schools[COLLEGE_ENROLLMENT]))*-1)*-1</f>
        <v>7257</v>
      </c>
      <c r="R47" s="36">
        <f>IFERROR(AVERAGEIF(tbl_schools[COMMUNITY_AREA_NUMBER],Table3[[#This Row],[CA_NUMBER]],tbl_schools[SAFETY_SCORE]),"NA")</f>
        <v>51.3</v>
      </c>
      <c r="S47" s="36">
        <f>IFERROR(AVERAGEIF(tbl_schools[COMMUNITY_AREA_NUMBER],Table3[[#This Row],[CA_NUMBER]],tbl_schools[Family_Involvement_Score]),"NA")</f>
        <v>47</v>
      </c>
      <c r="T47" s="36">
        <f>IFERROR(AVERAGEIF(tbl_schools[COMMUNITY_AREA_NUMBER],Table3[[#This Row],[CA_NUMBER]],tbl_schools[Leaders_Score]),"NA")</f>
        <v>34.833333333333336</v>
      </c>
      <c r="U47" s="36">
        <f>IFERROR(AVERAGEIF(tbl_schools[COMMUNITY_AREA_NUMBER],Table3[[#This Row],[CA_NUMBER]],tbl_schools[Teachers_Score]),"NA")</f>
        <v>45.666666666666664</v>
      </c>
      <c r="V47" s="36">
        <f>IFERROR(AVERAGEIF(tbl_schools[COMMUNITY_AREA_NUMBER],Table3[[#This Row],[CA_NUMBER]],tbl_schools[Parent_Engagement_Score]),"NA")</f>
        <v>49.285714285714285</v>
      </c>
      <c r="W47" s="36">
        <f>IFERROR(AVERAGEIF(tbl_schools[COMMUNITY_AREA_NUMBER],Table3[[#This Row],[CA_NUMBER]],tbl_schools[Parent_Environment_Score]),"NA")</f>
        <v>52</v>
      </c>
      <c r="X47" s="37">
        <f>IFERROR(SUMIF(tbl_schools[COMMUNITY_AREA_NUMBER],Table3[[#This Row],[CA_NUMBER]],tbl_schools[Rate_of_Misconducts__per_100_students_]),"NA")</f>
        <v>80.7</v>
      </c>
      <c r="Y47" s="3"/>
    </row>
    <row r="48" spans="2:25" x14ac:dyDescent="0.2">
      <c r="B48" s="31">
        <v>63</v>
      </c>
      <c r="C48" s="32" t="str">
        <f>VLOOKUP(Table3[[#This Row],[CA_NUMBER]],tbl_census[COMMUNITY_AREA_NUMBER]:tbl_census[COMMUNITY_AREA_NAME],2,FALSE)</f>
        <v>Gage Park</v>
      </c>
      <c r="D48" s="32">
        <f>COUNTIF(tbl_crime[COMMUNITY_AREA_NUMBER],Table3[[#This Row],[CA_NUMBER]])</f>
        <v>7</v>
      </c>
      <c r="E48" s="32">
        <f>COUNTIFS(tbl_crime[COMMUNITY_AREA_NUMBER],Table3[[#This Row],[CA_NUMBER]],tbl_crime[YEAR],$Z$2)</f>
        <v>0</v>
      </c>
      <c r="F48" s="32">
        <f>COUNTIFS(tbl_crime[COMMUNITY_AREA_NUMBER],Table3[[#This Row],[CA_NUMBER]],tbl_crime[YEAR],$Z$3)</f>
        <v>1</v>
      </c>
      <c r="G48" s="32">
        <f>COUNTIFS(tbl_crime[COMMUNITY_AREA_NUMBER],Table3[[#This Row],[CA_NUMBER]],tbl_crime[YEAR],$Z$4)</f>
        <v>0</v>
      </c>
      <c r="H48" s="32">
        <f>COUNTIFS(tbl_crime[COMMUNITY_AREA_NUMBER],Table3[[#This Row],[CA_NUMBER]],tbl_crime[YEAR],$Z$5)</f>
        <v>0</v>
      </c>
      <c r="I48" s="32">
        <f>COUNTIFS(tbl_crime[COMMUNITY_AREA_NUMBER],Table3[[#This Row],[CA_NUMBER]],tbl_crime[YEAR],$Z$6)</f>
        <v>1</v>
      </c>
      <c r="J48" s="32">
        <f>SUM(Table3[[#This Row],[crimes_2008]:[crimes_2012]])</f>
        <v>2</v>
      </c>
      <c r="K48" s="32">
        <f>_xlfn.XLOOKUP(Table3[[#This Row],[CA_NUMBER]],tbl_census[COMMUNITY_AREA_NUMBER],tbl_census[HARDSHIP_INDEX])</f>
        <v>93</v>
      </c>
      <c r="L48" s="33">
        <f>_xlfn.XLOOKUP(Table3[[#This Row],[CA_NUMBER]],tbl_census[COMMUNITY_AREA_NUMBER],tbl_census[PER_CAPITA_INCOME])</f>
        <v>12171</v>
      </c>
      <c r="M48" s="34">
        <f>_xlfn.XLOOKUP(Table3[[#This Row],[CA_NUMBER]],tbl_census[COMMUNITY_AREA_NUMBER],tbl_census[PERCENT_OF_HOUSING_CROWDED])/100</f>
        <v>0.158</v>
      </c>
      <c r="N48" s="34">
        <f>_xlfn.XLOOKUP(Table3[[#This Row],[CA_NUMBER]],tbl_census[COMMUNITY_AREA_NUMBER],tbl_census[PERCENT_HOUSEHOLDS_BELOW_POVERTY])/100</f>
        <v>0.23399999999999999</v>
      </c>
      <c r="O48" s="34">
        <f>_xlfn.XLOOKUP(Table3[[#This Row],[CA_NUMBER]],tbl_census[COMMUNITY_AREA_NUMBER],tbl_census[PERCENT_AGED_16__UNEMPLOYED])/100</f>
        <v>0.182</v>
      </c>
      <c r="P48" s="34">
        <f>_xlfn.XLOOKUP(Table3[[#This Row],[CA_NUMBER]],tbl_census[COMMUNITY_AREA_NUMBER],tbl_census[PERCENT_AGED_25__WITHOUT_HIGH_SCHOOL_DIPLOMA])/100</f>
        <v>0.51500000000000001</v>
      </c>
      <c r="Q48" s="35">
        <f>((SUMIF(tbl_schools[COMMUNITY_AREA_NUMBER],Table3[[#This Row],[CA_NUMBER]],tbl_schools[COLLEGE_ENROLLMENT]))*-1)*-1</f>
        <v>9915</v>
      </c>
      <c r="R48" s="36">
        <f>IFERROR(AVERAGEIF(tbl_schools[COMMUNITY_AREA_NUMBER],Table3[[#This Row],[CA_NUMBER]],tbl_schools[SAFETY_SCORE]),"NA")</f>
        <v>49.142857142857146</v>
      </c>
      <c r="S48" s="36">
        <f>IFERROR(AVERAGEIF(tbl_schools[COMMUNITY_AREA_NUMBER],Table3[[#This Row],[CA_NUMBER]],tbl_schools[Family_Involvement_Score]),"NA")</f>
        <v>49.111111111111114</v>
      </c>
      <c r="T48" s="36">
        <f>IFERROR(AVERAGEIF(tbl_schools[COMMUNITY_AREA_NUMBER],Table3[[#This Row],[CA_NUMBER]],tbl_schools[Leaders_Score]),"NA")</f>
        <v>50</v>
      </c>
      <c r="U48" s="36">
        <f>IFERROR(AVERAGEIF(tbl_schools[COMMUNITY_AREA_NUMBER],Table3[[#This Row],[CA_NUMBER]],tbl_schools[Teachers_Score]),"NA")</f>
        <v>51.333333333333336</v>
      </c>
      <c r="V48" s="36">
        <f>IFERROR(AVERAGEIF(tbl_schools[COMMUNITY_AREA_NUMBER],Table3[[#This Row],[CA_NUMBER]],tbl_schools[Parent_Engagement_Score]),"NA")</f>
        <v>50.25</v>
      </c>
      <c r="W48" s="36">
        <f>IFERROR(AVERAGEIF(tbl_schools[COMMUNITY_AREA_NUMBER],Table3[[#This Row],[CA_NUMBER]],tbl_schools[Parent_Environment_Score]),"NA")</f>
        <v>50.875</v>
      </c>
      <c r="X48" s="37">
        <f>IFERROR(SUMIF(tbl_schools[COMMUNITY_AREA_NUMBER],Table3[[#This Row],[CA_NUMBER]],tbl_schools[Rate_of_Misconducts__per_100_students_]),"NA")</f>
        <v>76.999999999999986</v>
      </c>
      <c r="Y48" s="3"/>
    </row>
    <row r="49" spans="2:25" x14ac:dyDescent="0.2">
      <c r="B49" s="31">
        <v>16</v>
      </c>
      <c r="C49" s="32" t="str">
        <f>VLOOKUP(Table3[[#This Row],[CA_NUMBER]],tbl_census[COMMUNITY_AREA_NUMBER]:tbl_census[COMMUNITY_AREA_NAME],2,FALSE)</f>
        <v>Irving Park</v>
      </c>
      <c r="D49" s="32">
        <f>COUNTIF(tbl_crime[COMMUNITY_AREA_NUMBER],Table3[[#This Row],[CA_NUMBER]])</f>
        <v>8</v>
      </c>
      <c r="E49" s="32">
        <f>COUNTIFS(tbl_crime[COMMUNITY_AREA_NUMBER],Table3[[#This Row],[CA_NUMBER]],tbl_crime[YEAR],$Z$2)</f>
        <v>0</v>
      </c>
      <c r="F49" s="32">
        <f>COUNTIFS(tbl_crime[COMMUNITY_AREA_NUMBER],Table3[[#This Row],[CA_NUMBER]],tbl_crime[YEAR],$Z$3)</f>
        <v>0</v>
      </c>
      <c r="G49" s="32">
        <f>COUNTIFS(tbl_crime[COMMUNITY_AREA_NUMBER],Table3[[#This Row],[CA_NUMBER]],tbl_crime[YEAR],$Z$4)</f>
        <v>1</v>
      </c>
      <c r="H49" s="32">
        <f>COUNTIFS(tbl_crime[COMMUNITY_AREA_NUMBER],Table3[[#This Row],[CA_NUMBER]],tbl_crime[YEAR],$Z$5)</f>
        <v>0</v>
      </c>
      <c r="I49" s="32">
        <f>COUNTIFS(tbl_crime[COMMUNITY_AREA_NUMBER],Table3[[#This Row],[CA_NUMBER]],tbl_crime[YEAR],$Z$6)</f>
        <v>0</v>
      </c>
      <c r="J49" s="32">
        <f>SUM(Table3[[#This Row],[crimes_2008]:[crimes_2012]])</f>
        <v>1</v>
      </c>
      <c r="K49" s="32">
        <f>_xlfn.XLOOKUP(Table3[[#This Row],[CA_NUMBER]],tbl_census[COMMUNITY_AREA_NUMBER],tbl_census[HARDSHIP_INDEX])</f>
        <v>34</v>
      </c>
      <c r="L49" s="33">
        <f>_xlfn.XLOOKUP(Table3[[#This Row],[CA_NUMBER]],tbl_census[COMMUNITY_AREA_NUMBER],tbl_census[PER_CAPITA_INCOME])</f>
        <v>27249</v>
      </c>
      <c r="M49" s="34">
        <f>_xlfn.XLOOKUP(Table3[[#This Row],[CA_NUMBER]],tbl_census[COMMUNITY_AREA_NUMBER],tbl_census[PERCENT_OF_HOUSING_CROWDED])/100</f>
        <v>6.3E-2</v>
      </c>
      <c r="N49" s="34">
        <f>_xlfn.XLOOKUP(Table3[[#This Row],[CA_NUMBER]],tbl_census[COMMUNITY_AREA_NUMBER],tbl_census[PERCENT_HOUSEHOLDS_BELOW_POVERTY])/100</f>
        <v>0.13100000000000001</v>
      </c>
      <c r="O49" s="34">
        <f>_xlfn.XLOOKUP(Table3[[#This Row],[CA_NUMBER]],tbl_census[COMMUNITY_AREA_NUMBER],tbl_census[PERCENT_AGED_16__UNEMPLOYED])/100</f>
        <v>0.1</v>
      </c>
      <c r="P49" s="34">
        <f>_xlfn.XLOOKUP(Table3[[#This Row],[CA_NUMBER]],tbl_census[COMMUNITY_AREA_NUMBER],tbl_census[PERCENT_AGED_25__WITHOUT_HIGH_SCHOOL_DIPLOMA])/100</f>
        <v>0.22399999999999998</v>
      </c>
      <c r="Q49" s="35">
        <f>((SUMIF(tbl_schools[COMMUNITY_AREA_NUMBER],Table3[[#This Row],[CA_NUMBER]],tbl_schools[COLLEGE_ENROLLMENT]))*-1)*-1</f>
        <v>7764</v>
      </c>
      <c r="R49" s="36">
        <f>IFERROR(AVERAGEIF(tbl_schools[COMMUNITY_AREA_NUMBER],Table3[[#This Row],[CA_NUMBER]],tbl_schools[SAFETY_SCORE]),"NA")</f>
        <v>54.875</v>
      </c>
      <c r="S49" s="36">
        <f>IFERROR(AVERAGEIF(tbl_schools[COMMUNITY_AREA_NUMBER],Table3[[#This Row],[CA_NUMBER]],tbl_schools[Family_Involvement_Score]),"NA")</f>
        <v>55.5</v>
      </c>
      <c r="T49" s="36">
        <f>IFERROR(AVERAGEIF(tbl_schools[COMMUNITY_AREA_NUMBER],Table3[[#This Row],[CA_NUMBER]],tbl_schools[Leaders_Score]),"NA")</f>
        <v>49.666666666666664</v>
      </c>
      <c r="U49" s="36">
        <f>IFERROR(AVERAGEIF(tbl_schools[COMMUNITY_AREA_NUMBER],Table3[[#This Row],[CA_NUMBER]],tbl_schools[Teachers_Score]),"NA")</f>
        <v>43</v>
      </c>
      <c r="V49" s="36">
        <f>IFERROR(AVERAGEIF(tbl_schools[COMMUNITY_AREA_NUMBER],Table3[[#This Row],[CA_NUMBER]],tbl_schools[Parent_Engagement_Score]),"NA")</f>
        <v>53.428571428571431</v>
      </c>
      <c r="W49" s="36">
        <f>IFERROR(AVERAGEIF(tbl_schools[COMMUNITY_AREA_NUMBER],Table3[[#This Row],[CA_NUMBER]],tbl_schools[Parent_Environment_Score]),"NA")</f>
        <v>51</v>
      </c>
      <c r="X49" s="37">
        <f>IFERROR(SUMIF(tbl_schools[COMMUNITY_AREA_NUMBER],Table3[[#This Row],[CA_NUMBER]],tbl_schools[Rate_of_Misconducts__per_100_students_]),"NA")</f>
        <v>73.7</v>
      </c>
      <c r="Y49" s="3"/>
    </row>
    <row r="50" spans="2:25" x14ac:dyDescent="0.2">
      <c r="B50" s="31">
        <v>2</v>
      </c>
      <c r="C50" s="32" t="str">
        <f>VLOOKUP(Table3[[#This Row],[CA_NUMBER]],tbl_census[COMMUNITY_AREA_NUMBER]:tbl_census[COMMUNITY_AREA_NAME],2,FALSE)</f>
        <v>West Ridge</v>
      </c>
      <c r="D50" s="32">
        <f>COUNTIF(tbl_crime[COMMUNITY_AREA_NUMBER],Table3[[#This Row],[CA_NUMBER]])</f>
        <v>7</v>
      </c>
      <c r="E50" s="32">
        <f>COUNTIFS(tbl_crime[COMMUNITY_AREA_NUMBER],Table3[[#This Row],[CA_NUMBER]],tbl_crime[YEAR],$Z$2)</f>
        <v>1</v>
      </c>
      <c r="F50" s="32">
        <f>COUNTIFS(tbl_crime[COMMUNITY_AREA_NUMBER],Table3[[#This Row],[CA_NUMBER]],tbl_crime[YEAR],$Z$3)</f>
        <v>1</v>
      </c>
      <c r="G50" s="32">
        <f>COUNTIFS(tbl_crime[COMMUNITY_AREA_NUMBER],Table3[[#This Row],[CA_NUMBER]],tbl_crime[YEAR],$Z$4)</f>
        <v>1</v>
      </c>
      <c r="H50" s="32">
        <f>COUNTIFS(tbl_crime[COMMUNITY_AREA_NUMBER],Table3[[#This Row],[CA_NUMBER]],tbl_crime[YEAR],$Z$5)</f>
        <v>0</v>
      </c>
      <c r="I50" s="32">
        <f>COUNTIFS(tbl_crime[COMMUNITY_AREA_NUMBER],Table3[[#This Row],[CA_NUMBER]],tbl_crime[YEAR],$Z$6)</f>
        <v>0</v>
      </c>
      <c r="J50" s="32">
        <f>SUM(Table3[[#This Row],[crimes_2008]:[crimes_2012]])</f>
        <v>3</v>
      </c>
      <c r="K50" s="32">
        <f>_xlfn.XLOOKUP(Table3[[#This Row],[CA_NUMBER]],tbl_census[COMMUNITY_AREA_NUMBER],tbl_census[HARDSHIP_INDEX])</f>
        <v>46</v>
      </c>
      <c r="L50" s="33">
        <f>_xlfn.XLOOKUP(Table3[[#This Row],[CA_NUMBER]],tbl_census[COMMUNITY_AREA_NUMBER],tbl_census[PER_CAPITA_INCOME])</f>
        <v>23040</v>
      </c>
      <c r="M50" s="34">
        <f>_xlfn.XLOOKUP(Table3[[#This Row],[CA_NUMBER]],tbl_census[COMMUNITY_AREA_NUMBER],tbl_census[PERCENT_OF_HOUSING_CROWDED])/100</f>
        <v>7.8E-2</v>
      </c>
      <c r="N50" s="34">
        <f>_xlfn.XLOOKUP(Table3[[#This Row],[CA_NUMBER]],tbl_census[COMMUNITY_AREA_NUMBER],tbl_census[PERCENT_HOUSEHOLDS_BELOW_POVERTY])/100</f>
        <v>0.17199999999999999</v>
      </c>
      <c r="O50" s="34">
        <f>_xlfn.XLOOKUP(Table3[[#This Row],[CA_NUMBER]],tbl_census[COMMUNITY_AREA_NUMBER],tbl_census[PERCENT_AGED_16__UNEMPLOYED])/100</f>
        <v>8.8000000000000009E-2</v>
      </c>
      <c r="P50" s="34">
        <f>_xlfn.XLOOKUP(Table3[[#This Row],[CA_NUMBER]],tbl_census[COMMUNITY_AREA_NUMBER],tbl_census[PERCENT_AGED_25__WITHOUT_HIGH_SCHOOL_DIPLOMA])/100</f>
        <v>0.20800000000000002</v>
      </c>
      <c r="Q50" s="35">
        <f>((SUMIF(tbl_schools[COMMUNITY_AREA_NUMBER],Table3[[#This Row],[CA_NUMBER]],tbl_schools[COLLEGE_ENROLLMENT]))*-1)*-1</f>
        <v>8197</v>
      </c>
      <c r="R50" s="36">
        <f>IFERROR(AVERAGEIF(tbl_schools[COMMUNITY_AREA_NUMBER],Table3[[#This Row],[CA_NUMBER]],tbl_schools[SAFETY_SCORE]),"NA")</f>
        <v>67.222222222222229</v>
      </c>
      <c r="S50" s="36">
        <f>IFERROR(AVERAGEIF(tbl_schools[COMMUNITY_AREA_NUMBER],Table3[[#This Row],[CA_NUMBER]],tbl_schools[Family_Involvement_Score]),"NA")</f>
        <v>59.571428571428569</v>
      </c>
      <c r="T50" s="36">
        <f>IFERROR(AVERAGEIF(tbl_schools[COMMUNITY_AREA_NUMBER],Table3[[#This Row],[CA_NUMBER]],tbl_schools[Leaders_Score]),"NA")</f>
        <v>59.714285714285715</v>
      </c>
      <c r="U50" s="36">
        <f>IFERROR(AVERAGEIF(tbl_schools[COMMUNITY_AREA_NUMBER],Table3[[#This Row],[CA_NUMBER]],tbl_schools[Teachers_Score]),"NA")</f>
        <v>56.285714285714285</v>
      </c>
      <c r="V50" s="36">
        <f>IFERROR(AVERAGEIF(tbl_schools[COMMUNITY_AREA_NUMBER],Table3[[#This Row],[CA_NUMBER]],tbl_schools[Parent_Engagement_Score]),"NA")</f>
        <v>51.333333333333336</v>
      </c>
      <c r="W50" s="36">
        <f>IFERROR(AVERAGEIF(tbl_schools[COMMUNITY_AREA_NUMBER],Table3[[#This Row],[CA_NUMBER]],tbl_schools[Parent_Environment_Score]),"NA")</f>
        <v>50.666666666666664</v>
      </c>
      <c r="X50" s="37">
        <f>IFERROR(SUMIF(tbl_schools[COMMUNITY_AREA_NUMBER],Table3[[#This Row],[CA_NUMBER]],tbl_schools[Rate_of_Misconducts__per_100_students_]),"NA")</f>
        <v>63.599999999999994</v>
      </c>
      <c r="Y50" s="3"/>
    </row>
    <row r="51" spans="2:25" x14ac:dyDescent="0.2">
      <c r="B51" s="31">
        <v>15</v>
      </c>
      <c r="C51" s="32" t="str">
        <f>VLOOKUP(Table3[[#This Row],[CA_NUMBER]],tbl_census[COMMUNITY_AREA_NUMBER]:tbl_census[COMMUNITY_AREA_NAME],2,FALSE)</f>
        <v>Portage Park</v>
      </c>
      <c r="D51" s="32">
        <f>COUNTIF(tbl_crime[COMMUNITY_AREA_NUMBER],Table3[[#This Row],[CA_NUMBER]])</f>
        <v>5</v>
      </c>
      <c r="E51" s="32">
        <f>COUNTIFS(tbl_crime[COMMUNITY_AREA_NUMBER],Table3[[#This Row],[CA_NUMBER]],tbl_crime[YEAR],$Z$2)</f>
        <v>1</v>
      </c>
      <c r="F51" s="32">
        <f>COUNTIFS(tbl_crime[COMMUNITY_AREA_NUMBER],Table3[[#This Row],[CA_NUMBER]],tbl_crime[YEAR],$Z$3)</f>
        <v>0</v>
      </c>
      <c r="G51" s="32">
        <f>COUNTIFS(tbl_crime[COMMUNITY_AREA_NUMBER],Table3[[#This Row],[CA_NUMBER]],tbl_crime[YEAR],$Z$4)</f>
        <v>0</v>
      </c>
      <c r="H51" s="32">
        <f>COUNTIFS(tbl_crime[COMMUNITY_AREA_NUMBER],Table3[[#This Row],[CA_NUMBER]],tbl_crime[YEAR],$Z$5)</f>
        <v>0</v>
      </c>
      <c r="I51" s="32">
        <f>COUNTIFS(tbl_crime[COMMUNITY_AREA_NUMBER],Table3[[#This Row],[CA_NUMBER]],tbl_crime[YEAR],$Z$6)</f>
        <v>0</v>
      </c>
      <c r="J51" s="32">
        <f>SUM(Table3[[#This Row],[crimes_2008]:[crimes_2012]])</f>
        <v>1</v>
      </c>
      <c r="K51" s="32">
        <f>_xlfn.XLOOKUP(Table3[[#This Row],[CA_NUMBER]],tbl_census[COMMUNITY_AREA_NUMBER],tbl_census[HARDSHIP_INDEX])</f>
        <v>35</v>
      </c>
      <c r="L51" s="33">
        <f>_xlfn.XLOOKUP(Table3[[#This Row],[CA_NUMBER]],tbl_census[COMMUNITY_AREA_NUMBER],tbl_census[PER_CAPITA_INCOME])</f>
        <v>24336</v>
      </c>
      <c r="M51" s="34">
        <f>_xlfn.XLOOKUP(Table3[[#This Row],[CA_NUMBER]],tbl_census[COMMUNITY_AREA_NUMBER],tbl_census[PERCENT_OF_HOUSING_CROWDED])/100</f>
        <v>4.0999999999999995E-2</v>
      </c>
      <c r="N51" s="34">
        <f>_xlfn.XLOOKUP(Table3[[#This Row],[CA_NUMBER]],tbl_census[COMMUNITY_AREA_NUMBER],tbl_census[PERCENT_HOUSEHOLDS_BELOW_POVERTY])/100</f>
        <v>0.11599999999999999</v>
      </c>
      <c r="O51" s="34">
        <f>_xlfn.XLOOKUP(Table3[[#This Row],[CA_NUMBER]],tbl_census[COMMUNITY_AREA_NUMBER],tbl_census[PERCENT_AGED_16__UNEMPLOYED])/100</f>
        <v>0.126</v>
      </c>
      <c r="P51" s="34">
        <f>_xlfn.XLOOKUP(Table3[[#This Row],[CA_NUMBER]],tbl_census[COMMUNITY_AREA_NUMBER],tbl_census[PERCENT_AGED_25__WITHOUT_HIGH_SCHOOL_DIPLOMA])/100</f>
        <v>0.193</v>
      </c>
      <c r="Q51" s="35">
        <f>((SUMIF(tbl_schools[COMMUNITY_AREA_NUMBER],Table3[[#This Row],[CA_NUMBER]],tbl_schools[COLLEGE_ENROLLMENT]))*-1)*-1</f>
        <v>6954</v>
      </c>
      <c r="R51" s="36">
        <f>IFERROR(AVERAGEIF(tbl_schools[COMMUNITY_AREA_NUMBER],Table3[[#This Row],[CA_NUMBER]],tbl_schools[SAFETY_SCORE]),"NA")</f>
        <v>55.428571428571431</v>
      </c>
      <c r="S51" s="36">
        <f>IFERROR(AVERAGEIF(tbl_schools[COMMUNITY_AREA_NUMBER],Table3[[#This Row],[CA_NUMBER]],tbl_schools[Family_Involvement_Score]),"NA")</f>
        <v>61.5</v>
      </c>
      <c r="T51" s="36">
        <f>IFERROR(AVERAGEIF(tbl_schools[COMMUNITY_AREA_NUMBER],Table3[[#This Row],[CA_NUMBER]],tbl_schools[Leaders_Score]),"NA")</f>
        <v>63.5</v>
      </c>
      <c r="U51" s="36">
        <f>IFERROR(AVERAGEIF(tbl_schools[COMMUNITY_AREA_NUMBER],Table3[[#This Row],[CA_NUMBER]],tbl_schools[Teachers_Score]),"NA")</f>
        <v>61.5</v>
      </c>
      <c r="V51" s="36">
        <f>IFERROR(AVERAGEIF(tbl_schools[COMMUNITY_AREA_NUMBER],Table3[[#This Row],[CA_NUMBER]],tbl_schools[Parent_Engagement_Score]),"NA")</f>
        <v>49.6</v>
      </c>
      <c r="W51" s="36">
        <f>IFERROR(AVERAGEIF(tbl_schools[COMMUNITY_AREA_NUMBER],Table3[[#This Row],[CA_NUMBER]],tbl_schools[Parent_Environment_Score]),"NA")</f>
        <v>49.8</v>
      </c>
      <c r="X51" s="37">
        <f>IFERROR(SUMIF(tbl_schools[COMMUNITY_AREA_NUMBER],Table3[[#This Row],[CA_NUMBER]],tbl_schools[Rate_of_Misconducts__per_100_students_]),"NA")</f>
        <v>60.100000000000009</v>
      </c>
      <c r="Y51" s="3"/>
    </row>
    <row r="52" spans="2:25" x14ac:dyDescent="0.2">
      <c r="B52" s="31">
        <v>21</v>
      </c>
      <c r="C52" s="32" t="str">
        <f>VLOOKUP(Table3[[#This Row],[CA_NUMBER]],tbl_census[COMMUNITY_AREA_NUMBER]:tbl_census[COMMUNITY_AREA_NAME],2,FALSE)</f>
        <v>Avondale</v>
      </c>
      <c r="D52" s="32">
        <f>COUNTIF(tbl_crime[COMMUNITY_AREA_NUMBER],Table3[[#This Row],[CA_NUMBER]])</f>
        <v>6</v>
      </c>
      <c r="E52" s="32">
        <f>COUNTIFS(tbl_crime[COMMUNITY_AREA_NUMBER],Table3[[#This Row],[CA_NUMBER]],tbl_crime[YEAR],$Z$2)</f>
        <v>0</v>
      </c>
      <c r="F52" s="32">
        <f>COUNTIFS(tbl_crime[COMMUNITY_AREA_NUMBER],Table3[[#This Row],[CA_NUMBER]],tbl_crime[YEAR],$Z$3)</f>
        <v>0</v>
      </c>
      <c r="G52" s="32">
        <f>COUNTIFS(tbl_crime[COMMUNITY_AREA_NUMBER],Table3[[#This Row],[CA_NUMBER]],tbl_crime[YEAR],$Z$4)</f>
        <v>0</v>
      </c>
      <c r="H52" s="32">
        <f>COUNTIFS(tbl_crime[COMMUNITY_AREA_NUMBER],Table3[[#This Row],[CA_NUMBER]],tbl_crime[YEAR],$Z$5)</f>
        <v>0</v>
      </c>
      <c r="I52" s="32">
        <f>COUNTIFS(tbl_crime[COMMUNITY_AREA_NUMBER],Table3[[#This Row],[CA_NUMBER]],tbl_crime[YEAR],$Z$6)</f>
        <v>0</v>
      </c>
      <c r="J52" s="32">
        <f>SUM(Table3[[#This Row],[crimes_2008]:[crimes_2012]])</f>
        <v>0</v>
      </c>
      <c r="K52" s="32">
        <f>_xlfn.XLOOKUP(Table3[[#This Row],[CA_NUMBER]],tbl_census[COMMUNITY_AREA_NUMBER],tbl_census[HARDSHIP_INDEX])</f>
        <v>42</v>
      </c>
      <c r="L52" s="33">
        <f>_xlfn.XLOOKUP(Table3[[#This Row],[CA_NUMBER]],tbl_census[COMMUNITY_AREA_NUMBER],tbl_census[PER_CAPITA_INCOME])</f>
        <v>20039</v>
      </c>
      <c r="M52" s="34">
        <f>_xlfn.XLOOKUP(Table3[[#This Row],[CA_NUMBER]],tbl_census[COMMUNITY_AREA_NUMBER],tbl_census[PERCENT_OF_HOUSING_CROWDED])/100</f>
        <v>0.06</v>
      </c>
      <c r="N52" s="34">
        <f>_xlfn.XLOOKUP(Table3[[#This Row],[CA_NUMBER]],tbl_census[COMMUNITY_AREA_NUMBER],tbl_census[PERCENT_HOUSEHOLDS_BELOW_POVERTY])/100</f>
        <v>0.153</v>
      </c>
      <c r="O52" s="34">
        <f>_xlfn.XLOOKUP(Table3[[#This Row],[CA_NUMBER]],tbl_census[COMMUNITY_AREA_NUMBER],tbl_census[PERCENT_AGED_16__UNEMPLOYED])/100</f>
        <v>9.1999999999999998E-2</v>
      </c>
      <c r="P52" s="34">
        <f>_xlfn.XLOOKUP(Table3[[#This Row],[CA_NUMBER]],tbl_census[COMMUNITY_AREA_NUMBER],tbl_census[PERCENT_AGED_25__WITHOUT_HIGH_SCHOOL_DIPLOMA])/100</f>
        <v>0.247</v>
      </c>
      <c r="Q52" s="35">
        <f>((SUMIF(tbl_schools[COMMUNITY_AREA_NUMBER],Table3[[#This Row],[CA_NUMBER]],tbl_schools[COLLEGE_ENROLLMENT]))*-1)*-1</f>
        <v>3640</v>
      </c>
      <c r="R52" s="36">
        <f>IFERROR(AVERAGEIF(tbl_schools[COMMUNITY_AREA_NUMBER],Table3[[#This Row],[CA_NUMBER]],tbl_schools[SAFETY_SCORE]),"NA")</f>
        <v>56.25</v>
      </c>
      <c r="S52" s="36">
        <f>IFERROR(AVERAGEIF(tbl_schools[COMMUNITY_AREA_NUMBER],Table3[[#This Row],[CA_NUMBER]],tbl_schools[Family_Involvement_Score]),"NA")</f>
        <v>53.5</v>
      </c>
      <c r="T52" s="36">
        <f>IFERROR(AVERAGEIF(tbl_schools[COMMUNITY_AREA_NUMBER],Table3[[#This Row],[CA_NUMBER]],tbl_schools[Leaders_Score]),"NA")</f>
        <v>55.5</v>
      </c>
      <c r="U52" s="36">
        <f>IFERROR(AVERAGEIF(tbl_schools[COMMUNITY_AREA_NUMBER],Table3[[#This Row],[CA_NUMBER]],tbl_schools[Teachers_Score]),"NA")</f>
        <v>63</v>
      </c>
      <c r="V52" s="36">
        <f>IFERROR(AVERAGEIF(tbl_schools[COMMUNITY_AREA_NUMBER],Table3[[#This Row],[CA_NUMBER]],tbl_schools[Parent_Engagement_Score]),"NA")</f>
        <v>49.75</v>
      </c>
      <c r="W52" s="36">
        <f>IFERROR(AVERAGEIF(tbl_schools[COMMUNITY_AREA_NUMBER],Table3[[#This Row],[CA_NUMBER]],tbl_schools[Parent_Environment_Score]),"NA")</f>
        <v>54</v>
      </c>
      <c r="X52" s="37">
        <f>IFERROR(SUMIF(tbl_schools[COMMUNITY_AREA_NUMBER],Table3[[#This Row],[CA_NUMBER]],tbl_schools[Rate_of_Misconducts__per_100_students_]),"NA")</f>
        <v>59.4</v>
      </c>
      <c r="Y52" s="3"/>
    </row>
    <row r="53" spans="2:25" x14ac:dyDescent="0.2">
      <c r="B53" s="31">
        <v>65</v>
      </c>
      <c r="C53" s="32" t="str">
        <f>VLOOKUP(Table3[[#This Row],[CA_NUMBER]],tbl_census[COMMUNITY_AREA_NUMBER]:tbl_census[COMMUNITY_AREA_NAME],2,FALSE)</f>
        <v>West Lawn</v>
      </c>
      <c r="D53" s="32">
        <f>COUNTIF(tbl_crime[COMMUNITY_AREA_NUMBER],Table3[[#This Row],[CA_NUMBER]])</f>
        <v>3</v>
      </c>
      <c r="E53" s="32">
        <f>COUNTIFS(tbl_crime[COMMUNITY_AREA_NUMBER],Table3[[#This Row],[CA_NUMBER]],tbl_crime[YEAR],$Z$2)</f>
        <v>0</v>
      </c>
      <c r="F53" s="32">
        <f>COUNTIFS(tbl_crime[COMMUNITY_AREA_NUMBER],Table3[[#This Row],[CA_NUMBER]],tbl_crime[YEAR],$Z$3)</f>
        <v>1</v>
      </c>
      <c r="G53" s="32">
        <f>COUNTIFS(tbl_crime[COMMUNITY_AREA_NUMBER],Table3[[#This Row],[CA_NUMBER]],tbl_crime[YEAR],$Z$4)</f>
        <v>0</v>
      </c>
      <c r="H53" s="32">
        <f>COUNTIFS(tbl_crime[COMMUNITY_AREA_NUMBER],Table3[[#This Row],[CA_NUMBER]],tbl_crime[YEAR],$Z$5)</f>
        <v>1</v>
      </c>
      <c r="I53" s="32">
        <f>COUNTIFS(tbl_crime[COMMUNITY_AREA_NUMBER],Table3[[#This Row],[CA_NUMBER]],tbl_crime[YEAR],$Z$6)</f>
        <v>0</v>
      </c>
      <c r="J53" s="32">
        <f>SUM(Table3[[#This Row],[crimes_2008]:[crimes_2012]])</f>
        <v>2</v>
      </c>
      <c r="K53" s="32">
        <f>_xlfn.XLOOKUP(Table3[[#This Row],[CA_NUMBER]],tbl_census[COMMUNITY_AREA_NUMBER],tbl_census[HARDSHIP_INDEX])</f>
        <v>56</v>
      </c>
      <c r="L53" s="33">
        <f>_xlfn.XLOOKUP(Table3[[#This Row],[CA_NUMBER]],tbl_census[COMMUNITY_AREA_NUMBER],tbl_census[PER_CAPITA_INCOME])</f>
        <v>16907</v>
      </c>
      <c r="M53" s="34">
        <f>_xlfn.XLOOKUP(Table3[[#This Row],[CA_NUMBER]],tbl_census[COMMUNITY_AREA_NUMBER],tbl_census[PERCENT_OF_HOUSING_CROWDED])/100</f>
        <v>5.7999999999999996E-2</v>
      </c>
      <c r="N53" s="34">
        <f>_xlfn.XLOOKUP(Table3[[#This Row],[CA_NUMBER]],tbl_census[COMMUNITY_AREA_NUMBER],tbl_census[PERCENT_HOUSEHOLDS_BELOW_POVERTY])/100</f>
        <v>0.14899999999999999</v>
      </c>
      <c r="O53" s="34">
        <f>_xlfn.XLOOKUP(Table3[[#This Row],[CA_NUMBER]],tbl_census[COMMUNITY_AREA_NUMBER],tbl_census[PERCENT_AGED_16__UNEMPLOYED])/100</f>
        <v>9.6000000000000002E-2</v>
      </c>
      <c r="P53" s="34">
        <f>_xlfn.XLOOKUP(Table3[[#This Row],[CA_NUMBER]],tbl_census[COMMUNITY_AREA_NUMBER],tbl_census[PERCENT_AGED_25__WITHOUT_HIGH_SCHOOL_DIPLOMA])/100</f>
        <v>0.33600000000000002</v>
      </c>
      <c r="Q53" s="35">
        <f>((SUMIF(tbl_schools[COMMUNITY_AREA_NUMBER],Table3[[#This Row],[CA_NUMBER]],tbl_schools[COLLEGE_ENROLLMENT]))*-1)*-1</f>
        <v>4207</v>
      </c>
      <c r="R53" s="36">
        <f>IFERROR(AVERAGEIF(tbl_schools[COMMUNITY_AREA_NUMBER],Table3[[#This Row],[CA_NUMBER]],tbl_schools[SAFETY_SCORE]),"NA")</f>
        <v>58</v>
      </c>
      <c r="S53" s="36">
        <f>IFERROR(AVERAGEIF(tbl_schools[COMMUNITY_AREA_NUMBER],Table3[[#This Row],[CA_NUMBER]],tbl_schools[Family_Involvement_Score]),"NA")</f>
        <v>76</v>
      </c>
      <c r="T53" s="36">
        <f>IFERROR(AVERAGEIF(tbl_schools[COMMUNITY_AREA_NUMBER],Table3[[#This Row],[CA_NUMBER]],tbl_schools[Leaders_Score]),"NA")</f>
        <v>58</v>
      </c>
      <c r="U53" s="36">
        <f>IFERROR(AVERAGEIF(tbl_schools[COMMUNITY_AREA_NUMBER],Table3[[#This Row],[CA_NUMBER]],tbl_schools[Teachers_Score]),"NA")</f>
        <v>69</v>
      </c>
      <c r="V53" s="36">
        <f>IFERROR(AVERAGEIF(tbl_schools[COMMUNITY_AREA_NUMBER],Table3[[#This Row],[CA_NUMBER]],tbl_schools[Parent_Engagement_Score]),"NA")</f>
        <v>48</v>
      </c>
      <c r="W53" s="36">
        <f>IFERROR(AVERAGEIF(tbl_schools[COMMUNITY_AREA_NUMBER],Table3[[#This Row],[CA_NUMBER]],tbl_schools[Parent_Environment_Score]),"NA")</f>
        <v>52</v>
      </c>
      <c r="X53" s="37">
        <f>IFERROR(SUMIF(tbl_schools[COMMUNITY_AREA_NUMBER],Table3[[#This Row],[CA_NUMBER]],tbl_schools[Rate_of_Misconducts__per_100_students_]),"NA")</f>
        <v>58</v>
      </c>
      <c r="Y53" s="3"/>
    </row>
    <row r="54" spans="2:25" x14ac:dyDescent="0.2">
      <c r="B54" s="31">
        <v>17</v>
      </c>
      <c r="C54" s="32" t="str">
        <f>VLOOKUP(Table3[[#This Row],[CA_NUMBER]],tbl_census[COMMUNITY_AREA_NUMBER]:tbl_census[COMMUNITY_AREA_NAME],2,FALSE)</f>
        <v>Dunning</v>
      </c>
      <c r="D54" s="32">
        <f>COUNTIF(tbl_crime[COMMUNITY_AREA_NUMBER],Table3[[#This Row],[CA_NUMBER]])</f>
        <v>3</v>
      </c>
      <c r="E54" s="32">
        <f>COUNTIFS(tbl_crime[COMMUNITY_AREA_NUMBER],Table3[[#This Row],[CA_NUMBER]],tbl_crime[YEAR],$Z$2)</f>
        <v>0</v>
      </c>
      <c r="F54" s="32">
        <f>COUNTIFS(tbl_crime[COMMUNITY_AREA_NUMBER],Table3[[#This Row],[CA_NUMBER]],tbl_crime[YEAR],$Z$3)</f>
        <v>1</v>
      </c>
      <c r="G54" s="32">
        <f>COUNTIFS(tbl_crime[COMMUNITY_AREA_NUMBER],Table3[[#This Row],[CA_NUMBER]],tbl_crime[YEAR],$Z$4)</f>
        <v>0</v>
      </c>
      <c r="H54" s="32">
        <f>COUNTIFS(tbl_crime[COMMUNITY_AREA_NUMBER],Table3[[#This Row],[CA_NUMBER]],tbl_crime[YEAR],$Z$5)</f>
        <v>0</v>
      </c>
      <c r="I54" s="32">
        <f>COUNTIFS(tbl_crime[COMMUNITY_AREA_NUMBER],Table3[[#This Row],[CA_NUMBER]],tbl_crime[YEAR],$Z$6)</f>
        <v>1</v>
      </c>
      <c r="J54" s="32">
        <f>SUM(Table3[[#This Row],[crimes_2008]:[crimes_2012]])</f>
        <v>2</v>
      </c>
      <c r="K54" s="32">
        <f>_xlfn.XLOOKUP(Table3[[#This Row],[CA_NUMBER]],tbl_census[COMMUNITY_AREA_NUMBER],tbl_census[HARDSHIP_INDEX])</f>
        <v>28</v>
      </c>
      <c r="L54" s="33">
        <f>_xlfn.XLOOKUP(Table3[[#This Row],[CA_NUMBER]],tbl_census[COMMUNITY_AREA_NUMBER],tbl_census[PER_CAPITA_INCOME])</f>
        <v>26282</v>
      </c>
      <c r="M54" s="34">
        <f>_xlfn.XLOOKUP(Table3[[#This Row],[CA_NUMBER]],tbl_census[COMMUNITY_AREA_NUMBER],tbl_census[PERCENT_OF_HOUSING_CROWDED])/100</f>
        <v>5.2000000000000005E-2</v>
      </c>
      <c r="N54" s="34">
        <f>_xlfn.XLOOKUP(Table3[[#This Row],[CA_NUMBER]],tbl_census[COMMUNITY_AREA_NUMBER],tbl_census[PERCENT_HOUSEHOLDS_BELOW_POVERTY])/100</f>
        <v>0.106</v>
      </c>
      <c r="O54" s="34">
        <f>_xlfn.XLOOKUP(Table3[[#This Row],[CA_NUMBER]],tbl_census[COMMUNITY_AREA_NUMBER],tbl_census[PERCENT_AGED_16__UNEMPLOYED])/100</f>
        <v>0.1</v>
      </c>
      <c r="P54" s="34">
        <f>_xlfn.XLOOKUP(Table3[[#This Row],[CA_NUMBER]],tbl_census[COMMUNITY_AREA_NUMBER],tbl_census[PERCENT_AGED_25__WITHOUT_HIGH_SCHOOL_DIPLOMA])/100</f>
        <v>0.16200000000000001</v>
      </c>
      <c r="Q54" s="35">
        <f>((SUMIF(tbl_schools[COMMUNITY_AREA_NUMBER],Table3[[#This Row],[CA_NUMBER]],tbl_schools[COLLEGE_ENROLLMENT]))*-1)*-1</f>
        <v>4568</v>
      </c>
      <c r="R54" s="36">
        <f>IFERROR(AVERAGEIF(tbl_schools[COMMUNITY_AREA_NUMBER],Table3[[#This Row],[CA_NUMBER]],tbl_schools[SAFETY_SCORE]),"NA")</f>
        <v>69.166666666666671</v>
      </c>
      <c r="S54" s="36">
        <f>IFERROR(AVERAGEIF(tbl_schools[COMMUNITY_AREA_NUMBER],Table3[[#This Row],[CA_NUMBER]],tbl_schools[Family_Involvement_Score]),"NA")</f>
        <v>56.5</v>
      </c>
      <c r="T54" s="36">
        <f>IFERROR(AVERAGEIF(tbl_schools[COMMUNITY_AREA_NUMBER],Table3[[#This Row],[CA_NUMBER]],tbl_schools[Leaders_Score]),"NA")</f>
        <v>47.25</v>
      </c>
      <c r="U54" s="36">
        <f>IFERROR(AVERAGEIF(tbl_schools[COMMUNITY_AREA_NUMBER],Table3[[#This Row],[CA_NUMBER]],tbl_schools[Teachers_Score]),"NA")</f>
        <v>49.25</v>
      </c>
      <c r="V54" s="36">
        <f>IFERROR(AVERAGEIF(tbl_schools[COMMUNITY_AREA_NUMBER],Table3[[#This Row],[CA_NUMBER]],tbl_schools[Parent_Engagement_Score]),"NA")</f>
        <v>52.8</v>
      </c>
      <c r="W54" s="36">
        <f>IFERROR(AVERAGEIF(tbl_schools[COMMUNITY_AREA_NUMBER],Table3[[#This Row],[CA_NUMBER]],tbl_schools[Parent_Environment_Score]),"NA")</f>
        <v>50</v>
      </c>
      <c r="X54" s="37">
        <f>IFERROR(SUMIF(tbl_schools[COMMUNITY_AREA_NUMBER],Table3[[#This Row],[CA_NUMBER]],tbl_schools[Rate_of_Misconducts__per_100_students_]),"NA")</f>
        <v>49.099999999999994</v>
      </c>
      <c r="Y54" s="3"/>
    </row>
    <row r="55" spans="2:25" x14ac:dyDescent="0.2">
      <c r="B55" s="31">
        <v>36</v>
      </c>
      <c r="C55" s="32" t="str">
        <f>VLOOKUP(Table3[[#This Row],[CA_NUMBER]],tbl_census[COMMUNITY_AREA_NUMBER]:tbl_census[COMMUNITY_AREA_NAME],2,FALSE)</f>
        <v>Oakland</v>
      </c>
      <c r="D55" s="32">
        <f>COUNTIF(tbl_crime[COMMUNITY_AREA_NUMBER],Table3[[#This Row],[CA_NUMBER]])</f>
        <v>0</v>
      </c>
      <c r="E55" s="32">
        <f>COUNTIFS(tbl_crime[COMMUNITY_AREA_NUMBER],Table3[[#This Row],[CA_NUMBER]],tbl_crime[YEAR],$Z$2)</f>
        <v>0</v>
      </c>
      <c r="F55" s="32">
        <f>COUNTIFS(tbl_crime[COMMUNITY_AREA_NUMBER],Table3[[#This Row],[CA_NUMBER]],tbl_crime[YEAR],$Z$3)</f>
        <v>0</v>
      </c>
      <c r="G55" s="32">
        <f>COUNTIFS(tbl_crime[COMMUNITY_AREA_NUMBER],Table3[[#This Row],[CA_NUMBER]],tbl_crime[YEAR],$Z$4)</f>
        <v>0</v>
      </c>
      <c r="H55" s="32">
        <f>COUNTIFS(tbl_crime[COMMUNITY_AREA_NUMBER],Table3[[#This Row],[CA_NUMBER]],tbl_crime[YEAR],$Z$5)</f>
        <v>0</v>
      </c>
      <c r="I55" s="32">
        <f>COUNTIFS(tbl_crime[COMMUNITY_AREA_NUMBER],Table3[[#This Row],[CA_NUMBER]],tbl_crime[YEAR],$Z$6)</f>
        <v>0</v>
      </c>
      <c r="J55" s="32">
        <f>SUM(Table3[[#This Row],[crimes_2008]:[crimes_2012]])</f>
        <v>0</v>
      </c>
      <c r="K55" s="32">
        <f>_xlfn.XLOOKUP(Table3[[#This Row],[CA_NUMBER]],tbl_census[COMMUNITY_AREA_NUMBER],tbl_census[HARDSHIP_INDEX])</f>
        <v>78</v>
      </c>
      <c r="L55" s="33">
        <f>_xlfn.XLOOKUP(Table3[[#This Row],[CA_NUMBER]],tbl_census[COMMUNITY_AREA_NUMBER],tbl_census[PER_CAPITA_INCOME])</f>
        <v>19252</v>
      </c>
      <c r="M55" s="34">
        <f>_xlfn.XLOOKUP(Table3[[#This Row],[CA_NUMBER]],tbl_census[COMMUNITY_AREA_NUMBER],tbl_census[PERCENT_OF_HOUSING_CROWDED])/100</f>
        <v>1.3000000000000001E-2</v>
      </c>
      <c r="N55" s="34">
        <f>_xlfn.XLOOKUP(Table3[[#This Row],[CA_NUMBER]],tbl_census[COMMUNITY_AREA_NUMBER],tbl_census[PERCENT_HOUSEHOLDS_BELOW_POVERTY])/100</f>
        <v>0.39700000000000002</v>
      </c>
      <c r="O55" s="34">
        <f>_xlfn.XLOOKUP(Table3[[#This Row],[CA_NUMBER]],tbl_census[COMMUNITY_AREA_NUMBER],tbl_census[PERCENT_AGED_16__UNEMPLOYED])/100</f>
        <v>0.28699999999999998</v>
      </c>
      <c r="P55" s="34">
        <f>_xlfn.XLOOKUP(Table3[[#This Row],[CA_NUMBER]],tbl_census[COMMUNITY_AREA_NUMBER],tbl_census[PERCENT_AGED_25__WITHOUT_HIGH_SCHOOL_DIPLOMA])/100</f>
        <v>0.184</v>
      </c>
      <c r="Q55" s="35">
        <f>((SUMIF(tbl_schools[COMMUNITY_AREA_NUMBER],Table3[[#This Row],[CA_NUMBER]],tbl_schools[COLLEGE_ENROLLMENT]))*-1)*-1</f>
        <v>140</v>
      </c>
      <c r="R55" s="36" t="str">
        <f>IFERROR(AVERAGEIF(tbl_schools[COMMUNITY_AREA_NUMBER],Table3[[#This Row],[CA_NUMBER]],tbl_schools[SAFETY_SCORE]),"NA")</f>
        <v>NA</v>
      </c>
      <c r="S55" s="36" t="str">
        <f>IFERROR(AVERAGEIF(tbl_schools[COMMUNITY_AREA_NUMBER],Table3[[#This Row],[CA_NUMBER]],tbl_schools[Family_Involvement_Score]),"NA")</f>
        <v>NA</v>
      </c>
      <c r="T55" s="36" t="str">
        <f>IFERROR(AVERAGEIF(tbl_schools[COMMUNITY_AREA_NUMBER],Table3[[#This Row],[CA_NUMBER]],tbl_schools[Leaders_Score]),"NA")</f>
        <v>NA</v>
      </c>
      <c r="U55" s="36" t="str">
        <f>IFERROR(AVERAGEIF(tbl_schools[COMMUNITY_AREA_NUMBER],Table3[[#This Row],[CA_NUMBER]],tbl_schools[Teachers_Score]),"NA")</f>
        <v>NA</v>
      </c>
      <c r="V55" s="36">
        <f>IFERROR(AVERAGEIF(tbl_schools[COMMUNITY_AREA_NUMBER],Table3[[#This Row],[CA_NUMBER]],tbl_schools[Parent_Engagement_Score]),"NA")</f>
        <v>45</v>
      </c>
      <c r="W55" s="36">
        <f>IFERROR(AVERAGEIF(tbl_schools[COMMUNITY_AREA_NUMBER],Table3[[#This Row],[CA_NUMBER]],tbl_schools[Parent_Environment_Score]),"NA")</f>
        <v>47</v>
      </c>
      <c r="X55" s="37">
        <f>IFERROR(SUMIF(tbl_schools[COMMUNITY_AREA_NUMBER],Table3[[#This Row],[CA_NUMBER]],tbl_schools[Rate_of_Misconducts__per_100_students_]),"NA")</f>
        <v>47.9</v>
      </c>
      <c r="Y55" s="3"/>
    </row>
    <row r="56" spans="2:25" x14ac:dyDescent="0.2">
      <c r="B56" s="31">
        <v>72</v>
      </c>
      <c r="C56" s="32" t="str">
        <f>VLOOKUP(Table3[[#This Row],[CA_NUMBER]],tbl_census[COMMUNITY_AREA_NUMBER]:tbl_census[COMMUNITY_AREA_NAME],2,FALSE)</f>
        <v>Beverly</v>
      </c>
      <c r="D56" s="32">
        <f>COUNTIF(tbl_crime[COMMUNITY_AREA_NUMBER],Table3[[#This Row],[CA_NUMBER]])</f>
        <v>4</v>
      </c>
      <c r="E56" s="32">
        <f>COUNTIFS(tbl_crime[COMMUNITY_AREA_NUMBER],Table3[[#This Row],[CA_NUMBER]],tbl_crime[YEAR],$Z$2)</f>
        <v>1</v>
      </c>
      <c r="F56" s="32">
        <f>COUNTIFS(tbl_crime[COMMUNITY_AREA_NUMBER],Table3[[#This Row],[CA_NUMBER]],tbl_crime[YEAR],$Z$3)</f>
        <v>0</v>
      </c>
      <c r="G56" s="32">
        <f>COUNTIFS(tbl_crime[COMMUNITY_AREA_NUMBER],Table3[[#This Row],[CA_NUMBER]],tbl_crime[YEAR],$Z$4)</f>
        <v>0</v>
      </c>
      <c r="H56" s="32">
        <f>COUNTIFS(tbl_crime[COMMUNITY_AREA_NUMBER],Table3[[#This Row],[CA_NUMBER]],tbl_crime[YEAR],$Z$5)</f>
        <v>2</v>
      </c>
      <c r="I56" s="32">
        <f>COUNTIFS(tbl_crime[COMMUNITY_AREA_NUMBER],Table3[[#This Row],[CA_NUMBER]],tbl_crime[YEAR],$Z$6)</f>
        <v>0</v>
      </c>
      <c r="J56" s="32">
        <f>SUM(Table3[[#This Row],[crimes_2008]:[crimes_2012]])</f>
        <v>3</v>
      </c>
      <c r="K56" s="32">
        <f>_xlfn.XLOOKUP(Table3[[#This Row],[CA_NUMBER]],tbl_census[COMMUNITY_AREA_NUMBER],tbl_census[HARDSHIP_INDEX])</f>
        <v>12</v>
      </c>
      <c r="L56" s="33">
        <f>_xlfn.XLOOKUP(Table3[[#This Row],[CA_NUMBER]],tbl_census[COMMUNITY_AREA_NUMBER],tbl_census[PER_CAPITA_INCOME])</f>
        <v>39523</v>
      </c>
      <c r="M56" s="34">
        <f>_xlfn.XLOOKUP(Table3[[#This Row],[CA_NUMBER]],tbl_census[COMMUNITY_AREA_NUMBER],tbl_census[PERCENT_OF_HOUSING_CROWDED])/100</f>
        <v>9.0000000000000011E-3</v>
      </c>
      <c r="N56" s="34">
        <f>_xlfn.XLOOKUP(Table3[[#This Row],[CA_NUMBER]],tbl_census[COMMUNITY_AREA_NUMBER],tbl_census[PERCENT_HOUSEHOLDS_BELOW_POVERTY])/100</f>
        <v>5.0999999999999997E-2</v>
      </c>
      <c r="O56" s="34">
        <f>_xlfn.XLOOKUP(Table3[[#This Row],[CA_NUMBER]],tbl_census[COMMUNITY_AREA_NUMBER],tbl_census[PERCENT_AGED_16__UNEMPLOYED])/100</f>
        <v>0.08</v>
      </c>
      <c r="P56" s="34">
        <f>_xlfn.XLOOKUP(Table3[[#This Row],[CA_NUMBER]],tbl_census[COMMUNITY_AREA_NUMBER],tbl_census[PERCENT_AGED_25__WITHOUT_HIGH_SCHOOL_DIPLOMA])/100</f>
        <v>3.7000000000000005E-2</v>
      </c>
      <c r="Q56" s="35">
        <f>((SUMIF(tbl_schools[COMMUNITY_AREA_NUMBER],Table3[[#This Row],[CA_NUMBER]],tbl_schools[COLLEGE_ENROLLMENT]))*-1)*-1</f>
        <v>1636</v>
      </c>
      <c r="R56" s="36">
        <f>IFERROR(AVERAGEIF(tbl_schools[COMMUNITY_AREA_NUMBER],Table3[[#This Row],[CA_NUMBER]],tbl_schools[SAFETY_SCORE]),"NA")</f>
        <v>70.5</v>
      </c>
      <c r="S56" s="36" t="str">
        <f>IFERROR(AVERAGEIF(tbl_schools[COMMUNITY_AREA_NUMBER],Table3[[#This Row],[CA_NUMBER]],tbl_schools[Family_Involvement_Score]),"NA")</f>
        <v>NA</v>
      </c>
      <c r="T56" s="36" t="str">
        <f>IFERROR(AVERAGEIF(tbl_schools[COMMUNITY_AREA_NUMBER],Table3[[#This Row],[CA_NUMBER]],tbl_schools[Leaders_Score]),"NA")</f>
        <v>NA</v>
      </c>
      <c r="U56" s="36" t="str">
        <f>IFERROR(AVERAGEIF(tbl_schools[COMMUNITY_AREA_NUMBER],Table3[[#This Row],[CA_NUMBER]],tbl_schools[Teachers_Score]),"NA")</f>
        <v>NA</v>
      </c>
      <c r="V56" s="36">
        <f>IFERROR(AVERAGEIF(tbl_schools[COMMUNITY_AREA_NUMBER],Table3[[#This Row],[CA_NUMBER]],tbl_schools[Parent_Engagement_Score]),"NA")</f>
        <v>56.75</v>
      </c>
      <c r="W56" s="36">
        <f>IFERROR(AVERAGEIF(tbl_schools[COMMUNITY_AREA_NUMBER],Table3[[#This Row],[CA_NUMBER]],tbl_schools[Parent_Environment_Score]),"NA")</f>
        <v>46.75</v>
      </c>
      <c r="X56" s="37">
        <f>IFERROR(SUMIF(tbl_schools[COMMUNITY_AREA_NUMBER],Table3[[#This Row],[CA_NUMBER]],tbl_schools[Rate_of_Misconducts__per_100_students_]),"NA")</f>
        <v>47.599999999999994</v>
      </c>
      <c r="Y56" s="3"/>
    </row>
    <row r="57" spans="2:25" x14ac:dyDescent="0.2">
      <c r="B57" s="31">
        <v>52</v>
      </c>
      <c r="C57" s="32" t="str">
        <f>VLOOKUP(Table3[[#This Row],[CA_NUMBER]],tbl_census[COMMUNITY_AREA_NUMBER]:tbl_census[COMMUNITY_AREA_NAME],2,FALSE)</f>
        <v>East Side</v>
      </c>
      <c r="D57" s="32">
        <f>COUNTIF(tbl_crime[COMMUNITY_AREA_NUMBER],Table3[[#This Row],[CA_NUMBER]])</f>
        <v>2</v>
      </c>
      <c r="E57" s="32">
        <f>COUNTIFS(tbl_crime[COMMUNITY_AREA_NUMBER],Table3[[#This Row],[CA_NUMBER]],tbl_crime[YEAR],$Z$2)</f>
        <v>0</v>
      </c>
      <c r="F57" s="32">
        <f>COUNTIFS(tbl_crime[COMMUNITY_AREA_NUMBER],Table3[[#This Row],[CA_NUMBER]],tbl_crime[YEAR],$Z$3)</f>
        <v>1</v>
      </c>
      <c r="G57" s="32">
        <f>COUNTIFS(tbl_crime[COMMUNITY_AREA_NUMBER],Table3[[#This Row],[CA_NUMBER]],tbl_crime[YEAR],$Z$4)</f>
        <v>0</v>
      </c>
      <c r="H57" s="32">
        <f>COUNTIFS(tbl_crime[COMMUNITY_AREA_NUMBER],Table3[[#This Row],[CA_NUMBER]],tbl_crime[YEAR],$Z$5)</f>
        <v>0</v>
      </c>
      <c r="I57" s="32">
        <f>COUNTIFS(tbl_crime[COMMUNITY_AREA_NUMBER],Table3[[#This Row],[CA_NUMBER]],tbl_crime[YEAR],$Z$6)</f>
        <v>0</v>
      </c>
      <c r="J57" s="32">
        <f>SUM(Table3[[#This Row],[crimes_2008]:[crimes_2012]])</f>
        <v>1</v>
      </c>
      <c r="K57" s="32">
        <f>_xlfn.XLOOKUP(Table3[[#This Row],[CA_NUMBER]],tbl_census[COMMUNITY_AREA_NUMBER],tbl_census[HARDSHIP_INDEX])</f>
        <v>64</v>
      </c>
      <c r="L57" s="33">
        <f>_xlfn.XLOOKUP(Table3[[#This Row],[CA_NUMBER]],tbl_census[COMMUNITY_AREA_NUMBER],tbl_census[PER_CAPITA_INCOME])</f>
        <v>17104</v>
      </c>
      <c r="M57" s="34">
        <f>_xlfn.XLOOKUP(Table3[[#This Row],[CA_NUMBER]],tbl_census[COMMUNITY_AREA_NUMBER],tbl_census[PERCENT_OF_HOUSING_CROWDED])/100</f>
        <v>6.8000000000000005E-2</v>
      </c>
      <c r="N57" s="34">
        <f>_xlfn.XLOOKUP(Table3[[#This Row],[CA_NUMBER]],tbl_census[COMMUNITY_AREA_NUMBER],tbl_census[PERCENT_HOUSEHOLDS_BELOW_POVERTY])/100</f>
        <v>0.192</v>
      </c>
      <c r="O57" s="34">
        <f>_xlfn.XLOOKUP(Table3[[#This Row],[CA_NUMBER]],tbl_census[COMMUNITY_AREA_NUMBER],tbl_census[PERCENT_AGED_16__UNEMPLOYED])/100</f>
        <v>0.121</v>
      </c>
      <c r="P57" s="34">
        <f>_xlfn.XLOOKUP(Table3[[#This Row],[CA_NUMBER]],tbl_census[COMMUNITY_AREA_NUMBER],tbl_census[PERCENT_AGED_25__WITHOUT_HIGH_SCHOOL_DIPLOMA])/100</f>
        <v>0.31900000000000001</v>
      </c>
      <c r="Q57" s="35">
        <f>((SUMIF(tbl_schools[COMMUNITY_AREA_NUMBER],Table3[[#This Row],[CA_NUMBER]],tbl_schools[COLLEGE_ENROLLMENT]))*-1)*-1</f>
        <v>5305</v>
      </c>
      <c r="R57" s="36">
        <f>IFERROR(AVERAGEIF(tbl_schools[COMMUNITY_AREA_NUMBER],Table3[[#This Row],[CA_NUMBER]],tbl_schools[SAFETY_SCORE]),"NA")</f>
        <v>48.6</v>
      </c>
      <c r="S57" s="36">
        <f>IFERROR(AVERAGEIF(tbl_schools[COMMUNITY_AREA_NUMBER],Table3[[#This Row],[CA_NUMBER]],tbl_schools[Family_Involvement_Score]),"NA")</f>
        <v>52.25</v>
      </c>
      <c r="T57" s="36">
        <f>IFERROR(AVERAGEIF(tbl_schools[COMMUNITY_AREA_NUMBER],Table3[[#This Row],[CA_NUMBER]],tbl_schools[Leaders_Score]),"NA")</f>
        <v>57</v>
      </c>
      <c r="U57" s="36">
        <f>IFERROR(AVERAGEIF(tbl_schools[COMMUNITY_AREA_NUMBER],Table3[[#This Row],[CA_NUMBER]],tbl_schools[Teachers_Score]),"NA")</f>
        <v>51.5</v>
      </c>
      <c r="V57" s="36">
        <f>IFERROR(AVERAGEIF(tbl_schools[COMMUNITY_AREA_NUMBER],Table3[[#This Row],[CA_NUMBER]],tbl_schools[Parent_Engagement_Score]),"NA")</f>
        <v>49.25</v>
      </c>
      <c r="W57" s="36">
        <f>IFERROR(AVERAGEIF(tbl_schools[COMMUNITY_AREA_NUMBER],Table3[[#This Row],[CA_NUMBER]],tbl_schools[Parent_Environment_Score]),"NA")</f>
        <v>48.25</v>
      </c>
      <c r="X57" s="37">
        <f>IFERROR(SUMIF(tbl_schools[COMMUNITY_AREA_NUMBER],Table3[[#This Row],[CA_NUMBER]],tbl_schools[Rate_of_Misconducts__per_100_students_]),"NA")</f>
        <v>45.800000000000004</v>
      </c>
      <c r="Y57" s="3"/>
    </row>
    <row r="58" spans="2:25" x14ac:dyDescent="0.2">
      <c r="B58" s="31">
        <v>5</v>
      </c>
      <c r="C58" s="32" t="str">
        <f>VLOOKUP(Table3[[#This Row],[CA_NUMBER]],tbl_census[COMMUNITY_AREA_NUMBER]:tbl_census[COMMUNITY_AREA_NAME],2,FALSE)</f>
        <v>North Center</v>
      </c>
      <c r="D58" s="32">
        <f>COUNTIF(tbl_crime[COMMUNITY_AREA_NUMBER],Table3[[#This Row],[CA_NUMBER]])</f>
        <v>4</v>
      </c>
      <c r="E58" s="32">
        <f>COUNTIFS(tbl_crime[COMMUNITY_AREA_NUMBER],Table3[[#This Row],[CA_NUMBER]],tbl_crime[YEAR],$Z$2)</f>
        <v>0</v>
      </c>
      <c r="F58" s="32">
        <f>COUNTIFS(tbl_crime[COMMUNITY_AREA_NUMBER],Table3[[#This Row],[CA_NUMBER]],tbl_crime[YEAR],$Z$3)</f>
        <v>0</v>
      </c>
      <c r="G58" s="32">
        <f>COUNTIFS(tbl_crime[COMMUNITY_AREA_NUMBER],Table3[[#This Row],[CA_NUMBER]],tbl_crime[YEAR],$Z$4)</f>
        <v>1</v>
      </c>
      <c r="H58" s="32">
        <f>COUNTIFS(tbl_crime[COMMUNITY_AREA_NUMBER],Table3[[#This Row],[CA_NUMBER]],tbl_crime[YEAR],$Z$5)</f>
        <v>0</v>
      </c>
      <c r="I58" s="32">
        <f>COUNTIFS(tbl_crime[COMMUNITY_AREA_NUMBER],Table3[[#This Row],[CA_NUMBER]],tbl_crime[YEAR],$Z$6)</f>
        <v>0</v>
      </c>
      <c r="J58" s="32">
        <f>SUM(Table3[[#This Row],[crimes_2008]:[crimes_2012]])</f>
        <v>1</v>
      </c>
      <c r="K58" s="32">
        <f>_xlfn.XLOOKUP(Table3[[#This Row],[CA_NUMBER]],tbl_census[COMMUNITY_AREA_NUMBER],tbl_census[HARDSHIP_INDEX])</f>
        <v>6</v>
      </c>
      <c r="L58" s="33">
        <f>_xlfn.XLOOKUP(Table3[[#This Row],[CA_NUMBER]],tbl_census[COMMUNITY_AREA_NUMBER],tbl_census[PER_CAPITA_INCOME])</f>
        <v>57123</v>
      </c>
      <c r="M58" s="34">
        <f>_xlfn.XLOOKUP(Table3[[#This Row],[CA_NUMBER]],tbl_census[COMMUNITY_AREA_NUMBER],tbl_census[PERCENT_OF_HOUSING_CROWDED])/100</f>
        <v>3.0000000000000001E-3</v>
      </c>
      <c r="N58" s="34">
        <f>_xlfn.XLOOKUP(Table3[[#This Row],[CA_NUMBER]],tbl_census[COMMUNITY_AREA_NUMBER],tbl_census[PERCENT_HOUSEHOLDS_BELOW_POVERTY])/100</f>
        <v>7.4999999999999997E-2</v>
      </c>
      <c r="O58" s="34">
        <f>_xlfn.XLOOKUP(Table3[[#This Row],[CA_NUMBER]],tbl_census[COMMUNITY_AREA_NUMBER],tbl_census[PERCENT_AGED_16__UNEMPLOYED])/100</f>
        <v>5.2000000000000005E-2</v>
      </c>
      <c r="P58" s="34">
        <f>_xlfn.XLOOKUP(Table3[[#This Row],[CA_NUMBER]],tbl_census[COMMUNITY_AREA_NUMBER],tbl_census[PERCENT_AGED_25__WITHOUT_HIGH_SCHOOL_DIPLOMA])/100</f>
        <v>4.4999999999999998E-2</v>
      </c>
      <c r="Q58" s="35">
        <f>((SUMIF(tbl_schools[COMMUNITY_AREA_NUMBER],Table3[[#This Row],[CA_NUMBER]],tbl_schools[COLLEGE_ENROLLMENT]))*-1)*-1</f>
        <v>7541</v>
      </c>
      <c r="R58" s="36">
        <f>IFERROR(AVERAGEIF(tbl_schools[COMMUNITY_AREA_NUMBER],Table3[[#This Row],[CA_NUMBER]],tbl_schools[SAFETY_SCORE]),"NA")</f>
        <v>85.166666666666671</v>
      </c>
      <c r="S58" s="36">
        <f>IFERROR(AVERAGEIF(tbl_schools[COMMUNITY_AREA_NUMBER],Table3[[#This Row],[CA_NUMBER]],tbl_schools[Family_Involvement_Score]),"NA")</f>
        <v>83.666666666666671</v>
      </c>
      <c r="T58" s="36">
        <f>IFERROR(AVERAGEIF(tbl_schools[COMMUNITY_AREA_NUMBER],Table3[[#This Row],[CA_NUMBER]],tbl_schools[Leaders_Score]),"NA")</f>
        <v>58.666666666666664</v>
      </c>
      <c r="U58" s="36">
        <f>IFERROR(AVERAGEIF(tbl_schools[COMMUNITY_AREA_NUMBER],Table3[[#This Row],[CA_NUMBER]],tbl_schools[Teachers_Score]),"NA")</f>
        <v>57.333333333333336</v>
      </c>
      <c r="V58" s="36">
        <f>IFERROR(AVERAGEIF(tbl_schools[COMMUNITY_AREA_NUMBER],Table3[[#This Row],[CA_NUMBER]],tbl_schools[Parent_Engagement_Score]),"NA")</f>
        <v>56.8</v>
      </c>
      <c r="W58" s="36">
        <f>IFERROR(AVERAGEIF(tbl_schools[COMMUNITY_AREA_NUMBER],Table3[[#This Row],[CA_NUMBER]],tbl_schools[Parent_Environment_Score]),"NA")</f>
        <v>49.2</v>
      </c>
      <c r="X58" s="37">
        <f>IFERROR(SUMIF(tbl_schools[COMMUNITY_AREA_NUMBER],Table3[[#This Row],[CA_NUMBER]],tbl_schools[Rate_of_Misconducts__per_100_students_]),"NA")</f>
        <v>41.3</v>
      </c>
      <c r="Y58" s="3"/>
    </row>
    <row r="59" spans="2:25" x14ac:dyDescent="0.2">
      <c r="B59" s="31">
        <v>60</v>
      </c>
      <c r="C59" s="32" t="str">
        <f>VLOOKUP(Table3[[#This Row],[CA_NUMBER]],tbl_census[COMMUNITY_AREA_NUMBER]:tbl_census[COMMUNITY_AREA_NAME],2,FALSE)</f>
        <v>Bridgeport</v>
      </c>
      <c r="D59" s="32">
        <f>COUNTIF(tbl_crime[COMMUNITY_AREA_NUMBER],Table3[[#This Row],[CA_NUMBER]])</f>
        <v>1</v>
      </c>
      <c r="E59" s="32">
        <f>COUNTIFS(tbl_crime[COMMUNITY_AREA_NUMBER],Table3[[#This Row],[CA_NUMBER]],tbl_crime[YEAR],$Z$2)</f>
        <v>0</v>
      </c>
      <c r="F59" s="32">
        <f>COUNTIFS(tbl_crime[COMMUNITY_AREA_NUMBER],Table3[[#This Row],[CA_NUMBER]],tbl_crime[YEAR],$Z$3)</f>
        <v>0</v>
      </c>
      <c r="G59" s="32">
        <f>COUNTIFS(tbl_crime[COMMUNITY_AREA_NUMBER],Table3[[#This Row],[CA_NUMBER]],tbl_crime[YEAR],$Z$4)</f>
        <v>0</v>
      </c>
      <c r="H59" s="32">
        <f>COUNTIFS(tbl_crime[COMMUNITY_AREA_NUMBER],Table3[[#This Row],[CA_NUMBER]],tbl_crime[YEAR],$Z$5)</f>
        <v>0</v>
      </c>
      <c r="I59" s="32">
        <f>COUNTIFS(tbl_crime[COMMUNITY_AREA_NUMBER],Table3[[#This Row],[CA_NUMBER]],tbl_crime[YEAR],$Z$6)</f>
        <v>1</v>
      </c>
      <c r="J59" s="32">
        <f>SUM(Table3[[#This Row],[crimes_2008]:[crimes_2012]])</f>
        <v>1</v>
      </c>
      <c r="K59" s="32">
        <f>_xlfn.XLOOKUP(Table3[[#This Row],[CA_NUMBER]],tbl_census[COMMUNITY_AREA_NUMBER],tbl_census[HARDSHIP_INDEX])</f>
        <v>43</v>
      </c>
      <c r="L59" s="33">
        <f>_xlfn.XLOOKUP(Table3[[#This Row],[CA_NUMBER]],tbl_census[COMMUNITY_AREA_NUMBER],tbl_census[PER_CAPITA_INCOME])</f>
        <v>22694</v>
      </c>
      <c r="M59" s="34">
        <f>_xlfn.XLOOKUP(Table3[[#This Row],[CA_NUMBER]],tbl_census[COMMUNITY_AREA_NUMBER],tbl_census[PERCENT_OF_HOUSING_CROWDED])/100</f>
        <v>4.4999999999999998E-2</v>
      </c>
      <c r="N59" s="34">
        <f>_xlfn.XLOOKUP(Table3[[#This Row],[CA_NUMBER]],tbl_census[COMMUNITY_AREA_NUMBER],tbl_census[PERCENT_HOUSEHOLDS_BELOW_POVERTY])/100</f>
        <v>0.18899999999999997</v>
      </c>
      <c r="O59" s="34">
        <f>_xlfn.XLOOKUP(Table3[[#This Row],[CA_NUMBER]],tbl_census[COMMUNITY_AREA_NUMBER],tbl_census[PERCENT_AGED_16__UNEMPLOYED])/100</f>
        <v>0.13699999999999998</v>
      </c>
      <c r="P59" s="34">
        <f>_xlfn.XLOOKUP(Table3[[#This Row],[CA_NUMBER]],tbl_census[COMMUNITY_AREA_NUMBER],tbl_census[PERCENT_AGED_25__WITHOUT_HIGH_SCHOOL_DIPLOMA])/100</f>
        <v>0.222</v>
      </c>
      <c r="Q59" s="35">
        <f>((SUMIF(tbl_schools[COMMUNITY_AREA_NUMBER],Table3[[#This Row],[CA_NUMBER]],tbl_schools[COLLEGE_ENROLLMENT]))*-1)*-1</f>
        <v>3167</v>
      </c>
      <c r="R59" s="36">
        <f>IFERROR(AVERAGEIF(tbl_schools[COMMUNITY_AREA_NUMBER],Table3[[#This Row],[CA_NUMBER]],tbl_schools[SAFETY_SCORE]),"NA")</f>
        <v>55</v>
      </c>
      <c r="S59" s="36">
        <f>IFERROR(AVERAGEIF(tbl_schools[COMMUNITY_AREA_NUMBER],Table3[[#This Row],[CA_NUMBER]],tbl_schools[Family_Involvement_Score]),"NA")</f>
        <v>51.5</v>
      </c>
      <c r="T59" s="36">
        <f>IFERROR(AVERAGEIF(tbl_schools[COMMUNITY_AREA_NUMBER],Table3[[#This Row],[CA_NUMBER]],tbl_schools[Leaders_Score]),"NA")</f>
        <v>56</v>
      </c>
      <c r="U59" s="36">
        <f>IFERROR(AVERAGEIF(tbl_schools[COMMUNITY_AREA_NUMBER],Table3[[#This Row],[CA_NUMBER]],tbl_schools[Teachers_Score]),"NA")</f>
        <v>57</v>
      </c>
      <c r="V59" s="36">
        <f>IFERROR(AVERAGEIF(tbl_schools[COMMUNITY_AREA_NUMBER],Table3[[#This Row],[CA_NUMBER]],tbl_schools[Parent_Engagement_Score]),"NA")</f>
        <v>53.75</v>
      </c>
      <c r="W59" s="36">
        <f>IFERROR(AVERAGEIF(tbl_schools[COMMUNITY_AREA_NUMBER],Table3[[#This Row],[CA_NUMBER]],tbl_schools[Parent_Environment_Score]),"NA")</f>
        <v>49.75</v>
      </c>
      <c r="X59" s="37">
        <f>IFERROR(SUMIF(tbl_schools[COMMUNITY_AREA_NUMBER],Table3[[#This Row],[CA_NUMBER]],tbl_schools[Rate_of_Misconducts__per_100_students_]),"NA")</f>
        <v>41.1</v>
      </c>
      <c r="Y59" s="3"/>
    </row>
    <row r="60" spans="2:25" x14ac:dyDescent="0.2">
      <c r="B60" s="31">
        <v>10</v>
      </c>
      <c r="C60" s="32" t="str">
        <f>VLOOKUP(Table3[[#This Row],[CA_NUMBER]],tbl_census[COMMUNITY_AREA_NUMBER]:tbl_census[COMMUNITY_AREA_NAME],2,FALSE)</f>
        <v>Norwood Park</v>
      </c>
      <c r="D60" s="32">
        <f>COUNTIF(tbl_crime[COMMUNITY_AREA_NUMBER],Table3[[#This Row],[CA_NUMBER]])</f>
        <v>3</v>
      </c>
      <c r="E60" s="32">
        <f>COUNTIFS(tbl_crime[COMMUNITY_AREA_NUMBER],Table3[[#This Row],[CA_NUMBER]],tbl_crime[YEAR],$Z$2)</f>
        <v>0</v>
      </c>
      <c r="F60" s="32">
        <f>COUNTIFS(tbl_crime[COMMUNITY_AREA_NUMBER],Table3[[#This Row],[CA_NUMBER]],tbl_crime[YEAR],$Z$3)</f>
        <v>0</v>
      </c>
      <c r="G60" s="32">
        <f>COUNTIFS(tbl_crime[COMMUNITY_AREA_NUMBER],Table3[[#This Row],[CA_NUMBER]],tbl_crime[YEAR],$Z$4)</f>
        <v>0</v>
      </c>
      <c r="H60" s="32">
        <f>COUNTIFS(tbl_crime[COMMUNITY_AREA_NUMBER],Table3[[#This Row],[CA_NUMBER]],tbl_crime[YEAR],$Z$5)</f>
        <v>1</v>
      </c>
      <c r="I60" s="32">
        <f>COUNTIFS(tbl_crime[COMMUNITY_AREA_NUMBER],Table3[[#This Row],[CA_NUMBER]],tbl_crime[YEAR],$Z$6)</f>
        <v>0</v>
      </c>
      <c r="J60" s="32">
        <f>SUM(Table3[[#This Row],[crimes_2008]:[crimes_2012]])</f>
        <v>1</v>
      </c>
      <c r="K60" s="32">
        <f>_xlfn.XLOOKUP(Table3[[#This Row],[CA_NUMBER]],tbl_census[COMMUNITY_AREA_NUMBER],tbl_census[HARDSHIP_INDEX])</f>
        <v>21</v>
      </c>
      <c r="L60" s="33">
        <f>_xlfn.XLOOKUP(Table3[[#This Row],[CA_NUMBER]],tbl_census[COMMUNITY_AREA_NUMBER],tbl_census[PER_CAPITA_INCOME])</f>
        <v>32875</v>
      </c>
      <c r="M60" s="34">
        <f>_xlfn.XLOOKUP(Table3[[#This Row],[CA_NUMBER]],tbl_census[COMMUNITY_AREA_NUMBER],tbl_census[PERCENT_OF_HOUSING_CROWDED])/100</f>
        <v>0.02</v>
      </c>
      <c r="N60" s="34">
        <f>_xlfn.XLOOKUP(Table3[[#This Row],[CA_NUMBER]],tbl_census[COMMUNITY_AREA_NUMBER],tbl_census[PERCENT_HOUSEHOLDS_BELOW_POVERTY])/100</f>
        <v>5.4000000000000006E-2</v>
      </c>
      <c r="O60" s="34">
        <f>_xlfn.XLOOKUP(Table3[[#This Row],[CA_NUMBER]],tbl_census[COMMUNITY_AREA_NUMBER],tbl_census[PERCENT_AGED_16__UNEMPLOYED])/100</f>
        <v>0.09</v>
      </c>
      <c r="P60" s="34">
        <f>_xlfn.XLOOKUP(Table3[[#This Row],[CA_NUMBER]],tbl_census[COMMUNITY_AREA_NUMBER],tbl_census[PERCENT_AGED_25__WITHOUT_HIGH_SCHOOL_DIPLOMA])/100</f>
        <v>0.115</v>
      </c>
      <c r="Q60" s="35">
        <f>((SUMIF(tbl_schools[COMMUNITY_AREA_NUMBER],Table3[[#This Row],[CA_NUMBER]],tbl_schools[COLLEGE_ENROLLMENT]))*-1)*-1</f>
        <v>6469</v>
      </c>
      <c r="R60" s="36">
        <f>IFERROR(AVERAGEIF(tbl_schools[COMMUNITY_AREA_NUMBER],Table3[[#This Row],[CA_NUMBER]],tbl_schools[SAFETY_SCORE]),"NA")</f>
        <v>77.428571428571431</v>
      </c>
      <c r="S60" s="36">
        <f>IFERROR(AVERAGEIF(tbl_schools[COMMUNITY_AREA_NUMBER],Table3[[#This Row],[CA_NUMBER]],tbl_schools[Family_Involvement_Score]),"NA")</f>
        <v>73</v>
      </c>
      <c r="T60" s="36">
        <f>IFERROR(AVERAGEIF(tbl_schools[COMMUNITY_AREA_NUMBER],Table3[[#This Row],[CA_NUMBER]],tbl_schools[Leaders_Score]),"NA")</f>
        <v>44.75</v>
      </c>
      <c r="U60" s="36">
        <f>IFERROR(AVERAGEIF(tbl_schools[COMMUNITY_AREA_NUMBER],Table3[[#This Row],[CA_NUMBER]],tbl_schools[Teachers_Score]),"NA")</f>
        <v>49</v>
      </c>
      <c r="V60" s="36">
        <f>IFERROR(AVERAGEIF(tbl_schools[COMMUNITY_AREA_NUMBER],Table3[[#This Row],[CA_NUMBER]],tbl_schools[Parent_Engagement_Score]),"NA")</f>
        <v>55.428571428571431</v>
      </c>
      <c r="W60" s="36">
        <f>IFERROR(AVERAGEIF(tbl_schools[COMMUNITY_AREA_NUMBER],Table3[[#This Row],[CA_NUMBER]],tbl_schools[Parent_Environment_Score]),"NA")</f>
        <v>49.857142857142854</v>
      </c>
      <c r="X60" s="37">
        <f>IFERROR(SUMIF(tbl_schools[COMMUNITY_AREA_NUMBER],Table3[[#This Row],[CA_NUMBER]],tbl_schools[Rate_of_Misconducts__per_100_students_]),"NA")</f>
        <v>40.099999999999994</v>
      </c>
      <c r="Y60" s="3"/>
    </row>
    <row r="61" spans="2:25" x14ac:dyDescent="0.2">
      <c r="B61" s="31">
        <v>20</v>
      </c>
      <c r="C61" s="32" t="str">
        <f>VLOOKUP(Table3[[#This Row],[CA_NUMBER]],tbl_census[COMMUNITY_AREA_NUMBER]:tbl_census[COMMUNITY_AREA_NAME],2,FALSE)</f>
        <v>Hermosa</v>
      </c>
      <c r="D61" s="32">
        <f>COUNTIF(tbl_crime[COMMUNITY_AREA_NUMBER],Table3[[#This Row],[CA_NUMBER]])</f>
        <v>3</v>
      </c>
      <c r="E61" s="32">
        <f>COUNTIFS(tbl_crime[COMMUNITY_AREA_NUMBER],Table3[[#This Row],[CA_NUMBER]],tbl_crime[YEAR],$Z$2)</f>
        <v>0</v>
      </c>
      <c r="F61" s="32">
        <f>COUNTIFS(tbl_crime[COMMUNITY_AREA_NUMBER],Table3[[#This Row],[CA_NUMBER]],tbl_crime[YEAR],$Z$3)</f>
        <v>0</v>
      </c>
      <c r="G61" s="32">
        <f>COUNTIFS(tbl_crime[COMMUNITY_AREA_NUMBER],Table3[[#This Row],[CA_NUMBER]],tbl_crime[YEAR],$Z$4)</f>
        <v>0</v>
      </c>
      <c r="H61" s="32">
        <f>COUNTIFS(tbl_crime[COMMUNITY_AREA_NUMBER],Table3[[#This Row],[CA_NUMBER]],tbl_crime[YEAR],$Z$5)</f>
        <v>0</v>
      </c>
      <c r="I61" s="32">
        <f>COUNTIFS(tbl_crime[COMMUNITY_AREA_NUMBER],Table3[[#This Row],[CA_NUMBER]],tbl_crime[YEAR],$Z$6)</f>
        <v>0</v>
      </c>
      <c r="J61" s="32">
        <f>SUM(Table3[[#This Row],[crimes_2008]:[crimes_2012]])</f>
        <v>0</v>
      </c>
      <c r="K61" s="32">
        <f>_xlfn.XLOOKUP(Table3[[#This Row],[CA_NUMBER]],tbl_census[COMMUNITY_AREA_NUMBER],tbl_census[HARDSHIP_INDEX])</f>
        <v>71</v>
      </c>
      <c r="L61" s="33">
        <f>_xlfn.XLOOKUP(Table3[[#This Row],[CA_NUMBER]],tbl_census[COMMUNITY_AREA_NUMBER],tbl_census[PER_CAPITA_INCOME])</f>
        <v>15089</v>
      </c>
      <c r="M61" s="34">
        <f>_xlfn.XLOOKUP(Table3[[#This Row],[CA_NUMBER]],tbl_census[COMMUNITY_AREA_NUMBER],tbl_census[PERCENT_OF_HOUSING_CROWDED])/100</f>
        <v>6.9000000000000006E-2</v>
      </c>
      <c r="N61" s="34">
        <f>_xlfn.XLOOKUP(Table3[[#This Row],[CA_NUMBER]],tbl_census[COMMUNITY_AREA_NUMBER],tbl_census[PERCENT_HOUSEHOLDS_BELOW_POVERTY])/100</f>
        <v>0.20499999999999999</v>
      </c>
      <c r="O61" s="34">
        <f>_xlfn.XLOOKUP(Table3[[#This Row],[CA_NUMBER]],tbl_census[COMMUNITY_AREA_NUMBER],tbl_census[PERCENT_AGED_16__UNEMPLOYED])/100</f>
        <v>0.13100000000000001</v>
      </c>
      <c r="P61" s="34">
        <f>_xlfn.XLOOKUP(Table3[[#This Row],[CA_NUMBER]],tbl_census[COMMUNITY_AREA_NUMBER],tbl_census[PERCENT_AGED_25__WITHOUT_HIGH_SCHOOL_DIPLOMA])/100</f>
        <v>0.41600000000000004</v>
      </c>
      <c r="Q61" s="35">
        <f>((SUMIF(tbl_schools[COMMUNITY_AREA_NUMBER],Table3[[#This Row],[CA_NUMBER]],tbl_schools[COLLEGE_ENROLLMENT]))*-1)*-1</f>
        <v>3975</v>
      </c>
      <c r="R61" s="36">
        <f>IFERROR(AVERAGEIF(tbl_schools[COMMUNITY_AREA_NUMBER],Table3[[#This Row],[CA_NUMBER]],tbl_schools[SAFETY_SCORE]),"NA")</f>
        <v>39.666666666666664</v>
      </c>
      <c r="S61" s="36">
        <f>IFERROR(AVERAGEIF(tbl_schools[COMMUNITY_AREA_NUMBER],Table3[[#This Row],[CA_NUMBER]],tbl_schools[Family_Involvement_Score]),"NA")</f>
        <v>38.5</v>
      </c>
      <c r="T61" s="36">
        <f>IFERROR(AVERAGEIF(tbl_schools[COMMUNITY_AREA_NUMBER],Table3[[#This Row],[CA_NUMBER]],tbl_schools[Leaders_Score]),"NA")</f>
        <v>26.5</v>
      </c>
      <c r="U61" s="36">
        <f>IFERROR(AVERAGEIF(tbl_schools[COMMUNITY_AREA_NUMBER],Table3[[#This Row],[CA_NUMBER]],tbl_schools[Teachers_Score]),"NA")</f>
        <v>42</v>
      </c>
      <c r="V61" s="36">
        <f>IFERROR(AVERAGEIF(tbl_schools[COMMUNITY_AREA_NUMBER],Table3[[#This Row],[CA_NUMBER]],tbl_schools[Parent_Engagement_Score]),"NA")</f>
        <v>49.666666666666664</v>
      </c>
      <c r="W61" s="36">
        <f>IFERROR(AVERAGEIF(tbl_schools[COMMUNITY_AREA_NUMBER],Table3[[#This Row],[CA_NUMBER]],tbl_schools[Parent_Environment_Score]),"NA")</f>
        <v>50.666666666666664</v>
      </c>
      <c r="X61" s="37">
        <f>IFERROR(SUMIF(tbl_schools[COMMUNITY_AREA_NUMBER],Table3[[#This Row],[CA_NUMBER]],tbl_schools[Rate_of_Misconducts__per_100_students_]),"NA")</f>
        <v>36.200000000000003</v>
      </c>
      <c r="Y61" s="3"/>
    </row>
    <row r="62" spans="2:25" x14ac:dyDescent="0.2">
      <c r="B62" s="31">
        <v>74</v>
      </c>
      <c r="C62" s="32" t="str">
        <f>VLOOKUP(Table3[[#This Row],[CA_NUMBER]],tbl_census[COMMUNITY_AREA_NUMBER]:tbl_census[COMMUNITY_AREA_NAME],2,FALSE)</f>
        <v>Mount Greenwood</v>
      </c>
      <c r="D62" s="32">
        <f>COUNTIF(tbl_crime[COMMUNITY_AREA_NUMBER],Table3[[#This Row],[CA_NUMBER]])</f>
        <v>0</v>
      </c>
      <c r="E62" s="32">
        <f>COUNTIFS(tbl_crime[COMMUNITY_AREA_NUMBER],Table3[[#This Row],[CA_NUMBER]],tbl_crime[YEAR],$Z$2)</f>
        <v>0</v>
      </c>
      <c r="F62" s="32">
        <f>COUNTIFS(tbl_crime[COMMUNITY_AREA_NUMBER],Table3[[#This Row],[CA_NUMBER]],tbl_crime[YEAR],$Z$3)</f>
        <v>0</v>
      </c>
      <c r="G62" s="32">
        <f>COUNTIFS(tbl_crime[COMMUNITY_AREA_NUMBER],Table3[[#This Row],[CA_NUMBER]],tbl_crime[YEAR],$Z$4)</f>
        <v>0</v>
      </c>
      <c r="H62" s="32">
        <f>COUNTIFS(tbl_crime[COMMUNITY_AREA_NUMBER],Table3[[#This Row],[CA_NUMBER]],tbl_crime[YEAR],$Z$5)</f>
        <v>0</v>
      </c>
      <c r="I62" s="32">
        <f>COUNTIFS(tbl_crime[COMMUNITY_AREA_NUMBER],Table3[[#This Row],[CA_NUMBER]],tbl_crime[YEAR],$Z$6)</f>
        <v>0</v>
      </c>
      <c r="J62" s="32">
        <f>SUM(Table3[[#This Row],[crimes_2008]:[crimes_2012]])</f>
        <v>0</v>
      </c>
      <c r="K62" s="32">
        <f>_xlfn.XLOOKUP(Table3[[#This Row],[CA_NUMBER]],tbl_census[COMMUNITY_AREA_NUMBER],tbl_census[HARDSHIP_INDEX])</f>
        <v>16</v>
      </c>
      <c r="L62" s="33">
        <f>_xlfn.XLOOKUP(Table3[[#This Row],[CA_NUMBER]],tbl_census[COMMUNITY_AREA_NUMBER],tbl_census[PER_CAPITA_INCOME])</f>
        <v>34381</v>
      </c>
      <c r="M62" s="34">
        <f>_xlfn.XLOOKUP(Table3[[#This Row],[CA_NUMBER]],tbl_census[COMMUNITY_AREA_NUMBER],tbl_census[PERCENT_OF_HOUSING_CROWDED])/100</f>
        <v>0.01</v>
      </c>
      <c r="N62" s="34">
        <f>_xlfn.XLOOKUP(Table3[[#This Row],[CA_NUMBER]],tbl_census[COMMUNITY_AREA_NUMBER],tbl_census[PERCENT_HOUSEHOLDS_BELOW_POVERTY])/100</f>
        <v>3.4000000000000002E-2</v>
      </c>
      <c r="O62" s="34">
        <f>_xlfn.XLOOKUP(Table3[[#This Row],[CA_NUMBER]],tbl_census[COMMUNITY_AREA_NUMBER],tbl_census[PERCENT_AGED_16__UNEMPLOYED])/100</f>
        <v>8.6999999999999994E-2</v>
      </c>
      <c r="P62" s="34">
        <f>_xlfn.XLOOKUP(Table3[[#This Row],[CA_NUMBER]],tbl_census[COMMUNITY_AREA_NUMBER],tbl_census[PERCENT_AGED_25__WITHOUT_HIGH_SCHOOL_DIPLOMA])/100</f>
        <v>4.2999999999999997E-2</v>
      </c>
      <c r="Q62" s="35">
        <f>((SUMIF(tbl_schools[COMMUNITY_AREA_NUMBER],Table3[[#This Row],[CA_NUMBER]],tbl_schools[COLLEGE_ENROLLMENT]))*-1)*-1</f>
        <v>2091</v>
      </c>
      <c r="R62" s="36">
        <f>IFERROR(AVERAGEIF(tbl_schools[COMMUNITY_AREA_NUMBER],Table3[[#This Row],[CA_NUMBER]],tbl_schools[SAFETY_SCORE]),"NA")</f>
        <v>86.5</v>
      </c>
      <c r="S62" s="36">
        <f>IFERROR(AVERAGEIF(tbl_schools[COMMUNITY_AREA_NUMBER],Table3[[#This Row],[CA_NUMBER]],tbl_schools[Family_Involvement_Score]),"NA")</f>
        <v>80.333333333333329</v>
      </c>
      <c r="T62" s="36">
        <f>IFERROR(AVERAGEIF(tbl_schools[COMMUNITY_AREA_NUMBER],Table3[[#This Row],[CA_NUMBER]],tbl_schools[Leaders_Score]),"NA")</f>
        <v>72.333333333333329</v>
      </c>
      <c r="U62" s="36">
        <f>IFERROR(AVERAGEIF(tbl_schools[COMMUNITY_AREA_NUMBER],Table3[[#This Row],[CA_NUMBER]],tbl_schools[Teachers_Score]),"NA")</f>
        <v>61</v>
      </c>
      <c r="V62" s="36">
        <f>IFERROR(AVERAGEIF(tbl_schools[COMMUNITY_AREA_NUMBER],Table3[[#This Row],[CA_NUMBER]],tbl_schools[Parent_Engagement_Score]),"NA")</f>
        <v>57.333333333333336</v>
      </c>
      <c r="W62" s="36">
        <f>IFERROR(AVERAGEIF(tbl_schools[COMMUNITY_AREA_NUMBER],Table3[[#This Row],[CA_NUMBER]],tbl_schools[Parent_Environment_Score]),"NA")</f>
        <v>53.666666666666664</v>
      </c>
      <c r="X62" s="37">
        <f>IFERROR(SUMIF(tbl_schools[COMMUNITY_AREA_NUMBER],Table3[[#This Row],[CA_NUMBER]],tbl_schools[Rate_of_Misconducts__per_100_students_]),"NA")</f>
        <v>26.799999999999997</v>
      </c>
      <c r="Y62" s="3"/>
    </row>
    <row r="63" spans="2:25" x14ac:dyDescent="0.2">
      <c r="B63" s="31">
        <v>64</v>
      </c>
      <c r="C63" s="32" t="str">
        <f>VLOOKUP(Table3[[#This Row],[CA_NUMBER]],tbl_census[COMMUNITY_AREA_NUMBER]:tbl_census[COMMUNITY_AREA_NAME],2,FALSE)</f>
        <v>Clearing</v>
      </c>
      <c r="D63" s="32">
        <f>COUNTIF(tbl_crime[COMMUNITY_AREA_NUMBER],Table3[[#This Row],[CA_NUMBER]])</f>
        <v>2</v>
      </c>
      <c r="E63" s="32">
        <f>COUNTIFS(tbl_crime[COMMUNITY_AREA_NUMBER],Table3[[#This Row],[CA_NUMBER]],tbl_crime[YEAR],$Z$2)</f>
        <v>1</v>
      </c>
      <c r="F63" s="32">
        <f>COUNTIFS(tbl_crime[COMMUNITY_AREA_NUMBER],Table3[[#This Row],[CA_NUMBER]],tbl_crime[YEAR],$Z$3)</f>
        <v>0</v>
      </c>
      <c r="G63" s="32">
        <f>COUNTIFS(tbl_crime[COMMUNITY_AREA_NUMBER],Table3[[#This Row],[CA_NUMBER]],tbl_crime[YEAR],$Z$4)</f>
        <v>0</v>
      </c>
      <c r="H63" s="32">
        <f>COUNTIFS(tbl_crime[COMMUNITY_AREA_NUMBER],Table3[[#This Row],[CA_NUMBER]],tbl_crime[YEAR],$Z$5)</f>
        <v>0</v>
      </c>
      <c r="I63" s="32">
        <f>COUNTIFS(tbl_crime[COMMUNITY_AREA_NUMBER],Table3[[#This Row],[CA_NUMBER]],tbl_crime[YEAR],$Z$6)</f>
        <v>1</v>
      </c>
      <c r="J63" s="32">
        <f>SUM(Table3[[#This Row],[crimes_2008]:[crimes_2012]])</f>
        <v>2</v>
      </c>
      <c r="K63" s="32">
        <f>_xlfn.XLOOKUP(Table3[[#This Row],[CA_NUMBER]],tbl_census[COMMUNITY_AREA_NUMBER],tbl_census[HARDSHIP_INDEX])</f>
        <v>29</v>
      </c>
      <c r="L63" s="33">
        <f>_xlfn.XLOOKUP(Table3[[#This Row],[CA_NUMBER]],tbl_census[COMMUNITY_AREA_NUMBER],tbl_census[PER_CAPITA_INCOME])</f>
        <v>25113</v>
      </c>
      <c r="M63" s="34">
        <f>_xlfn.XLOOKUP(Table3[[#This Row],[CA_NUMBER]],tbl_census[COMMUNITY_AREA_NUMBER],tbl_census[PERCENT_OF_HOUSING_CROWDED])/100</f>
        <v>2.7000000000000003E-2</v>
      </c>
      <c r="N63" s="34">
        <f>_xlfn.XLOOKUP(Table3[[#This Row],[CA_NUMBER]],tbl_census[COMMUNITY_AREA_NUMBER],tbl_census[PERCENT_HOUSEHOLDS_BELOW_POVERTY])/100</f>
        <v>8.900000000000001E-2</v>
      </c>
      <c r="O63" s="34">
        <f>_xlfn.XLOOKUP(Table3[[#This Row],[CA_NUMBER]],tbl_census[COMMUNITY_AREA_NUMBER],tbl_census[PERCENT_AGED_16__UNEMPLOYED])/100</f>
        <v>9.5000000000000001E-2</v>
      </c>
      <c r="P63" s="34">
        <f>_xlfn.XLOOKUP(Table3[[#This Row],[CA_NUMBER]],tbl_census[COMMUNITY_AREA_NUMBER],tbl_census[PERCENT_AGED_25__WITHOUT_HIGH_SCHOOL_DIPLOMA])/100</f>
        <v>0.188</v>
      </c>
      <c r="Q63" s="35">
        <f>((SUMIF(tbl_schools[COMMUNITY_AREA_NUMBER],Table3[[#This Row],[CA_NUMBER]],tbl_schools[COLLEGE_ENROLLMENT]))*-1)*-1</f>
        <v>2085</v>
      </c>
      <c r="R63" s="36">
        <f>IFERROR(AVERAGEIF(tbl_schools[COMMUNITY_AREA_NUMBER],Table3[[#This Row],[CA_NUMBER]],tbl_schools[SAFETY_SCORE]),"NA")</f>
        <v>69.333333333333329</v>
      </c>
      <c r="S63" s="36">
        <f>IFERROR(AVERAGEIF(tbl_schools[COMMUNITY_AREA_NUMBER],Table3[[#This Row],[CA_NUMBER]],tbl_schools[Family_Involvement_Score]),"NA")</f>
        <v>64.5</v>
      </c>
      <c r="T63" s="36">
        <f>IFERROR(AVERAGEIF(tbl_schools[COMMUNITY_AREA_NUMBER],Table3[[#This Row],[CA_NUMBER]],tbl_schools[Leaders_Score]),"NA")</f>
        <v>66.25</v>
      </c>
      <c r="U63" s="36">
        <f>IFERROR(AVERAGEIF(tbl_schools[COMMUNITY_AREA_NUMBER],Table3[[#This Row],[CA_NUMBER]],tbl_schools[Teachers_Score]),"NA")</f>
        <v>63.25</v>
      </c>
      <c r="V63" s="36">
        <f>IFERROR(AVERAGEIF(tbl_schools[COMMUNITY_AREA_NUMBER],Table3[[#This Row],[CA_NUMBER]],tbl_schools[Parent_Engagement_Score]),"NA")</f>
        <v>56</v>
      </c>
      <c r="W63" s="36">
        <f>IFERROR(AVERAGEIF(tbl_schools[COMMUNITY_AREA_NUMBER],Table3[[#This Row],[CA_NUMBER]],tbl_schools[Parent_Environment_Score]),"NA")</f>
        <v>53</v>
      </c>
      <c r="X63" s="37">
        <f>IFERROR(SUMIF(tbl_schools[COMMUNITY_AREA_NUMBER],Table3[[#This Row],[CA_NUMBER]],tbl_schools[Rate_of_Misconducts__per_100_students_]),"NA")</f>
        <v>26.400000000000002</v>
      </c>
      <c r="Y63" s="3"/>
    </row>
    <row r="64" spans="2:25" x14ac:dyDescent="0.2">
      <c r="B64" s="31">
        <v>33</v>
      </c>
      <c r="C64" s="32" t="str">
        <f>VLOOKUP(Table3[[#This Row],[CA_NUMBER]],tbl_census[COMMUNITY_AREA_NUMBER]:tbl_census[COMMUNITY_AREA_NAME],2,FALSE)</f>
        <v>Near South Side</v>
      </c>
      <c r="D64" s="32">
        <f>COUNTIF(tbl_crime[COMMUNITY_AREA_NUMBER],Table3[[#This Row],[CA_NUMBER]])</f>
        <v>1</v>
      </c>
      <c r="E64" s="32">
        <f>COUNTIFS(tbl_crime[COMMUNITY_AREA_NUMBER],Table3[[#This Row],[CA_NUMBER]],tbl_crime[YEAR],$Z$2)</f>
        <v>0</v>
      </c>
      <c r="F64" s="32">
        <f>COUNTIFS(tbl_crime[COMMUNITY_AREA_NUMBER],Table3[[#This Row],[CA_NUMBER]],tbl_crime[YEAR],$Z$3)</f>
        <v>0</v>
      </c>
      <c r="G64" s="32">
        <f>COUNTIFS(tbl_crime[COMMUNITY_AREA_NUMBER],Table3[[#This Row],[CA_NUMBER]],tbl_crime[YEAR],$Z$4)</f>
        <v>0</v>
      </c>
      <c r="H64" s="32">
        <f>COUNTIFS(tbl_crime[COMMUNITY_AREA_NUMBER],Table3[[#This Row],[CA_NUMBER]],tbl_crime[YEAR],$Z$5)</f>
        <v>0</v>
      </c>
      <c r="I64" s="32">
        <f>COUNTIFS(tbl_crime[COMMUNITY_AREA_NUMBER],Table3[[#This Row],[CA_NUMBER]],tbl_crime[YEAR],$Z$6)</f>
        <v>0</v>
      </c>
      <c r="J64" s="32">
        <f>SUM(Table3[[#This Row],[crimes_2008]:[crimes_2012]])</f>
        <v>0</v>
      </c>
      <c r="K64" s="32">
        <f>_xlfn.XLOOKUP(Table3[[#This Row],[CA_NUMBER]],tbl_census[COMMUNITY_AREA_NUMBER],tbl_census[HARDSHIP_INDEX])</f>
        <v>7</v>
      </c>
      <c r="L64" s="33">
        <f>_xlfn.XLOOKUP(Table3[[#This Row],[CA_NUMBER]],tbl_census[COMMUNITY_AREA_NUMBER],tbl_census[PER_CAPITA_INCOME])</f>
        <v>59077</v>
      </c>
      <c r="M64" s="34">
        <f>_xlfn.XLOOKUP(Table3[[#This Row],[CA_NUMBER]],tbl_census[COMMUNITY_AREA_NUMBER],tbl_census[PERCENT_OF_HOUSING_CROWDED])/100</f>
        <v>1.3000000000000001E-2</v>
      </c>
      <c r="N64" s="34">
        <f>_xlfn.XLOOKUP(Table3[[#This Row],[CA_NUMBER]],tbl_census[COMMUNITY_AREA_NUMBER],tbl_census[PERCENT_HOUSEHOLDS_BELOW_POVERTY])/100</f>
        <v>0.13800000000000001</v>
      </c>
      <c r="O64" s="34">
        <f>_xlfn.XLOOKUP(Table3[[#This Row],[CA_NUMBER]],tbl_census[COMMUNITY_AREA_NUMBER],tbl_census[PERCENT_AGED_16__UNEMPLOYED])/100</f>
        <v>4.9000000000000002E-2</v>
      </c>
      <c r="P64" s="34">
        <f>_xlfn.XLOOKUP(Table3[[#This Row],[CA_NUMBER]],tbl_census[COMMUNITY_AREA_NUMBER],tbl_census[PERCENT_AGED_25__WITHOUT_HIGH_SCHOOL_DIPLOMA])/100</f>
        <v>7.400000000000001E-2</v>
      </c>
      <c r="Q64" s="35">
        <f>((SUMIF(tbl_schools[COMMUNITY_AREA_NUMBER],Table3[[#This Row],[CA_NUMBER]],tbl_schools[COLLEGE_ENROLLMENT]))*-1)*-1</f>
        <v>1378</v>
      </c>
      <c r="R64" s="36">
        <f>IFERROR(AVERAGEIF(tbl_schools[COMMUNITY_AREA_NUMBER],Table3[[#This Row],[CA_NUMBER]],tbl_schools[SAFETY_SCORE]),"NA")</f>
        <v>80.333333333333329</v>
      </c>
      <c r="S64" s="36">
        <f>IFERROR(AVERAGEIF(tbl_schools[COMMUNITY_AREA_NUMBER],Table3[[#This Row],[CA_NUMBER]],tbl_schools[Family_Involvement_Score]),"NA")</f>
        <v>72.666666666666671</v>
      </c>
      <c r="T64" s="36">
        <f>IFERROR(AVERAGEIF(tbl_schools[COMMUNITY_AREA_NUMBER],Table3[[#This Row],[CA_NUMBER]],tbl_schools[Leaders_Score]),"NA")</f>
        <v>59.666666666666664</v>
      </c>
      <c r="U64" s="36">
        <f>IFERROR(AVERAGEIF(tbl_schools[COMMUNITY_AREA_NUMBER],Table3[[#This Row],[CA_NUMBER]],tbl_schools[Teachers_Score]),"NA")</f>
        <v>48</v>
      </c>
      <c r="V64" s="36">
        <f>IFERROR(AVERAGEIF(tbl_schools[COMMUNITY_AREA_NUMBER],Table3[[#This Row],[CA_NUMBER]],tbl_schools[Parent_Engagement_Score]),"NA")</f>
        <v>54.333333333333336</v>
      </c>
      <c r="W64" s="36">
        <f>IFERROR(AVERAGEIF(tbl_schools[COMMUNITY_AREA_NUMBER],Table3[[#This Row],[CA_NUMBER]],tbl_schools[Parent_Environment_Score]),"NA")</f>
        <v>55</v>
      </c>
      <c r="X64" s="37">
        <f>IFERROR(SUMIF(tbl_schools[COMMUNITY_AREA_NUMBER],Table3[[#This Row],[CA_NUMBER]],tbl_schools[Rate_of_Misconducts__per_100_students_]),"NA")</f>
        <v>25.599999999999998</v>
      </c>
      <c r="Y64" s="3"/>
    </row>
    <row r="65" spans="2:25" x14ac:dyDescent="0.2">
      <c r="B65" s="31">
        <v>13</v>
      </c>
      <c r="C65" s="32" t="str">
        <f>VLOOKUP(Table3[[#This Row],[CA_NUMBER]],tbl_census[COMMUNITY_AREA_NUMBER]:tbl_census[COMMUNITY_AREA_NAME],2,FALSE)</f>
        <v>North Park</v>
      </c>
      <c r="D65" s="32">
        <f>COUNTIF(tbl_crime[COMMUNITY_AREA_NUMBER],Table3[[#This Row],[CA_NUMBER]])</f>
        <v>0</v>
      </c>
      <c r="E65" s="32">
        <f>COUNTIFS(tbl_crime[COMMUNITY_AREA_NUMBER],Table3[[#This Row],[CA_NUMBER]],tbl_crime[YEAR],$Z$2)</f>
        <v>0</v>
      </c>
      <c r="F65" s="32">
        <f>COUNTIFS(tbl_crime[COMMUNITY_AREA_NUMBER],Table3[[#This Row],[CA_NUMBER]],tbl_crime[YEAR],$Z$3)</f>
        <v>0</v>
      </c>
      <c r="G65" s="32">
        <f>COUNTIFS(tbl_crime[COMMUNITY_AREA_NUMBER],Table3[[#This Row],[CA_NUMBER]],tbl_crime[YEAR],$Z$4)</f>
        <v>0</v>
      </c>
      <c r="H65" s="32">
        <f>COUNTIFS(tbl_crime[COMMUNITY_AREA_NUMBER],Table3[[#This Row],[CA_NUMBER]],tbl_crime[YEAR],$Z$5)</f>
        <v>0</v>
      </c>
      <c r="I65" s="32">
        <f>COUNTIFS(tbl_crime[COMMUNITY_AREA_NUMBER],Table3[[#This Row],[CA_NUMBER]],tbl_crime[YEAR],$Z$6)</f>
        <v>0</v>
      </c>
      <c r="J65" s="32">
        <f>SUM(Table3[[#This Row],[crimes_2008]:[crimes_2012]])</f>
        <v>0</v>
      </c>
      <c r="K65" s="32">
        <f>_xlfn.XLOOKUP(Table3[[#This Row],[CA_NUMBER]],tbl_census[COMMUNITY_AREA_NUMBER],tbl_census[HARDSHIP_INDEX])</f>
        <v>33</v>
      </c>
      <c r="L65" s="33">
        <f>_xlfn.XLOOKUP(Table3[[#This Row],[CA_NUMBER]],tbl_census[COMMUNITY_AREA_NUMBER],tbl_census[PER_CAPITA_INCOME])</f>
        <v>26576</v>
      </c>
      <c r="M65" s="34">
        <f>_xlfn.XLOOKUP(Table3[[#This Row],[CA_NUMBER]],tbl_census[COMMUNITY_AREA_NUMBER],tbl_census[PERCENT_OF_HOUSING_CROWDED])/100</f>
        <v>3.9E-2</v>
      </c>
      <c r="N65" s="34">
        <f>_xlfn.XLOOKUP(Table3[[#This Row],[CA_NUMBER]],tbl_census[COMMUNITY_AREA_NUMBER],tbl_census[PERCENT_HOUSEHOLDS_BELOW_POVERTY])/100</f>
        <v>0.13200000000000001</v>
      </c>
      <c r="O65" s="34">
        <f>_xlfn.XLOOKUP(Table3[[#This Row],[CA_NUMBER]],tbl_census[COMMUNITY_AREA_NUMBER],tbl_census[PERCENT_AGED_16__UNEMPLOYED])/100</f>
        <v>9.9000000000000005E-2</v>
      </c>
      <c r="P65" s="34">
        <f>_xlfn.XLOOKUP(Table3[[#This Row],[CA_NUMBER]],tbl_census[COMMUNITY_AREA_NUMBER],tbl_census[PERCENT_AGED_25__WITHOUT_HIGH_SCHOOL_DIPLOMA])/100</f>
        <v>0.14400000000000002</v>
      </c>
      <c r="Q65" s="35">
        <f>((SUMIF(tbl_schools[COMMUNITY_AREA_NUMBER],Table3[[#This Row],[CA_NUMBER]],tbl_schools[COLLEGE_ENROLLMENT]))*-1)*-1</f>
        <v>4210</v>
      </c>
      <c r="R65" s="36">
        <f>IFERROR(AVERAGEIF(tbl_schools[COMMUNITY_AREA_NUMBER],Table3[[#This Row],[CA_NUMBER]],tbl_schools[SAFETY_SCORE]),"NA")</f>
        <v>81.599999999999994</v>
      </c>
      <c r="S65" s="36">
        <f>IFERROR(AVERAGEIF(tbl_schools[COMMUNITY_AREA_NUMBER],Table3[[#This Row],[CA_NUMBER]],tbl_schools[Family_Involvement_Score]),"NA")</f>
        <v>78</v>
      </c>
      <c r="T65" s="36">
        <f>IFERROR(AVERAGEIF(tbl_schools[COMMUNITY_AREA_NUMBER],Table3[[#This Row],[CA_NUMBER]],tbl_schools[Leaders_Score]),"NA")</f>
        <v>58.666666666666664</v>
      </c>
      <c r="U65" s="36">
        <f>IFERROR(AVERAGEIF(tbl_schools[COMMUNITY_AREA_NUMBER],Table3[[#This Row],[CA_NUMBER]],tbl_schools[Teachers_Score]),"NA")</f>
        <v>58.333333333333336</v>
      </c>
      <c r="V65" s="36">
        <f>IFERROR(AVERAGEIF(tbl_schools[COMMUNITY_AREA_NUMBER],Table3[[#This Row],[CA_NUMBER]],tbl_schools[Parent_Engagement_Score]),"NA")</f>
        <v>55.5</v>
      </c>
      <c r="W65" s="36">
        <f>IFERROR(AVERAGEIF(tbl_schools[COMMUNITY_AREA_NUMBER],Table3[[#This Row],[CA_NUMBER]],tbl_schools[Parent_Environment_Score]),"NA")</f>
        <v>55</v>
      </c>
      <c r="X65" s="37">
        <f>IFERROR(SUMIF(tbl_schools[COMMUNITY_AREA_NUMBER],Table3[[#This Row],[CA_NUMBER]],tbl_schools[Rate_of_Misconducts__per_100_students_]),"NA")</f>
        <v>23.200000000000003</v>
      </c>
      <c r="Y65" s="3"/>
    </row>
    <row r="66" spans="2:25" x14ac:dyDescent="0.2">
      <c r="B66" s="31">
        <v>57</v>
      </c>
      <c r="C66" s="32" t="str">
        <f>VLOOKUP(Table3[[#This Row],[CA_NUMBER]],tbl_census[COMMUNITY_AREA_NUMBER]:tbl_census[COMMUNITY_AREA_NAME],2,FALSE)</f>
        <v>Archer Heights</v>
      </c>
      <c r="D66" s="32">
        <f>COUNTIF(tbl_crime[COMMUNITY_AREA_NUMBER],Table3[[#This Row],[CA_NUMBER]])</f>
        <v>0</v>
      </c>
      <c r="E66" s="32">
        <f>COUNTIFS(tbl_crime[COMMUNITY_AREA_NUMBER],Table3[[#This Row],[CA_NUMBER]],tbl_crime[YEAR],$Z$2)</f>
        <v>0</v>
      </c>
      <c r="F66" s="32">
        <f>COUNTIFS(tbl_crime[COMMUNITY_AREA_NUMBER],Table3[[#This Row],[CA_NUMBER]],tbl_crime[YEAR],$Z$3)</f>
        <v>0</v>
      </c>
      <c r="G66" s="32">
        <f>COUNTIFS(tbl_crime[COMMUNITY_AREA_NUMBER],Table3[[#This Row],[CA_NUMBER]],tbl_crime[YEAR],$Z$4)</f>
        <v>0</v>
      </c>
      <c r="H66" s="32">
        <f>COUNTIFS(tbl_crime[COMMUNITY_AREA_NUMBER],Table3[[#This Row],[CA_NUMBER]],tbl_crime[YEAR],$Z$5)</f>
        <v>0</v>
      </c>
      <c r="I66" s="32">
        <f>COUNTIFS(tbl_crime[COMMUNITY_AREA_NUMBER],Table3[[#This Row],[CA_NUMBER]],tbl_crime[YEAR],$Z$6)</f>
        <v>0</v>
      </c>
      <c r="J66" s="32">
        <f>SUM(Table3[[#This Row],[crimes_2008]:[crimes_2012]])</f>
        <v>0</v>
      </c>
      <c r="K66" s="32">
        <f>_xlfn.XLOOKUP(Table3[[#This Row],[CA_NUMBER]],tbl_census[COMMUNITY_AREA_NUMBER],tbl_census[HARDSHIP_INDEX])</f>
        <v>67</v>
      </c>
      <c r="L66" s="33">
        <f>_xlfn.XLOOKUP(Table3[[#This Row],[CA_NUMBER]],tbl_census[COMMUNITY_AREA_NUMBER],tbl_census[PER_CAPITA_INCOME])</f>
        <v>16134</v>
      </c>
      <c r="M66" s="34">
        <f>_xlfn.XLOOKUP(Table3[[#This Row],[CA_NUMBER]],tbl_census[COMMUNITY_AREA_NUMBER],tbl_census[PERCENT_OF_HOUSING_CROWDED])/100</f>
        <v>8.5000000000000006E-2</v>
      </c>
      <c r="N66" s="34">
        <f>_xlfn.XLOOKUP(Table3[[#This Row],[CA_NUMBER]],tbl_census[COMMUNITY_AREA_NUMBER],tbl_census[PERCENT_HOUSEHOLDS_BELOW_POVERTY])/100</f>
        <v>0.14099999999999999</v>
      </c>
      <c r="O66" s="34">
        <f>_xlfn.XLOOKUP(Table3[[#This Row],[CA_NUMBER]],tbl_census[COMMUNITY_AREA_NUMBER],tbl_census[PERCENT_AGED_16__UNEMPLOYED])/100</f>
        <v>0.16500000000000001</v>
      </c>
      <c r="P66" s="34">
        <f>_xlfn.XLOOKUP(Table3[[#This Row],[CA_NUMBER]],tbl_census[COMMUNITY_AREA_NUMBER],tbl_census[PERCENT_AGED_25__WITHOUT_HIGH_SCHOOL_DIPLOMA])/100</f>
        <v>0.35899999999999999</v>
      </c>
      <c r="Q66" s="35">
        <f>((SUMIF(tbl_schools[COMMUNITY_AREA_NUMBER],Table3[[#This Row],[CA_NUMBER]],tbl_schools[COLLEGE_ENROLLMENT]))*-1)*-1</f>
        <v>4823</v>
      </c>
      <c r="R66" s="36">
        <f>IFERROR(AVERAGEIF(tbl_schools[COMMUNITY_AREA_NUMBER],Table3[[#This Row],[CA_NUMBER]],tbl_schools[SAFETY_SCORE]),"NA")</f>
        <v>45.5</v>
      </c>
      <c r="S66" s="36">
        <f>IFERROR(AVERAGEIF(tbl_schools[COMMUNITY_AREA_NUMBER],Table3[[#This Row],[CA_NUMBER]],tbl_schools[Family_Involvement_Score]),"NA")</f>
        <v>41.5</v>
      </c>
      <c r="T66" s="36">
        <f>IFERROR(AVERAGEIF(tbl_schools[COMMUNITY_AREA_NUMBER],Table3[[#This Row],[CA_NUMBER]],tbl_schools[Leaders_Score]),"NA")</f>
        <v>41</v>
      </c>
      <c r="U66" s="36">
        <f>IFERROR(AVERAGEIF(tbl_schools[COMMUNITY_AREA_NUMBER],Table3[[#This Row],[CA_NUMBER]],tbl_schools[Teachers_Score]),"NA")</f>
        <v>44</v>
      </c>
      <c r="V66" s="36">
        <f>IFERROR(AVERAGEIF(tbl_schools[COMMUNITY_AREA_NUMBER],Table3[[#This Row],[CA_NUMBER]],tbl_schools[Parent_Engagement_Score]),"NA")</f>
        <v>49</v>
      </c>
      <c r="W66" s="36">
        <f>IFERROR(AVERAGEIF(tbl_schools[COMMUNITY_AREA_NUMBER],Table3[[#This Row],[CA_NUMBER]],tbl_schools[Parent_Environment_Score]),"NA")</f>
        <v>47</v>
      </c>
      <c r="X66" s="37">
        <f>IFERROR(SUMIF(tbl_schools[COMMUNITY_AREA_NUMBER],Table3[[#This Row],[CA_NUMBER]],tbl_schools[Rate_of_Misconducts__per_100_students_]),"NA")</f>
        <v>19.399999999999999</v>
      </c>
      <c r="Y66" s="3"/>
    </row>
    <row r="67" spans="2:25" x14ac:dyDescent="0.2">
      <c r="B67" s="31">
        <v>34</v>
      </c>
      <c r="C67" s="32" t="str">
        <f>VLOOKUP(Table3[[#This Row],[CA_NUMBER]],tbl_census[COMMUNITY_AREA_NUMBER]:tbl_census[COMMUNITY_AREA_NAME],2,FALSE)</f>
        <v>Armour Square</v>
      </c>
      <c r="D67" s="32">
        <f>COUNTIF(tbl_crime[COMMUNITY_AREA_NUMBER],Table3[[#This Row],[CA_NUMBER]])</f>
        <v>0</v>
      </c>
      <c r="E67" s="32">
        <f>COUNTIFS(tbl_crime[COMMUNITY_AREA_NUMBER],Table3[[#This Row],[CA_NUMBER]],tbl_crime[YEAR],$Z$2)</f>
        <v>0</v>
      </c>
      <c r="F67" s="32">
        <f>COUNTIFS(tbl_crime[COMMUNITY_AREA_NUMBER],Table3[[#This Row],[CA_NUMBER]],tbl_crime[YEAR],$Z$3)</f>
        <v>0</v>
      </c>
      <c r="G67" s="32">
        <f>COUNTIFS(tbl_crime[COMMUNITY_AREA_NUMBER],Table3[[#This Row],[CA_NUMBER]],tbl_crime[YEAR],$Z$4)</f>
        <v>0</v>
      </c>
      <c r="H67" s="32">
        <f>COUNTIFS(tbl_crime[COMMUNITY_AREA_NUMBER],Table3[[#This Row],[CA_NUMBER]],tbl_crime[YEAR],$Z$5)</f>
        <v>0</v>
      </c>
      <c r="I67" s="32">
        <f>COUNTIFS(tbl_crime[COMMUNITY_AREA_NUMBER],Table3[[#This Row],[CA_NUMBER]],tbl_crime[YEAR],$Z$6)</f>
        <v>0</v>
      </c>
      <c r="J67" s="32">
        <f>SUM(Table3[[#This Row],[crimes_2008]:[crimes_2012]])</f>
        <v>0</v>
      </c>
      <c r="K67" s="32">
        <f>_xlfn.XLOOKUP(Table3[[#This Row],[CA_NUMBER]],tbl_census[COMMUNITY_AREA_NUMBER],tbl_census[HARDSHIP_INDEX])</f>
        <v>82</v>
      </c>
      <c r="L67" s="33">
        <f>_xlfn.XLOOKUP(Table3[[#This Row],[CA_NUMBER]],tbl_census[COMMUNITY_AREA_NUMBER],tbl_census[PER_CAPITA_INCOME])</f>
        <v>16148</v>
      </c>
      <c r="M67" s="34">
        <f>_xlfn.XLOOKUP(Table3[[#This Row],[CA_NUMBER]],tbl_census[COMMUNITY_AREA_NUMBER],tbl_census[PERCENT_OF_HOUSING_CROWDED])/100</f>
        <v>5.7000000000000002E-2</v>
      </c>
      <c r="N67" s="34">
        <f>_xlfn.XLOOKUP(Table3[[#This Row],[CA_NUMBER]],tbl_census[COMMUNITY_AREA_NUMBER],tbl_census[PERCENT_HOUSEHOLDS_BELOW_POVERTY])/100</f>
        <v>0.40100000000000002</v>
      </c>
      <c r="O67" s="34">
        <f>_xlfn.XLOOKUP(Table3[[#This Row],[CA_NUMBER]],tbl_census[COMMUNITY_AREA_NUMBER],tbl_census[PERCENT_AGED_16__UNEMPLOYED])/100</f>
        <v>0.16699999999999998</v>
      </c>
      <c r="P67" s="34">
        <f>_xlfn.XLOOKUP(Table3[[#This Row],[CA_NUMBER]],tbl_census[COMMUNITY_AREA_NUMBER],tbl_census[PERCENT_AGED_25__WITHOUT_HIGH_SCHOOL_DIPLOMA])/100</f>
        <v>0.34499999999999997</v>
      </c>
      <c r="Q67" s="35">
        <f>((SUMIF(tbl_schools[COMMUNITY_AREA_NUMBER],Table3[[#This Row],[CA_NUMBER]],tbl_schools[COLLEGE_ENROLLMENT]))*-1)*-1</f>
        <v>1458</v>
      </c>
      <c r="R67" s="36">
        <f>IFERROR(AVERAGEIF(tbl_schools[COMMUNITY_AREA_NUMBER],Table3[[#This Row],[CA_NUMBER]],tbl_schools[SAFETY_SCORE]),"NA")</f>
        <v>43.333333333333336</v>
      </c>
      <c r="S67" s="36">
        <f>IFERROR(AVERAGEIF(tbl_schools[COMMUNITY_AREA_NUMBER],Table3[[#This Row],[CA_NUMBER]],tbl_schools[Family_Involvement_Score]),"NA")</f>
        <v>57.333333333333336</v>
      </c>
      <c r="T67" s="36">
        <f>IFERROR(AVERAGEIF(tbl_schools[COMMUNITY_AREA_NUMBER],Table3[[#This Row],[CA_NUMBER]],tbl_schools[Leaders_Score]),"NA")</f>
        <v>50</v>
      </c>
      <c r="U67" s="36">
        <f>IFERROR(AVERAGEIF(tbl_schools[COMMUNITY_AREA_NUMBER],Table3[[#This Row],[CA_NUMBER]],tbl_schools[Teachers_Score]),"NA")</f>
        <v>52.666666666666664</v>
      </c>
      <c r="V67" s="36">
        <f>IFERROR(AVERAGEIF(tbl_schools[COMMUNITY_AREA_NUMBER],Table3[[#This Row],[CA_NUMBER]],tbl_schools[Parent_Engagement_Score]),"NA")</f>
        <v>48</v>
      </c>
      <c r="W67" s="36">
        <f>IFERROR(AVERAGEIF(tbl_schools[COMMUNITY_AREA_NUMBER],Table3[[#This Row],[CA_NUMBER]],tbl_schools[Parent_Environment_Score]),"NA")</f>
        <v>45</v>
      </c>
      <c r="X67" s="37">
        <f>IFERROR(SUMIF(tbl_schools[COMMUNITY_AREA_NUMBER],Table3[[#This Row],[CA_NUMBER]],tbl_schools[Rate_of_Misconducts__per_100_students_]),"NA")</f>
        <v>17.2</v>
      </c>
      <c r="Y67" s="3"/>
    </row>
    <row r="68" spans="2:25" x14ac:dyDescent="0.2">
      <c r="B68" s="31">
        <v>4</v>
      </c>
      <c r="C68" s="32" t="str">
        <f>VLOOKUP(Table3[[#This Row],[CA_NUMBER]],tbl_census[COMMUNITY_AREA_NUMBER]:tbl_census[COMMUNITY_AREA_NAME],2,FALSE)</f>
        <v>Lincoln Square</v>
      </c>
      <c r="D68" s="32">
        <f>COUNTIF(tbl_crime[COMMUNITY_AREA_NUMBER],Table3[[#This Row],[CA_NUMBER]])</f>
        <v>3</v>
      </c>
      <c r="E68" s="32">
        <f>COUNTIFS(tbl_crime[COMMUNITY_AREA_NUMBER],Table3[[#This Row],[CA_NUMBER]],tbl_crime[YEAR],$Z$2)</f>
        <v>0</v>
      </c>
      <c r="F68" s="32">
        <f>COUNTIFS(tbl_crime[COMMUNITY_AREA_NUMBER],Table3[[#This Row],[CA_NUMBER]],tbl_crime[YEAR],$Z$3)</f>
        <v>1</v>
      </c>
      <c r="G68" s="32">
        <f>COUNTIFS(tbl_crime[COMMUNITY_AREA_NUMBER],Table3[[#This Row],[CA_NUMBER]],tbl_crime[YEAR],$Z$4)</f>
        <v>0</v>
      </c>
      <c r="H68" s="32">
        <f>COUNTIFS(tbl_crime[COMMUNITY_AREA_NUMBER],Table3[[#This Row],[CA_NUMBER]],tbl_crime[YEAR],$Z$5)</f>
        <v>0</v>
      </c>
      <c r="I68" s="32">
        <f>COUNTIFS(tbl_crime[COMMUNITY_AREA_NUMBER],Table3[[#This Row],[CA_NUMBER]],tbl_crime[YEAR],$Z$6)</f>
        <v>0</v>
      </c>
      <c r="J68" s="32">
        <f>SUM(Table3[[#This Row],[crimes_2008]:[crimes_2012]])</f>
        <v>1</v>
      </c>
      <c r="K68" s="32">
        <f>_xlfn.XLOOKUP(Table3[[#This Row],[CA_NUMBER]],tbl_census[COMMUNITY_AREA_NUMBER],tbl_census[HARDSHIP_INDEX])</f>
        <v>17</v>
      </c>
      <c r="L68" s="33">
        <f>_xlfn.XLOOKUP(Table3[[#This Row],[CA_NUMBER]],tbl_census[COMMUNITY_AREA_NUMBER],tbl_census[PER_CAPITA_INCOME])</f>
        <v>37524</v>
      </c>
      <c r="M68" s="34">
        <f>_xlfn.XLOOKUP(Table3[[#This Row],[CA_NUMBER]],tbl_census[COMMUNITY_AREA_NUMBER],tbl_census[PERCENT_OF_HOUSING_CROWDED])/100</f>
        <v>3.4000000000000002E-2</v>
      </c>
      <c r="N68" s="34">
        <f>_xlfn.XLOOKUP(Table3[[#This Row],[CA_NUMBER]],tbl_census[COMMUNITY_AREA_NUMBER],tbl_census[PERCENT_HOUSEHOLDS_BELOW_POVERTY])/100</f>
        <v>0.109</v>
      </c>
      <c r="O68" s="34">
        <f>_xlfn.XLOOKUP(Table3[[#This Row],[CA_NUMBER]],tbl_census[COMMUNITY_AREA_NUMBER],tbl_census[PERCENT_AGED_16__UNEMPLOYED])/100</f>
        <v>8.199999999999999E-2</v>
      </c>
      <c r="P68" s="34">
        <f>_xlfn.XLOOKUP(Table3[[#This Row],[CA_NUMBER]],tbl_census[COMMUNITY_AREA_NUMBER],tbl_census[PERCENT_AGED_25__WITHOUT_HIGH_SCHOOL_DIPLOMA])/100</f>
        <v>0.13400000000000001</v>
      </c>
      <c r="Q68" s="35">
        <f>((SUMIF(tbl_schools[COMMUNITY_AREA_NUMBER],Table3[[#This Row],[CA_NUMBER]],tbl_schools[COLLEGE_ENROLLMENT]))*-1)*-1</f>
        <v>4132</v>
      </c>
      <c r="R68" s="36">
        <f>IFERROR(AVERAGEIF(tbl_schools[COMMUNITY_AREA_NUMBER],Table3[[#This Row],[CA_NUMBER]],tbl_schools[SAFETY_SCORE]),"NA")</f>
        <v>67.2</v>
      </c>
      <c r="S68" s="36">
        <f>IFERROR(AVERAGEIF(tbl_schools[COMMUNITY_AREA_NUMBER],Table3[[#This Row],[CA_NUMBER]],tbl_schools[Family_Involvement_Score]),"NA")</f>
        <v>55</v>
      </c>
      <c r="T68" s="36">
        <f>IFERROR(AVERAGEIF(tbl_schools[COMMUNITY_AREA_NUMBER],Table3[[#This Row],[CA_NUMBER]],tbl_schools[Leaders_Score]),"NA")</f>
        <v>42.333333333333336</v>
      </c>
      <c r="U68" s="36">
        <f>IFERROR(AVERAGEIF(tbl_schools[COMMUNITY_AREA_NUMBER],Table3[[#This Row],[CA_NUMBER]],tbl_schools[Teachers_Score]),"NA")</f>
        <v>43.333333333333336</v>
      </c>
      <c r="V68" s="36">
        <f>IFERROR(AVERAGEIF(tbl_schools[COMMUNITY_AREA_NUMBER],Table3[[#This Row],[CA_NUMBER]],tbl_schools[Parent_Engagement_Score]),"NA")</f>
        <v>49.4</v>
      </c>
      <c r="W68" s="36">
        <f>IFERROR(AVERAGEIF(tbl_schools[COMMUNITY_AREA_NUMBER],Table3[[#This Row],[CA_NUMBER]],tbl_schools[Parent_Environment_Score]),"NA")</f>
        <v>49</v>
      </c>
      <c r="X68" s="37">
        <f>IFERROR(SUMIF(tbl_schools[COMMUNITY_AREA_NUMBER],Table3[[#This Row],[CA_NUMBER]],tbl_schools[Rate_of_Misconducts__per_100_students_]),"NA")</f>
        <v>17.099999999999998</v>
      </c>
      <c r="Y68" s="3"/>
    </row>
    <row r="69" spans="2:25" x14ac:dyDescent="0.2">
      <c r="B69" s="31">
        <v>62</v>
      </c>
      <c r="C69" s="32" t="str">
        <f>VLOOKUP(Table3[[#This Row],[CA_NUMBER]],tbl_census[COMMUNITY_AREA_NUMBER]:tbl_census[COMMUNITY_AREA_NAME],2,FALSE)</f>
        <v>West Elsdon</v>
      </c>
      <c r="D69" s="32">
        <f>COUNTIF(tbl_crime[COMMUNITY_AREA_NUMBER],Table3[[#This Row],[CA_NUMBER]])</f>
        <v>4</v>
      </c>
      <c r="E69" s="32">
        <f>COUNTIFS(tbl_crime[COMMUNITY_AREA_NUMBER],Table3[[#This Row],[CA_NUMBER]],tbl_crime[YEAR],$Z$2)</f>
        <v>1</v>
      </c>
      <c r="F69" s="32">
        <f>COUNTIFS(tbl_crime[COMMUNITY_AREA_NUMBER],Table3[[#This Row],[CA_NUMBER]],tbl_crime[YEAR],$Z$3)</f>
        <v>1</v>
      </c>
      <c r="G69" s="32">
        <f>COUNTIFS(tbl_crime[COMMUNITY_AREA_NUMBER],Table3[[#This Row],[CA_NUMBER]],tbl_crime[YEAR],$Z$4)</f>
        <v>0</v>
      </c>
      <c r="H69" s="32">
        <f>COUNTIFS(tbl_crime[COMMUNITY_AREA_NUMBER],Table3[[#This Row],[CA_NUMBER]],tbl_crime[YEAR],$Z$5)</f>
        <v>0</v>
      </c>
      <c r="I69" s="32">
        <f>COUNTIFS(tbl_crime[COMMUNITY_AREA_NUMBER],Table3[[#This Row],[CA_NUMBER]],tbl_crime[YEAR],$Z$6)</f>
        <v>0</v>
      </c>
      <c r="J69" s="32">
        <f>SUM(Table3[[#This Row],[crimes_2008]:[crimes_2012]])</f>
        <v>2</v>
      </c>
      <c r="K69" s="32">
        <f>_xlfn.XLOOKUP(Table3[[#This Row],[CA_NUMBER]],tbl_census[COMMUNITY_AREA_NUMBER],tbl_census[HARDSHIP_INDEX])</f>
        <v>69</v>
      </c>
      <c r="L69" s="33">
        <f>_xlfn.XLOOKUP(Table3[[#This Row],[CA_NUMBER]],tbl_census[COMMUNITY_AREA_NUMBER],tbl_census[PER_CAPITA_INCOME])</f>
        <v>15754</v>
      </c>
      <c r="M69" s="34">
        <f>_xlfn.XLOOKUP(Table3[[#This Row],[CA_NUMBER]],tbl_census[COMMUNITY_AREA_NUMBER],tbl_census[PERCENT_OF_HOUSING_CROWDED])/100</f>
        <v>0.111</v>
      </c>
      <c r="N69" s="34">
        <f>_xlfn.XLOOKUP(Table3[[#This Row],[CA_NUMBER]],tbl_census[COMMUNITY_AREA_NUMBER],tbl_census[PERCENT_HOUSEHOLDS_BELOW_POVERTY])/100</f>
        <v>0.156</v>
      </c>
      <c r="O69" s="34">
        <f>_xlfn.XLOOKUP(Table3[[#This Row],[CA_NUMBER]],tbl_census[COMMUNITY_AREA_NUMBER],tbl_census[PERCENT_AGED_16__UNEMPLOYED])/100</f>
        <v>0.16699999999999998</v>
      </c>
      <c r="P69" s="34">
        <f>_xlfn.XLOOKUP(Table3[[#This Row],[CA_NUMBER]],tbl_census[COMMUNITY_AREA_NUMBER],tbl_census[PERCENT_AGED_25__WITHOUT_HIGH_SCHOOL_DIPLOMA])/100</f>
        <v>0.37</v>
      </c>
      <c r="Q69" s="35">
        <f>((SUMIF(tbl_schools[COMMUNITY_AREA_NUMBER],Table3[[#This Row],[CA_NUMBER]],tbl_schools[COLLEGE_ENROLLMENT]))*-1)*-1</f>
        <v>3700</v>
      </c>
      <c r="R69" s="36">
        <f>IFERROR(AVERAGEIF(tbl_schools[COMMUNITY_AREA_NUMBER],Table3[[#This Row],[CA_NUMBER]],tbl_schools[SAFETY_SCORE]),"NA")</f>
        <v>50.666666666666664</v>
      </c>
      <c r="S69" s="36">
        <f>IFERROR(AVERAGEIF(tbl_schools[COMMUNITY_AREA_NUMBER],Table3[[#This Row],[CA_NUMBER]],tbl_schools[Family_Involvement_Score]),"NA")</f>
        <v>43.5</v>
      </c>
      <c r="T69" s="36">
        <f>IFERROR(AVERAGEIF(tbl_schools[COMMUNITY_AREA_NUMBER],Table3[[#This Row],[CA_NUMBER]],tbl_schools[Leaders_Score]),"NA")</f>
        <v>34.5</v>
      </c>
      <c r="U69" s="36">
        <f>IFERROR(AVERAGEIF(tbl_schools[COMMUNITY_AREA_NUMBER],Table3[[#This Row],[CA_NUMBER]],tbl_schools[Teachers_Score]),"NA")</f>
        <v>39.5</v>
      </c>
      <c r="V69" s="36">
        <f>IFERROR(AVERAGEIF(tbl_schools[COMMUNITY_AREA_NUMBER],Table3[[#This Row],[CA_NUMBER]],tbl_schools[Parent_Engagement_Score]),"NA")</f>
        <v>47</v>
      </c>
      <c r="W69" s="36">
        <f>IFERROR(AVERAGEIF(tbl_schools[COMMUNITY_AREA_NUMBER],Table3[[#This Row],[CA_NUMBER]],tbl_schools[Parent_Environment_Score]),"NA")</f>
        <v>43.5</v>
      </c>
      <c r="X69" s="37">
        <f>IFERROR(SUMIF(tbl_schools[COMMUNITY_AREA_NUMBER],Table3[[#This Row],[CA_NUMBER]],tbl_schools[Rate_of_Misconducts__per_100_students_]),"NA")</f>
        <v>13.7</v>
      </c>
      <c r="Y69" s="3"/>
    </row>
    <row r="70" spans="2:25" x14ac:dyDescent="0.2">
      <c r="B70" s="31">
        <v>59</v>
      </c>
      <c r="C70" s="32" t="str">
        <f>VLOOKUP(Table3[[#This Row],[CA_NUMBER]],tbl_census[COMMUNITY_AREA_NUMBER]:tbl_census[COMMUNITY_AREA_NAME],2,FALSE)</f>
        <v>McKinley Park</v>
      </c>
      <c r="D70" s="32">
        <f>COUNTIF(tbl_crime[COMMUNITY_AREA_NUMBER],Table3[[#This Row],[CA_NUMBER]])</f>
        <v>2</v>
      </c>
      <c r="E70" s="32">
        <f>COUNTIFS(tbl_crime[COMMUNITY_AREA_NUMBER],Table3[[#This Row],[CA_NUMBER]],tbl_crime[YEAR],$Z$2)</f>
        <v>0</v>
      </c>
      <c r="F70" s="32">
        <f>COUNTIFS(tbl_crime[COMMUNITY_AREA_NUMBER],Table3[[#This Row],[CA_NUMBER]],tbl_crime[YEAR],$Z$3)</f>
        <v>0</v>
      </c>
      <c r="G70" s="32">
        <f>COUNTIFS(tbl_crime[COMMUNITY_AREA_NUMBER],Table3[[#This Row],[CA_NUMBER]],tbl_crime[YEAR],$Z$4)</f>
        <v>0</v>
      </c>
      <c r="H70" s="32">
        <f>COUNTIFS(tbl_crime[COMMUNITY_AREA_NUMBER],Table3[[#This Row],[CA_NUMBER]],tbl_crime[YEAR],$Z$5)</f>
        <v>0</v>
      </c>
      <c r="I70" s="32">
        <f>COUNTIFS(tbl_crime[COMMUNITY_AREA_NUMBER],Table3[[#This Row],[CA_NUMBER]],tbl_crime[YEAR],$Z$6)</f>
        <v>0</v>
      </c>
      <c r="J70" s="32">
        <f>SUM(Table3[[#This Row],[crimes_2008]:[crimes_2012]])</f>
        <v>0</v>
      </c>
      <c r="K70" s="32">
        <f>_xlfn.XLOOKUP(Table3[[#This Row],[CA_NUMBER]],tbl_census[COMMUNITY_AREA_NUMBER],tbl_census[HARDSHIP_INDEX])</f>
        <v>61</v>
      </c>
      <c r="L70" s="33">
        <f>_xlfn.XLOOKUP(Table3[[#This Row],[CA_NUMBER]],tbl_census[COMMUNITY_AREA_NUMBER],tbl_census[PER_CAPITA_INCOME])</f>
        <v>16954</v>
      </c>
      <c r="M70" s="34">
        <f>_xlfn.XLOOKUP(Table3[[#This Row],[CA_NUMBER]],tbl_census[COMMUNITY_AREA_NUMBER],tbl_census[PERCENT_OF_HOUSING_CROWDED])/100</f>
        <v>7.2000000000000008E-2</v>
      </c>
      <c r="N70" s="34">
        <f>_xlfn.XLOOKUP(Table3[[#This Row],[CA_NUMBER]],tbl_census[COMMUNITY_AREA_NUMBER],tbl_census[PERCENT_HOUSEHOLDS_BELOW_POVERTY])/100</f>
        <v>0.187</v>
      </c>
      <c r="O70" s="34">
        <f>_xlfn.XLOOKUP(Table3[[#This Row],[CA_NUMBER]],tbl_census[COMMUNITY_AREA_NUMBER],tbl_census[PERCENT_AGED_16__UNEMPLOYED])/100</f>
        <v>0.13400000000000001</v>
      </c>
      <c r="P70" s="34">
        <f>_xlfn.XLOOKUP(Table3[[#This Row],[CA_NUMBER]],tbl_census[COMMUNITY_AREA_NUMBER],tbl_census[PERCENT_AGED_25__WITHOUT_HIGH_SCHOOL_DIPLOMA])/100</f>
        <v>0.32899999999999996</v>
      </c>
      <c r="Q70" s="35">
        <f>((SUMIF(tbl_schools[COMMUNITY_AREA_NUMBER],Table3[[#This Row],[CA_NUMBER]],tbl_schools[COLLEGE_ENROLLMENT]))*-1)*-1</f>
        <v>1552</v>
      </c>
      <c r="R70" s="36">
        <f>IFERROR(AVERAGEIF(tbl_schools[COMMUNITY_AREA_NUMBER],Table3[[#This Row],[CA_NUMBER]],tbl_schools[SAFETY_SCORE]),"NA")</f>
        <v>60</v>
      </c>
      <c r="S70" s="36">
        <f>IFERROR(AVERAGEIF(tbl_schools[COMMUNITY_AREA_NUMBER],Table3[[#This Row],[CA_NUMBER]],tbl_schools[Family_Involvement_Score]),"NA")</f>
        <v>62</v>
      </c>
      <c r="T70" s="36">
        <f>IFERROR(AVERAGEIF(tbl_schools[COMMUNITY_AREA_NUMBER],Table3[[#This Row],[CA_NUMBER]],tbl_schools[Leaders_Score]),"NA")</f>
        <v>53</v>
      </c>
      <c r="U70" s="36">
        <f>IFERROR(AVERAGEIF(tbl_schools[COMMUNITY_AREA_NUMBER],Table3[[#This Row],[CA_NUMBER]],tbl_schools[Teachers_Score]),"NA")</f>
        <v>55</v>
      </c>
      <c r="V70" s="36">
        <f>IFERROR(AVERAGEIF(tbl_schools[COMMUNITY_AREA_NUMBER],Table3[[#This Row],[CA_NUMBER]],tbl_schools[Parent_Engagement_Score]),"NA")</f>
        <v>48.666666666666664</v>
      </c>
      <c r="W70" s="36">
        <f>IFERROR(AVERAGEIF(tbl_schools[COMMUNITY_AREA_NUMBER],Table3[[#This Row],[CA_NUMBER]],tbl_schools[Parent_Environment_Score]),"NA")</f>
        <v>53</v>
      </c>
      <c r="X70" s="37">
        <f>IFERROR(SUMIF(tbl_schools[COMMUNITY_AREA_NUMBER],Table3[[#This Row],[CA_NUMBER]],tbl_schools[Rate_of_Misconducts__per_100_students_]),"NA")</f>
        <v>11.700000000000001</v>
      </c>
      <c r="Y70" s="3"/>
    </row>
    <row r="71" spans="2:25" x14ac:dyDescent="0.2">
      <c r="B71" s="31">
        <v>9</v>
      </c>
      <c r="C71" s="32" t="str">
        <f>VLOOKUP(Table3[[#This Row],[CA_NUMBER]],tbl_census[COMMUNITY_AREA_NUMBER]:tbl_census[COMMUNITY_AREA_NAME],2,FALSE)</f>
        <v>Edison Park</v>
      </c>
      <c r="D71" s="32">
        <f>COUNTIF(tbl_crime[COMMUNITY_AREA_NUMBER],Table3[[#This Row],[CA_NUMBER]])</f>
        <v>0</v>
      </c>
      <c r="E71" s="32">
        <f>COUNTIFS(tbl_crime[COMMUNITY_AREA_NUMBER],Table3[[#This Row],[CA_NUMBER]],tbl_crime[YEAR],$Z$2)</f>
        <v>0</v>
      </c>
      <c r="F71" s="32">
        <f>COUNTIFS(tbl_crime[COMMUNITY_AREA_NUMBER],Table3[[#This Row],[CA_NUMBER]],tbl_crime[YEAR],$Z$3)</f>
        <v>0</v>
      </c>
      <c r="G71" s="32">
        <f>COUNTIFS(tbl_crime[COMMUNITY_AREA_NUMBER],Table3[[#This Row],[CA_NUMBER]],tbl_crime[YEAR],$Z$4)</f>
        <v>0</v>
      </c>
      <c r="H71" s="32">
        <f>COUNTIFS(tbl_crime[COMMUNITY_AREA_NUMBER],Table3[[#This Row],[CA_NUMBER]],tbl_crime[YEAR],$Z$5)</f>
        <v>0</v>
      </c>
      <c r="I71" s="32">
        <f>COUNTIFS(tbl_crime[COMMUNITY_AREA_NUMBER],Table3[[#This Row],[CA_NUMBER]],tbl_crime[YEAR],$Z$6)</f>
        <v>0</v>
      </c>
      <c r="J71" s="32">
        <f>SUM(Table3[[#This Row],[crimes_2008]:[crimes_2012]])</f>
        <v>0</v>
      </c>
      <c r="K71" s="32">
        <f>_xlfn.XLOOKUP(Table3[[#This Row],[CA_NUMBER]],tbl_census[COMMUNITY_AREA_NUMBER],tbl_census[HARDSHIP_INDEX])</f>
        <v>8</v>
      </c>
      <c r="L71" s="33">
        <f>_xlfn.XLOOKUP(Table3[[#This Row],[CA_NUMBER]],tbl_census[COMMUNITY_AREA_NUMBER],tbl_census[PER_CAPITA_INCOME])</f>
        <v>40959</v>
      </c>
      <c r="M71" s="34">
        <f>_xlfn.XLOOKUP(Table3[[#This Row],[CA_NUMBER]],tbl_census[COMMUNITY_AREA_NUMBER],tbl_census[PERCENT_OF_HOUSING_CROWDED])/100</f>
        <v>1.1000000000000001E-2</v>
      </c>
      <c r="N71" s="34">
        <f>_xlfn.XLOOKUP(Table3[[#This Row],[CA_NUMBER]],tbl_census[COMMUNITY_AREA_NUMBER],tbl_census[PERCENT_HOUSEHOLDS_BELOW_POVERTY])/100</f>
        <v>3.3000000000000002E-2</v>
      </c>
      <c r="O71" s="34">
        <f>_xlfn.XLOOKUP(Table3[[#This Row],[CA_NUMBER]],tbl_census[COMMUNITY_AREA_NUMBER],tbl_census[PERCENT_AGED_16__UNEMPLOYED])/100</f>
        <v>6.5000000000000002E-2</v>
      </c>
      <c r="P71" s="34">
        <f>_xlfn.XLOOKUP(Table3[[#This Row],[CA_NUMBER]],tbl_census[COMMUNITY_AREA_NUMBER],tbl_census[PERCENT_AGED_25__WITHOUT_HIGH_SCHOOL_DIPLOMA])/100</f>
        <v>7.400000000000001E-2</v>
      </c>
      <c r="Q71" s="35">
        <f>((SUMIF(tbl_schools[COMMUNITY_AREA_NUMBER],Table3[[#This Row],[CA_NUMBER]],tbl_schools[COLLEGE_ENROLLMENT]))*-1)*-1</f>
        <v>910</v>
      </c>
      <c r="R71" s="36">
        <f>IFERROR(AVERAGEIF(tbl_schools[COMMUNITY_AREA_NUMBER],Table3[[#This Row],[CA_NUMBER]],tbl_schools[SAFETY_SCORE]),"NA")</f>
        <v>78</v>
      </c>
      <c r="S71" s="36">
        <f>IFERROR(AVERAGEIF(tbl_schools[COMMUNITY_AREA_NUMBER],Table3[[#This Row],[CA_NUMBER]],tbl_schools[Family_Involvement_Score]),"NA")</f>
        <v>85.5</v>
      </c>
      <c r="T71" s="36">
        <f>IFERROR(AVERAGEIF(tbl_schools[COMMUNITY_AREA_NUMBER],Table3[[#This Row],[CA_NUMBER]],tbl_schools[Leaders_Score]),"NA")</f>
        <v>55</v>
      </c>
      <c r="U71" s="36">
        <f>IFERROR(AVERAGEIF(tbl_schools[COMMUNITY_AREA_NUMBER],Table3[[#This Row],[CA_NUMBER]],tbl_schools[Teachers_Score]),"NA")</f>
        <v>71.5</v>
      </c>
      <c r="V71" s="36">
        <f>IFERROR(AVERAGEIF(tbl_schools[COMMUNITY_AREA_NUMBER],Table3[[#This Row],[CA_NUMBER]],tbl_schools[Parent_Engagement_Score]),"NA")</f>
        <v>60.5</v>
      </c>
      <c r="W71" s="36">
        <f>IFERROR(AVERAGEIF(tbl_schools[COMMUNITY_AREA_NUMBER],Table3[[#This Row],[CA_NUMBER]],tbl_schools[Parent_Environment_Score]),"NA")</f>
        <v>53</v>
      </c>
      <c r="X71" s="37">
        <f>IFERROR(SUMIF(tbl_schools[COMMUNITY_AREA_NUMBER],Table3[[#This Row],[CA_NUMBER]],tbl_schools[Rate_of_Misconducts__per_100_students_]),"NA")</f>
        <v>9.3000000000000007</v>
      </c>
      <c r="Y71" s="3"/>
    </row>
    <row r="72" spans="2:25" x14ac:dyDescent="0.2">
      <c r="B72" s="31">
        <v>11</v>
      </c>
      <c r="C72" s="32" t="str">
        <f>VLOOKUP(Table3[[#This Row],[CA_NUMBER]],tbl_census[COMMUNITY_AREA_NUMBER]:tbl_census[COMMUNITY_AREA_NAME],2,FALSE)</f>
        <v>Jefferson Park</v>
      </c>
      <c r="D72" s="32">
        <f>COUNTIF(tbl_crime[COMMUNITY_AREA_NUMBER],Table3[[#This Row],[CA_NUMBER]])</f>
        <v>2</v>
      </c>
      <c r="E72" s="32">
        <f>COUNTIFS(tbl_crime[COMMUNITY_AREA_NUMBER],Table3[[#This Row],[CA_NUMBER]],tbl_crime[YEAR],$Z$2)</f>
        <v>0</v>
      </c>
      <c r="F72" s="32">
        <f>COUNTIFS(tbl_crime[COMMUNITY_AREA_NUMBER],Table3[[#This Row],[CA_NUMBER]],tbl_crime[YEAR],$Z$3)</f>
        <v>0</v>
      </c>
      <c r="G72" s="32">
        <f>COUNTIFS(tbl_crime[COMMUNITY_AREA_NUMBER],Table3[[#This Row],[CA_NUMBER]],tbl_crime[YEAR],$Z$4)</f>
        <v>0</v>
      </c>
      <c r="H72" s="32">
        <f>COUNTIFS(tbl_crime[COMMUNITY_AREA_NUMBER],Table3[[#This Row],[CA_NUMBER]],tbl_crime[YEAR],$Z$5)</f>
        <v>0</v>
      </c>
      <c r="I72" s="32">
        <f>COUNTIFS(tbl_crime[COMMUNITY_AREA_NUMBER],Table3[[#This Row],[CA_NUMBER]],tbl_crime[YEAR],$Z$6)</f>
        <v>0</v>
      </c>
      <c r="J72" s="32">
        <f>SUM(Table3[[#This Row],[crimes_2008]:[crimes_2012]])</f>
        <v>0</v>
      </c>
      <c r="K72" s="32">
        <f>_xlfn.XLOOKUP(Table3[[#This Row],[CA_NUMBER]],tbl_census[COMMUNITY_AREA_NUMBER],tbl_census[HARDSHIP_INDEX])</f>
        <v>25</v>
      </c>
      <c r="L72" s="33">
        <f>_xlfn.XLOOKUP(Table3[[#This Row],[CA_NUMBER]],tbl_census[COMMUNITY_AREA_NUMBER],tbl_census[PER_CAPITA_INCOME])</f>
        <v>27751</v>
      </c>
      <c r="M72" s="34">
        <f>_xlfn.XLOOKUP(Table3[[#This Row],[CA_NUMBER]],tbl_census[COMMUNITY_AREA_NUMBER],tbl_census[PERCENT_OF_HOUSING_CROWDED])/100</f>
        <v>2.7000000000000003E-2</v>
      </c>
      <c r="N72" s="34">
        <f>_xlfn.XLOOKUP(Table3[[#This Row],[CA_NUMBER]],tbl_census[COMMUNITY_AREA_NUMBER],tbl_census[PERCENT_HOUSEHOLDS_BELOW_POVERTY])/100</f>
        <v>8.5999999999999993E-2</v>
      </c>
      <c r="O72" s="34">
        <f>_xlfn.XLOOKUP(Table3[[#This Row],[CA_NUMBER]],tbl_census[COMMUNITY_AREA_NUMBER],tbl_census[PERCENT_AGED_16__UNEMPLOYED])/100</f>
        <v>0.124</v>
      </c>
      <c r="P72" s="34">
        <f>_xlfn.XLOOKUP(Table3[[#This Row],[CA_NUMBER]],tbl_census[COMMUNITY_AREA_NUMBER],tbl_census[PERCENT_AGED_25__WITHOUT_HIGH_SCHOOL_DIPLOMA])/100</f>
        <v>0.13400000000000001</v>
      </c>
      <c r="Q72" s="35">
        <f>((SUMIF(tbl_schools[COMMUNITY_AREA_NUMBER],Table3[[#This Row],[CA_NUMBER]],tbl_schools[COLLEGE_ENROLLMENT]))*-1)*-1</f>
        <v>1755</v>
      </c>
      <c r="R72" s="36">
        <f>IFERROR(AVERAGEIF(tbl_schools[COMMUNITY_AREA_NUMBER],Table3[[#This Row],[CA_NUMBER]],tbl_schools[SAFETY_SCORE]),"NA")</f>
        <v>59</v>
      </c>
      <c r="S72" s="36">
        <f>IFERROR(AVERAGEIF(tbl_schools[COMMUNITY_AREA_NUMBER],Table3[[#This Row],[CA_NUMBER]],tbl_schools[Family_Involvement_Score]),"NA")</f>
        <v>62</v>
      </c>
      <c r="T72" s="36">
        <f>IFERROR(AVERAGEIF(tbl_schools[COMMUNITY_AREA_NUMBER],Table3[[#This Row],[CA_NUMBER]],tbl_schools[Leaders_Score]),"NA")</f>
        <v>63</v>
      </c>
      <c r="U72" s="36">
        <f>IFERROR(AVERAGEIF(tbl_schools[COMMUNITY_AREA_NUMBER],Table3[[#This Row],[CA_NUMBER]],tbl_schools[Teachers_Score]),"NA")</f>
        <v>59</v>
      </c>
      <c r="V72" s="36">
        <f>IFERROR(AVERAGEIF(tbl_schools[COMMUNITY_AREA_NUMBER],Table3[[#This Row],[CA_NUMBER]],tbl_schools[Parent_Engagement_Score]),"NA")</f>
        <v>55</v>
      </c>
      <c r="W72" s="36">
        <f>IFERROR(AVERAGEIF(tbl_schools[COMMUNITY_AREA_NUMBER],Table3[[#This Row],[CA_NUMBER]],tbl_schools[Parent_Environment_Score]),"NA")</f>
        <v>50</v>
      </c>
      <c r="X72" s="37">
        <f>IFERROR(SUMIF(tbl_schools[COMMUNITY_AREA_NUMBER],Table3[[#This Row],[CA_NUMBER]],tbl_schools[Rate_of_Misconducts__per_100_students_]),"NA")</f>
        <v>9.1</v>
      </c>
      <c r="Y72" s="3"/>
    </row>
    <row r="73" spans="2:25" x14ac:dyDescent="0.2">
      <c r="B73" s="31">
        <v>55</v>
      </c>
      <c r="C73" s="32" t="str">
        <f>VLOOKUP(Table3[[#This Row],[CA_NUMBER]],tbl_census[COMMUNITY_AREA_NUMBER]:tbl_census[COMMUNITY_AREA_NAME],2,FALSE)</f>
        <v>Hegewisch</v>
      </c>
      <c r="D73" s="32">
        <f>COUNTIF(tbl_crime[COMMUNITY_AREA_NUMBER],Table3[[#This Row],[CA_NUMBER]])</f>
        <v>1</v>
      </c>
      <c r="E73" s="32">
        <f>COUNTIFS(tbl_crime[COMMUNITY_AREA_NUMBER],Table3[[#This Row],[CA_NUMBER]],tbl_crime[YEAR],$Z$2)</f>
        <v>0</v>
      </c>
      <c r="F73" s="32">
        <f>COUNTIFS(tbl_crime[COMMUNITY_AREA_NUMBER],Table3[[#This Row],[CA_NUMBER]],tbl_crime[YEAR],$Z$3)</f>
        <v>0</v>
      </c>
      <c r="G73" s="32">
        <f>COUNTIFS(tbl_crime[COMMUNITY_AREA_NUMBER],Table3[[#This Row],[CA_NUMBER]],tbl_crime[YEAR],$Z$4)</f>
        <v>0</v>
      </c>
      <c r="H73" s="32">
        <f>COUNTIFS(tbl_crime[COMMUNITY_AREA_NUMBER],Table3[[#This Row],[CA_NUMBER]],tbl_crime[YEAR],$Z$5)</f>
        <v>0</v>
      </c>
      <c r="I73" s="32">
        <f>COUNTIFS(tbl_crime[COMMUNITY_AREA_NUMBER],Table3[[#This Row],[CA_NUMBER]],tbl_crime[YEAR],$Z$6)</f>
        <v>1</v>
      </c>
      <c r="J73" s="32">
        <f>SUM(Table3[[#This Row],[crimes_2008]:[crimes_2012]])</f>
        <v>1</v>
      </c>
      <c r="K73" s="32">
        <f>_xlfn.XLOOKUP(Table3[[#This Row],[CA_NUMBER]],tbl_census[COMMUNITY_AREA_NUMBER],tbl_census[HARDSHIP_INDEX])</f>
        <v>44</v>
      </c>
      <c r="L73" s="33">
        <f>_xlfn.XLOOKUP(Table3[[#This Row],[CA_NUMBER]],tbl_census[COMMUNITY_AREA_NUMBER],tbl_census[PER_CAPITA_INCOME])</f>
        <v>22677</v>
      </c>
      <c r="M73" s="34">
        <f>_xlfn.XLOOKUP(Table3[[#This Row],[CA_NUMBER]],tbl_census[COMMUNITY_AREA_NUMBER],tbl_census[PERCENT_OF_HOUSING_CROWDED])/100</f>
        <v>3.3000000000000002E-2</v>
      </c>
      <c r="N73" s="34">
        <f>_xlfn.XLOOKUP(Table3[[#This Row],[CA_NUMBER]],tbl_census[COMMUNITY_AREA_NUMBER],tbl_census[PERCENT_HOUSEHOLDS_BELOW_POVERTY])/100</f>
        <v>0.17100000000000001</v>
      </c>
      <c r="O73" s="34">
        <f>_xlfn.XLOOKUP(Table3[[#This Row],[CA_NUMBER]],tbl_census[COMMUNITY_AREA_NUMBER],tbl_census[PERCENT_AGED_16__UNEMPLOYED])/100</f>
        <v>9.6000000000000002E-2</v>
      </c>
      <c r="P73" s="34">
        <f>_xlfn.XLOOKUP(Table3[[#This Row],[CA_NUMBER]],tbl_census[COMMUNITY_AREA_NUMBER],tbl_census[PERCENT_AGED_25__WITHOUT_HIGH_SCHOOL_DIPLOMA])/100</f>
        <v>0.192</v>
      </c>
      <c r="Q73" s="35">
        <f>((SUMIF(tbl_schools[COMMUNITY_AREA_NUMBER],Table3[[#This Row],[CA_NUMBER]],tbl_schools[COLLEGE_ENROLLMENT]))*-1)*-1</f>
        <v>963</v>
      </c>
      <c r="R73" s="36">
        <f>IFERROR(AVERAGEIF(tbl_schools[COMMUNITY_AREA_NUMBER],Table3[[#This Row],[CA_NUMBER]],tbl_schools[SAFETY_SCORE]),"NA")</f>
        <v>50</v>
      </c>
      <c r="S73" s="36">
        <f>IFERROR(AVERAGEIF(tbl_schools[COMMUNITY_AREA_NUMBER],Table3[[#This Row],[CA_NUMBER]],tbl_schools[Family_Involvement_Score]),"NA")</f>
        <v>52.5</v>
      </c>
      <c r="T73" s="36">
        <f>IFERROR(AVERAGEIF(tbl_schools[COMMUNITY_AREA_NUMBER],Table3[[#This Row],[CA_NUMBER]],tbl_schools[Leaders_Score]),"NA")</f>
        <v>46.5</v>
      </c>
      <c r="U73" s="36">
        <f>IFERROR(AVERAGEIF(tbl_schools[COMMUNITY_AREA_NUMBER],Table3[[#This Row],[CA_NUMBER]],tbl_schools[Teachers_Score]),"NA")</f>
        <v>59</v>
      </c>
      <c r="V73" s="36" t="str">
        <f>IFERROR(AVERAGEIF(tbl_schools[COMMUNITY_AREA_NUMBER],Table3[[#This Row],[CA_NUMBER]],tbl_schools[Parent_Engagement_Score]),"NA")</f>
        <v>NA</v>
      </c>
      <c r="W73" s="36" t="str">
        <f>IFERROR(AVERAGEIF(tbl_schools[COMMUNITY_AREA_NUMBER],Table3[[#This Row],[CA_NUMBER]],tbl_schools[Parent_Environment_Score]),"NA")</f>
        <v>NA</v>
      </c>
      <c r="X73" s="37">
        <f>IFERROR(SUMIF(tbl_schools[COMMUNITY_AREA_NUMBER],Table3[[#This Row],[CA_NUMBER]],tbl_schools[Rate_of_Misconducts__per_100_students_]),"NA")</f>
        <v>8.5</v>
      </c>
      <c r="Y73" s="3"/>
    </row>
    <row r="74" spans="2:25" x14ac:dyDescent="0.2">
      <c r="B74" s="31">
        <v>12</v>
      </c>
      <c r="C74" s="32" t="str">
        <f>VLOOKUP(Table3[[#This Row],[CA_NUMBER]],tbl_census[COMMUNITY_AREA_NUMBER]:tbl_census[COMMUNITY_AREA_NAME],2,FALSE)</f>
        <v>Forest Glen</v>
      </c>
      <c r="D74" s="32">
        <f>COUNTIF(tbl_crime[COMMUNITY_AREA_NUMBER],Table3[[#This Row],[CA_NUMBER]])</f>
        <v>1</v>
      </c>
      <c r="E74" s="32">
        <f>COUNTIFS(tbl_crime[COMMUNITY_AREA_NUMBER],Table3[[#This Row],[CA_NUMBER]],tbl_crime[YEAR],$Z$2)</f>
        <v>0</v>
      </c>
      <c r="F74" s="32">
        <f>COUNTIFS(tbl_crime[COMMUNITY_AREA_NUMBER],Table3[[#This Row],[CA_NUMBER]],tbl_crime[YEAR],$Z$3)</f>
        <v>0</v>
      </c>
      <c r="G74" s="32">
        <f>COUNTIFS(tbl_crime[COMMUNITY_AREA_NUMBER],Table3[[#This Row],[CA_NUMBER]],tbl_crime[YEAR],$Z$4)</f>
        <v>0</v>
      </c>
      <c r="H74" s="32">
        <f>COUNTIFS(tbl_crime[COMMUNITY_AREA_NUMBER],Table3[[#This Row],[CA_NUMBER]],tbl_crime[YEAR],$Z$5)</f>
        <v>0</v>
      </c>
      <c r="I74" s="32">
        <f>COUNTIFS(tbl_crime[COMMUNITY_AREA_NUMBER],Table3[[#This Row],[CA_NUMBER]],tbl_crime[YEAR],$Z$6)</f>
        <v>0</v>
      </c>
      <c r="J74" s="32">
        <f>SUM(Table3[[#This Row],[crimes_2008]:[crimes_2012]])</f>
        <v>0</v>
      </c>
      <c r="K74" s="32">
        <f>_xlfn.XLOOKUP(Table3[[#This Row],[CA_NUMBER]],tbl_census[COMMUNITY_AREA_NUMBER],tbl_census[HARDSHIP_INDEX])</f>
        <v>11</v>
      </c>
      <c r="L74" s="33">
        <f>_xlfn.XLOOKUP(Table3[[#This Row],[CA_NUMBER]],tbl_census[COMMUNITY_AREA_NUMBER],tbl_census[PER_CAPITA_INCOME])</f>
        <v>44164</v>
      </c>
      <c r="M74" s="34">
        <f>_xlfn.XLOOKUP(Table3[[#This Row],[CA_NUMBER]],tbl_census[COMMUNITY_AREA_NUMBER],tbl_census[PERCENT_OF_HOUSING_CROWDED])/100</f>
        <v>1.1000000000000001E-2</v>
      </c>
      <c r="N74" s="34">
        <f>_xlfn.XLOOKUP(Table3[[#This Row],[CA_NUMBER]],tbl_census[COMMUNITY_AREA_NUMBER],tbl_census[PERCENT_HOUSEHOLDS_BELOW_POVERTY])/100</f>
        <v>7.4999999999999997E-2</v>
      </c>
      <c r="O74" s="34">
        <f>_xlfn.XLOOKUP(Table3[[#This Row],[CA_NUMBER]],tbl_census[COMMUNITY_AREA_NUMBER],tbl_census[PERCENT_AGED_16__UNEMPLOYED])/100</f>
        <v>6.8000000000000005E-2</v>
      </c>
      <c r="P74" s="34">
        <f>_xlfn.XLOOKUP(Table3[[#This Row],[CA_NUMBER]],tbl_census[COMMUNITY_AREA_NUMBER],tbl_census[PERCENT_AGED_25__WITHOUT_HIGH_SCHOOL_DIPLOMA])/100</f>
        <v>4.9000000000000002E-2</v>
      </c>
      <c r="Q74" s="35">
        <f>((SUMIF(tbl_schools[COMMUNITY_AREA_NUMBER],Table3[[#This Row],[CA_NUMBER]],tbl_schools[COLLEGE_ENROLLMENT]))*-1)*-1</f>
        <v>1431</v>
      </c>
      <c r="R74" s="36">
        <f>IFERROR(AVERAGEIF(tbl_schools[COMMUNITY_AREA_NUMBER],Table3[[#This Row],[CA_NUMBER]],tbl_schools[SAFETY_SCORE]),"NA")</f>
        <v>99</v>
      </c>
      <c r="S74" s="36">
        <f>IFERROR(AVERAGEIF(tbl_schools[COMMUNITY_AREA_NUMBER],Table3[[#This Row],[CA_NUMBER]],tbl_schools[Family_Involvement_Score]),"NA")</f>
        <v>94.5</v>
      </c>
      <c r="T74" s="36">
        <f>IFERROR(AVERAGEIF(tbl_schools[COMMUNITY_AREA_NUMBER],Table3[[#This Row],[CA_NUMBER]],tbl_schools[Leaders_Score]),"NA")</f>
        <v>60.5</v>
      </c>
      <c r="U74" s="36">
        <f>IFERROR(AVERAGEIF(tbl_schools[COMMUNITY_AREA_NUMBER],Table3[[#This Row],[CA_NUMBER]],tbl_schools[Teachers_Score]),"NA")</f>
        <v>57.5</v>
      </c>
      <c r="V74" s="36">
        <f>IFERROR(AVERAGEIF(tbl_schools[COMMUNITY_AREA_NUMBER],Table3[[#This Row],[CA_NUMBER]],tbl_schools[Parent_Engagement_Score]),"NA")</f>
        <v>55.5</v>
      </c>
      <c r="W74" s="36">
        <f>IFERROR(AVERAGEIF(tbl_schools[COMMUNITY_AREA_NUMBER],Table3[[#This Row],[CA_NUMBER]],tbl_schools[Parent_Environment_Score]),"NA")</f>
        <v>38</v>
      </c>
      <c r="X74" s="37">
        <f>IFERROR(SUMIF(tbl_schools[COMMUNITY_AREA_NUMBER],Table3[[#This Row],[CA_NUMBER]],tbl_schools[Rate_of_Misconducts__per_100_students_]),"NA")</f>
        <v>5.9</v>
      </c>
      <c r="Y74" s="3"/>
    </row>
    <row r="75" spans="2:25" x14ac:dyDescent="0.2">
      <c r="B75" s="31">
        <v>32</v>
      </c>
      <c r="C75" s="32" t="str">
        <f>VLOOKUP(Table3[[#This Row],[CA_NUMBER]],tbl_census[COMMUNITY_AREA_NUMBER]:tbl_census[COMMUNITY_AREA_NAME],2,FALSE)</f>
        <v>Loop</v>
      </c>
      <c r="D75" s="32">
        <f>COUNTIF(tbl_crime[COMMUNITY_AREA_NUMBER],Table3[[#This Row],[CA_NUMBER]])</f>
        <v>7</v>
      </c>
      <c r="E75" s="32">
        <f>COUNTIFS(tbl_crime[COMMUNITY_AREA_NUMBER],Table3[[#This Row],[CA_NUMBER]],tbl_crime[YEAR],$Z$2)</f>
        <v>1</v>
      </c>
      <c r="F75" s="32">
        <f>COUNTIFS(tbl_crime[COMMUNITY_AREA_NUMBER],Table3[[#This Row],[CA_NUMBER]],tbl_crime[YEAR],$Z$3)</f>
        <v>0</v>
      </c>
      <c r="G75" s="32">
        <f>COUNTIFS(tbl_crime[COMMUNITY_AREA_NUMBER],Table3[[#This Row],[CA_NUMBER]],tbl_crime[YEAR],$Z$4)</f>
        <v>0</v>
      </c>
      <c r="H75" s="32">
        <f>COUNTIFS(tbl_crime[COMMUNITY_AREA_NUMBER],Table3[[#This Row],[CA_NUMBER]],tbl_crime[YEAR],$Z$5)</f>
        <v>0</v>
      </c>
      <c r="I75" s="32">
        <f>COUNTIFS(tbl_crime[COMMUNITY_AREA_NUMBER],Table3[[#This Row],[CA_NUMBER]],tbl_crime[YEAR],$Z$6)</f>
        <v>0</v>
      </c>
      <c r="J75" s="32">
        <f>SUM(Table3[[#This Row],[crimes_2008]:[crimes_2012]])</f>
        <v>1</v>
      </c>
      <c r="K75" s="32">
        <f>_xlfn.XLOOKUP(Table3[[#This Row],[CA_NUMBER]],tbl_census[COMMUNITY_AREA_NUMBER],tbl_census[HARDSHIP_INDEX])</f>
        <v>3</v>
      </c>
      <c r="L75" s="33">
        <f>_xlfn.XLOOKUP(Table3[[#This Row],[CA_NUMBER]],tbl_census[COMMUNITY_AREA_NUMBER],tbl_census[PER_CAPITA_INCOME])</f>
        <v>65526</v>
      </c>
      <c r="M75" s="34">
        <f>_xlfn.XLOOKUP(Table3[[#This Row],[CA_NUMBER]],tbl_census[COMMUNITY_AREA_NUMBER],tbl_census[PERCENT_OF_HOUSING_CROWDED])/100</f>
        <v>1.4999999999999999E-2</v>
      </c>
      <c r="N75" s="34">
        <f>_xlfn.XLOOKUP(Table3[[#This Row],[CA_NUMBER]],tbl_census[COMMUNITY_AREA_NUMBER],tbl_census[PERCENT_HOUSEHOLDS_BELOW_POVERTY])/100</f>
        <v>0.14699999999999999</v>
      </c>
      <c r="O75" s="34">
        <f>_xlfn.XLOOKUP(Table3[[#This Row],[CA_NUMBER]],tbl_census[COMMUNITY_AREA_NUMBER],tbl_census[PERCENT_AGED_16__UNEMPLOYED])/100</f>
        <v>5.7000000000000002E-2</v>
      </c>
      <c r="P75" s="34">
        <f>_xlfn.XLOOKUP(Table3[[#This Row],[CA_NUMBER]],tbl_census[COMMUNITY_AREA_NUMBER],tbl_census[PERCENT_AGED_25__WITHOUT_HIGH_SCHOOL_DIPLOMA])/100</f>
        <v>3.1E-2</v>
      </c>
      <c r="Q75" s="35">
        <f>((SUMIF(tbl_schools[COMMUNITY_AREA_NUMBER],Table3[[#This Row],[CA_NUMBER]],tbl_schools[COLLEGE_ENROLLMENT]))*-1)*-1</f>
        <v>871</v>
      </c>
      <c r="R75" s="36">
        <f>IFERROR(AVERAGEIF(tbl_schools[COMMUNITY_AREA_NUMBER],Table3[[#This Row],[CA_NUMBER]],tbl_schools[SAFETY_SCORE]),"NA")</f>
        <v>92</v>
      </c>
      <c r="S75" s="36" t="str">
        <f>IFERROR(AVERAGEIF(tbl_schools[COMMUNITY_AREA_NUMBER],Table3[[#This Row],[CA_NUMBER]],tbl_schools[Family_Involvement_Score]),"NA")</f>
        <v>NA</v>
      </c>
      <c r="T75" s="36" t="str">
        <f>IFERROR(AVERAGEIF(tbl_schools[COMMUNITY_AREA_NUMBER],Table3[[#This Row],[CA_NUMBER]],tbl_schools[Leaders_Score]),"NA")</f>
        <v>NA</v>
      </c>
      <c r="U75" s="36" t="str">
        <f>IFERROR(AVERAGEIF(tbl_schools[COMMUNITY_AREA_NUMBER],Table3[[#This Row],[CA_NUMBER]],tbl_schools[Teachers_Score]),"NA")</f>
        <v>NA</v>
      </c>
      <c r="V75" s="36" t="str">
        <f>IFERROR(AVERAGEIF(tbl_schools[COMMUNITY_AREA_NUMBER],Table3[[#This Row],[CA_NUMBER]],tbl_schools[Parent_Engagement_Score]),"NA")</f>
        <v>NA</v>
      </c>
      <c r="W75" s="36" t="str">
        <f>IFERROR(AVERAGEIF(tbl_schools[COMMUNITY_AREA_NUMBER],Table3[[#This Row],[CA_NUMBER]],tbl_schools[Parent_Environment_Score]),"NA")</f>
        <v>NA</v>
      </c>
      <c r="X75" s="37">
        <f>IFERROR(SUMIF(tbl_schools[COMMUNITY_AREA_NUMBER],Table3[[#This Row],[CA_NUMBER]],tbl_schools[Rate_of_Misconducts__per_100_students_]),"NA")</f>
        <v>4.5</v>
      </c>
      <c r="Y75" s="3"/>
    </row>
    <row r="76" spans="2:25" x14ac:dyDescent="0.2">
      <c r="B76" s="31">
        <v>47</v>
      </c>
      <c r="C76" s="32" t="str">
        <f>VLOOKUP(Table3[[#This Row],[CA_NUMBER]],tbl_census[COMMUNITY_AREA_NUMBER]:tbl_census[COMMUNITY_AREA_NAME],2,FALSE)</f>
        <v>Burnside</v>
      </c>
      <c r="D76" s="32">
        <f>COUNTIF(tbl_crime[COMMUNITY_AREA_NUMBER],Table3[[#This Row],[CA_NUMBER]])</f>
        <v>1</v>
      </c>
      <c r="E76" s="32">
        <f>COUNTIFS(tbl_crime[COMMUNITY_AREA_NUMBER],Table3[[#This Row],[CA_NUMBER]],tbl_crime[YEAR],$Z$2)</f>
        <v>0</v>
      </c>
      <c r="F76" s="32">
        <f>COUNTIFS(tbl_crime[COMMUNITY_AREA_NUMBER],Table3[[#This Row],[CA_NUMBER]],tbl_crime[YEAR],$Z$3)</f>
        <v>0</v>
      </c>
      <c r="G76" s="32">
        <f>COUNTIFS(tbl_crime[COMMUNITY_AREA_NUMBER],Table3[[#This Row],[CA_NUMBER]],tbl_crime[YEAR],$Z$4)</f>
        <v>0</v>
      </c>
      <c r="H76" s="32">
        <f>COUNTIFS(tbl_crime[COMMUNITY_AREA_NUMBER],Table3[[#This Row],[CA_NUMBER]],tbl_crime[YEAR],$Z$5)</f>
        <v>0</v>
      </c>
      <c r="I76" s="32">
        <f>COUNTIFS(tbl_crime[COMMUNITY_AREA_NUMBER],Table3[[#This Row],[CA_NUMBER]],tbl_crime[YEAR],$Z$6)</f>
        <v>0</v>
      </c>
      <c r="J76" s="32">
        <f>SUM(Table3[[#This Row],[crimes_2008]:[crimes_2012]])</f>
        <v>0</v>
      </c>
      <c r="K76" s="32">
        <f>_xlfn.XLOOKUP(Table3[[#This Row],[CA_NUMBER]],tbl_census[COMMUNITY_AREA_NUMBER],tbl_census[HARDSHIP_INDEX])</f>
        <v>79</v>
      </c>
      <c r="L76" s="33">
        <f>_xlfn.XLOOKUP(Table3[[#This Row],[CA_NUMBER]],tbl_census[COMMUNITY_AREA_NUMBER],tbl_census[PER_CAPITA_INCOME])</f>
        <v>12515</v>
      </c>
      <c r="M76" s="34">
        <f>_xlfn.XLOOKUP(Table3[[#This Row],[CA_NUMBER]],tbl_census[COMMUNITY_AREA_NUMBER],tbl_census[PERCENT_OF_HOUSING_CROWDED])/100</f>
        <v>6.8000000000000005E-2</v>
      </c>
      <c r="N76" s="34">
        <f>_xlfn.XLOOKUP(Table3[[#This Row],[CA_NUMBER]],tbl_census[COMMUNITY_AREA_NUMBER],tbl_census[PERCENT_HOUSEHOLDS_BELOW_POVERTY])/100</f>
        <v>0.33</v>
      </c>
      <c r="O76" s="34">
        <f>_xlfn.XLOOKUP(Table3[[#This Row],[CA_NUMBER]],tbl_census[COMMUNITY_AREA_NUMBER],tbl_census[PERCENT_AGED_16__UNEMPLOYED])/100</f>
        <v>0.18600000000000003</v>
      </c>
      <c r="P76" s="34">
        <f>_xlfn.XLOOKUP(Table3[[#This Row],[CA_NUMBER]],tbl_census[COMMUNITY_AREA_NUMBER],tbl_census[PERCENT_AGED_25__WITHOUT_HIGH_SCHOOL_DIPLOMA])/100</f>
        <v>0.193</v>
      </c>
      <c r="Q76" s="35">
        <f>((SUMIF(tbl_schools[COMMUNITY_AREA_NUMBER],Table3[[#This Row],[CA_NUMBER]],tbl_schools[COLLEGE_ENROLLMENT]))*-1)*-1</f>
        <v>549</v>
      </c>
      <c r="R76" s="36">
        <f>IFERROR(AVERAGEIF(tbl_schools[COMMUNITY_AREA_NUMBER],Table3[[#This Row],[CA_NUMBER]],tbl_schools[SAFETY_SCORE]),"NA")</f>
        <v>28</v>
      </c>
      <c r="S76" s="36" t="str">
        <f>IFERROR(AVERAGEIF(tbl_schools[COMMUNITY_AREA_NUMBER],Table3[[#This Row],[CA_NUMBER]],tbl_schools[Family_Involvement_Score]),"NA")</f>
        <v>NA</v>
      </c>
      <c r="T76" s="36" t="str">
        <f>IFERROR(AVERAGEIF(tbl_schools[COMMUNITY_AREA_NUMBER],Table3[[#This Row],[CA_NUMBER]],tbl_schools[Leaders_Score]),"NA")</f>
        <v>NA</v>
      </c>
      <c r="U76" s="36" t="str">
        <f>IFERROR(AVERAGEIF(tbl_schools[COMMUNITY_AREA_NUMBER],Table3[[#This Row],[CA_NUMBER]],tbl_schools[Teachers_Score]),"NA")</f>
        <v>NA</v>
      </c>
      <c r="V76" s="36">
        <f>IFERROR(AVERAGEIF(tbl_schools[COMMUNITY_AREA_NUMBER],Table3[[#This Row],[CA_NUMBER]],tbl_schools[Parent_Engagement_Score]),"NA")</f>
        <v>47</v>
      </c>
      <c r="W76" s="36">
        <f>IFERROR(AVERAGEIF(tbl_schools[COMMUNITY_AREA_NUMBER],Table3[[#This Row],[CA_NUMBER]],tbl_schools[Parent_Environment_Score]),"NA")</f>
        <v>49</v>
      </c>
      <c r="X76" s="37">
        <f>IFERROR(SUMIF(tbl_schools[COMMUNITY_AREA_NUMBER],Table3[[#This Row],[CA_NUMBER]],tbl_schools[Rate_of_Misconducts__per_100_students_]),"NA")</f>
        <v>3.1</v>
      </c>
      <c r="Y76" s="3"/>
    </row>
    <row r="77" spans="2:25" x14ac:dyDescent="0.2">
      <c r="B77" s="31">
        <v>76</v>
      </c>
      <c r="C77" s="32" t="str">
        <f>VLOOKUP(Table3[[#This Row],[CA_NUMBER]],tbl_census[COMMUNITY_AREA_NUMBER]:tbl_census[COMMUNITY_AREA_NAME],2,FALSE)</f>
        <v>O'Hare</v>
      </c>
      <c r="D77" s="32">
        <f>COUNTIF(tbl_crime[COMMUNITY_AREA_NUMBER],Table3[[#This Row],[CA_NUMBER]])</f>
        <v>4</v>
      </c>
      <c r="E77" s="32">
        <f>COUNTIFS(tbl_crime[COMMUNITY_AREA_NUMBER],Table3[[#This Row],[CA_NUMBER]],tbl_crime[YEAR],$Z$2)</f>
        <v>0</v>
      </c>
      <c r="F77" s="32">
        <f>COUNTIFS(tbl_crime[COMMUNITY_AREA_NUMBER],Table3[[#This Row],[CA_NUMBER]],tbl_crime[YEAR],$Z$3)</f>
        <v>0</v>
      </c>
      <c r="G77" s="32">
        <f>COUNTIFS(tbl_crime[COMMUNITY_AREA_NUMBER],Table3[[#This Row],[CA_NUMBER]],tbl_crime[YEAR],$Z$4)</f>
        <v>0</v>
      </c>
      <c r="H77" s="32">
        <f>COUNTIFS(tbl_crime[COMMUNITY_AREA_NUMBER],Table3[[#This Row],[CA_NUMBER]],tbl_crime[YEAR],$Z$5)</f>
        <v>0</v>
      </c>
      <c r="I77" s="32">
        <f>COUNTIFS(tbl_crime[COMMUNITY_AREA_NUMBER],Table3[[#This Row],[CA_NUMBER]],tbl_crime[YEAR],$Z$6)</f>
        <v>0</v>
      </c>
      <c r="J77" s="32">
        <f>SUM(Table3[[#This Row],[crimes_2008]:[crimes_2012]])</f>
        <v>0</v>
      </c>
      <c r="K77" s="32">
        <f>_xlfn.XLOOKUP(Table3[[#This Row],[CA_NUMBER]],tbl_census[COMMUNITY_AREA_NUMBER],tbl_census[HARDSHIP_INDEX])</f>
        <v>24</v>
      </c>
      <c r="L77" s="33">
        <f>_xlfn.XLOOKUP(Table3[[#This Row],[CA_NUMBER]],tbl_census[COMMUNITY_AREA_NUMBER],tbl_census[PER_CAPITA_INCOME])</f>
        <v>25828</v>
      </c>
      <c r="M77" s="34">
        <f>_xlfn.XLOOKUP(Table3[[#This Row],[CA_NUMBER]],tbl_census[COMMUNITY_AREA_NUMBER],tbl_census[PERCENT_OF_HOUSING_CROWDED])/100</f>
        <v>3.6000000000000004E-2</v>
      </c>
      <c r="N77" s="34">
        <f>_xlfn.XLOOKUP(Table3[[#This Row],[CA_NUMBER]],tbl_census[COMMUNITY_AREA_NUMBER],tbl_census[PERCENT_HOUSEHOLDS_BELOW_POVERTY])/100</f>
        <v>0.154</v>
      </c>
      <c r="O77" s="34">
        <f>_xlfn.XLOOKUP(Table3[[#This Row],[CA_NUMBER]],tbl_census[COMMUNITY_AREA_NUMBER],tbl_census[PERCENT_AGED_16__UNEMPLOYED])/100</f>
        <v>7.0999999999999994E-2</v>
      </c>
      <c r="P77" s="34">
        <f>_xlfn.XLOOKUP(Table3[[#This Row],[CA_NUMBER]],tbl_census[COMMUNITY_AREA_NUMBER],tbl_census[PERCENT_AGED_25__WITHOUT_HIGH_SCHOOL_DIPLOMA])/100</f>
        <v>0.109</v>
      </c>
      <c r="Q77" s="35">
        <f>((SUMIF(tbl_schools[COMMUNITY_AREA_NUMBER],Table3[[#This Row],[CA_NUMBER]],tbl_schools[COLLEGE_ENROLLMENT]))*-1)*-1</f>
        <v>786</v>
      </c>
      <c r="R77" s="36">
        <f>IFERROR(AVERAGEIF(tbl_schools[COMMUNITY_AREA_NUMBER],Table3[[#This Row],[CA_NUMBER]],tbl_schools[SAFETY_SCORE]),"NA")</f>
        <v>44</v>
      </c>
      <c r="S77" s="36" t="str">
        <f>IFERROR(AVERAGEIF(tbl_schools[COMMUNITY_AREA_NUMBER],Table3[[#This Row],[CA_NUMBER]],tbl_schools[Family_Involvement_Score]),"NA")</f>
        <v>NA</v>
      </c>
      <c r="T77" s="36" t="str">
        <f>IFERROR(AVERAGEIF(tbl_schools[COMMUNITY_AREA_NUMBER],Table3[[#This Row],[CA_NUMBER]],tbl_schools[Leaders_Score]),"NA")</f>
        <v>NA</v>
      </c>
      <c r="U77" s="36" t="str">
        <f>IFERROR(AVERAGEIF(tbl_schools[COMMUNITY_AREA_NUMBER],Table3[[#This Row],[CA_NUMBER]],tbl_schools[Teachers_Score]),"NA")</f>
        <v>NA</v>
      </c>
      <c r="V77" s="36" t="str">
        <f>IFERROR(AVERAGEIF(tbl_schools[COMMUNITY_AREA_NUMBER],Table3[[#This Row],[CA_NUMBER]],tbl_schools[Parent_Engagement_Score]),"NA")</f>
        <v>NA</v>
      </c>
      <c r="W77" s="36" t="str">
        <f>IFERROR(AVERAGEIF(tbl_schools[COMMUNITY_AREA_NUMBER],Table3[[#This Row],[CA_NUMBER]],tbl_schools[Parent_Environment_Score]),"NA")</f>
        <v>NA</v>
      </c>
      <c r="X77" s="37">
        <f>IFERROR(SUMIF(tbl_schools[COMMUNITY_AREA_NUMBER],Table3[[#This Row],[CA_NUMBER]],tbl_schools[Rate_of_Misconducts__per_100_students_]),"NA")</f>
        <v>2.7</v>
      </c>
      <c r="Y77" s="3"/>
    </row>
    <row r="78" spans="2:25" x14ac:dyDescent="0.2">
      <c r="B78" s="31">
        <v>18</v>
      </c>
      <c r="C78" s="32" t="str">
        <f>VLOOKUP(Table3[[#This Row],[CA_NUMBER]],tbl_census[COMMUNITY_AREA_NUMBER]:tbl_census[COMMUNITY_AREA_NAME],2,FALSE)</f>
        <v>Montclaire</v>
      </c>
      <c r="D78" s="32">
        <f>COUNTIF(tbl_crime[COMMUNITY_AREA_NUMBER],Table3[[#This Row],[CA_NUMBER]])</f>
        <v>2</v>
      </c>
      <c r="E78" s="32">
        <f>COUNTIFS(tbl_crime[COMMUNITY_AREA_NUMBER],Table3[[#This Row],[CA_NUMBER]],tbl_crime[YEAR],$Z$2)</f>
        <v>0</v>
      </c>
      <c r="F78" s="32">
        <f>COUNTIFS(tbl_crime[COMMUNITY_AREA_NUMBER],Table3[[#This Row],[CA_NUMBER]],tbl_crime[YEAR],$Z$3)</f>
        <v>0</v>
      </c>
      <c r="G78" s="32">
        <f>COUNTIFS(tbl_crime[COMMUNITY_AREA_NUMBER],Table3[[#This Row],[CA_NUMBER]],tbl_crime[YEAR],$Z$4)</f>
        <v>0</v>
      </c>
      <c r="H78" s="32">
        <f>COUNTIFS(tbl_crime[COMMUNITY_AREA_NUMBER],Table3[[#This Row],[CA_NUMBER]],tbl_crime[YEAR],$Z$5)</f>
        <v>0</v>
      </c>
      <c r="I78" s="32">
        <f>COUNTIFS(tbl_crime[COMMUNITY_AREA_NUMBER],Table3[[#This Row],[CA_NUMBER]],tbl_crime[YEAR],$Z$6)</f>
        <v>0</v>
      </c>
      <c r="J78" s="32">
        <f>SUM(Table3[[#This Row],[crimes_2008]:[crimes_2012]])</f>
        <v>0</v>
      </c>
      <c r="K78" s="32">
        <f>_xlfn.XLOOKUP(Table3[[#This Row],[CA_NUMBER]],tbl_census[COMMUNITY_AREA_NUMBER],tbl_census[HARDSHIP_INDEX])</f>
        <v>50</v>
      </c>
      <c r="L78" s="33">
        <f>_xlfn.XLOOKUP(Table3[[#This Row],[CA_NUMBER]],tbl_census[COMMUNITY_AREA_NUMBER],tbl_census[PER_CAPITA_INCOME])</f>
        <v>22014</v>
      </c>
      <c r="M78" s="34">
        <f>_xlfn.XLOOKUP(Table3[[#This Row],[CA_NUMBER]],tbl_census[COMMUNITY_AREA_NUMBER],tbl_census[PERCENT_OF_HOUSING_CROWDED])/100</f>
        <v>8.1000000000000003E-2</v>
      </c>
      <c r="N78" s="34">
        <f>_xlfn.XLOOKUP(Table3[[#This Row],[CA_NUMBER]],tbl_census[COMMUNITY_AREA_NUMBER],tbl_census[PERCENT_HOUSEHOLDS_BELOW_POVERTY])/100</f>
        <v>0.153</v>
      </c>
      <c r="O78" s="34">
        <f>_xlfn.XLOOKUP(Table3[[#This Row],[CA_NUMBER]],tbl_census[COMMUNITY_AREA_NUMBER],tbl_census[PERCENT_AGED_16__UNEMPLOYED])/100</f>
        <v>0.13800000000000001</v>
      </c>
      <c r="P78" s="34">
        <f>_xlfn.XLOOKUP(Table3[[#This Row],[CA_NUMBER]],tbl_census[COMMUNITY_AREA_NUMBER],tbl_census[PERCENT_AGED_25__WITHOUT_HIGH_SCHOOL_DIPLOMA])/100</f>
        <v>0.23499999999999999</v>
      </c>
      <c r="Q78" s="35">
        <f>((SUMIF(tbl_schools[COMMUNITY_AREA_NUMBER],Table3[[#This Row],[CA_NUMBER]],tbl_schools[COLLEGE_ENROLLMENT]))*-1)*-1</f>
        <v>1317</v>
      </c>
      <c r="R78" s="36">
        <f>IFERROR(AVERAGEIF(tbl_schools[COMMUNITY_AREA_NUMBER],Table3[[#This Row],[CA_NUMBER]],tbl_schools[SAFETY_SCORE]),"NA")</f>
        <v>57</v>
      </c>
      <c r="S78" s="36">
        <f>IFERROR(AVERAGEIF(tbl_schools[COMMUNITY_AREA_NUMBER],Table3[[#This Row],[CA_NUMBER]],tbl_schools[Family_Involvement_Score]),"NA")</f>
        <v>47</v>
      </c>
      <c r="T78" s="36">
        <f>IFERROR(AVERAGEIF(tbl_schools[COMMUNITY_AREA_NUMBER],Table3[[#This Row],[CA_NUMBER]],tbl_schools[Leaders_Score]),"NA")</f>
        <v>44</v>
      </c>
      <c r="U78" s="36">
        <f>IFERROR(AVERAGEIF(tbl_schools[COMMUNITY_AREA_NUMBER],Table3[[#This Row],[CA_NUMBER]],tbl_schools[Teachers_Score]),"NA")</f>
        <v>45</v>
      </c>
      <c r="V78" s="36">
        <f>IFERROR(AVERAGEIF(tbl_schools[COMMUNITY_AREA_NUMBER],Table3[[#This Row],[CA_NUMBER]],tbl_schools[Parent_Engagement_Score]),"NA")</f>
        <v>47</v>
      </c>
      <c r="W78" s="36">
        <f>IFERROR(AVERAGEIF(tbl_schools[COMMUNITY_AREA_NUMBER],Table3[[#This Row],[CA_NUMBER]],tbl_schools[Parent_Environment_Score]),"NA")</f>
        <v>50</v>
      </c>
      <c r="X78" s="37">
        <f>IFERROR(SUMIF(tbl_schools[COMMUNITY_AREA_NUMBER],Table3[[#This Row],[CA_NUMBER]],tbl_schools[Rate_of_Misconducts__per_100_students_]),"NA")</f>
        <v>2.2000000000000002</v>
      </c>
      <c r="Y78" s="3"/>
    </row>
    <row r="79" spans="2:25" x14ac:dyDescent="0.2">
      <c r="B79" s="39"/>
      <c r="C79" s="40" t="e">
        <f>VLOOKUP(Table3[[#This Row],[CA_NUMBER]],tbl_census[COMMUNITY_AREA_NUMBER]:tbl_census[COMMUNITY_AREA_NAME],2,FALSE)</f>
        <v>#N/A</v>
      </c>
      <c r="D79" s="40">
        <f>COUNTIF(tbl_crime[COMMUNITY_AREA_NUMBER],Table3[[#This Row],[CA_NUMBER]])</f>
        <v>0</v>
      </c>
      <c r="E79" s="40">
        <f>COUNTIFS(tbl_crime[COMMUNITY_AREA_NUMBER],Table3[[#This Row],[CA_NUMBER]],tbl_crime[YEAR],$Z$2)</f>
        <v>0</v>
      </c>
      <c r="F79" s="40">
        <f>COUNTIFS(tbl_crime[COMMUNITY_AREA_NUMBER],Table3[[#This Row],[CA_NUMBER]],tbl_crime[YEAR],$Z$3)</f>
        <v>0</v>
      </c>
      <c r="G79" s="40">
        <f>COUNTIFS(tbl_crime[COMMUNITY_AREA_NUMBER],Table3[[#This Row],[CA_NUMBER]],tbl_crime[YEAR],$Z$4)</f>
        <v>0</v>
      </c>
      <c r="H79" s="40">
        <f>COUNTIFS(tbl_crime[COMMUNITY_AREA_NUMBER],Table3[[#This Row],[CA_NUMBER]],tbl_crime[YEAR],$Z$5)</f>
        <v>0</v>
      </c>
      <c r="I79" s="40">
        <f>COUNTIFS(tbl_crime[COMMUNITY_AREA_NUMBER],Table3[[#This Row],[CA_NUMBER]],tbl_crime[YEAR],$Z$6)</f>
        <v>0</v>
      </c>
      <c r="J79" s="40">
        <f>SUM(Table3[[#This Row],[crimes_2008]:[crimes_2012]])</f>
        <v>0</v>
      </c>
      <c r="K79" s="40">
        <f>_xlfn.XLOOKUP(Table3[[#This Row],[CA_NUMBER]],tbl_census[COMMUNITY_AREA_NUMBER],tbl_census[HARDSHIP_INDEX])</f>
        <v>0</v>
      </c>
      <c r="L79" s="41">
        <f>_xlfn.XLOOKUP(Table3[[#This Row],[CA_NUMBER]],tbl_census[COMMUNITY_AREA_NUMBER],tbl_census[PER_CAPITA_INCOME])</f>
        <v>28202</v>
      </c>
      <c r="M79" s="42">
        <f>_xlfn.XLOOKUP(Table3[[#This Row],[CA_NUMBER]],tbl_census[COMMUNITY_AREA_NUMBER],tbl_census[PERCENT_OF_HOUSING_CROWDED])/100</f>
        <v>4.7E-2</v>
      </c>
      <c r="N79" s="42">
        <f>_xlfn.XLOOKUP(Table3[[#This Row],[CA_NUMBER]],tbl_census[COMMUNITY_AREA_NUMBER],tbl_census[PERCENT_HOUSEHOLDS_BELOW_POVERTY])/100</f>
        <v>0.19699999999999998</v>
      </c>
      <c r="O79" s="42">
        <f>_xlfn.XLOOKUP(Table3[[#This Row],[CA_NUMBER]],tbl_census[COMMUNITY_AREA_NUMBER],tbl_census[PERCENT_AGED_16__UNEMPLOYED])/100</f>
        <v>0.129</v>
      </c>
      <c r="P79" s="42">
        <f>_xlfn.XLOOKUP(Table3[[#This Row],[CA_NUMBER]],tbl_census[COMMUNITY_AREA_NUMBER],tbl_census[PERCENT_AGED_25__WITHOUT_HIGH_SCHOOL_DIPLOMA])/100</f>
        <v>0.19500000000000001</v>
      </c>
      <c r="Q79" s="43">
        <v>0</v>
      </c>
      <c r="R79" s="44" t="str">
        <f>IFERROR(AVERAGEIF(tbl_schools[COMMUNITY_AREA_NUMBER],Table3[[#This Row],[CA_NUMBER]],tbl_schools[SAFETY_SCORE]),"NA")</f>
        <v>NA</v>
      </c>
      <c r="S79" s="44" t="str">
        <f>IFERROR(AVERAGEIF(tbl_schools[COMMUNITY_AREA_NUMBER],Table3[[#This Row],[CA_NUMBER]],tbl_schools[Family_Involvement_Score]),"NA")</f>
        <v>NA</v>
      </c>
      <c r="T79" s="44" t="str">
        <f>IFERROR(AVERAGEIF(tbl_schools[COMMUNITY_AREA_NUMBER],Table3[[#This Row],[CA_NUMBER]],tbl_schools[Leaders_Score]),"NA")</f>
        <v>NA</v>
      </c>
      <c r="U79" s="44" t="str">
        <f>IFERROR(AVERAGEIF(tbl_schools[COMMUNITY_AREA_NUMBER],Table3[[#This Row],[CA_NUMBER]],tbl_schools[Teachers_Score]),"NA")</f>
        <v>NA</v>
      </c>
      <c r="V79" s="44" t="str">
        <f>IFERROR(AVERAGEIF(tbl_schools[COMMUNITY_AREA_NUMBER],Table3[[#This Row],[CA_NUMBER]],tbl_schools[Parent_Engagement_Score]),"NA")</f>
        <v>NA</v>
      </c>
      <c r="W79" s="44" t="str">
        <f>IFERROR(AVERAGEIF(tbl_schools[COMMUNITY_AREA_NUMBER],Table3[[#This Row],[CA_NUMBER]],tbl_schools[Parent_Environment_Score]),"NA")</f>
        <v>NA</v>
      </c>
      <c r="X79" s="45">
        <f>IFERROR(SUMIF(tbl_schools[COMMUNITY_AREA_NUMBER],Table3[[#This Row],[CA_NUMBER]],tbl_schools[Rate_of_Misconducts__per_100_students_]),"NA")</f>
        <v>0</v>
      </c>
    </row>
  </sheetData>
  <sheetProtection sheet="1" objects="1" scenarios="1"/>
  <phoneticPr fontId="19" type="noConversion"/>
  <conditionalFormatting sqref="K2:K79">
    <cfRule type="colorScale" priority="5">
      <colorScale>
        <cfvo type="min"/>
        <cfvo type="percentile" val="50"/>
        <cfvo type="max"/>
        <color rgb="FF00B050"/>
        <color rgb="FFFFEB84"/>
        <color rgb="FFFF0000"/>
      </colorScale>
    </cfRule>
  </conditionalFormatting>
  <conditionalFormatting sqref="AA2:AM2">
    <cfRule type="colorScale" priority="3">
      <colorScale>
        <cfvo type="min"/>
        <cfvo type="percentile" val="50"/>
        <cfvo type="max"/>
        <color rgb="FF63BE7B"/>
        <color rgb="FFFFEB84"/>
        <color rgb="FFF8696B"/>
      </colorScale>
    </cfRule>
  </conditionalFormatting>
  <conditionalFormatting sqref="D2:D1048576">
    <cfRule type="cellIs" dxfId="110" priority="2" operator="greaterThan">
      <formula>10</formula>
    </cfRule>
  </conditionalFormatting>
  <conditionalFormatting sqref="D2:D79">
    <cfRule type="cellIs" dxfId="109" priority="1" operator="lessThan">
      <formula>5</formula>
    </cfRule>
  </conditionalFormatting>
  <pageMargins left="0.7" right="0.7" top="0.75" bottom="0.75" header="0.3" footer="0.3"/>
  <pageSetup paperSize="9" orientation="portrait" horizontalDpi="0" verticalDpi="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F2484-75CA-874F-AD9F-5EA104D3E82C}">
  <dimension ref="A1:E8"/>
  <sheetViews>
    <sheetView zoomScale="116" workbookViewId="0"/>
  </sheetViews>
  <sheetFormatPr baseColWidth="10" defaultRowHeight="16" x14ac:dyDescent="0.2"/>
  <cols>
    <col min="1" max="1" width="24.5" bestFit="1" customWidth="1"/>
    <col min="2" max="2" width="7.1640625" bestFit="1" customWidth="1"/>
  </cols>
  <sheetData>
    <row r="1" spans="1:5" x14ac:dyDescent="0.2">
      <c r="A1" s="4" t="s">
        <v>4895</v>
      </c>
      <c r="B1" t="s">
        <v>4898</v>
      </c>
    </row>
    <row r="3" spans="1:5" x14ac:dyDescent="0.2">
      <c r="A3" t="s">
        <v>4906</v>
      </c>
    </row>
    <row r="4" spans="1:5" x14ac:dyDescent="0.2">
      <c r="A4" s="6">
        <v>98</v>
      </c>
      <c r="E4" t="s">
        <v>4900</v>
      </c>
    </row>
    <row r="5" spans="1:5" x14ac:dyDescent="0.2">
      <c r="D5">
        <v>1</v>
      </c>
      <c r="E5">
        <f>A4</f>
        <v>98</v>
      </c>
    </row>
    <row r="6" spans="1:5" x14ac:dyDescent="0.2">
      <c r="D6">
        <v>1</v>
      </c>
      <c r="E6">
        <v>0.5</v>
      </c>
    </row>
    <row r="7" spans="1:5" x14ac:dyDescent="0.2">
      <c r="D7">
        <v>1</v>
      </c>
      <c r="E7">
        <f>100-SUM(E5:E6)</f>
        <v>1.5</v>
      </c>
    </row>
    <row r="8" spans="1:5" x14ac:dyDescent="0.2">
      <c r="D8">
        <v>3</v>
      </c>
      <c r="E8">
        <f>100</f>
        <v>100</v>
      </c>
    </row>
  </sheetData>
  <pageMargins left="0.7" right="0.7" top="0.75" bottom="0.75" header="0.3" footer="0.3"/>
  <pageSetup paperSize="9"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23609-29BA-B142-A0A0-9D9B515D7006}">
  <dimension ref="A1:G53"/>
  <sheetViews>
    <sheetView zoomScale="136" zoomScaleNormal="136" workbookViewId="0">
      <selection activeCell="A5" sqref="A5"/>
    </sheetView>
  </sheetViews>
  <sheetFormatPr baseColWidth="10" defaultRowHeight="16" x14ac:dyDescent="0.2"/>
  <cols>
    <col min="1" max="1" width="32.1640625" bestFit="1" customWidth="1"/>
    <col min="2" max="2" width="21.6640625" bestFit="1" customWidth="1"/>
    <col min="3" max="3" width="11.83203125" bestFit="1" customWidth="1"/>
    <col min="5" max="5" width="10.83203125" style="15"/>
    <col min="6" max="6" width="29.5" style="2" bestFit="1" customWidth="1"/>
    <col min="7" max="7" width="10.83203125" style="2"/>
  </cols>
  <sheetData>
    <row r="1" spans="1:7" x14ac:dyDescent="0.2">
      <c r="A1" s="4" t="s">
        <v>4895</v>
      </c>
      <c r="B1" t="s">
        <v>4898</v>
      </c>
    </row>
    <row r="2" spans="1:7" x14ac:dyDescent="0.2">
      <c r="A2" s="4" t="s">
        <v>3100</v>
      </c>
      <c r="B2" s="5">
        <v>2014</v>
      </c>
    </row>
    <row r="3" spans="1:7" x14ac:dyDescent="0.2">
      <c r="E3" s="47" t="s">
        <v>4905</v>
      </c>
      <c r="F3" s="47"/>
      <c r="G3" s="47"/>
    </row>
    <row r="4" spans="1:7" x14ac:dyDescent="0.2">
      <c r="A4" s="4" t="s">
        <v>4893</v>
      </c>
      <c r="B4" t="s">
        <v>4901</v>
      </c>
      <c r="E4" s="16" t="s">
        <v>4903</v>
      </c>
      <c r="F4" s="17" t="s">
        <v>3085</v>
      </c>
      <c r="G4" s="17" t="s">
        <v>4904</v>
      </c>
    </row>
    <row r="5" spans="1:7" x14ac:dyDescent="0.2">
      <c r="A5" s="5" t="s">
        <v>3135</v>
      </c>
      <c r="B5" s="2">
        <v>0.24</v>
      </c>
      <c r="E5" s="18">
        <v>1</v>
      </c>
      <c r="F5" s="19" t="str">
        <f>A5</f>
        <v>STREET</v>
      </c>
      <c r="G5" s="19">
        <f>VLOOKUP(F5,A5:B52,2,FALSE)</f>
        <v>0.24</v>
      </c>
    </row>
    <row r="6" spans="1:7" x14ac:dyDescent="0.2">
      <c r="A6" s="5" t="s">
        <v>3122</v>
      </c>
      <c r="B6" s="2">
        <v>0.16</v>
      </c>
      <c r="E6" s="18">
        <v>2</v>
      </c>
      <c r="F6" s="19" t="str">
        <f>A6</f>
        <v>RESIDENCE</v>
      </c>
      <c r="G6" s="19">
        <f t="shared" ref="G6:G8" si="0">VLOOKUP(F6,A6:B53,2,FALSE)</f>
        <v>0.16</v>
      </c>
    </row>
    <row r="7" spans="1:7" x14ac:dyDescent="0.2">
      <c r="A7" s="5" t="s">
        <v>3185</v>
      </c>
      <c r="B7" s="2">
        <v>0.16</v>
      </c>
      <c r="E7" s="18">
        <v>3</v>
      </c>
      <c r="F7" s="19" t="str">
        <f t="shared" ref="F7:F8" si="1">A7</f>
        <v>SIDEWALK</v>
      </c>
      <c r="G7" s="19">
        <f t="shared" si="0"/>
        <v>0.16</v>
      </c>
    </row>
    <row r="8" spans="1:7" x14ac:dyDescent="0.2">
      <c r="A8" s="5" t="s">
        <v>3225</v>
      </c>
      <c r="B8" s="2">
        <v>0.12</v>
      </c>
      <c r="E8" s="18">
        <v>4</v>
      </c>
      <c r="F8" s="19" t="str">
        <f t="shared" si="1"/>
        <v>APARTMENT</v>
      </c>
      <c r="G8" s="19">
        <f t="shared" si="0"/>
        <v>0.12</v>
      </c>
    </row>
    <row r="9" spans="1:7" x14ac:dyDescent="0.2">
      <c r="A9" s="5" t="s">
        <v>3403</v>
      </c>
      <c r="B9" s="2">
        <v>0.04</v>
      </c>
      <c r="E9" s="20"/>
      <c r="F9" s="19" t="s">
        <v>4902</v>
      </c>
      <c r="G9" s="19">
        <f>100%-SUM(G5:G8)</f>
        <v>0.31999999999999995</v>
      </c>
    </row>
    <row r="10" spans="1:7" x14ac:dyDescent="0.2">
      <c r="A10" s="5" t="s">
        <v>3277</v>
      </c>
      <c r="B10" s="2">
        <v>0.04</v>
      </c>
    </row>
    <row r="11" spans="1:7" x14ac:dyDescent="0.2">
      <c r="A11" s="5" t="s">
        <v>3281</v>
      </c>
      <c r="B11" s="2">
        <v>0.04</v>
      </c>
    </row>
    <row r="12" spans="1:7" x14ac:dyDescent="0.2">
      <c r="A12" s="5" t="s">
        <v>3176</v>
      </c>
      <c r="B12" s="2">
        <v>0.04</v>
      </c>
    </row>
    <row r="13" spans="1:7" x14ac:dyDescent="0.2">
      <c r="A13" s="5" t="s">
        <v>3131</v>
      </c>
      <c r="B13" s="2">
        <v>0.04</v>
      </c>
    </row>
    <row r="14" spans="1:7" x14ac:dyDescent="0.2">
      <c r="A14" s="5" t="s">
        <v>3150</v>
      </c>
      <c r="B14" s="2">
        <v>0.04</v>
      </c>
    </row>
    <row r="15" spans="1:7" x14ac:dyDescent="0.2">
      <c r="A15" s="5" t="s">
        <v>3126</v>
      </c>
      <c r="B15" s="2">
        <v>0.04</v>
      </c>
    </row>
    <row r="16" spans="1:7" x14ac:dyDescent="0.2">
      <c r="A16" s="5" t="s">
        <v>3113</v>
      </c>
      <c r="B16" s="2">
        <v>0.04</v>
      </c>
    </row>
    <row r="53" spans="3:3" x14ac:dyDescent="0.2">
      <c r="C53" t="e">
        <f t="shared" ref="C53" si="2">_xlfn.RANK.EQ(B53,$B$5:$B$52)</f>
        <v>#N/A</v>
      </c>
    </row>
  </sheetData>
  <mergeCells count="1">
    <mergeCell ref="E3:G3"/>
  </mergeCells>
  <pageMargins left="0.7" right="0.7" top="0.75" bottom="0.75" header="0.3" footer="0.3"/>
  <pageSetup paperSize="9" orientation="portrait" horizontalDpi="0"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C4D57-EBE1-1044-A954-4A630B6FDE3C}">
  <dimension ref="A1:B39"/>
  <sheetViews>
    <sheetView workbookViewId="0">
      <selection activeCell="B15" sqref="B15"/>
    </sheetView>
  </sheetViews>
  <sheetFormatPr baseColWidth="10" defaultRowHeight="16" x14ac:dyDescent="0.2"/>
  <cols>
    <col min="1" max="1" width="34.5" bestFit="1" customWidth="1"/>
    <col min="2" max="2" width="21.6640625" bestFit="1" customWidth="1"/>
    <col min="3" max="3" width="11.83203125" bestFit="1" customWidth="1"/>
  </cols>
  <sheetData>
    <row r="1" spans="1:2" x14ac:dyDescent="0.2">
      <c r="A1" s="4" t="s">
        <v>4895</v>
      </c>
      <c r="B1" t="s">
        <v>4898</v>
      </c>
    </row>
    <row r="2" spans="1:2" x14ac:dyDescent="0.2">
      <c r="A2" s="4" t="s">
        <v>3100</v>
      </c>
      <c r="B2" t="s">
        <v>4898</v>
      </c>
    </row>
    <row r="4" spans="1:2" x14ac:dyDescent="0.2">
      <c r="A4" s="4" t="s">
        <v>4893</v>
      </c>
      <c r="B4" t="s">
        <v>4901</v>
      </c>
    </row>
    <row r="5" spans="1:2" x14ac:dyDescent="0.2">
      <c r="A5" s="5" t="s">
        <v>3106</v>
      </c>
      <c r="B5" s="6">
        <v>106</v>
      </c>
    </row>
    <row r="6" spans="1:2" x14ac:dyDescent="0.2">
      <c r="A6" s="5" t="s">
        <v>3457</v>
      </c>
      <c r="B6" s="6">
        <v>92</v>
      </c>
    </row>
    <row r="7" spans="1:2" x14ac:dyDescent="0.2">
      <c r="A7" s="5" t="s">
        <v>3749</v>
      </c>
      <c r="B7" s="6">
        <v>58</v>
      </c>
    </row>
    <row r="8" spans="1:2" x14ac:dyDescent="0.2">
      <c r="A8" s="5" t="s">
        <v>3929</v>
      </c>
      <c r="B8" s="6">
        <v>54</v>
      </c>
    </row>
    <row r="9" spans="1:2" x14ac:dyDescent="0.2">
      <c r="A9" s="5" t="s">
        <v>4097</v>
      </c>
      <c r="B9" s="6">
        <v>32</v>
      </c>
    </row>
    <row r="10" spans="1:2" x14ac:dyDescent="0.2">
      <c r="A10" s="5" t="s">
        <v>4204</v>
      </c>
      <c r="B10" s="6">
        <v>32</v>
      </c>
    </row>
    <row r="11" spans="1:2" x14ac:dyDescent="0.2">
      <c r="A11" s="5" t="s">
        <v>4306</v>
      </c>
      <c r="B11" s="6">
        <v>30</v>
      </c>
    </row>
    <row r="12" spans="1:2" x14ac:dyDescent="0.2">
      <c r="A12" s="5" t="s">
        <v>4401</v>
      </c>
      <c r="B12" s="6">
        <v>24</v>
      </c>
    </row>
    <row r="13" spans="1:2" x14ac:dyDescent="0.2">
      <c r="A13" s="5" t="s">
        <v>4547</v>
      </c>
      <c r="B13" s="6">
        <v>20</v>
      </c>
    </row>
    <row r="14" spans="1:2" x14ac:dyDescent="0.2">
      <c r="A14" s="5" t="s">
        <v>4477</v>
      </c>
      <c r="B14" s="6">
        <v>20</v>
      </c>
    </row>
    <row r="15" spans="1:2" x14ac:dyDescent="0.2">
      <c r="A15" s="5" t="s">
        <v>4613</v>
      </c>
      <c r="B15" s="6">
        <v>15</v>
      </c>
    </row>
    <row r="16" spans="1:2" x14ac:dyDescent="0.2">
      <c r="A16" s="5" t="s">
        <v>4666</v>
      </c>
      <c r="B16" s="6">
        <v>6</v>
      </c>
    </row>
    <row r="17" spans="1:2" x14ac:dyDescent="0.2">
      <c r="A17" s="5" t="s">
        <v>4689</v>
      </c>
      <c r="B17" s="6">
        <v>6</v>
      </c>
    </row>
    <row r="18" spans="1:2" x14ac:dyDescent="0.2">
      <c r="A18" s="5" t="s">
        <v>4711</v>
      </c>
      <c r="B18" s="6">
        <v>5</v>
      </c>
    </row>
    <row r="19" spans="1:2" x14ac:dyDescent="0.2">
      <c r="A19" s="5" t="s">
        <v>4729</v>
      </c>
      <c r="B19" s="6">
        <v>4</v>
      </c>
    </row>
    <row r="20" spans="1:2" x14ac:dyDescent="0.2">
      <c r="A20" s="5" t="s">
        <v>4757</v>
      </c>
      <c r="B20" s="6">
        <v>3</v>
      </c>
    </row>
    <row r="21" spans="1:2" x14ac:dyDescent="0.2">
      <c r="A21" s="5" t="s">
        <v>4745</v>
      </c>
      <c r="B21" s="6">
        <v>3</v>
      </c>
    </row>
    <row r="22" spans="1:2" x14ac:dyDescent="0.2">
      <c r="A22" s="5" t="s">
        <v>4785</v>
      </c>
      <c r="B22" s="6">
        <v>2</v>
      </c>
    </row>
    <row r="23" spans="1:2" x14ac:dyDescent="0.2">
      <c r="A23" s="5" t="s">
        <v>4803</v>
      </c>
      <c r="B23" s="6">
        <v>2</v>
      </c>
    </row>
    <row r="24" spans="1:2" x14ac:dyDescent="0.2">
      <c r="A24" s="5" t="s">
        <v>4777</v>
      </c>
      <c r="B24" s="6">
        <v>2</v>
      </c>
    </row>
    <row r="25" spans="1:2" x14ac:dyDescent="0.2">
      <c r="A25" s="5" t="s">
        <v>4795</v>
      </c>
      <c r="B25" s="6">
        <v>2</v>
      </c>
    </row>
    <row r="26" spans="1:2" x14ac:dyDescent="0.2">
      <c r="A26" s="5" t="s">
        <v>4768</v>
      </c>
      <c r="B26" s="6">
        <v>2</v>
      </c>
    </row>
    <row r="27" spans="1:2" x14ac:dyDescent="0.2">
      <c r="A27" s="5" t="s">
        <v>4862</v>
      </c>
      <c r="B27" s="6">
        <v>1</v>
      </c>
    </row>
    <row r="28" spans="1:2" x14ac:dyDescent="0.2">
      <c r="A28" s="5" t="s">
        <v>4836</v>
      </c>
      <c r="B28" s="6">
        <v>1</v>
      </c>
    </row>
    <row r="29" spans="1:2" x14ac:dyDescent="0.2">
      <c r="A29" s="5" t="s">
        <v>4813</v>
      </c>
      <c r="B29" s="6">
        <v>1</v>
      </c>
    </row>
    <row r="30" spans="1:2" x14ac:dyDescent="0.2">
      <c r="A30" s="5" t="s">
        <v>4818</v>
      </c>
      <c r="B30" s="6">
        <v>1</v>
      </c>
    </row>
    <row r="31" spans="1:2" x14ac:dyDescent="0.2">
      <c r="A31" s="5" t="s">
        <v>4872</v>
      </c>
      <c r="B31" s="6">
        <v>1</v>
      </c>
    </row>
    <row r="32" spans="1:2" x14ac:dyDescent="0.2">
      <c r="A32" s="5" t="s">
        <v>4847</v>
      </c>
      <c r="B32" s="6">
        <v>1</v>
      </c>
    </row>
    <row r="33" spans="1:2" x14ac:dyDescent="0.2">
      <c r="A33" s="5" t="s">
        <v>4852</v>
      </c>
      <c r="B33" s="6">
        <v>1</v>
      </c>
    </row>
    <row r="34" spans="1:2" x14ac:dyDescent="0.2">
      <c r="A34" s="5" t="s">
        <v>4832</v>
      </c>
      <c r="B34" s="6">
        <v>1</v>
      </c>
    </row>
    <row r="35" spans="1:2" x14ac:dyDescent="0.2">
      <c r="A35" s="5" t="s">
        <v>4822</v>
      </c>
      <c r="B35" s="6">
        <v>1</v>
      </c>
    </row>
    <row r="36" spans="1:2" x14ac:dyDescent="0.2">
      <c r="A36" s="5" t="s">
        <v>4857</v>
      </c>
      <c r="B36" s="6">
        <v>1</v>
      </c>
    </row>
    <row r="37" spans="1:2" x14ac:dyDescent="0.2">
      <c r="A37" s="5" t="s">
        <v>4827</v>
      </c>
      <c r="B37" s="6">
        <v>1</v>
      </c>
    </row>
    <row r="38" spans="1:2" x14ac:dyDescent="0.2">
      <c r="A38" s="5" t="s">
        <v>4841</v>
      </c>
      <c r="B38" s="6">
        <v>1</v>
      </c>
    </row>
    <row r="39" spans="1:2" x14ac:dyDescent="0.2">
      <c r="A39" s="5" t="s">
        <v>4867</v>
      </c>
      <c r="B39" s="6">
        <v>1</v>
      </c>
    </row>
  </sheetData>
  <pageMargins left="0.7" right="0.7" top="0.75" bottom="0.75" header="0.3" footer="0.3"/>
  <pageSetup paperSize="9" orientation="portrait" horizontalDpi="0" verticalDpi="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5A200-2927-8A49-A289-40263CA467BD}">
  <dimension ref="A1:D4"/>
  <sheetViews>
    <sheetView zoomScale="133" zoomScalePageLayoutView="110" workbookViewId="0">
      <selection activeCell="J28" sqref="J28"/>
    </sheetView>
  </sheetViews>
  <sheetFormatPr baseColWidth="10" defaultRowHeight="16" x14ac:dyDescent="0.2"/>
  <cols>
    <col min="1" max="1" width="24.5" bestFit="1" customWidth="1"/>
    <col min="2" max="2" width="7.1640625" bestFit="1" customWidth="1"/>
  </cols>
  <sheetData>
    <row r="1" spans="1:4" x14ac:dyDescent="0.2">
      <c r="A1" s="4" t="s">
        <v>4895</v>
      </c>
      <c r="B1" t="s">
        <v>4898</v>
      </c>
    </row>
    <row r="3" spans="1:4" x14ac:dyDescent="0.2">
      <c r="A3" t="s">
        <v>4901</v>
      </c>
    </row>
    <row r="4" spans="1:4" x14ac:dyDescent="0.2">
      <c r="A4" s="6">
        <v>533</v>
      </c>
      <c r="C4" s="9"/>
      <c r="D4" s="14"/>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03A2D-4472-4B4B-BDD7-13091AD9BDAA}">
  <dimension ref="A3:B75"/>
  <sheetViews>
    <sheetView workbookViewId="0">
      <selection activeCell="J36" sqref="J36"/>
    </sheetView>
  </sheetViews>
  <sheetFormatPr baseColWidth="10" defaultRowHeight="16" x14ac:dyDescent="0.2"/>
  <cols>
    <col min="1" max="1" width="20.5" bestFit="1" customWidth="1"/>
    <col min="2" max="2" width="25" bestFit="1" customWidth="1"/>
  </cols>
  <sheetData>
    <row r="3" spans="1:2" x14ac:dyDescent="0.2">
      <c r="A3" s="4" t="s">
        <v>4893</v>
      </c>
      <c r="B3" t="s">
        <v>4917</v>
      </c>
    </row>
    <row r="4" spans="1:2" x14ac:dyDescent="0.2">
      <c r="A4" s="5"/>
      <c r="B4" s="6">
        <v>0</v>
      </c>
    </row>
    <row r="5" spans="1:2" x14ac:dyDescent="0.2">
      <c r="A5" s="5" t="s">
        <v>22</v>
      </c>
      <c r="B5" s="6">
        <v>95.7</v>
      </c>
    </row>
    <row r="6" spans="1:2" x14ac:dyDescent="0.2">
      <c r="A6" s="5" t="s">
        <v>78</v>
      </c>
      <c r="B6" s="6">
        <v>196.79999999999998</v>
      </c>
    </row>
    <row r="7" spans="1:2" x14ac:dyDescent="0.2">
      <c r="A7" s="5" t="s">
        <v>79</v>
      </c>
      <c r="B7" s="6">
        <v>305.30000000000007</v>
      </c>
    </row>
    <row r="8" spans="1:2" x14ac:dyDescent="0.2">
      <c r="A8" s="5" t="s">
        <v>33</v>
      </c>
      <c r="B8" s="6">
        <v>578.79999999999961</v>
      </c>
    </row>
    <row r="9" spans="1:2" x14ac:dyDescent="0.2">
      <c r="A9" s="5" t="s">
        <v>53</v>
      </c>
      <c r="B9" s="6">
        <v>116.10000000000001</v>
      </c>
    </row>
    <row r="10" spans="1:2" x14ac:dyDescent="0.2">
      <c r="A10" s="5" t="s">
        <v>29</v>
      </c>
      <c r="B10" s="6">
        <v>59.4</v>
      </c>
    </row>
    <row r="11" spans="1:2" x14ac:dyDescent="0.2">
      <c r="A11" s="5" t="s">
        <v>27</v>
      </c>
      <c r="B11" s="6">
        <v>100.60000000000001</v>
      </c>
    </row>
    <row r="12" spans="1:2" x14ac:dyDescent="0.2">
      <c r="A12" s="5" t="s">
        <v>80</v>
      </c>
      <c r="B12" s="6">
        <v>47.599999999999994</v>
      </c>
    </row>
    <row r="13" spans="1:2" x14ac:dyDescent="0.2">
      <c r="A13" s="5" t="s">
        <v>68</v>
      </c>
      <c r="B13" s="6">
        <v>41.1</v>
      </c>
    </row>
    <row r="14" spans="1:2" x14ac:dyDescent="0.2">
      <c r="A14" s="5" t="s">
        <v>66</v>
      </c>
      <c r="B14" s="6">
        <v>123.00000000000003</v>
      </c>
    </row>
    <row r="15" spans="1:2" x14ac:dyDescent="0.2">
      <c r="A15" s="5" t="s">
        <v>55</v>
      </c>
      <c r="B15" s="6">
        <v>3.1</v>
      </c>
    </row>
    <row r="16" spans="1:2" x14ac:dyDescent="0.2">
      <c r="A16" s="5" t="s">
        <v>56</v>
      </c>
      <c r="B16" s="6">
        <v>175.4</v>
      </c>
    </row>
    <row r="17" spans="1:2" x14ac:dyDescent="0.2">
      <c r="A17" s="5" t="s">
        <v>52</v>
      </c>
      <c r="B17" s="6">
        <v>142.4</v>
      </c>
    </row>
    <row r="18" spans="1:2" x14ac:dyDescent="0.2">
      <c r="A18" s="5" t="s">
        <v>74</v>
      </c>
      <c r="B18" s="6">
        <v>224.5</v>
      </c>
    </row>
    <row r="19" spans="1:2" x14ac:dyDescent="0.2">
      <c r="A19" s="5" t="s">
        <v>72</v>
      </c>
      <c r="B19" s="6">
        <v>26.400000000000002</v>
      </c>
    </row>
    <row r="20" spans="1:2" x14ac:dyDescent="0.2">
      <c r="A20" s="5" t="s">
        <v>43</v>
      </c>
      <c r="B20" s="6">
        <v>340</v>
      </c>
    </row>
    <row r="21" spans="1:2" x14ac:dyDescent="0.2">
      <c r="A21" s="5" t="s">
        <v>25</v>
      </c>
      <c r="B21" s="6">
        <v>49.099999999999994</v>
      </c>
    </row>
    <row r="22" spans="1:2" x14ac:dyDescent="0.2">
      <c r="A22" s="5" t="s">
        <v>35</v>
      </c>
      <c r="B22" s="6">
        <v>234.89999999999992</v>
      </c>
    </row>
    <row r="23" spans="1:2" x14ac:dyDescent="0.2">
      <c r="A23" s="5" t="s">
        <v>60</v>
      </c>
      <c r="B23" s="6">
        <v>45.800000000000004</v>
      </c>
    </row>
    <row r="24" spans="1:2" x14ac:dyDescent="0.2">
      <c r="A24" s="5" t="s">
        <v>85</v>
      </c>
      <c r="B24" s="6">
        <v>141.9</v>
      </c>
    </row>
    <row r="25" spans="1:2" x14ac:dyDescent="0.2">
      <c r="A25" s="5" t="s">
        <v>76</v>
      </c>
      <c r="B25" s="6">
        <v>572.39999999999986</v>
      </c>
    </row>
    <row r="26" spans="1:2" x14ac:dyDescent="0.2">
      <c r="A26" s="5" t="s">
        <v>20</v>
      </c>
      <c r="B26" s="6">
        <v>5.9</v>
      </c>
    </row>
    <row r="27" spans="1:2" x14ac:dyDescent="0.2">
      <c r="A27" s="5" t="s">
        <v>45</v>
      </c>
      <c r="B27" s="6">
        <v>82.5</v>
      </c>
    </row>
    <row r="28" spans="1:2" x14ac:dyDescent="0.2">
      <c r="A28" s="5" t="s">
        <v>71</v>
      </c>
      <c r="B28" s="6">
        <v>76.999999999999986</v>
      </c>
    </row>
    <row r="29" spans="1:2" x14ac:dyDescent="0.2">
      <c r="A29" s="5" t="s">
        <v>64</v>
      </c>
      <c r="B29" s="6">
        <v>119.5</v>
      </c>
    </row>
    <row r="30" spans="1:2" x14ac:dyDescent="0.2">
      <c r="A30" s="5" t="s">
        <v>46</v>
      </c>
      <c r="B30" s="6">
        <v>217.20000000000002</v>
      </c>
    </row>
    <row r="31" spans="1:2" x14ac:dyDescent="0.2">
      <c r="A31" s="5" t="s">
        <v>77</v>
      </c>
      <c r="B31" s="6">
        <v>328.69999999999993</v>
      </c>
    </row>
    <row r="32" spans="1:2" x14ac:dyDescent="0.2">
      <c r="A32" s="5" t="s">
        <v>63</v>
      </c>
      <c r="B32" s="6">
        <v>8.5</v>
      </c>
    </row>
    <row r="33" spans="1:2" x14ac:dyDescent="0.2">
      <c r="A33" s="5" t="s">
        <v>28</v>
      </c>
      <c r="B33" s="6">
        <v>36.200000000000003</v>
      </c>
    </row>
    <row r="34" spans="1:2" x14ac:dyDescent="0.2">
      <c r="A34" s="5" t="s">
        <v>31</v>
      </c>
      <c r="B34" s="6">
        <v>533.20000000000016</v>
      </c>
    </row>
    <row r="35" spans="1:2" x14ac:dyDescent="0.2">
      <c r="A35" s="5" t="s">
        <v>49</v>
      </c>
      <c r="B35" s="6">
        <v>83.7</v>
      </c>
    </row>
    <row r="36" spans="1:2" x14ac:dyDescent="0.2">
      <c r="A36" s="5" t="s">
        <v>24</v>
      </c>
      <c r="B36" s="6">
        <v>73.7</v>
      </c>
    </row>
    <row r="37" spans="1:2" x14ac:dyDescent="0.2">
      <c r="A37" s="5" t="s">
        <v>19</v>
      </c>
      <c r="B37" s="6">
        <v>9.1</v>
      </c>
    </row>
    <row r="38" spans="1:2" x14ac:dyDescent="0.2">
      <c r="A38" s="5" t="s">
        <v>47</v>
      </c>
      <c r="B38" s="6">
        <v>213.20000000000005</v>
      </c>
    </row>
    <row r="39" spans="1:2" x14ac:dyDescent="0.2">
      <c r="A39" s="5" t="s">
        <v>14</v>
      </c>
      <c r="B39" s="6">
        <v>90.799999999999969</v>
      </c>
    </row>
    <row r="40" spans="1:2" x14ac:dyDescent="0.2">
      <c r="A40" s="5" t="s">
        <v>15</v>
      </c>
      <c r="B40" s="6">
        <v>109.3</v>
      </c>
    </row>
    <row r="41" spans="1:2" x14ac:dyDescent="0.2">
      <c r="A41" s="5" t="s">
        <v>12</v>
      </c>
      <c r="B41" s="6">
        <v>17.099999999999998</v>
      </c>
    </row>
    <row r="42" spans="1:2" x14ac:dyDescent="0.2">
      <c r="A42" s="5" t="s">
        <v>30</v>
      </c>
      <c r="B42" s="6">
        <v>122.49999999999997</v>
      </c>
    </row>
    <row r="43" spans="1:2" x14ac:dyDescent="0.2">
      <c r="A43" s="5" t="s">
        <v>40</v>
      </c>
      <c r="B43" s="6">
        <v>4.5</v>
      </c>
    </row>
    <row r="44" spans="1:2" x14ac:dyDescent="0.2">
      <c r="A44" s="5" t="s">
        <v>39</v>
      </c>
      <c r="B44" s="6">
        <v>80.7</v>
      </c>
    </row>
    <row r="45" spans="1:2" x14ac:dyDescent="0.2">
      <c r="A45" s="5" t="s">
        <v>67</v>
      </c>
      <c r="B45" s="6">
        <v>11.700000000000001</v>
      </c>
    </row>
    <row r="46" spans="1:2" x14ac:dyDescent="0.2">
      <c r="A46" s="5" t="s">
        <v>26</v>
      </c>
      <c r="B46" s="6">
        <v>2.2000000000000002</v>
      </c>
    </row>
    <row r="47" spans="1:2" x14ac:dyDescent="0.2">
      <c r="A47" s="5" t="s">
        <v>83</v>
      </c>
      <c r="B47" s="6">
        <v>94.3</v>
      </c>
    </row>
    <row r="48" spans="1:2" x14ac:dyDescent="0.2">
      <c r="A48" s="5" t="s">
        <v>16</v>
      </c>
      <c r="B48" s="6">
        <v>115.40000000000003</v>
      </c>
    </row>
    <row r="49" spans="1:2" x14ac:dyDescent="0.2">
      <c r="A49" s="5" t="s">
        <v>41</v>
      </c>
      <c r="B49" s="6">
        <v>25.599999999999998</v>
      </c>
    </row>
    <row r="50" spans="1:2" x14ac:dyDescent="0.2">
      <c r="A50" s="5" t="s">
        <v>36</v>
      </c>
      <c r="B50" s="6">
        <v>420.89999999999986</v>
      </c>
    </row>
    <row r="51" spans="1:2" x14ac:dyDescent="0.2">
      <c r="A51" s="5" t="s">
        <v>69</v>
      </c>
      <c r="B51" s="6">
        <v>482.69999999999993</v>
      </c>
    </row>
    <row r="52" spans="1:2" x14ac:dyDescent="0.2">
      <c r="A52" s="5" t="s">
        <v>13</v>
      </c>
      <c r="B52" s="6">
        <v>41.3</v>
      </c>
    </row>
    <row r="53" spans="1:2" x14ac:dyDescent="0.2">
      <c r="A53" s="5" t="s">
        <v>37</v>
      </c>
      <c r="B53" s="6">
        <v>424.99999999999994</v>
      </c>
    </row>
    <row r="54" spans="1:2" x14ac:dyDescent="0.2">
      <c r="A54" s="5" t="s">
        <v>18</v>
      </c>
      <c r="B54" s="6">
        <v>40.099999999999994</v>
      </c>
    </row>
    <row r="55" spans="1:2" x14ac:dyDescent="0.2">
      <c r="A55" s="5" t="s">
        <v>84</v>
      </c>
      <c r="B55" s="6">
        <v>2.7</v>
      </c>
    </row>
    <row r="56" spans="1:2" x14ac:dyDescent="0.2">
      <c r="A56" s="5" t="s">
        <v>23</v>
      </c>
      <c r="B56" s="6">
        <v>60.100000000000009</v>
      </c>
    </row>
    <row r="57" spans="1:2" x14ac:dyDescent="0.2">
      <c r="A57" s="5" t="s">
        <v>58</v>
      </c>
      <c r="B57" s="6">
        <v>195.1</v>
      </c>
    </row>
    <row r="58" spans="1:2" x14ac:dyDescent="0.2">
      <c r="A58" s="5" t="s">
        <v>62</v>
      </c>
      <c r="B58" s="6">
        <v>122</v>
      </c>
    </row>
    <row r="59" spans="1:2" x14ac:dyDescent="0.2">
      <c r="A59" s="5" t="s">
        <v>9</v>
      </c>
      <c r="B59" s="6">
        <v>94.600000000000009</v>
      </c>
    </row>
    <row r="60" spans="1:2" x14ac:dyDescent="0.2">
      <c r="A60" s="5" t="s">
        <v>57</v>
      </c>
      <c r="B60" s="6">
        <v>282.7</v>
      </c>
    </row>
    <row r="61" spans="1:2" x14ac:dyDescent="0.2">
      <c r="A61" s="5" t="s">
        <v>54</v>
      </c>
      <c r="B61" s="6">
        <v>241.50000000000006</v>
      </c>
    </row>
    <row r="62" spans="1:2" x14ac:dyDescent="0.2">
      <c r="A62" s="5" t="s">
        <v>59</v>
      </c>
      <c r="B62" s="6">
        <v>104.5</v>
      </c>
    </row>
    <row r="63" spans="1:2" x14ac:dyDescent="0.2">
      <c r="A63" s="5" t="s">
        <v>38</v>
      </c>
      <c r="B63" s="6">
        <v>234.7</v>
      </c>
    </row>
    <row r="64" spans="1:2" x14ac:dyDescent="0.2">
      <c r="A64" s="5" t="s">
        <v>51</v>
      </c>
      <c r="B64" s="6">
        <v>414.30000000000007</v>
      </c>
    </row>
    <row r="65" spans="1:2" x14ac:dyDescent="0.2">
      <c r="A65" s="5" t="s">
        <v>11</v>
      </c>
      <c r="B65" s="6">
        <v>132.30000000000001</v>
      </c>
    </row>
    <row r="66" spans="1:2" x14ac:dyDescent="0.2">
      <c r="A66" s="5" t="s">
        <v>81</v>
      </c>
      <c r="B66" s="6">
        <v>257.10000000000002</v>
      </c>
    </row>
    <row r="67" spans="1:2" x14ac:dyDescent="0.2">
      <c r="A67" s="5" t="s">
        <v>70</v>
      </c>
      <c r="B67" s="6">
        <v>13.7</v>
      </c>
    </row>
    <row r="68" spans="1:2" x14ac:dyDescent="0.2">
      <c r="A68" s="5" t="s">
        <v>75</v>
      </c>
      <c r="B68" s="6">
        <v>486.39999999999992</v>
      </c>
    </row>
    <row r="69" spans="1:2" x14ac:dyDescent="0.2">
      <c r="A69" s="5" t="s">
        <v>34</v>
      </c>
      <c r="B69" s="6">
        <v>259.7</v>
      </c>
    </row>
    <row r="70" spans="1:2" x14ac:dyDescent="0.2">
      <c r="A70" s="5" t="s">
        <v>73</v>
      </c>
      <c r="B70" s="6">
        <v>58</v>
      </c>
    </row>
    <row r="71" spans="1:2" x14ac:dyDescent="0.2">
      <c r="A71" s="5" t="s">
        <v>61</v>
      </c>
      <c r="B71" s="6">
        <v>275.3</v>
      </c>
    </row>
    <row r="72" spans="1:2" x14ac:dyDescent="0.2">
      <c r="A72" s="5" t="s">
        <v>10</v>
      </c>
      <c r="B72" s="6">
        <v>63.600000000000009</v>
      </c>
    </row>
    <row r="73" spans="1:2" x14ac:dyDescent="0.2">
      <c r="A73" s="5" t="s">
        <v>32</v>
      </c>
      <c r="B73" s="6">
        <v>567.00000000000011</v>
      </c>
    </row>
    <row r="74" spans="1:2" x14ac:dyDescent="0.2">
      <c r="A74" s="5" t="s">
        <v>50</v>
      </c>
      <c r="B74" s="6">
        <v>224.90000000000003</v>
      </c>
    </row>
    <row r="75" spans="1:2" x14ac:dyDescent="0.2">
      <c r="A75" s="5" t="s">
        <v>4894</v>
      </c>
      <c r="B75" s="6">
        <v>249.90093808630343</v>
      </c>
    </row>
  </sheetData>
  <pageMargins left="0.7" right="0.7" top="0.75" bottom="0.75" header="0.3" footer="0.3"/>
  <pageSetup paperSize="9"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Sheet17</vt:lpstr>
      <vt:lpstr>dash</vt:lpstr>
      <vt:lpstr>correlations</vt:lpstr>
      <vt:lpstr>overall</vt:lpstr>
      <vt:lpstr>pvt_hardship</vt:lpstr>
      <vt:lpstr>pvt_locations</vt:lpstr>
      <vt:lpstr>pvt_primarytypes</vt:lpstr>
      <vt:lpstr>pvt_crime-per-area</vt:lpstr>
      <vt:lpstr>pvt_misconducts</vt:lpstr>
      <vt:lpstr>pvt_college_enrollment</vt:lpstr>
      <vt:lpstr>census</vt:lpstr>
      <vt:lpstr>schools</vt:lpstr>
      <vt:lpstr>crime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 Nguyen</dc:creator>
  <cp:lastModifiedBy>Thi Nguyen</cp:lastModifiedBy>
  <dcterms:created xsi:type="dcterms:W3CDTF">2022-08-26T04:29:42Z</dcterms:created>
  <dcterms:modified xsi:type="dcterms:W3CDTF">2022-09-11T05:00:11Z</dcterms:modified>
</cp:coreProperties>
</file>