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Katiannap/Desktop/submit to Flora by 12:10/"/>
    </mc:Choice>
  </mc:AlternateContent>
  <xr:revisionPtr revIDLastSave="0" documentId="13_ncr:1_{BBD3F578-BED2-7843-8356-8C996351BD92}" xr6:coauthVersionLast="45" xr6:coauthVersionMax="45" xr10:uidLastSave="{00000000-0000-0000-0000-000000000000}"/>
  <bookViews>
    <workbookView xWindow="0" yWindow="500" windowWidth="35840" windowHeight="21900" activeTab="2" xr2:uid="{5790F419-30B0-E64E-BCEE-2BEC3B273E91}"/>
  </bookViews>
  <sheets>
    <sheet name="PDR Demographics" sheetId="2" r:id="rId1"/>
    <sheet name="PDR Modeling" sheetId="3" r:id="rId2"/>
    <sheet name="Wet AMD Demographics" sheetId="4" r:id="rId3"/>
    <sheet name="Wet AMD Modeling "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2" l="1"/>
  <c r="E68" i="2"/>
  <c r="E66" i="2"/>
  <c r="E65" i="2"/>
  <c r="C69" i="2"/>
  <c r="C68" i="2"/>
  <c r="C66" i="2"/>
  <c r="C65" i="2"/>
  <c r="E77" i="2"/>
  <c r="E81" i="2"/>
  <c r="E80" i="2"/>
  <c r="E78" i="2"/>
  <c r="C81" i="2"/>
  <c r="C80" i="2"/>
  <c r="C78" i="2"/>
  <c r="C77" i="2"/>
  <c r="C92" i="4"/>
  <c r="C91" i="4"/>
  <c r="C89" i="4"/>
  <c r="C88" i="4"/>
  <c r="E93" i="2"/>
  <c r="C93" i="2"/>
  <c r="E92" i="2"/>
  <c r="C92" i="2"/>
  <c r="E90" i="2"/>
  <c r="C90" i="2"/>
  <c r="E89" i="2"/>
  <c r="C89" i="2"/>
  <c r="E92" i="4"/>
  <c r="E91" i="4"/>
  <c r="E88" i="4"/>
  <c r="E89" i="4"/>
  <c r="E68" i="4"/>
  <c r="E67" i="4"/>
  <c r="E65" i="4"/>
  <c r="E64" i="4"/>
  <c r="C68" i="4"/>
  <c r="C67" i="4"/>
  <c r="C65" i="4"/>
  <c r="C64" i="4"/>
  <c r="E80" i="4"/>
  <c r="E79" i="4"/>
  <c r="E77" i="4"/>
  <c r="E76" i="4"/>
  <c r="C80" i="4"/>
  <c r="C79" i="4"/>
  <c r="C77" i="4"/>
  <c r="C76" i="4"/>
  <c r="G53" i="4" l="1"/>
  <c r="G50" i="4"/>
  <c r="G44" i="4"/>
  <c r="G23" i="4"/>
  <c r="I45" i="4"/>
  <c r="K27" i="4"/>
  <c r="K26" i="4"/>
  <c r="M54" i="4"/>
  <c r="M53" i="4"/>
  <c r="M52" i="4"/>
  <c r="M51" i="4"/>
  <c r="M50" i="4"/>
  <c r="M48" i="4"/>
  <c r="M47" i="4"/>
  <c r="M46" i="4"/>
  <c r="M45" i="4"/>
  <c r="M44" i="4"/>
  <c r="M43" i="4"/>
  <c r="M41" i="4"/>
  <c r="M40" i="4"/>
  <c r="M39" i="4"/>
  <c r="M38" i="4"/>
  <c r="M37" i="4"/>
  <c r="M35" i="4"/>
  <c r="M34" i="4"/>
  <c r="M32" i="4"/>
  <c r="M31" i="4"/>
  <c r="M30" i="4"/>
  <c r="M29" i="4"/>
  <c r="M27" i="4"/>
  <c r="M26" i="4"/>
  <c r="M24" i="4"/>
  <c r="M23" i="4"/>
  <c r="M22" i="4"/>
  <c r="M21" i="4"/>
  <c r="M20" i="4"/>
  <c r="M19" i="4"/>
  <c r="M17" i="4"/>
  <c r="M16" i="4"/>
  <c r="M15" i="4"/>
  <c r="M12" i="4"/>
  <c r="M11" i="4"/>
  <c r="M10" i="4"/>
  <c r="M9" i="4"/>
  <c r="M8" i="4"/>
  <c r="M7" i="4"/>
  <c r="K54" i="4"/>
  <c r="K53" i="4"/>
  <c r="K52" i="4"/>
  <c r="K51" i="4"/>
  <c r="K50" i="4"/>
  <c r="K48" i="4"/>
  <c r="K47" i="4"/>
  <c r="K46" i="4"/>
  <c r="K45" i="4"/>
  <c r="K44" i="4"/>
  <c r="K43" i="4"/>
  <c r="K41" i="4"/>
  <c r="K40" i="4"/>
  <c r="K39" i="4"/>
  <c r="K38" i="4"/>
  <c r="K37" i="4"/>
  <c r="K35" i="4"/>
  <c r="K34" i="4"/>
  <c r="K32" i="4"/>
  <c r="K31" i="4"/>
  <c r="K30" i="4"/>
  <c r="K29" i="4"/>
  <c r="K24" i="4"/>
  <c r="K23" i="4"/>
  <c r="K22" i="4"/>
  <c r="K21" i="4"/>
  <c r="K20" i="4"/>
  <c r="K19" i="4"/>
  <c r="K16" i="4"/>
  <c r="K15" i="4"/>
  <c r="K12" i="4"/>
  <c r="K11" i="4"/>
  <c r="K10" i="4"/>
  <c r="K9" i="4"/>
  <c r="K8" i="4"/>
  <c r="K7" i="4"/>
  <c r="I54" i="4"/>
  <c r="I53" i="4"/>
  <c r="I52" i="4"/>
  <c r="I51" i="4"/>
  <c r="I50" i="4"/>
  <c r="I48" i="4"/>
  <c r="I47" i="4"/>
  <c r="I46" i="4"/>
  <c r="I44" i="4"/>
  <c r="I43" i="4"/>
  <c r="I41" i="4"/>
  <c r="I40" i="4"/>
  <c r="I39" i="4"/>
  <c r="I38" i="4"/>
  <c r="I37" i="4"/>
  <c r="I35" i="4"/>
  <c r="I34" i="4"/>
  <c r="I32" i="4"/>
  <c r="I31" i="4"/>
  <c r="I30" i="4"/>
  <c r="I29" i="4"/>
  <c r="I27" i="4"/>
  <c r="I26" i="4"/>
  <c r="I24" i="4"/>
  <c r="I23" i="4"/>
  <c r="I22" i="4"/>
  <c r="I21" i="4"/>
  <c r="I20" i="4"/>
  <c r="I19" i="4"/>
  <c r="I17" i="4"/>
  <c r="I16" i="4"/>
  <c r="I15" i="4"/>
  <c r="I12" i="4"/>
  <c r="I11" i="4"/>
  <c r="I10" i="4"/>
  <c r="I9" i="4"/>
  <c r="I8" i="4"/>
  <c r="I7" i="4"/>
  <c r="G54" i="4"/>
  <c r="G52" i="4"/>
  <c r="G51" i="4"/>
  <c r="G48" i="4"/>
  <c r="G47" i="4"/>
  <c r="G46" i="4"/>
  <c r="G45" i="4"/>
  <c r="G43" i="4"/>
  <c r="G41" i="4"/>
  <c r="G40" i="4"/>
  <c r="G39" i="4"/>
  <c r="G38" i="4"/>
  <c r="G37" i="4"/>
  <c r="G35" i="4"/>
  <c r="G34" i="4"/>
  <c r="G32" i="4"/>
  <c r="G31" i="4"/>
  <c r="G30" i="4"/>
  <c r="G29" i="4"/>
  <c r="G27" i="4"/>
  <c r="G26" i="4"/>
  <c r="G24" i="4"/>
  <c r="G22" i="4"/>
  <c r="G21" i="4"/>
  <c r="G20" i="4"/>
  <c r="G19" i="4"/>
  <c r="G16" i="4"/>
  <c r="G15" i="4"/>
  <c r="G13" i="4"/>
  <c r="G12" i="4"/>
  <c r="G11" i="4"/>
  <c r="G10" i="4"/>
  <c r="G9" i="4"/>
  <c r="G8" i="4"/>
  <c r="G7" i="4"/>
  <c r="E54" i="4"/>
  <c r="E53" i="4"/>
  <c r="E52" i="4"/>
  <c r="E51" i="4"/>
  <c r="E50" i="4"/>
  <c r="E48" i="4"/>
  <c r="E47" i="4"/>
  <c r="E46" i="4"/>
  <c r="E45" i="4"/>
  <c r="E44" i="4"/>
  <c r="E43" i="4"/>
  <c r="E41" i="4"/>
  <c r="E40" i="4"/>
  <c r="E39" i="4"/>
  <c r="E38" i="4"/>
  <c r="E37" i="4"/>
  <c r="E35" i="4"/>
  <c r="E34" i="4"/>
  <c r="E32" i="4"/>
  <c r="E31" i="4"/>
  <c r="E30" i="4"/>
  <c r="E29" i="4"/>
  <c r="E27" i="4"/>
  <c r="E26" i="4"/>
  <c r="E24" i="4"/>
  <c r="E23" i="4"/>
  <c r="E22" i="4"/>
  <c r="E21" i="4"/>
  <c r="E20" i="4"/>
  <c r="E19" i="4"/>
  <c r="E17" i="4"/>
  <c r="E16" i="4"/>
  <c r="E15" i="4"/>
  <c r="E13" i="4"/>
  <c r="E12" i="4"/>
  <c r="E11" i="4"/>
  <c r="E10" i="4"/>
  <c r="E9" i="4"/>
  <c r="E8" i="4"/>
  <c r="E7" i="4"/>
  <c r="C54" i="4"/>
  <c r="C53" i="4"/>
  <c r="C52" i="4"/>
  <c r="C51" i="4"/>
  <c r="C50" i="4"/>
  <c r="C48" i="4"/>
  <c r="C47" i="4"/>
  <c r="C46" i="4"/>
  <c r="C45" i="4"/>
  <c r="C44" i="4"/>
  <c r="C43" i="4"/>
  <c r="C41" i="4"/>
  <c r="C40" i="4"/>
  <c r="C39" i="4"/>
  <c r="C38" i="4"/>
  <c r="C37" i="4"/>
  <c r="C35" i="4"/>
  <c r="C34" i="4"/>
  <c r="C27" i="4"/>
  <c r="C32" i="4"/>
  <c r="C31" i="4"/>
  <c r="C30" i="4"/>
  <c r="C29" i="4"/>
  <c r="C26" i="4"/>
  <c r="C24" i="4"/>
  <c r="C23" i="4"/>
  <c r="C22" i="4"/>
  <c r="C21" i="4"/>
  <c r="C20" i="4"/>
  <c r="C19" i="4"/>
  <c r="C17" i="4"/>
  <c r="C16" i="4"/>
  <c r="C15" i="4"/>
  <c r="C13" i="4"/>
  <c r="C12" i="4"/>
  <c r="C11" i="4"/>
  <c r="C10" i="4"/>
  <c r="C9" i="4"/>
  <c r="C8" i="4"/>
  <c r="C7" i="4"/>
  <c r="E21" i="2" l="1"/>
  <c r="E54" i="2"/>
  <c r="E53" i="2"/>
  <c r="E52" i="2"/>
  <c r="E51" i="2"/>
  <c r="E50" i="2"/>
  <c r="E48" i="2"/>
  <c r="E47" i="2"/>
  <c r="E46" i="2"/>
  <c r="E45" i="2"/>
  <c r="E44" i="2"/>
  <c r="E43" i="2"/>
  <c r="E41" i="2"/>
  <c r="E40" i="2"/>
  <c r="E39" i="2"/>
  <c r="E38" i="2"/>
  <c r="E37" i="2"/>
  <c r="E35" i="2"/>
  <c r="E34" i="2"/>
  <c r="E32" i="2"/>
  <c r="E31" i="2"/>
  <c r="E30" i="2"/>
  <c r="E29" i="2"/>
  <c r="E27" i="2"/>
  <c r="E26" i="2"/>
  <c r="E24" i="2"/>
  <c r="E23" i="2"/>
  <c r="E22" i="2"/>
  <c r="E20" i="2"/>
  <c r="E19" i="2"/>
  <c r="E17" i="2"/>
  <c r="E16" i="2"/>
  <c r="E15" i="2"/>
  <c r="E13" i="2"/>
  <c r="E12" i="2"/>
  <c r="E11" i="2"/>
  <c r="E10" i="2"/>
  <c r="E9" i="2"/>
  <c r="E8" i="2"/>
  <c r="E7" i="2"/>
  <c r="C52" i="2"/>
  <c r="C54" i="2"/>
  <c r="C53" i="2"/>
  <c r="C51" i="2"/>
  <c r="C50" i="2"/>
  <c r="C48" i="2"/>
  <c r="C47" i="2"/>
  <c r="C46" i="2"/>
  <c r="C45" i="2"/>
  <c r="C44" i="2"/>
  <c r="C43" i="2"/>
  <c r="C41" i="2"/>
  <c r="C40" i="2"/>
  <c r="C39" i="2"/>
  <c r="C38" i="2"/>
  <c r="C37" i="2"/>
  <c r="C35" i="2"/>
  <c r="C34" i="2"/>
  <c r="C32" i="2"/>
  <c r="C31" i="2"/>
  <c r="C30" i="2"/>
  <c r="C29" i="2"/>
  <c r="C27" i="2"/>
  <c r="C26" i="2"/>
  <c r="C24" i="2"/>
  <c r="C23" i="2"/>
  <c r="C22" i="2"/>
  <c r="C21" i="2"/>
  <c r="C20" i="2"/>
  <c r="C19" i="2"/>
  <c r="C17" i="2"/>
  <c r="C16" i="2"/>
  <c r="C15" i="2"/>
  <c r="C12" i="2"/>
  <c r="C11" i="2"/>
  <c r="C10" i="2"/>
  <c r="C9" i="2"/>
  <c r="C8" i="2"/>
  <c r="C7" i="2"/>
  <c r="I54" i="2"/>
  <c r="I53" i="2"/>
  <c r="I52" i="2"/>
  <c r="I51" i="2"/>
  <c r="I50" i="2"/>
  <c r="G54" i="2"/>
  <c r="G53" i="2"/>
  <c r="G52" i="2"/>
  <c r="G51" i="2"/>
  <c r="G50" i="2"/>
  <c r="I48" i="2"/>
  <c r="I47" i="2"/>
  <c r="I46" i="2"/>
  <c r="I45" i="2"/>
  <c r="I44" i="2"/>
  <c r="I43" i="2"/>
  <c r="G48" i="2"/>
  <c r="G47" i="2"/>
  <c r="G46" i="2"/>
  <c r="G45" i="2"/>
  <c r="G44" i="2"/>
  <c r="G43" i="2"/>
  <c r="G41" i="2"/>
  <c r="G40" i="2"/>
  <c r="G39" i="2"/>
  <c r="G38" i="2"/>
  <c r="G37" i="2"/>
  <c r="I41" i="2"/>
  <c r="I40" i="2"/>
  <c r="I39" i="2"/>
  <c r="I38" i="2"/>
  <c r="I37" i="2"/>
  <c r="I35" i="2"/>
  <c r="I34" i="2"/>
  <c r="G35" i="2"/>
  <c r="G34" i="2"/>
  <c r="I32" i="2"/>
  <c r="I31" i="2"/>
  <c r="I30" i="2"/>
  <c r="I29" i="2"/>
  <c r="G32" i="2"/>
  <c r="G31" i="2"/>
  <c r="G30" i="2"/>
  <c r="G29" i="2"/>
  <c r="I27" i="2"/>
  <c r="I26" i="2"/>
  <c r="G27" i="2"/>
  <c r="G26" i="2"/>
  <c r="I24" i="2"/>
  <c r="I23" i="2"/>
  <c r="I22" i="2"/>
  <c r="I21" i="2"/>
  <c r="I20" i="2"/>
  <c r="I19" i="2"/>
  <c r="G24" i="2"/>
  <c r="G23" i="2"/>
  <c r="G22" i="2"/>
  <c r="G21" i="2"/>
  <c r="G20" i="2"/>
  <c r="G19" i="2"/>
  <c r="I17" i="2"/>
  <c r="I16" i="2"/>
  <c r="I15" i="2"/>
  <c r="G17" i="2"/>
  <c r="G16" i="2"/>
  <c r="G15" i="2"/>
  <c r="G12" i="2"/>
  <c r="G11" i="2"/>
  <c r="G10" i="2"/>
  <c r="G9" i="2"/>
  <c r="G8" i="2"/>
  <c r="G7" i="2"/>
  <c r="I12" i="2"/>
  <c r="I11" i="2"/>
  <c r="I10" i="2"/>
  <c r="I9" i="2"/>
  <c r="I8" i="2"/>
  <c r="I7" i="2"/>
  <c r="K54" i="2"/>
  <c r="K53" i="2"/>
  <c r="K52" i="2"/>
  <c r="K51" i="2"/>
  <c r="K50" i="2"/>
  <c r="K48" i="2"/>
  <c r="K47" i="2"/>
  <c r="K46" i="2"/>
  <c r="K45" i="2"/>
  <c r="K44" i="2"/>
  <c r="K43" i="2"/>
  <c r="K41" i="2"/>
  <c r="K40" i="2"/>
  <c r="K39" i="2"/>
  <c r="K38" i="2"/>
  <c r="K37" i="2"/>
  <c r="K35" i="2"/>
  <c r="K34" i="2"/>
  <c r="K32" i="2"/>
  <c r="K31" i="2"/>
  <c r="K30" i="2"/>
  <c r="K29" i="2"/>
  <c r="K27" i="2"/>
  <c r="K26" i="2"/>
  <c r="K24" i="2"/>
  <c r="K23" i="2"/>
  <c r="K22" i="2"/>
  <c r="K21" i="2"/>
  <c r="K20" i="2"/>
  <c r="K19" i="2"/>
  <c r="K17" i="2"/>
  <c r="K16" i="2"/>
  <c r="K15" i="2"/>
  <c r="K13" i="2"/>
  <c r="K12" i="2"/>
  <c r="K11" i="2"/>
  <c r="K10" i="2"/>
  <c r="K8" i="2"/>
  <c r="K9" i="2"/>
  <c r="K7" i="2"/>
  <c r="M53" i="2"/>
  <c r="M54" i="2"/>
  <c r="M52" i="2"/>
  <c r="M51" i="2"/>
  <c r="M50" i="2"/>
  <c r="M48" i="2"/>
  <c r="M47" i="2"/>
  <c r="M46" i="2"/>
  <c r="M45" i="2"/>
  <c r="M44" i="2"/>
  <c r="M43" i="2"/>
  <c r="M39" i="2"/>
  <c r="M41" i="2"/>
  <c r="M40" i="2"/>
  <c r="M38" i="2"/>
  <c r="M37" i="2"/>
  <c r="M35" i="2"/>
  <c r="M34" i="2"/>
  <c r="M32" i="2"/>
  <c r="M31" i="2"/>
  <c r="M30" i="2"/>
  <c r="M29" i="2"/>
  <c r="M27" i="2"/>
  <c r="M26" i="2"/>
  <c r="M24" i="2"/>
  <c r="M23" i="2"/>
  <c r="M22" i="2"/>
  <c r="M21" i="2"/>
  <c r="M20" i="2"/>
  <c r="M19" i="2"/>
  <c r="M17" i="2"/>
  <c r="M16" i="2"/>
  <c r="M15" i="2"/>
  <c r="M13" i="2"/>
  <c r="M12" i="2"/>
  <c r="M11" i="2"/>
  <c r="M10" i="2"/>
  <c r="M9" i="2"/>
  <c r="M8" i="2"/>
  <c r="M7" i="2"/>
</calcChain>
</file>

<file path=xl/sharedStrings.xml><?xml version="1.0" encoding="utf-8"?>
<sst xmlns="http://schemas.openxmlformats.org/spreadsheetml/2006/main" count="1065" uniqueCount="495">
  <si>
    <t>PRP</t>
  </si>
  <si>
    <t>No</t>
  </si>
  <si>
    <t>No Follow-Up within FirstYear</t>
  </si>
  <si>
    <t>First Follow-Up within First Year</t>
  </si>
  <si>
    <t>Variable</t>
  </si>
  <si>
    <t>n</t>
  </si>
  <si>
    <t>%</t>
  </si>
  <si>
    <t>P-Value</t>
  </si>
  <si>
    <t>Age at first tx, y</t>
  </si>
  <si>
    <t>&lt;.0001*</t>
  </si>
  <si>
    <t>&lt;=70</t>
  </si>
  <si>
    <t>71-75</t>
  </si>
  <si>
    <t>76-80</t>
  </si>
  <si>
    <t>81-85</t>
  </si>
  <si>
    <t>86-90</t>
  </si>
  <si>
    <t>&gt;90</t>
  </si>
  <si>
    <t>Unreported</t>
  </si>
  <si>
    <t>Sex</t>
  </si>
  <si>
    <t>Male</t>
  </si>
  <si>
    <t>Female</t>
  </si>
  <si>
    <t>Race/Ethnicity</t>
  </si>
  <si>
    <t>White</t>
  </si>
  <si>
    <t>African-American</t>
  </si>
  <si>
    <t>Asian</t>
  </si>
  <si>
    <t>Hispanic</t>
  </si>
  <si>
    <t>Other</t>
  </si>
  <si>
    <t>Eye Involvement</t>
  </si>
  <si>
    <t>Unilateral</t>
  </si>
  <si>
    <t>Bilateral</t>
  </si>
  <si>
    <t>Baseline VA</t>
  </si>
  <si>
    <t>&gt;=20/40</t>
  </si>
  <si>
    <t>20/50-20/200</t>
  </si>
  <si>
    <t>&lt;20/200</t>
  </si>
  <si>
    <t>Diabetes (NPDR or Unspec DR at Baseline)</t>
  </si>
  <si>
    <t>Yes</t>
  </si>
  <si>
    <t xml:space="preserve">Region </t>
  </si>
  <si>
    <t>South</t>
  </si>
  <si>
    <t>Midwest</t>
  </si>
  <si>
    <t>Northeast</t>
  </si>
  <si>
    <t>West</t>
  </si>
  <si>
    <t>Unknown</t>
  </si>
  <si>
    <t>Insurance</t>
  </si>
  <si>
    <t>Dual Medicare &amp; Medicaid</t>
  </si>
  <si>
    <t>Govt/Military</t>
  </si>
  <si>
    <t>Medicaid</t>
  </si>
  <si>
    <t>Medicare</t>
  </si>
  <si>
    <t>Private</t>
  </si>
  <si>
    <t>Median Household Income (for Provider Zip Code)</t>
  </si>
  <si>
    <t>0 to 25,000</t>
  </si>
  <si>
    <t>25,001 to 75,000</t>
  </si>
  <si>
    <t>75,001 to 100,000</t>
  </si>
  <si>
    <t>&gt; 100,000</t>
  </si>
  <si>
    <t>Univariate Model</t>
  </si>
  <si>
    <t>Multivariable Model</t>
  </si>
  <si>
    <t>OR (95% CI)</t>
  </si>
  <si>
    <t>1 [Reference]</t>
  </si>
  <si>
    <t>&gt;100,000</t>
  </si>
  <si>
    <t>Table 2.  Univariate and Multivariable Logistic Regression Analyses of Potential Risk Factors and the Association With One-Year Loss to Follow-up Among Patients With PDR Who Received Anti-VEGF Injections , PRP laser , and those that received both treatments</t>
  </si>
  <si>
    <t>Table 1. Characteristics of Patients with PDR Who Received Anti-VEGF Injection, PRP laser, or Both by First Year Follow Up Status</t>
  </si>
  <si>
    <t>Anti-VEGF</t>
  </si>
  <si>
    <t>Both</t>
  </si>
  <si>
    <t>P-Value*</t>
  </si>
  <si>
    <t>*Same for all three cohorts</t>
  </si>
  <si>
    <t>1.022(0.899,1.163)</t>
  </si>
  <si>
    <t>1.126(0.943,1.345)</t>
  </si>
  <si>
    <t>0.836(0.601,1.163)</t>
  </si>
  <si>
    <t>2.081(1.369,3.164)</t>
  </si>
  <si>
    <t>1.196(0.471,3.036)</t>
  </si>
  <si>
    <t>0.983(0.914,1.057)</t>
  </si>
  <si>
    <t>1.198(1.076,1.334)</t>
  </si>
  <si>
    <t>0.965(0.768,1.211)</t>
  </si>
  <si>
    <t>1.217(1.109,1.335)</t>
  </si>
  <si>
    <t>1.409(1.162,1.708)</t>
  </si>
  <si>
    <t>1.882(1.745,2.029)</t>
  </si>
  <si>
    <t>1.365(1.252,1.489)</t>
  </si>
  <si>
    <t>1.529(1.27,1.84)</t>
  </si>
  <si>
    <t>0.853(0.735,0.989)</t>
  </si>
  <si>
    <t>0.755(0.676,0.843)</t>
  </si>
  <si>
    <t>0.807(0.722,0.902)</t>
  </si>
  <si>
    <t>0.944(0.859,1.037)</t>
  </si>
  <si>
    <t>0.957(0.859,1.065)</t>
  </si>
  <si>
    <t>1.356(1.005,1.828)</t>
  </si>
  <si>
    <t>1.114(0.977,1.271)</t>
  </si>
  <si>
    <t>0.86(0.783,0.944)</t>
  </si>
  <si>
    <t>0.842(0.738, 0.961)</t>
  </si>
  <si>
    <t>0.853(0.712, 1.022)</t>
  </si>
  <si>
    <t>0.947(0.735, 1.219)</t>
  </si>
  <si>
    <t>0.629(0.372, 1.063)</t>
  </si>
  <si>
    <t>1.253(0.492, 3.191)</t>
  </si>
  <si>
    <t>0.884(0.82, 0.953)</t>
  </si>
  <si>
    <t>1.449(1.306, 1.608)</t>
  </si>
  <si>
    <t>1.174(0.93, 1.482)</t>
  </si>
  <si>
    <t>1.458(1.313, 1.618)</t>
  </si>
  <si>
    <t>2.536(2.149, 2.993)</t>
  </si>
  <si>
    <t>1.552(1.431, 1.684)</t>
  </si>
  <si>
    <t>1.168(1.06, 1.287)</t>
  </si>
  <si>
    <t>1.27(1.031, 1.565)</t>
  </si>
  <si>
    <t>0.605(0.545, 0.671)</t>
  </si>
  <si>
    <t>0.822(0.738, 0.915)</t>
  </si>
  <si>
    <t>1.061(0.953, 1.182)</t>
  </si>
  <si>
    <t>0.913(0.816, 1.02)</t>
  </si>
  <si>
    <t>0.806(0.715, 0.909)</t>
  </si>
  <si>
    <t>1.553(1.144, 2.107)</t>
  </si>
  <si>
    <t>1.22(1.06, 1.403)</t>
  </si>
  <si>
    <t>0.801(0.726, 0.883)</t>
  </si>
  <si>
    <t>0.783(0.659, 0.931)</t>
  </si>
  <si>
    <t>n=2707</t>
  </si>
  <si>
    <t>n=22683</t>
  </si>
  <si>
    <t>n=23398</t>
  </si>
  <si>
    <t>n=2605</t>
  </si>
  <si>
    <t>n=28743</t>
  </si>
  <si>
    <t>n=3700</t>
  </si>
  <si>
    <t xml:space="preserve">Number of eyes at loss to follow up at one year: </t>
  </si>
  <si>
    <t>BOTH PRP + ANTI VEGF: 3,272</t>
  </si>
  <si>
    <t>PRP: 3,050</t>
  </si>
  <si>
    <t>VEGF: 4,336</t>
  </si>
  <si>
    <t>n=number of patients</t>
  </si>
  <si>
    <t>Number of eyes with one year follow up:</t>
  </si>
  <si>
    <t>PRP: 29,067</t>
  </si>
  <si>
    <t>VEGF: 36,207</t>
  </si>
  <si>
    <t>BOTH PRP + ANTI VEGF: 30,207</t>
  </si>
  <si>
    <t>Time from First Tx Date to Last IRIS Date</t>
  </si>
  <si>
    <t>No One Year of Follow-Up</t>
  </si>
  <si>
    <t>One Year of Follow-Up</t>
  </si>
  <si>
    <t>Mean (SD)</t>
  </si>
  <si>
    <t>Min-Max</t>
  </si>
  <si>
    <t>Q1-Q3</t>
  </si>
  <si>
    <t>Both PRP and Anti-VEGF</t>
  </si>
  <si>
    <t>0-2464</t>
  </si>
  <si>
    <t>29-1273</t>
  </si>
  <si>
    <t>736.8 (671.2331)</t>
  </si>
  <si>
    <t>0-2550</t>
  </si>
  <si>
    <t>991.2 (602.378)</t>
  </si>
  <si>
    <t>0.967 (0.804, 1.162)</t>
  </si>
  <si>
    <t>1.012 (0.794, 1.290)</t>
  </si>
  <si>
    <t>1.113 (0.784, 1.580)</t>
  </si>
  <si>
    <t>0.683 (0.333, 1.401)</t>
  </si>
  <si>
    <t>1.585 (0.469, 5.356)</t>
  </si>
  <si>
    <t>0.883 (0.796, 0.978)</t>
  </si>
  <si>
    <t>1.409 (1.233, 1.610)</t>
  </si>
  <si>
    <t>1.188 (0.886, 1.592)</t>
  </si>
  <si>
    <t>1.266 (1.097, 1.461)</t>
  </si>
  <si>
    <t>2.112 (1.664, 2.680)</t>
  </si>
  <si>
    <t>1.684 (1.468, 1.931)</t>
  </si>
  <si>
    <t>0.974 (0.860, 1.102)</t>
  </si>
  <si>
    <t>0.961 (0.732, 1.260)</t>
  </si>
  <si>
    <t>0.871 (0.757, 1.004)</t>
  </si>
  <si>
    <t>1.114 (0.957, 1.296)</t>
  </si>
  <si>
    <t>0.927 (0.794, 1.081)</t>
  </si>
  <si>
    <t>0.776 (0.666, 0.904)</t>
  </si>
  <si>
    <t>1.358 (0.918, 2.010)</t>
  </si>
  <si>
    <t>1.215 (1.017, 1.452)</t>
  </si>
  <si>
    <t>0.713 (0.627, 0.812)</t>
  </si>
  <si>
    <t>426.0-1475.5</t>
  </si>
  <si>
    <t>1.089 (0.922, 1.286)</t>
  </si>
  <si>
    <t>1.266 (1.017, 1.577)</t>
  </si>
  <si>
    <t>0.744 (0.483, 1.145)</t>
  </si>
  <si>
    <t>2.269 (1.363, 3.779)</t>
  </si>
  <si>
    <t>1.455 (0.500, 4.232)</t>
  </si>
  <si>
    <t>0.977 (0.888, 1.074)</t>
  </si>
  <si>
    <t>1.185 (1.040, 1.350)</t>
  </si>
  <si>
    <t>0.942 (0.711, 1.248)</t>
  </si>
  <si>
    <t>1.140 (1.007, 1.289)</t>
  </si>
  <si>
    <t>1.129 (0.861, 1.480)</t>
  </si>
  <si>
    <t>1.796 (1.601, 2.016)</t>
  </si>
  <si>
    <t>1.284 (1.159, 1.422)</t>
  </si>
  <si>
    <t>1.267 (1.017, 1.579)</t>
  </si>
  <si>
    <t>0.987 (0.783, 1.245)</t>
  </si>
  <si>
    <t>0.746 (0.651, 0.855)</t>
  </si>
  <si>
    <t>0.847 (0.733, 0.979)</t>
  </si>
  <si>
    <t>0.944 (0.827, 1.078)</t>
  </si>
  <si>
    <t>0.899 (0.784, 1.030)</t>
  </si>
  <si>
    <t>1.141 (0.770, 1.692)</t>
  </si>
  <si>
    <t>1.129 (0.954, 1.337)</t>
  </si>
  <si>
    <t>0.797 (0.706, 0.901)</t>
  </si>
  <si>
    <t>0.955 (0.894, 1.019)</t>
  </si>
  <si>
    <t>0.961 (0.882, 1.048)</t>
  </si>
  <si>
    <t>1.172 (1.042, 1.317)</t>
  </si>
  <si>
    <t>1.183 (0.980, 1.425)</t>
  </si>
  <si>
    <t>1.687 (1.242, 2.291)</t>
  </si>
  <si>
    <t>1.006 (0.964, 1.049)</t>
  </si>
  <si>
    <t>1.297 (1.221, 1.377)</t>
  </si>
  <si>
    <t>1.026 (0.893, 1.178)</t>
  </si>
  <si>
    <t>1.212 (1.143, 1.284)</t>
  </si>
  <si>
    <t>1.473 (1.313, 1.653)</t>
  </si>
  <si>
    <t>1.671 (1.601, 1.744)</t>
  </si>
  <si>
    <t>1.361 (1.294, 1.432)</t>
  </si>
  <si>
    <t>1.427 (1.278, 1.594)</t>
  </si>
  <si>
    <t>0.730 (0.670, 0.795)</t>
  </si>
  <si>
    <t>0.663 (0.622, 0.707)</t>
  </si>
  <si>
    <t>0.697 (0.653, 0.743)</t>
  </si>
  <si>
    <t xml:space="preserve"> 0.797 (0.752, 0.844)</t>
  </si>
  <si>
    <t>1.065 (0.997, 1.139)</t>
  </si>
  <si>
    <t>1.827 (1.550, 2.153)</t>
  </si>
  <si>
    <t>1.282 (1.172, 1.402)</t>
  </si>
  <si>
    <t>0.939 (0.888, 0.993)</t>
  </si>
  <si>
    <t>Anti-Vegf</t>
  </si>
  <si>
    <t>1.355 0.879, 2.089)</t>
  </si>
  <si>
    <t>1.076 (0.987, 1.172)</t>
  </si>
  <si>
    <t>1.048 (0.938, 1.172)</t>
  </si>
  <si>
    <t>1.278 (1.102, 1.483)</t>
  </si>
  <si>
    <t>1.378 (1.103, 1.722)</t>
  </si>
  <si>
    <t>0.918 (0.868, 0.971)</t>
  </si>
  <si>
    <t>1.184 (1.098, 1.277)</t>
  </si>
  <si>
    <t>0.929 ( 0.776, 1.113)</t>
  </si>
  <si>
    <t>1.159 (1.074, 1.250)</t>
  </si>
  <si>
    <t>1.210 (1.036, 1.413)</t>
  </si>
  <si>
    <t>1.660 (1.558, 1.768)</t>
  </si>
  <si>
    <t>1.232 (1.162, 1.307)</t>
  </si>
  <si>
    <t xml:space="preserve">1.212 (1.067, 1.378) </t>
  </si>
  <si>
    <t>0.860 (0.759, 0.974)</t>
  </si>
  <si>
    <t>0.721 (0.666, 0.781)</t>
  </si>
  <si>
    <t>0.703 (0.643, 0.769)</t>
  </si>
  <si>
    <t>0.822 (0.759, 0.890)</t>
  </si>
  <si>
    <t>1.006 (0.924, 1.094)</t>
  </si>
  <si>
    <t>1.553 (1.248, 1.932)</t>
  </si>
  <si>
    <t>1.273 (1.136, 1.426)</t>
  </si>
  <si>
    <t>0.859 (0.799, 0.924)</t>
  </si>
  <si>
    <t>1044.3 (714.589)</t>
  </si>
  <si>
    <t>0-2521.0</t>
  </si>
  <si>
    <t xml:space="preserve">444.2-1625.0 </t>
  </si>
  <si>
    <t>1286  (601.2214)</t>
  </si>
  <si>
    <t>0-2552</t>
  </si>
  <si>
    <t>837-1729</t>
  </si>
  <si>
    <t>894.9 (643.3353)</t>
  </si>
  <si>
    <t>0-2506.0</t>
  </si>
  <si>
    <t>318.0-1400.0</t>
  </si>
  <si>
    <t xml:space="preserve">1231 (582.2187) </t>
  </si>
  <si>
    <t xml:space="preserve">762-1659 </t>
  </si>
  <si>
    <t>Table 3. Characteristics of Patients with wet AMD Who Received Anti-VEGF Injection, PRP laser, or Both by First Year Follow Up Status</t>
  </si>
  <si>
    <t>Table 4.  Univariate and Multivariable Logistic Regression Analyses of Potential Risk Factors and the Association With One-Year Loss to Follow-up Among Patients With wet AMD Who Received Anti-VEGF Injections , PRP laser , and those that received both treatments</t>
  </si>
  <si>
    <t>500.4 (555.7382)</t>
  </si>
  <si>
    <t>0-1566.0</t>
  </si>
  <si>
    <t>781.2 (533.4686)</t>
  </si>
  <si>
    <t>371.0 -1201.5</t>
  </si>
  <si>
    <t>0-2443.0</t>
  </si>
  <si>
    <t>0.418 (0.105, 1.673)</t>
  </si>
  <si>
    <t>0.972 (0.549, 1.720)</t>
  </si>
  <si>
    <t>1.277 (0.987, 1.399)</t>
  </si>
  <si>
    <t>1.974 (0.993, 3.924)</t>
  </si>
  <si>
    <t>1.146 (0.475, 2.766)</t>
  </si>
  <si>
    <t>1.093 (0.591, 2.020)</t>
  </si>
  <si>
    <t>0.368 (0.125, 1.085)</t>
  </si>
  <si>
    <t>0.612 (0.256, 1.461)</t>
  </si>
  <si>
    <t>0.463 (0.228, 0.941)</t>
  </si>
  <si>
    <t>0.891 (0.336, 2.361)</t>
  </si>
  <si>
    <t>1.110 (0.512, 2.404)</t>
  </si>
  <si>
    <t>0.544 (0.092, 3.219)</t>
  </si>
  <si>
    <t>0.313 (0.077, 1.281)</t>
  </si>
  <si>
    <t>0.620 (0.205, 1.876)</t>
  </si>
  <si>
    <t>0.325 (0.093, 1.135)</t>
  </si>
  <si>
    <t>0.774 (0.221, 2.716)</t>
  </si>
  <si>
    <t>467.1 ( 659.2146)</t>
  </si>
  <si>
    <t>0-1804.00</t>
  </si>
  <si>
    <t>18.25-868.25</t>
  </si>
  <si>
    <t>1048 (482.0604)</t>
  </si>
  <si>
    <t>689-1393</t>
  </si>
  <si>
    <t>0.670 (0.292, 1.537)</t>
  </si>
  <si>
    <t>0.946 (0.941, 1.230)</t>
  </si>
  <si>
    <t>0.373 (0.278, 0.997)</t>
  </si>
  <si>
    <t>0.762 (0.020, 1.001)</t>
  </si>
  <si>
    <t>0.748 (0.700, 1.379)</t>
  </si>
  <si>
    <t>0.526 (0.043, 0.643)</t>
  </si>
  <si>
    <t>0.725 ( 0.054, 0.964)</t>
  </si>
  <si>
    <t>0.161 (0.038, 0.681)</t>
  </si>
  <si>
    <t>0.745 (0.103, 0.841)</t>
  </si>
  <si>
    <t>1.737 (0.261, 1.855)</t>
  </si>
  <si>
    <t xml:space="preserve"> 0.311 (0.275, 1.429)</t>
  </si>
  <si>
    <t>0.315 (0.050, 1.952)</t>
  </si>
  <si>
    <t>968.5 (603.0182)</t>
  </si>
  <si>
    <t>0-2552.0</t>
  </si>
  <si>
    <t>469.0-1434.0</t>
  </si>
  <si>
    <t xml:space="preserve">1533 (545.5829) </t>
  </si>
  <si>
    <t xml:space="preserve">1199-1925 </t>
  </si>
  <si>
    <t xml:space="preserve">0-2555 </t>
  </si>
  <si>
    <t>2.081 (1.995, 2.172)</t>
  </si>
  <si>
    <t>0.882 (0.837, 0.931)</t>
  </si>
  <si>
    <t>0.996 (0.950, 1.044)</t>
  </si>
  <si>
    <t>1.156 (1.106, 1.208)</t>
  </si>
  <si>
    <t>1.522 (1.459, 1.588)</t>
  </si>
  <si>
    <t>0.834 (0.817,  0.851)</t>
  </si>
  <si>
    <t>1.162 (1.057, 1.277)</t>
  </si>
  <si>
    <t>0.959 (0.873, 1.053)</t>
  </si>
  <si>
    <t>1.337 (1.266, 1.412)</t>
  </si>
  <si>
    <t>0.967 (0.851, 1.099)</t>
  </si>
  <si>
    <t>2.294 (2.243, 2.345)</t>
  </si>
  <si>
    <t>1.506 (1.472, 1.541)</t>
  </si>
  <si>
    <t>1.426 (1.373, 1.481)</t>
  </si>
  <si>
    <t>1.049 (1.012, 1.088)</t>
  </si>
  <si>
    <t>0.762 (0.742, 0.783)</t>
  </si>
  <si>
    <t>0.894 (0.870, 0.920)</t>
  </si>
  <si>
    <t>0.890 (0.866, 0.915)</t>
  </si>
  <si>
    <t>1.077 (1.024, 1.133)</t>
  </si>
  <si>
    <t>1.312 (1.149, 1.499)</t>
  </si>
  <si>
    <t xml:space="preserve">1.296 (1.159, 1.451) </t>
  </si>
  <si>
    <t>0.841 (0.811, 0.872)</t>
  </si>
  <si>
    <t>2.881 (2.729, 3.042)</t>
  </si>
  <si>
    <t>1.011 (0.947, 1.080)</t>
  </si>
  <si>
    <t>1.203 (1.135, 1.275)</t>
  </si>
  <si>
    <t>1.451 (1.373, 1.533)</t>
  </si>
  <si>
    <t>1.991 (1.887, 2.101)</t>
  </si>
  <si>
    <t>0.809 (0.790, 0.830)</t>
  </si>
  <si>
    <t>1.146 (1.025, 1.281)</t>
  </si>
  <si>
    <t>0.825 (0.736, 0.927)</t>
  </si>
  <si>
    <t>1.243 (1.162, 1.330)</t>
  </si>
  <si>
    <t xml:space="preserve"> 0.913 (0.788, 1.059)</t>
  </si>
  <si>
    <t>2.327 (2.253, 2.404)</t>
  </si>
  <si>
    <t>1.244 (1.212, 1.276)</t>
  </si>
  <si>
    <t>0.996 (0.955, 1.039)</t>
  </si>
  <si>
    <t xml:space="preserve"> 1.139 (1.090, 1.190)</t>
  </si>
  <si>
    <t>0.755 (0.732, 0.779)</t>
  </si>
  <si>
    <t>0.848 (0.818, 0.879)</t>
  </si>
  <si>
    <t>0.878 (0.849, 0.909)</t>
  </si>
  <si>
    <t>1.003 (0.943, 1.066)</t>
  </si>
  <si>
    <t>1.254 (1.073, 1.465)</t>
  </si>
  <si>
    <t>1.452 (1.265, 1.667)</t>
  </si>
  <si>
    <t>0.768 (0.735, 0.803)</t>
  </si>
  <si>
    <t>n=524</t>
  </si>
  <si>
    <t>n=329</t>
  </si>
  <si>
    <t>n=164,214</t>
  </si>
  <si>
    <t>VEGF: 194,518</t>
  </si>
  <si>
    <t>PRP: 355</t>
  </si>
  <si>
    <t>BOTH PRP + ANTI VEGF: 568</t>
  </si>
  <si>
    <t>n=21,672</t>
  </si>
  <si>
    <t>n=23</t>
  </si>
  <si>
    <t>n=53</t>
  </si>
  <si>
    <t>VEGF: 23,615</t>
  </si>
  <si>
    <t>PRP: 24</t>
  </si>
  <si>
    <t>BOTH PRP + ANTI VEGF: 53</t>
  </si>
  <si>
    <t>4.492 (0.588, 5.320)</t>
  </si>
  <si>
    <t>3.055 (0.218, 3.742)</t>
  </si>
  <si>
    <t>1.661 (0.290, 3.510)</t>
  </si>
  <si>
    <t>1.031 (0.889, 1.779)</t>
  </si>
  <si>
    <t>1.823 (0.504, 2.713)</t>
  </si>
  <si>
    <t>1.622 (0.547, 2.076)</t>
  </si>
  <si>
    <t>0.615 (0.097, 2.904)</t>
  </si>
  <si>
    <t>0.917 (0.376, 1.234)</t>
  </si>
  <si>
    <t>1.896 (0.735, 1.891)</t>
  </si>
  <si>
    <t>1.047 (0.352, 1.116)</t>
  </si>
  <si>
    <t>2.292 (0.495, 3.612)</t>
  </si>
  <si>
    <t>2.794 (1.093, 3.031)</t>
  </si>
  <si>
    <t>1.816 (0.406, 2.129)</t>
  </si>
  <si>
    <t>1.533 (0.337, 2.222)</t>
  </si>
  <si>
    <t>1.479 (0.257, 1.528)</t>
  </si>
  <si>
    <t>2.213 (0.873, 2.606)</t>
  </si>
  <si>
    <t>1.193 (0.443, 1.211)</t>
  </si>
  <si>
    <t>1.046 (0.316, 1.462)</t>
  </si>
  <si>
    <t>0.792 (0.290, 1.158)</t>
  </si>
  <si>
    <t>3.088 (0.822, 3.606)</t>
  </si>
  <si>
    <t>0.686 (0.158, 1.984)</t>
  </si>
  <si>
    <t>1.332 (0.295, 1.401)</t>
  </si>
  <si>
    <t>4.529 (0.847, 5.227)</t>
  </si>
  <si>
    <t>1.001  (0.539, 1.464)</t>
  </si>
  <si>
    <t>0.638 (0.144, 1.820)</t>
  </si>
  <si>
    <t>1.857 (0.462, 1.944)</t>
  </si>
  <si>
    <t>0.227 (0.017, 1.024)</t>
  </si>
  <si>
    <t>0.246 (0.234, 1.208)</t>
  </si>
  <si>
    <t>0.364 (0.052, 1.520)</t>
  </si>
  <si>
    <t>2.889 (0.199, 3.030)</t>
  </si>
  <si>
    <t>0.477 (0.091, 1.221)</t>
  </si>
  <si>
    <t>0.664 (0.102, 0.777)</t>
  </si>
  <si>
    <t>0.372 (0.030, 1.478)</t>
  </si>
  <si>
    <t xml:space="preserve"> 0.521 (0.889, 1.057)</t>
  </si>
  <si>
    <t>0.104 (0.022, 0.927)</t>
  </si>
  <si>
    <t>1.586 (0.317, 1.946)</t>
  </si>
  <si>
    <t>0.416 (0.063, 1.744)</t>
  </si>
  <si>
    <t>0.378 (0.035, 1.058)</t>
  </si>
  <si>
    <t>1.030 (0.470, 1.110)</t>
  </si>
  <si>
    <t>0.443 (0.321, 0.897)</t>
  </si>
  <si>
    <t>0.527 (0.131, 1.121)</t>
  </si>
  <si>
    <t>0.544 (0.108, 1.737)</t>
  </si>
  <si>
    <t>0.682 (0.192, 1.431)</t>
  </si>
  <si>
    <t>0.686 (0.169, 1.775)</t>
  </si>
  <si>
    <t>1.12 (0.337, 1.721)</t>
  </si>
  <si>
    <t>0.987 (0.123, 1.956)</t>
  </si>
  <si>
    <t>0.247  (0.230,  1.767)</t>
  </si>
  <si>
    <t>0.185 (0.503, 1.812)</t>
  </si>
  <si>
    <t>1.887 (0.431, 1.264)</t>
  </si>
  <si>
    <t>0.938 (0.297, 1.957)</t>
  </si>
  <si>
    <t>1.786 (0.664, 1.809)</t>
  </si>
  <si>
    <t>1.556 (0.678, 1.578)</t>
  </si>
  <si>
    <t>0.101 (0.336, 1.042)</t>
  </si>
  <si>
    <t>0.703 (0.111, 1.447)</t>
  </si>
  <si>
    <t>0.225 (0.032, 1.010)</t>
  </si>
  <si>
    <t>0.474 (0.147, 1.533)</t>
  </si>
  <si>
    <t>No Follow-Up within First Year</t>
  </si>
  <si>
    <t>0-2227</t>
  </si>
  <si>
    <t>3-883.0</t>
  </si>
  <si>
    <t>1.015 (0.957, 1.076)</t>
  </si>
  <si>
    <t>1.073 (1.017, 1.133)</t>
  </si>
  <si>
    <t xml:space="preserve"> 0.798 (0.736, 0.865)</t>
  </si>
  <si>
    <t>1.014 (0.945, 1.086)</t>
  </si>
  <si>
    <t>1.104 (1.034, 1.179)</t>
  </si>
  <si>
    <t>0.757 (0.686, 0.837)</t>
  </si>
  <si>
    <t>0.75 (0.615, 0.916)</t>
  </si>
  <si>
    <t xml:space="preserve"> 0.838 (0.703, 0.999)</t>
  </si>
  <si>
    <t>0.700 (0.531, 0.923)</t>
  </si>
  <si>
    <t xml:space="preserve"> 0.868 (0.662, 1.138)</t>
  </si>
  <si>
    <t>1.030 (0.802, 1.324)</t>
  </si>
  <si>
    <t>0.842 (0.583, 1.216)</t>
  </si>
  <si>
    <t>0.847 (0.755, 0.951)</t>
  </si>
  <si>
    <t>1.084 (0.979, 1.202)</t>
  </si>
  <si>
    <t>0.778 (0.665, 0.909)</t>
  </si>
  <si>
    <t>0.783 (0.674, 0.909)</t>
  </si>
  <si>
    <t>0.975 (0.851, 1.117)</t>
  </si>
  <si>
    <t>0.700 (0.573, 0.857)</t>
  </si>
  <si>
    <t>0.6209 (0.114, 3.389)</t>
  </si>
  <si>
    <t>0.462 (0.099, 2.162)</t>
  </si>
  <si>
    <t>0.868 (0.125, 6.026)</t>
  </si>
  <si>
    <t>0.708 (0.079, 0.932)</t>
  </si>
  <si>
    <t>0.106 (0.073,  1.055)</t>
  </si>
  <si>
    <t>0.525 (0.054, 0.997)</t>
  </si>
  <si>
    <t>0.756 (0.122, 1.002)</t>
  </si>
  <si>
    <t>0.101 (0.002, 0.546)</t>
  </si>
  <si>
    <t>0.192 (0.091, 1.233)</t>
  </si>
  <si>
    <t>0.795 (0.656, 1.321)</t>
  </si>
  <si>
    <t>0.172 (0.008, 0.201)</t>
  </si>
  <si>
    <t>0.798 (0.736, 0.865)</t>
  </si>
  <si>
    <t xml:space="preserve"> 1.013 (0.945, 1.086)</t>
  </si>
  <si>
    <t>0.758 (0.686, 0.837)</t>
  </si>
  <si>
    <t>0.105 (0.072, 1.556)</t>
  </si>
  <si>
    <t>Number of Anti-VEGF Injections – 442 days restriction</t>
  </si>
  <si>
    <t>1-48</t>
  </si>
  <si>
    <t>Change in VA b/t first tx date and Last IRIS Date  – 442 days  restriction</t>
  </si>
  <si>
    <t>Last IRIS Visit VA &gt;=20/40</t>
  </si>
  <si>
    <t>Last IRIS Visit VA &lt;20/200</t>
  </si>
  <si>
    <t>**442 day restriction is only for calculating the VA and the # of injections in comparing the no 1 year follow up. Vs 1 year follow up</t>
  </si>
  <si>
    <t>-2.00-2.00</t>
  </si>
  <si>
    <t>0.31 (0.67)</t>
  </si>
  <si>
    <t>0.00-0.70</t>
  </si>
  <si>
    <t>0.15 (0.63)</t>
  </si>
  <si>
    <t>-2.00-2.12</t>
  </si>
  <si>
    <t>-0.12-0.40</t>
  </si>
  <si>
    <t>0.18 (0.53)</t>
  </si>
  <si>
    <t>-2.30-2.30</t>
  </si>
  <si>
    <t>0.00-0.30</t>
  </si>
  <si>
    <t>0.13 (0.50)</t>
  </si>
  <si>
    <t>-2.12-2.30</t>
  </si>
  <si>
    <t>0.18 (0.35)</t>
  </si>
  <si>
    <t>-1.00-2.00</t>
  </si>
  <si>
    <t>0.00-0.22</t>
  </si>
  <si>
    <t xml:space="preserve">This cohort did not receive anti-vegf treatments. </t>
  </si>
  <si>
    <t xml:space="preserve">** Removed monthly anti vegf counts per Flora's request - reporting over lifetime </t>
  </si>
  <si>
    <t>13.00 (9.39)</t>
  </si>
  <si>
    <t>7.00-16.00</t>
  </si>
  <si>
    <t>18.00 (10.90)</t>
  </si>
  <si>
    <t>10.00-24.00</t>
  </si>
  <si>
    <t xml:space="preserve">32.00 (13.34) </t>
  </si>
  <si>
    <t>20.00-45.00</t>
  </si>
  <si>
    <t>22.00 (11.72)</t>
  </si>
  <si>
    <t>14.00-29.75</t>
  </si>
  <si>
    <t>0.14 (0.52)</t>
  </si>
  <si>
    <t>0.01-0.32</t>
  </si>
  <si>
    <t>One Year Follow-Up n=217</t>
  </si>
  <si>
    <t>No One Year Follow-up n=19</t>
  </si>
  <si>
    <t>Additional  (restricted to patients w/both a baseline and last visit VA) – 442 days restriction - PRP</t>
  </si>
  <si>
    <t xml:space="preserve">No One Year Follow-up n=41	</t>
  </si>
  <si>
    <t>One Year Follow-Up n=499</t>
  </si>
  <si>
    <t>Additional  (restricted to patients w/both a baseline and last visit VA) – 442 days restriction - Anti-VEGF</t>
  </si>
  <si>
    <t>Additional  (restricted to patients w/both a baseline and last visit VA) – 442 days restriction - Both</t>
  </si>
  <si>
    <t xml:space="preserve">No One Year Follow-up n=19,750	</t>
  </si>
  <si>
    <t xml:space="preserve">One Year Follow-Up n=145,109	</t>
  </si>
  <si>
    <t>0.19 (0.36)</t>
  </si>
  <si>
    <t>-1.03-2.09</t>
  </si>
  <si>
    <t>-0.03-0.19</t>
  </si>
  <si>
    <t>-2.11-2.29</t>
  </si>
  <si>
    <t>0.12 (0.48)</t>
  </si>
  <si>
    <t>0.32 (0.69)</t>
  </si>
  <si>
    <t>-2.02-2.01</t>
  </si>
  <si>
    <t>0.03-0.74</t>
  </si>
  <si>
    <t>0.15 (0.62)</t>
  </si>
  <si>
    <t>-2.04-2.09</t>
  </si>
  <si>
    <t>-0.14-0.36</t>
  </si>
  <si>
    <t>0.13 (0.51)</t>
  </si>
  <si>
    <t>-2.10-2.31</t>
  </si>
  <si>
    <t>-0.01-0.31</t>
  </si>
  <si>
    <t>0.17 (0.51)</t>
  </si>
  <si>
    <t>12.00 (10.23)</t>
  </si>
  <si>
    <t>5.00-14.00</t>
  </si>
  <si>
    <t>16.00 (9.08)</t>
  </si>
  <si>
    <t>8.00-21.00</t>
  </si>
  <si>
    <t>19.00 (7.75)</t>
  </si>
  <si>
    <t>1.00-48.00</t>
  </si>
  <si>
    <t>11.00-26.71</t>
  </si>
  <si>
    <t xml:space="preserve">28.00 (11.01) </t>
  </si>
  <si>
    <t>15.00-40.00</t>
  </si>
  <si>
    <t>No One Year Follow-up n=2100</t>
  </si>
  <si>
    <t>One Year Follow-Up n=21712</t>
  </si>
  <si>
    <t>No One Year Follow-up n=1237</t>
  </si>
  <si>
    <t>One Year Follow-Up n=17977</t>
  </si>
  <si>
    <t xml:space="preserve">No One Year Follow-up n=1526	</t>
  </si>
  <si>
    <t>One Year Follow-Up n=12990</t>
  </si>
  <si>
    <t xml:space="preserve">P-VALUES SPECIFIED HERE: </t>
  </si>
  <si>
    <t>Please refer to screenshot attached to email.</t>
  </si>
  <si>
    <t>*The VAs were not accounted for in the previous spreadsheet because when I ask about including additional items from our December 8th email, it was mentioned that THE TIME FROM FIRST TX DATE TO LAST IRIS DATE  should be included and nothing else. Since Alayna's up to date spreadsheet didnt have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</si>
</sst>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
  </numFmts>
  <fonts count="13" x14ac:knownFonts="1">
    <font>
      <sz val="12"/>
      <color theme="1"/>
      <name val="Calibri"/>
      <family val="2"/>
      <scheme val="minor"/>
    </font>
    <font>
      <b/>
      <sz val="12"/>
      <color theme="1"/>
      <name val="Calibri"/>
      <family val="2"/>
      <scheme val="minor"/>
    </font>
    <font>
      <b/>
      <sz val="18"/>
      <color theme="1"/>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2"/>
      <color rgb="FF202124"/>
      <name val="Calibri"/>
      <family val="2"/>
      <scheme val="minor"/>
    </font>
    <font>
      <sz val="12"/>
      <color rgb="FF000000"/>
      <name val="Calibri"/>
      <family val="2"/>
      <scheme val="minor"/>
    </font>
    <font>
      <b/>
      <sz val="11"/>
      <color rgb="FF000000"/>
      <name val="Calibri"/>
      <family val="2"/>
      <scheme val="minor"/>
    </font>
    <font>
      <b/>
      <sz val="12"/>
      <color rgb="FF000000"/>
      <name val="Calibri"/>
      <family val="2"/>
      <scheme val="minor"/>
    </font>
    <font>
      <b/>
      <sz val="11"/>
      <name val="Calibri"/>
      <family val="2"/>
      <scheme val="minor"/>
    </font>
    <font>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39">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241">
    <xf numFmtId="0" fontId="0" fillId="0" borderId="0" xfId="0"/>
    <xf numFmtId="0" fontId="5" fillId="0" borderId="5" xfId="0" applyFont="1" applyBorder="1" applyAlignment="1">
      <alignment horizontal="center"/>
    </xf>
    <xf numFmtId="0" fontId="0" fillId="0" borderId="4" xfId="0" applyBorder="1"/>
    <xf numFmtId="0" fontId="0" fillId="0" borderId="5" xfId="0" applyBorder="1"/>
    <xf numFmtId="10" fontId="0" fillId="0" borderId="5" xfId="0" applyNumberFormat="1" applyBorder="1"/>
    <xf numFmtId="10" fontId="0" fillId="0" borderId="6" xfId="0" applyNumberFormat="1" applyBorder="1"/>
    <xf numFmtId="10" fontId="0" fillId="2" borderId="5" xfId="0" applyNumberFormat="1" applyFill="1" applyBorder="1"/>
    <xf numFmtId="10" fontId="0" fillId="2" borderId="4" xfId="0" applyNumberFormat="1" applyFill="1" applyBorder="1"/>
    <xf numFmtId="0" fontId="0" fillId="0" borderId="8" xfId="0" applyBorder="1"/>
    <xf numFmtId="0" fontId="1" fillId="0" borderId="8" xfId="0" applyFont="1" applyBorder="1"/>
    <xf numFmtId="0" fontId="1" fillId="2" borderId="8" xfId="0" applyFont="1" applyFill="1" applyBorder="1"/>
    <xf numFmtId="0" fontId="0" fillId="0" borderId="8" xfId="0" applyBorder="1" applyAlignment="1">
      <alignment horizontal="left" indent="1"/>
    </xf>
    <xf numFmtId="0" fontId="1" fillId="2" borderId="8" xfId="0" applyFont="1" applyFill="1" applyBorder="1" applyAlignment="1">
      <alignment horizontal="left"/>
    </xf>
    <xf numFmtId="0" fontId="0" fillId="2" borderId="8" xfId="0" applyFill="1" applyBorder="1" applyAlignment="1">
      <alignment horizontal="left" indent="1"/>
    </xf>
    <xf numFmtId="0" fontId="1" fillId="0" borderId="8" xfId="0" applyFont="1" applyBorder="1" applyAlignment="1">
      <alignment horizontal="left"/>
    </xf>
    <xf numFmtId="0" fontId="0" fillId="2" borderId="9" xfId="0" applyFill="1" applyBorder="1" applyAlignment="1">
      <alignment horizontal="left" indent="1"/>
    </xf>
    <xf numFmtId="10" fontId="0" fillId="2" borderId="11" xfId="0" applyNumberFormat="1" applyFill="1" applyBorder="1"/>
    <xf numFmtId="10" fontId="0" fillId="0" borderId="11" xfId="0" applyNumberFormat="1" applyBorder="1"/>
    <xf numFmtId="10" fontId="0" fillId="0" borderId="12" xfId="0" applyNumberFormat="1" applyBorder="1"/>
    <xf numFmtId="0" fontId="0" fillId="0" borderId="0" xfId="0" applyBorder="1"/>
    <xf numFmtId="10" fontId="0" fillId="0" borderId="0" xfId="0" applyNumberFormat="1"/>
    <xf numFmtId="3" fontId="0" fillId="0" borderId="0" xfId="0" applyNumberFormat="1"/>
    <xf numFmtId="0" fontId="0" fillId="0" borderId="0" xfId="0" applyFill="1" applyBorder="1"/>
    <xf numFmtId="10" fontId="0" fillId="0" borderId="0" xfId="0" applyNumberFormat="1" applyFill="1"/>
    <xf numFmtId="0" fontId="0" fillId="0" borderId="0" xfId="0" applyFill="1"/>
    <xf numFmtId="0" fontId="5" fillId="0" borderId="5" xfId="0" applyFont="1" applyFill="1" applyBorder="1" applyAlignment="1">
      <alignment horizontal="center"/>
    </xf>
    <xf numFmtId="10" fontId="0" fillId="0" borderId="5" xfId="0" applyNumberFormat="1" applyFill="1" applyBorder="1"/>
    <xf numFmtId="10" fontId="0" fillId="0" borderId="11" xfId="0" applyNumberFormat="1" applyFill="1" applyBorder="1"/>
    <xf numFmtId="0" fontId="5" fillId="0" borderId="5" xfId="0" applyNumberFormat="1" applyFont="1" applyFill="1" applyBorder="1" applyAlignment="1">
      <alignment horizontal="center"/>
    </xf>
    <xf numFmtId="0" fontId="0" fillId="0" borderId="5" xfId="0" applyNumberFormat="1" applyFill="1" applyBorder="1"/>
    <xf numFmtId="0" fontId="0" fillId="0" borderId="0" xfId="0" applyNumberFormat="1" applyFill="1"/>
    <xf numFmtId="10" fontId="5" fillId="0" borderId="5" xfId="0" applyNumberFormat="1" applyFont="1" applyFill="1" applyBorder="1" applyAlignment="1">
      <alignment horizontal="center"/>
    </xf>
    <xf numFmtId="0" fontId="0" fillId="0" borderId="20" xfId="0" applyBorder="1"/>
    <xf numFmtId="0" fontId="0" fillId="2" borderId="20" xfId="0" applyFill="1" applyBorder="1"/>
    <xf numFmtId="0" fontId="0" fillId="0" borderId="21" xfId="0" applyBorder="1"/>
    <xf numFmtId="0" fontId="5" fillId="0" borderId="6" xfId="0" applyFont="1" applyFill="1" applyBorder="1" applyAlignment="1">
      <alignment horizontal="center"/>
    </xf>
    <xf numFmtId="10" fontId="5" fillId="0" borderId="6" xfId="0" applyNumberFormat="1" applyFont="1" applyFill="1" applyBorder="1" applyAlignment="1">
      <alignment horizontal="center"/>
    </xf>
    <xf numFmtId="10" fontId="0" fillId="0" borderId="6" xfId="0" applyNumberFormat="1" applyFill="1" applyBorder="1"/>
    <xf numFmtId="0" fontId="0" fillId="0" borderId="4" xfId="0" applyNumberFormat="1" applyFill="1" applyBorder="1"/>
    <xf numFmtId="0" fontId="0" fillId="0" borderId="11" xfId="0" applyBorder="1"/>
    <xf numFmtId="10" fontId="0" fillId="0" borderId="12" xfId="0" applyNumberFormat="1" applyFill="1" applyBorder="1"/>
    <xf numFmtId="0" fontId="0" fillId="0" borderId="5" xfId="0" applyNumberFormat="1" applyBorder="1"/>
    <xf numFmtId="0" fontId="1" fillId="0" borderId="5" xfId="0" applyFont="1" applyBorder="1"/>
    <xf numFmtId="0" fontId="1" fillId="0" borderId="0" xfId="0" applyFont="1"/>
    <xf numFmtId="0" fontId="0" fillId="0" borderId="5" xfId="0" applyFont="1" applyBorder="1" applyAlignment="1">
      <alignment wrapText="1"/>
    </xf>
    <xf numFmtId="0" fontId="1" fillId="0" borderId="5" xfId="0" applyFont="1" applyBorder="1" applyAlignment="1">
      <alignment wrapText="1"/>
    </xf>
    <xf numFmtId="0" fontId="0" fillId="0" borderId="4" xfId="0" applyBorder="1" applyAlignment="1">
      <alignment horizontal="left" indent="1"/>
    </xf>
    <xf numFmtId="0" fontId="0" fillId="0" borderId="27" xfId="0" applyBorder="1"/>
    <xf numFmtId="0" fontId="5" fillId="0" borderId="5" xfId="0" applyFont="1" applyBorder="1" applyAlignment="1">
      <alignment horizontal="center" vertical="top"/>
    </xf>
    <xf numFmtId="0" fontId="5" fillId="0" borderId="6" xfId="0" applyFont="1" applyBorder="1" applyAlignment="1">
      <alignment horizontal="center" vertical="top"/>
    </xf>
    <xf numFmtId="0" fontId="8" fillId="0" borderId="5" xfId="0" applyFont="1" applyBorder="1"/>
    <xf numFmtId="0" fontId="0" fillId="0" borderId="0" xfId="0" applyAlignment="1">
      <alignment horizontal="center"/>
    </xf>
    <xf numFmtId="0" fontId="0" fillId="0" borderId="2" xfId="0" applyBorder="1"/>
    <xf numFmtId="0" fontId="0" fillId="0" borderId="5" xfId="0" applyBorder="1" applyAlignment="1">
      <alignment horizontal="center"/>
    </xf>
    <xf numFmtId="164" fontId="0" fillId="0" borderId="5" xfId="0" applyNumberFormat="1" applyBorder="1" applyAlignment="1">
      <alignment horizontal="center"/>
    </xf>
    <xf numFmtId="0" fontId="5" fillId="0" borderId="5" xfId="0" applyFont="1" applyBorder="1" applyAlignment="1">
      <alignment horizontal="left"/>
    </xf>
    <xf numFmtId="0" fontId="0" fillId="0" borderId="5" xfId="0" applyFill="1" applyBorder="1" applyAlignment="1">
      <alignment horizontal="center"/>
    </xf>
    <xf numFmtId="164" fontId="0" fillId="0" borderId="5" xfId="0" applyNumberFormat="1" applyFill="1" applyBorder="1" applyAlignment="1">
      <alignment horizontal="center"/>
    </xf>
    <xf numFmtId="0" fontId="0" fillId="0" borderId="0" xfId="0" applyFill="1" applyAlignment="1">
      <alignment horizontal="center"/>
    </xf>
    <xf numFmtId="0" fontId="5" fillId="0" borderId="5" xfId="0" applyFont="1" applyFill="1" applyBorder="1" applyAlignment="1">
      <alignment horizontal="left"/>
    </xf>
    <xf numFmtId="0" fontId="0" fillId="0" borderId="0" xfId="0" applyFill="1" applyAlignment="1">
      <alignment horizontal="left"/>
    </xf>
    <xf numFmtId="0" fontId="0" fillId="0" borderId="5" xfId="0" applyFill="1" applyBorder="1" applyAlignment="1">
      <alignment horizontal="left"/>
    </xf>
    <xf numFmtId="164" fontId="0" fillId="0" borderId="5" xfId="0" applyNumberFormat="1" applyFill="1" applyBorder="1" applyAlignment="1">
      <alignment horizontal="left"/>
    </xf>
    <xf numFmtId="165" fontId="0" fillId="0" borderId="5" xfId="0" applyNumberFormat="1" applyBorder="1" applyAlignment="1">
      <alignment horizontal="left"/>
    </xf>
    <xf numFmtId="165" fontId="0" fillId="0" borderId="5" xfId="0" applyNumberFormat="1" applyFill="1" applyBorder="1" applyAlignment="1">
      <alignment horizontal="left"/>
    </xf>
    <xf numFmtId="166" fontId="5" fillId="0" borderId="5" xfId="0" applyNumberFormat="1" applyFont="1" applyFill="1" applyBorder="1" applyAlignment="1">
      <alignment horizontal="left"/>
    </xf>
    <xf numFmtId="166" fontId="0" fillId="0" borderId="5" xfId="0" applyNumberFormat="1" applyFill="1" applyBorder="1" applyAlignment="1">
      <alignment horizontal="left"/>
    </xf>
    <xf numFmtId="166" fontId="0" fillId="0" borderId="0" xfId="0" applyNumberFormat="1" applyFill="1" applyAlignment="1">
      <alignment horizontal="left"/>
    </xf>
    <xf numFmtId="2" fontId="0" fillId="0" borderId="0" xfId="0" applyNumberFormat="1" applyAlignment="1">
      <alignment horizontal="left"/>
    </xf>
    <xf numFmtId="0" fontId="0" fillId="0" borderId="6" xfId="0" applyBorder="1" applyAlignment="1">
      <alignment horizontal="center"/>
    </xf>
    <xf numFmtId="2" fontId="5" fillId="0" borderId="5" xfId="0" applyNumberFormat="1" applyFont="1" applyBorder="1" applyAlignment="1">
      <alignment horizontal="left"/>
    </xf>
    <xf numFmtId="2" fontId="0" fillId="0" borderId="5" xfId="0" applyNumberFormat="1" applyBorder="1" applyAlignment="1">
      <alignment horizontal="left"/>
    </xf>
    <xf numFmtId="0" fontId="5" fillId="0" borderId="4" xfId="0" applyFont="1" applyBorder="1"/>
    <xf numFmtId="0" fontId="5" fillId="0" borderId="4" xfId="0" applyFont="1" applyBorder="1" applyAlignment="1">
      <alignment horizontal="left"/>
    </xf>
    <xf numFmtId="0" fontId="0" fillId="0" borderId="10" xfId="0" applyBorder="1" applyAlignment="1">
      <alignment horizontal="left" indent="1"/>
    </xf>
    <xf numFmtId="0" fontId="0" fillId="0" borderId="11" xfId="0" applyFill="1" applyBorder="1" applyAlignment="1">
      <alignment horizontal="left"/>
    </xf>
    <xf numFmtId="0" fontId="2" fillId="0" borderId="0" xfId="0" applyFont="1" applyBorder="1" applyAlignment="1">
      <alignment horizontal="center" wrapText="1"/>
    </xf>
    <xf numFmtId="0" fontId="1" fillId="0" borderId="4" xfId="0" applyFont="1" applyBorder="1"/>
    <xf numFmtId="0" fontId="1" fillId="2" borderId="4" xfId="0" applyFont="1" applyFill="1" applyBorder="1"/>
    <xf numFmtId="0" fontId="1" fillId="2" borderId="4" xfId="0" applyFont="1" applyFill="1" applyBorder="1" applyAlignment="1">
      <alignment horizontal="left"/>
    </xf>
    <xf numFmtId="0" fontId="0" fillId="2" borderId="4" xfId="0" applyFill="1" applyBorder="1" applyAlignment="1">
      <alignment horizontal="left" indent="1"/>
    </xf>
    <xf numFmtId="0" fontId="1" fillId="0" borderId="4" xfId="0" applyFont="1" applyBorder="1" applyAlignment="1">
      <alignment horizontal="left"/>
    </xf>
    <xf numFmtId="0" fontId="0" fillId="2" borderId="10" xfId="0" applyFill="1" applyBorder="1" applyAlignment="1">
      <alignment horizontal="left" indent="1"/>
    </xf>
    <xf numFmtId="0" fontId="0" fillId="0" borderId="12" xfId="0" applyBorder="1"/>
    <xf numFmtId="10" fontId="0" fillId="0" borderId="2" xfId="0" applyNumberFormat="1" applyBorder="1"/>
    <xf numFmtId="10" fontId="0" fillId="0" borderId="2" xfId="0" applyNumberFormat="1" applyFill="1" applyBorder="1"/>
    <xf numFmtId="10" fontId="0" fillId="0" borderId="4" xfId="0" applyNumberFormat="1" applyBorder="1"/>
    <xf numFmtId="0" fontId="7" fillId="0" borderId="4" xfId="0" applyFont="1" applyBorder="1"/>
    <xf numFmtId="0" fontId="0" fillId="0" borderId="10" xfId="0" applyBorder="1"/>
    <xf numFmtId="0" fontId="0" fillId="0" borderId="4" xfId="0" applyNumberFormat="1" applyBorder="1"/>
    <xf numFmtId="0" fontId="5" fillId="0" borderId="24" xfId="0" applyFont="1" applyBorder="1" applyAlignment="1">
      <alignment horizontal="center"/>
    </xf>
    <xf numFmtId="0" fontId="5" fillId="0" borderId="25" xfId="0" applyFont="1" applyBorder="1" applyAlignment="1">
      <alignment horizontal="center"/>
    </xf>
    <xf numFmtId="0" fontId="5" fillId="0" borderId="25" xfId="0" applyFont="1" applyFill="1" applyBorder="1" applyAlignment="1">
      <alignment horizontal="center"/>
    </xf>
    <xf numFmtId="0" fontId="5" fillId="0" borderId="29" xfId="0" applyFont="1" applyFill="1" applyBorder="1" applyAlignment="1">
      <alignment horizontal="center"/>
    </xf>
    <xf numFmtId="0" fontId="5" fillId="0" borderId="24" xfId="0" applyNumberFormat="1" applyFont="1" applyFill="1" applyBorder="1" applyAlignment="1">
      <alignment horizontal="center"/>
    </xf>
    <xf numFmtId="0" fontId="5" fillId="0" borderId="25" xfId="0" applyNumberFormat="1" applyFont="1" applyFill="1" applyBorder="1" applyAlignment="1">
      <alignment horizontal="center"/>
    </xf>
    <xf numFmtId="10" fontId="5" fillId="0" borderId="29" xfId="0" applyNumberFormat="1" applyFont="1" applyFill="1" applyBorder="1" applyAlignment="1">
      <alignment horizontal="center"/>
    </xf>
    <xf numFmtId="10" fontId="5" fillId="0" borderId="25" xfId="0" applyNumberFormat="1" applyFont="1" applyFill="1" applyBorder="1" applyAlignment="1">
      <alignment horizontal="center"/>
    </xf>
    <xf numFmtId="0" fontId="0" fillId="0" borderId="1" xfId="0" applyBorder="1"/>
    <xf numFmtId="10" fontId="0" fillId="0" borderId="3" xfId="0" applyNumberFormat="1" applyFill="1" applyBorder="1"/>
    <xf numFmtId="0" fontId="0" fillId="0" borderId="1" xfId="0" applyNumberFormat="1" applyBorder="1"/>
    <xf numFmtId="0" fontId="0" fillId="0" borderId="2" xfId="0" applyNumberFormat="1" applyBorder="1"/>
    <xf numFmtId="0" fontId="5" fillId="0" borderId="30" xfId="0" applyNumberFormat="1" applyFont="1" applyFill="1" applyBorder="1" applyAlignment="1">
      <alignment horizontal="center"/>
    </xf>
    <xf numFmtId="0" fontId="5" fillId="0" borderId="31" xfId="0" applyFont="1" applyFill="1" applyBorder="1" applyAlignment="1">
      <alignment horizontal="center"/>
    </xf>
    <xf numFmtId="0" fontId="5" fillId="0" borderId="31" xfId="0" applyNumberFormat="1" applyFont="1" applyFill="1" applyBorder="1" applyAlignment="1">
      <alignment horizontal="center"/>
    </xf>
    <xf numFmtId="0" fontId="5" fillId="0" borderId="32" xfId="0" applyFont="1" applyFill="1" applyBorder="1" applyAlignment="1">
      <alignment horizontal="center"/>
    </xf>
    <xf numFmtId="10" fontId="5" fillId="0" borderId="32" xfId="0" applyNumberFormat="1" applyFont="1" applyFill="1" applyBorder="1" applyAlignment="1">
      <alignment horizontal="center"/>
    </xf>
    <xf numFmtId="0" fontId="5" fillId="0" borderId="30" xfId="0" applyFont="1" applyFill="1" applyBorder="1" applyAlignment="1">
      <alignment horizontal="center"/>
    </xf>
    <xf numFmtId="10" fontId="0" fillId="0" borderId="0" xfId="0" applyNumberFormat="1" applyBorder="1"/>
    <xf numFmtId="10" fontId="0" fillId="0" borderId="0" xfId="0" applyNumberFormat="1" applyFill="1" applyBorder="1"/>
    <xf numFmtId="0" fontId="0" fillId="0" borderId="0" xfId="0" applyNumberFormat="1" applyFill="1" applyBorder="1"/>
    <xf numFmtId="0" fontId="0" fillId="0" borderId="19" xfId="0" applyFont="1" applyBorder="1" applyAlignment="1">
      <alignment wrapText="1"/>
    </xf>
    <xf numFmtId="0" fontId="1" fillId="0" borderId="19" xfId="0" applyFont="1" applyBorder="1"/>
    <xf numFmtId="0" fontId="1" fillId="0" borderId="19" xfId="0" applyFont="1" applyBorder="1" applyAlignment="1">
      <alignment wrapText="1"/>
    </xf>
    <xf numFmtId="0" fontId="3" fillId="0" borderId="6" xfId="0" applyFont="1" applyBorder="1"/>
    <xf numFmtId="0" fontId="4" fillId="0" borderId="8" xfId="0" applyFont="1" applyBorder="1" applyAlignment="1">
      <alignment wrapText="1"/>
    </xf>
    <xf numFmtId="0" fontId="4" fillId="0" borderId="20" xfId="0" applyFont="1" applyBorder="1" applyAlignment="1">
      <alignment wrapText="1"/>
    </xf>
    <xf numFmtId="0" fontId="5" fillId="0" borderId="20" xfId="0" applyFont="1" applyBorder="1" applyAlignment="1">
      <alignment horizontal="center"/>
    </xf>
    <xf numFmtId="0" fontId="8" fillId="0" borderId="28" xfId="0" applyFont="1" applyBorder="1"/>
    <xf numFmtId="0" fontId="8" fillId="0" borderId="33" xfId="0" applyFont="1" applyBorder="1"/>
    <xf numFmtId="0" fontId="8" fillId="0" borderId="33" xfId="0" quotePrefix="1" applyFont="1" applyBorder="1"/>
    <xf numFmtId="0" fontId="0" fillId="0" borderId="11" xfId="0" quotePrefix="1" applyBorder="1"/>
    <xf numFmtId="0" fontId="0" fillId="0" borderId="11" xfId="0" quotePrefix="1" applyFill="1" applyBorder="1"/>
    <xf numFmtId="0" fontId="0" fillId="0" borderId="11" xfId="0" applyFill="1" applyBorder="1"/>
    <xf numFmtId="0" fontId="0" fillId="0" borderId="11" xfId="0" quotePrefix="1" applyNumberFormat="1" applyFill="1" applyBorder="1"/>
    <xf numFmtId="0" fontId="0" fillId="0" borderId="28" xfId="0" applyBorder="1"/>
    <xf numFmtId="0" fontId="0" fillId="0" borderId="34" xfId="0" applyBorder="1"/>
    <xf numFmtId="0" fontId="0" fillId="0" borderId="36" xfId="0" applyBorder="1"/>
    <xf numFmtId="0" fontId="0" fillId="0" borderId="0" xfId="0"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5" xfId="0" applyBorder="1" applyAlignment="1">
      <alignment horizontal="left"/>
    </xf>
    <xf numFmtId="0" fontId="0" fillId="0" borderId="11" xfId="0" applyBorder="1" applyAlignment="1">
      <alignment horizontal="left"/>
    </xf>
    <xf numFmtId="10" fontId="5" fillId="0" borderId="5" xfId="0" applyNumberFormat="1" applyFont="1" applyBorder="1" applyAlignment="1">
      <alignment horizontal="center" vertical="top"/>
    </xf>
    <xf numFmtId="0" fontId="0" fillId="0" borderId="11" xfId="0" applyFill="1" applyBorder="1" applyAlignment="1">
      <alignment horizontal="center"/>
    </xf>
    <xf numFmtId="0" fontId="5" fillId="0" borderId="5" xfId="0" applyFont="1" applyBorder="1"/>
    <xf numFmtId="0" fontId="0" fillId="0" borderId="5" xfId="0" applyBorder="1" applyAlignment="1">
      <alignment horizontal="left" indent="1"/>
    </xf>
    <xf numFmtId="165" fontId="0" fillId="0" borderId="11" xfId="0" applyNumberFormat="1" applyBorder="1" applyAlignment="1">
      <alignment horizontal="left"/>
    </xf>
    <xf numFmtId="0" fontId="0" fillId="0" borderId="5" xfId="0" quotePrefix="1" applyBorder="1"/>
    <xf numFmtId="0" fontId="0" fillId="0" borderId="6" xfId="0" applyBorder="1"/>
    <xf numFmtId="0" fontId="5" fillId="0" borderId="4" xfId="0" applyFont="1" applyBorder="1" applyAlignment="1">
      <alignment horizontal="left" indent="1"/>
    </xf>
    <xf numFmtId="0" fontId="0" fillId="0" borderId="4" xfId="0" applyBorder="1" applyAlignment="1">
      <alignment horizontal="left" indent="2"/>
    </xf>
    <xf numFmtId="0" fontId="0" fillId="0" borderId="10" xfId="0" applyBorder="1" applyAlignment="1">
      <alignment horizontal="left" indent="2"/>
    </xf>
    <xf numFmtId="0" fontId="0" fillId="0" borderId="0" xfId="0" quotePrefix="1" applyFill="1" applyBorder="1"/>
    <xf numFmtId="10" fontId="0" fillId="0" borderId="5" xfId="0" quotePrefix="1" applyNumberFormat="1" applyBorder="1"/>
    <xf numFmtId="0" fontId="0" fillId="0" borderId="5" xfId="0" quotePrefix="1" applyFill="1" applyBorder="1"/>
    <xf numFmtId="0" fontId="0" fillId="0" borderId="5" xfId="0" quotePrefix="1" applyNumberFormat="1" applyFill="1" applyBorder="1"/>
    <xf numFmtId="10" fontId="0" fillId="0" borderId="5" xfId="0" quotePrefix="1" applyNumberFormat="1" applyFill="1" applyBorder="1"/>
    <xf numFmtId="0" fontId="10" fillId="0" borderId="4" xfId="0" applyFont="1" applyBorder="1"/>
    <xf numFmtId="0" fontId="0" fillId="0" borderId="0" xfId="0" quotePrefix="1" applyBorder="1"/>
    <xf numFmtId="0" fontId="0" fillId="0" borderId="4" xfId="0" applyBorder="1" applyAlignment="1">
      <alignment horizontal="left" wrapText="1" indent="1"/>
    </xf>
    <xf numFmtId="0" fontId="0" fillId="0" borderId="5" xfId="0" applyFill="1" applyBorder="1"/>
    <xf numFmtId="0" fontId="9" fillId="0" borderId="5" xfId="0" applyFont="1" applyBorder="1" applyAlignment="1">
      <alignment horizontal="center" vertical="top"/>
    </xf>
    <xf numFmtId="10" fontId="9" fillId="0" borderId="5" xfId="0" applyNumberFormat="1" applyFont="1" applyBorder="1" applyAlignment="1">
      <alignment horizontal="center" vertical="top"/>
    </xf>
    <xf numFmtId="10" fontId="8" fillId="0" borderId="5" xfId="0" quotePrefix="1" applyNumberFormat="1" applyFont="1" applyBorder="1"/>
    <xf numFmtId="0" fontId="8" fillId="0" borderId="5" xfId="0" quotePrefix="1" applyFont="1" applyBorder="1"/>
    <xf numFmtId="10" fontId="8" fillId="0" borderId="5" xfId="0" applyNumberFormat="1" applyFont="1" applyBorder="1"/>
    <xf numFmtId="0" fontId="0" fillId="0" borderId="0" xfId="0" applyBorder="1" applyAlignment="1"/>
    <xf numFmtId="0" fontId="5" fillId="0" borderId="24" xfId="0" applyFont="1" applyBorder="1" applyAlignment="1">
      <alignment horizontal="center" wrapText="1"/>
    </xf>
    <xf numFmtId="0" fontId="5" fillId="0" borderId="3" xfId="0" applyFont="1" applyBorder="1" applyAlignment="1">
      <alignment horizontal="center" vertical="center"/>
    </xf>
    <xf numFmtId="0" fontId="8" fillId="0" borderId="27" xfId="0" applyFont="1" applyBorder="1"/>
    <xf numFmtId="0" fontId="9" fillId="0" borderId="6" xfId="0" applyFont="1" applyBorder="1" applyAlignment="1">
      <alignment horizontal="center" vertical="top"/>
    </xf>
    <xf numFmtId="0" fontId="8" fillId="0" borderId="4" xfId="0" applyFont="1" applyBorder="1" applyAlignment="1">
      <alignment horizontal="left" indent="1"/>
    </xf>
    <xf numFmtId="0" fontId="0" fillId="0" borderId="4" xfId="0" applyFill="1" applyBorder="1" applyAlignment="1">
      <alignment horizontal="left" wrapText="1" indent="1"/>
    </xf>
    <xf numFmtId="0" fontId="0" fillId="0" borderId="6" xfId="0" applyFill="1" applyBorder="1"/>
    <xf numFmtId="0" fontId="0" fillId="0" borderId="10" xfId="0" applyFill="1" applyBorder="1" applyAlignment="1">
      <alignment horizontal="left" indent="1"/>
    </xf>
    <xf numFmtId="0" fontId="0" fillId="0" borderId="12" xfId="0" applyFill="1" applyBorder="1"/>
    <xf numFmtId="0" fontId="5" fillId="0" borderId="24" xfId="0" applyFont="1" applyFill="1" applyBorder="1" applyAlignment="1">
      <alignment horizontal="center" wrapText="1"/>
    </xf>
    <xf numFmtId="0" fontId="5" fillId="0" borderId="3" xfId="0" applyFont="1" applyFill="1" applyBorder="1" applyAlignment="1">
      <alignment horizontal="center" vertical="center"/>
    </xf>
    <xf numFmtId="0" fontId="5" fillId="0" borderId="4" xfId="0" applyFont="1" applyFill="1" applyBorder="1" applyAlignment="1">
      <alignment horizontal="left" indent="1"/>
    </xf>
    <xf numFmtId="0" fontId="0" fillId="0" borderId="4" xfId="0" applyFill="1" applyBorder="1" applyAlignment="1">
      <alignment horizontal="left" indent="2"/>
    </xf>
    <xf numFmtId="0" fontId="0" fillId="0" borderId="10" xfId="0" applyFill="1" applyBorder="1" applyAlignment="1">
      <alignment horizontal="left" indent="2"/>
    </xf>
    <xf numFmtId="0" fontId="0" fillId="0" borderId="4" xfId="0" applyFill="1" applyBorder="1" applyAlignment="1">
      <alignment horizontal="left" indent="1"/>
    </xf>
    <xf numFmtId="0" fontId="0" fillId="0" borderId="28" xfId="0" applyFill="1" applyBorder="1"/>
    <xf numFmtId="0" fontId="0" fillId="0" borderId="27" xfId="0" applyFill="1" applyBorder="1"/>
    <xf numFmtId="0" fontId="1" fillId="0" borderId="4" xfId="0" applyFont="1" applyFill="1" applyBorder="1"/>
    <xf numFmtId="0" fontId="5" fillId="0" borderId="5" xfId="0" applyFont="1" applyFill="1" applyBorder="1" applyAlignment="1">
      <alignment horizontal="center" vertical="top"/>
    </xf>
    <xf numFmtId="10" fontId="5" fillId="0" borderId="5" xfId="0" applyNumberFormat="1" applyFont="1" applyFill="1" applyBorder="1" applyAlignment="1">
      <alignment horizontal="center" vertical="top"/>
    </xf>
    <xf numFmtId="0" fontId="5" fillId="0" borderId="6" xfId="0" applyFont="1" applyFill="1" applyBorder="1" applyAlignment="1">
      <alignment horizontal="center" vertical="top"/>
    </xf>
    <xf numFmtId="0" fontId="11" fillId="0" borderId="24" xfId="0" applyFont="1" applyFill="1" applyBorder="1" applyAlignment="1">
      <alignment horizontal="center" wrapText="1"/>
    </xf>
    <xf numFmtId="0" fontId="11" fillId="0" borderId="3" xfId="0" applyFont="1" applyFill="1" applyBorder="1" applyAlignment="1">
      <alignment horizontal="center" vertical="center"/>
    </xf>
    <xf numFmtId="0" fontId="12" fillId="0" borderId="0" xfId="0" applyFont="1" applyFill="1" applyBorder="1" applyAlignment="1"/>
    <xf numFmtId="0" fontId="11" fillId="0" borderId="4" xfId="0" applyFont="1" applyFill="1" applyBorder="1" applyAlignment="1">
      <alignment horizontal="left" indent="1"/>
    </xf>
    <xf numFmtId="0" fontId="12" fillId="0" borderId="5" xfId="0" applyFont="1" applyFill="1" applyBorder="1"/>
    <xf numFmtId="0" fontId="12" fillId="0" borderId="6" xfId="0" applyFont="1" applyFill="1" applyBorder="1"/>
    <xf numFmtId="0" fontId="12" fillId="0" borderId="4" xfId="0" applyFont="1" applyFill="1" applyBorder="1" applyAlignment="1">
      <alignment horizontal="left" indent="2"/>
    </xf>
    <xf numFmtId="10" fontId="12" fillId="0" borderId="5" xfId="0" applyNumberFormat="1" applyFont="1" applyFill="1" applyBorder="1"/>
    <xf numFmtId="0" fontId="12" fillId="0" borderId="10" xfId="0" applyFont="1" applyFill="1" applyBorder="1" applyAlignment="1">
      <alignment horizontal="left" indent="2"/>
    </xf>
    <xf numFmtId="0" fontId="12" fillId="0" borderId="11" xfId="0" applyFont="1" applyFill="1" applyBorder="1"/>
    <xf numFmtId="10" fontId="12" fillId="0" borderId="11" xfId="0" applyNumberFormat="1" applyFont="1" applyFill="1" applyBorder="1"/>
    <xf numFmtId="0" fontId="12" fillId="0" borderId="12" xfId="0" applyFont="1" applyFill="1" applyBorder="1"/>
    <xf numFmtId="10" fontId="12" fillId="0" borderId="0" xfId="0" applyNumberFormat="1" applyFont="1" applyFill="1" applyBorder="1"/>
    <xf numFmtId="0" fontId="12" fillId="0" borderId="0" xfId="0" applyNumberFormat="1" applyFont="1" applyFill="1" applyBorder="1"/>
    <xf numFmtId="0" fontId="0" fillId="0" borderId="0" xfId="0" applyFill="1" applyBorder="1" applyAlignment="1"/>
    <xf numFmtId="0" fontId="5" fillId="0" borderId="25" xfId="0" applyFont="1" applyFill="1" applyBorder="1" applyAlignment="1">
      <alignment horizontal="center" wrapText="1"/>
    </xf>
    <xf numFmtId="0" fontId="0" fillId="0" borderId="37" xfId="0" applyFill="1" applyBorder="1" applyAlignment="1">
      <alignment horizontal="center"/>
    </xf>
    <xf numFmtId="0" fontId="0" fillId="0" borderId="38" xfId="0" applyFill="1" applyBorder="1" applyAlignment="1">
      <alignment horizontal="center"/>
    </xf>
    <xf numFmtId="0" fontId="0" fillId="0" borderId="21" xfId="0" applyFill="1" applyBorder="1" applyAlignment="1">
      <alignment horizontal="center"/>
    </xf>
    <xf numFmtId="0" fontId="11" fillId="0" borderId="25" xfId="0" applyFont="1" applyFill="1" applyBorder="1" applyAlignment="1">
      <alignment horizontal="center" wrapText="1"/>
    </xf>
    <xf numFmtId="0" fontId="9" fillId="0" borderId="26" xfId="0" applyFont="1" applyBorder="1" applyAlignment="1">
      <alignment horizontal="center"/>
    </xf>
    <xf numFmtId="0" fontId="5" fillId="0" borderId="35" xfId="0" applyFont="1" applyFill="1" applyBorder="1" applyAlignment="1">
      <alignment horizontal="center"/>
    </xf>
    <xf numFmtId="0" fontId="5" fillId="0" borderId="26" xfId="0" applyFont="1" applyFill="1" applyBorder="1" applyAlignment="1">
      <alignment horizontal="center"/>
    </xf>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7" xfId="0" applyFont="1" applyBorder="1" applyAlignment="1">
      <alignment horizontal="center" wrapText="1"/>
    </xf>
    <xf numFmtId="0" fontId="1" fillId="0" borderId="28" xfId="0" applyFont="1" applyFill="1" applyBorder="1" applyAlignment="1">
      <alignment horizontal="center" wrapText="1"/>
    </xf>
    <xf numFmtId="0" fontId="1" fillId="0" borderId="26" xfId="0" applyFont="1" applyFill="1" applyBorder="1" applyAlignment="1">
      <alignment horizontal="center" wrapText="1"/>
    </xf>
    <xf numFmtId="0" fontId="1" fillId="0" borderId="27" xfId="0" applyFont="1" applyFill="1" applyBorder="1" applyAlignment="1">
      <alignment horizontal="center" wrapText="1"/>
    </xf>
    <xf numFmtId="0" fontId="6" fillId="0" borderId="13"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3" fontId="1" fillId="0" borderId="10" xfId="0" applyNumberFormat="1" applyFont="1" applyFill="1" applyBorder="1" applyAlignment="1">
      <alignment horizontal="center" wrapText="1"/>
    </xf>
    <xf numFmtId="3" fontId="1" fillId="0" borderId="11" xfId="0" applyNumberFormat="1" applyFont="1" applyFill="1" applyBorder="1" applyAlignment="1">
      <alignment horizontal="center" wrapText="1"/>
    </xf>
    <xf numFmtId="3" fontId="1" fillId="0" borderId="12" xfId="0" applyNumberFormat="1" applyFont="1" applyFill="1" applyBorder="1" applyAlignment="1">
      <alignment horizontal="center" wrapText="1"/>
    </xf>
    <xf numFmtId="3" fontId="1" fillId="0" borderId="10" xfId="0" applyNumberFormat="1" applyFont="1" applyBorder="1" applyAlignment="1">
      <alignment horizontal="center" wrapText="1"/>
    </xf>
    <xf numFmtId="3" fontId="1" fillId="0" borderId="11" xfId="0" applyNumberFormat="1" applyFont="1" applyBorder="1" applyAlignment="1">
      <alignment horizontal="center" wrapText="1"/>
    </xf>
    <xf numFmtId="0" fontId="5" fillId="0" borderId="5" xfId="0" applyFont="1" applyBorder="1" applyAlignment="1">
      <alignment horizontal="center" wrapText="1"/>
    </xf>
    <xf numFmtId="0" fontId="5" fillId="0" borderId="5" xfId="0" applyFont="1" applyFill="1" applyBorder="1" applyAlignment="1">
      <alignment horizontal="center" wrapText="1"/>
    </xf>
    <xf numFmtId="0" fontId="6" fillId="0" borderId="5" xfId="0" applyFont="1" applyBorder="1" applyAlignment="1">
      <alignment horizontal="center"/>
    </xf>
    <xf numFmtId="0" fontId="6" fillId="0" borderId="5" xfId="0" applyFont="1" applyBorder="1" applyAlignment="1">
      <alignment horizontal="center" wrapText="1"/>
    </xf>
    <xf numFmtId="0" fontId="0" fillId="0" borderId="37" xfId="0" applyBorder="1" applyAlignment="1">
      <alignment horizontal="center"/>
    </xf>
    <xf numFmtId="0" fontId="0" fillId="0" borderId="38" xfId="0" applyBorder="1" applyAlignment="1">
      <alignment horizontal="center"/>
    </xf>
    <xf numFmtId="0" fontId="0" fillId="0" borderId="21" xfId="0" applyBorder="1" applyAlignment="1">
      <alignment horizontal="center"/>
    </xf>
    <xf numFmtId="0" fontId="2" fillId="0" borderId="28" xfId="0" applyFont="1" applyBorder="1" applyAlignment="1">
      <alignment horizontal="center" wrapText="1"/>
    </xf>
    <xf numFmtId="0" fontId="2" fillId="0" borderId="26" xfId="0" applyFont="1" applyBorder="1" applyAlignment="1">
      <alignment horizontal="center" wrapText="1"/>
    </xf>
    <xf numFmtId="0" fontId="2" fillId="0" borderId="27" xfId="0" applyFont="1" applyBorder="1" applyAlignment="1">
      <alignment horizontal="center" wrapText="1"/>
    </xf>
    <xf numFmtId="0" fontId="6" fillId="0" borderId="6" xfId="0" applyFont="1" applyBorder="1" applyAlignment="1">
      <alignment horizontal="center"/>
    </xf>
    <xf numFmtId="3" fontId="1" fillId="0" borderId="5" xfId="0" applyNumberFormat="1" applyFont="1" applyFill="1" applyBorder="1" applyAlignment="1">
      <alignment horizontal="center" wrapText="1"/>
    </xf>
    <xf numFmtId="3" fontId="1" fillId="0" borderId="6" xfId="0" applyNumberFormat="1" applyFont="1" applyFill="1" applyBorder="1" applyAlignment="1">
      <alignment horizontal="center" wrapText="1"/>
    </xf>
    <xf numFmtId="0" fontId="1" fillId="0" borderId="5" xfId="0" applyFont="1" applyFill="1" applyBorder="1" applyAlignment="1">
      <alignment horizontal="center" wrapText="1"/>
    </xf>
    <xf numFmtId="0" fontId="1" fillId="0" borderId="6" xfId="0" applyFont="1" applyFill="1" applyBorder="1" applyAlignment="1">
      <alignment horizontal="center" wrapText="1"/>
    </xf>
    <xf numFmtId="3" fontId="1" fillId="0" borderId="5" xfId="0" applyNumberFormat="1" applyFont="1" applyBorder="1" applyAlignment="1">
      <alignment horizontal="center" wrapText="1"/>
    </xf>
    <xf numFmtId="0" fontId="6" fillId="0" borderId="28" xfId="0" applyFont="1" applyBorder="1" applyAlignment="1">
      <alignment horizontal="center" wrapText="1"/>
    </xf>
    <xf numFmtId="0" fontId="6" fillId="0" borderId="26" xfId="0" applyFont="1" applyBorder="1" applyAlignment="1">
      <alignment horizontal="center" wrapText="1"/>
    </xf>
    <xf numFmtId="0" fontId="6" fillId="0" borderId="27" xfId="0" applyFont="1" applyBorder="1" applyAlignment="1">
      <alignment horizontal="center" wrapText="1"/>
    </xf>
    <xf numFmtId="0" fontId="5" fillId="0" borderId="6" xfId="0" applyFont="1" applyFill="1" applyBorder="1" applyAlignment="1">
      <alignment horizontal="center" wrapText="1"/>
    </xf>
    <xf numFmtId="0" fontId="0" fillId="3" borderId="0" xfId="0" applyFill="1"/>
    <xf numFmtId="0" fontId="1" fillId="3"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92075-92EB-AB4E-A8EC-BD3F3AD4AF1B}">
  <dimension ref="A1:Q98"/>
  <sheetViews>
    <sheetView topLeftCell="A17" zoomScale="110" workbookViewId="0">
      <pane xSplit="1" topLeftCell="B1" activePane="topRight" state="frozen"/>
      <selection pane="topRight" activeCell="M56" sqref="M56:O56"/>
    </sheetView>
  </sheetViews>
  <sheetFormatPr baseColWidth="10" defaultRowHeight="16" x14ac:dyDescent="0.2"/>
  <cols>
    <col min="1" max="1" width="29.6640625" customWidth="1"/>
    <col min="2" max="3" width="16.6640625" customWidth="1"/>
    <col min="4" max="5" width="12.1640625" style="24" customWidth="1"/>
    <col min="6" max="6" width="12.33203125" style="30" customWidth="1"/>
    <col min="7" max="7" width="12.33203125" style="24" customWidth="1"/>
    <col min="8" max="8" width="14.83203125" style="30" customWidth="1"/>
    <col min="9" max="9" width="14.83203125" style="23" customWidth="1"/>
    <col min="10" max="10" width="16.5" style="30" customWidth="1"/>
    <col min="11" max="11" width="16.5" style="23" customWidth="1"/>
    <col min="12" max="13" width="15.5" style="24" customWidth="1"/>
    <col min="15" max="15" width="26.33203125" customWidth="1"/>
    <col min="16" max="16" width="15.83203125" customWidth="1"/>
  </cols>
  <sheetData>
    <row r="1" spans="1:17" ht="25" customHeight="1" thickBot="1" x14ac:dyDescent="0.35">
      <c r="A1" s="202" t="s">
        <v>58</v>
      </c>
      <c r="B1" s="203"/>
      <c r="C1" s="203"/>
      <c r="D1" s="203"/>
      <c r="E1" s="203"/>
      <c r="F1" s="203"/>
      <c r="G1" s="203"/>
      <c r="H1" s="203"/>
      <c r="I1" s="203"/>
      <c r="J1" s="203"/>
      <c r="K1" s="203"/>
      <c r="L1" s="203"/>
      <c r="M1" s="203"/>
      <c r="N1" s="204"/>
      <c r="O1" s="111" t="s">
        <v>116</v>
      </c>
    </row>
    <row r="2" spans="1:17" ht="20" thickBot="1" x14ac:dyDescent="0.3">
      <c r="A2" s="8"/>
      <c r="B2" s="208" t="s">
        <v>59</v>
      </c>
      <c r="C2" s="209"/>
      <c r="D2" s="209"/>
      <c r="E2" s="210"/>
      <c r="F2" s="211" t="s">
        <v>0</v>
      </c>
      <c r="G2" s="212"/>
      <c r="H2" s="212"/>
      <c r="I2" s="213"/>
      <c r="J2" s="212" t="s">
        <v>60</v>
      </c>
      <c r="K2" s="212"/>
      <c r="L2" s="212"/>
      <c r="M2" s="213"/>
      <c r="N2" s="114"/>
      <c r="O2" s="112" t="s">
        <v>112</v>
      </c>
    </row>
    <row r="3" spans="1:17" ht="16" customHeight="1" x14ac:dyDescent="0.2">
      <c r="A3" s="115"/>
      <c r="B3" s="205" t="s">
        <v>2</v>
      </c>
      <c r="C3" s="206"/>
      <c r="D3" s="206" t="s">
        <v>3</v>
      </c>
      <c r="E3" s="207"/>
      <c r="F3" s="205" t="s">
        <v>2</v>
      </c>
      <c r="G3" s="206"/>
      <c r="H3" s="206" t="s">
        <v>3</v>
      </c>
      <c r="I3" s="207"/>
      <c r="J3" s="205" t="s">
        <v>2</v>
      </c>
      <c r="K3" s="206"/>
      <c r="L3" s="206" t="s">
        <v>3</v>
      </c>
      <c r="M3" s="207"/>
      <c r="N3" s="116"/>
      <c r="O3" s="113" t="s">
        <v>113</v>
      </c>
    </row>
    <row r="4" spans="1:17" ht="17" thickBot="1" x14ac:dyDescent="0.25">
      <c r="A4" s="8"/>
      <c r="B4" s="217" t="s">
        <v>111</v>
      </c>
      <c r="C4" s="218"/>
      <c r="D4" s="215" t="s">
        <v>110</v>
      </c>
      <c r="E4" s="216"/>
      <c r="F4" s="214" t="s">
        <v>109</v>
      </c>
      <c r="G4" s="215"/>
      <c r="H4" s="215" t="s">
        <v>108</v>
      </c>
      <c r="I4" s="216"/>
      <c r="J4" s="214" t="s">
        <v>106</v>
      </c>
      <c r="K4" s="215"/>
      <c r="L4" s="215" t="s">
        <v>107</v>
      </c>
      <c r="M4" s="216"/>
      <c r="N4" s="32"/>
      <c r="O4" s="112" t="s">
        <v>114</v>
      </c>
    </row>
    <row r="5" spans="1:17" ht="17" thickBot="1" x14ac:dyDescent="0.25">
      <c r="A5" s="9" t="s">
        <v>4</v>
      </c>
      <c r="B5" s="90"/>
      <c r="C5" s="91"/>
      <c r="D5" s="92"/>
      <c r="E5" s="93"/>
      <c r="F5" s="94"/>
      <c r="G5" s="92"/>
      <c r="H5" s="95"/>
      <c r="I5" s="96"/>
      <c r="J5" s="94"/>
      <c r="K5" s="97"/>
      <c r="L5" s="92"/>
      <c r="M5" s="93"/>
      <c r="N5" s="117" t="s">
        <v>61</v>
      </c>
      <c r="O5" s="112" t="s">
        <v>115</v>
      </c>
    </row>
    <row r="6" spans="1:17" ht="17" thickBot="1" x14ac:dyDescent="0.25">
      <c r="A6" s="10" t="s">
        <v>8</v>
      </c>
      <c r="B6" s="102" t="s">
        <v>5</v>
      </c>
      <c r="C6" s="103" t="s">
        <v>6</v>
      </c>
      <c r="D6" s="104" t="s">
        <v>5</v>
      </c>
      <c r="E6" s="105" t="s">
        <v>6</v>
      </c>
      <c r="F6" s="102" t="s">
        <v>5</v>
      </c>
      <c r="G6" s="103" t="s">
        <v>6</v>
      </c>
      <c r="H6" s="104" t="s">
        <v>5</v>
      </c>
      <c r="I6" s="106" t="s">
        <v>6</v>
      </c>
      <c r="J6" s="107" t="s">
        <v>5</v>
      </c>
      <c r="K6" s="103" t="s">
        <v>6</v>
      </c>
      <c r="L6" s="103" t="s">
        <v>5</v>
      </c>
      <c r="M6" s="105" t="s">
        <v>6</v>
      </c>
      <c r="N6" s="32" t="s">
        <v>9</v>
      </c>
      <c r="O6" s="112" t="s">
        <v>117</v>
      </c>
    </row>
    <row r="7" spans="1:17" x14ac:dyDescent="0.2">
      <c r="A7" s="11" t="s">
        <v>10</v>
      </c>
      <c r="B7" s="98">
        <v>2819</v>
      </c>
      <c r="C7" s="84">
        <f t="shared" ref="C7:C12" si="0">(B7/3700)</f>
        <v>0.76189189189189188</v>
      </c>
      <c r="D7" s="52">
        <v>21545</v>
      </c>
      <c r="E7" s="99">
        <f t="shared" ref="E7:E13" si="1">(D7/28743)</f>
        <v>0.74957380927530182</v>
      </c>
      <c r="F7" s="100">
        <v>2185</v>
      </c>
      <c r="G7" s="85">
        <f t="shared" ref="G7:G12" si="2">(F7/2605)</f>
        <v>0.8387715930902111</v>
      </c>
      <c r="H7" s="101">
        <v>19069</v>
      </c>
      <c r="I7" s="99">
        <f t="shared" ref="I7:I12" si="3">(H7/23398)</f>
        <v>0.8149841866826224</v>
      </c>
      <c r="J7" s="98">
        <v>2274</v>
      </c>
      <c r="K7" s="85">
        <f t="shared" ref="K7:K13" si="4">(J7/2707)</f>
        <v>0.84004432951606944</v>
      </c>
      <c r="L7" s="52">
        <v>19055</v>
      </c>
      <c r="M7" s="99">
        <f t="shared" ref="M7:M13" si="5">(L7/22683)</f>
        <v>0.8400564299254949</v>
      </c>
      <c r="N7" s="32"/>
      <c r="O7" s="112" t="s">
        <v>120</v>
      </c>
      <c r="Q7" s="21"/>
    </row>
    <row r="8" spans="1:17" x14ac:dyDescent="0.2">
      <c r="A8" s="11" t="s">
        <v>11</v>
      </c>
      <c r="B8" s="2">
        <v>443</v>
      </c>
      <c r="C8" s="4">
        <f t="shared" si="0"/>
        <v>0.11972972972972973</v>
      </c>
      <c r="D8" s="3">
        <v>3754</v>
      </c>
      <c r="E8" s="37">
        <f t="shared" si="1"/>
        <v>0.13060571269526494</v>
      </c>
      <c r="F8" s="89">
        <v>230</v>
      </c>
      <c r="G8" s="26">
        <f t="shared" si="2"/>
        <v>8.829174664107485E-2</v>
      </c>
      <c r="H8" s="41">
        <v>2422</v>
      </c>
      <c r="I8" s="37">
        <f t="shared" si="3"/>
        <v>0.10351312077955381</v>
      </c>
      <c r="J8" s="2">
        <v>247</v>
      </c>
      <c r="K8" s="26">
        <f t="shared" si="4"/>
        <v>9.1244920576283708E-2</v>
      </c>
      <c r="L8" s="3">
        <v>2131</v>
      </c>
      <c r="M8" s="37">
        <f t="shared" si="5"/>
        <v>9.3947008773089979E-2</v>
      </c>
      <c r="N8" s="32"/>
      <c r="O8" s="112" t="s">
        <v>118</v>
      </c>
    </row>
    <row r="9" spans="1:17" x14ac:dyDescent="0.2">
      <c r="A9" s="11" t="s">
        <v>12</v>
      </c>
      <c r="B9" s="2">
        <v>243</v>
      </c>
      <c r="C9" s="4">
        <f t="shared" si="0"/>
        <v>6.5675675675675671E-2</v>
      </c>
      <c r="D9" s="3">
        <v>2048</v>
      </c>
      <c r="E9" s="37">
        <f t="shared" si="1"/>
        <v>7.1252130953623496E-2</v>
      </c>
      <c r="F9" s="89">
        <v>114</v>
      </c>
      <c r="G9" s="26">
        <f t="shared" si="2"/>
        <v>4.376199616122841E-2</v>
      </c>
      <c r="H9" s="41">
        <v>1185</v>
      </c>
      <c r="I9" s="37">
        <f t="shared" si="3"/>
        <v>5.0645354303786645E-2</v>
      </c>
      <c r="J9" s="2">
        <v>124</v>
      </c>
      <c r="K9" s="26">
        <f t="shared" si="4"/>
        <v>4.5807166605097892E-2</v>
      </c>
      <c r="L9" s="3">
        <v>988</v>
      </c>
      <c r="M9" s="37">
        <f t="shared" si="5"/>
        <v>4.3556848741348145E-2</v>
      </c>
      <c r="N9" s="32"/>
      <c r="O9" s="112" t="s">
        <v>119</v>
      </c>
    </row>
    <row r="10" spans="1:17" x14ac:dyDescent="0.2">
      <c r="A10" s="11" t="s">
        <v>13</v>
      </c>
      <c r="B10" s="2">
        <v>116</v>
      </c>
      <c r="C10" s="4">
        <f t="shared" si="0"/>
        <v>3.135135135135135E-2</v>
      </c>
      <c r="D10" s="3">
        <v>935</v>
      </c>
      <c r="E10" s="37">
        <f t="shared" si="1"/>
        <v>3.2529659395331034E-2</v>
      </c>
      <c r="F10" s="89">
        <v>59</v>
      </c>
      <c r="G10" s="26">
        <f t="shared" si="2"/>
        <v>2.2648752399232246E-2</v>
      </c>
      <c r="H10" s="41">
        <v>509</v>
      </c>
      <c r="I10" s="37">
        <f t="shared" si="3"/>
        <v>2.1753996068040002E-2</v>
      </c>
      <c r="J10" s="2">
        <v>32</v>
      </c>
      <c r="K10" s="26">
        <f t="shared" si="4"/>
        <v>1.1821204285186553E-2</v>
      </c>
      <c r="L10" s="3">
        <v>374</v>
      </c>
      <c r="M10" s="37">
        <f t="shared" si="5"/>
        <v>1.6488118855530573E-2</v>
      </c>
      <c r="N10" s="32"/>
      <c r="O10" s="43"/>
    </row>
    <row r="11" spans="1:17" x14ac:dyDescent="0.2">
      <c r="A11" s="11" t="s">
        <v>14</v>
      </c>
      <c r="B11" s="2">
        <v>60</v>
      </c>
      <c r="C11" s="4">
        <f t="shared" si="0"/>
        <v>1.6216216216216217E-2</v>
      </c>
      <c r="D11" s="3">
        <v>362</v>
      </c>
      <c r="E11" s="37">
        <f t="shared" si="1"/>
        <v>1.2594370803326028E-2</v>
      </c>
      <c r="F11" s="89">
        <v>12</v>
      </c>
      <c r="G11" s="26">
        <f t="shared" si="2"/>
        <v>4.6065259117082534E-3</v>
      </c>
      <c r="H11" s="41">
        <v>184</v>
      </c>
      <c r="I11" s="37">
        <f t="shared" si="3"/>
        <v>7.8639199931618085E-3</v>
      </c>
      <c r="J11" s="2">
        <v>24</v>
      </c>
      <c r="K11" s="26">
        <f t="shared" si="4"/>
        <v>8.8659032138899158E-3</v>
      </c>
      <c r="L11" s="3">
        <v>102</v>
      </c>
      <c r="M11" s="37">
        <f t="shared" si="5"/>
        <v>4.496759687871975E-3</v>
      </c>
      <c r="N11" s="32"/>
    </row>
    <row r="12" spans="1:17" x14ac:dyDescent="0.2">
      <c r="A12" s="11" t="s">
        <v>15</v>
      </c>
      <c r="B12" s="2">
        <v>19</v>
      </c>
      <c r="C12" s="4">
        <f t="shared" si="0"/>
        <v>5.1351351351351347E-3</v>
      </c>
      <c r="D12" s="3">
        <v>96</v>
      </c>
      <c r="E12" s="37">
        <f t="shared" si="1"/>
        <v>3.3399436384511012E-3</v>
      </c>
      <c r="F12" s="38">
        <v>5</v>
      </c>
      <c r="G12" s="26">
        <f t="shared" si="2"/>
        <v>1.9193857965451055E-3</v>
      </c>
      <c r="H12" s="41">
        <v>29</v>
      </c>
      <c r="I12" s="37">
        <f t="shared" si="3"/>
        <v>1.2394221728352852E-3</v>
      </c>
      <c r="J12" s="2">
        <v>4</v>
      </c>
      <c r="K12" s="26">
        <f t="shared" si="4"/>
        <v>1.4776505356483192E-3</v>
      </c>
      <c r="L12" s="3">
        <v>33</v>
      </c>
      <c r="M12" s="37">
        <f t="shared" si="5"/>
        <v>1.4548340166644625E-3</v>
      </c>
      <c r="N12" s="32"/>
    </row>
    <row r="13" spans="1:17" x14ac:dyDescent="0.2">
      <c r="A13" s="11" t="s">
        <v>16</v>
      </c>
      <c r="B13" s="2">
        <v>0</v>
      </c>
      <c r="C13" s="4">
        <v>0</v>
      </c>
      <c r="D13" s="3">
        <v>3</v>
      </c>
      <c r="E13" s="37">
        <f t="shared" si="1"/>
        <v>1.0437323870159691E-4</v>
      </c>
      <c r="F13" s="38">
        <v>0</v>
      </c>
      <c r="G13" s="26">
        <v>0</v>
      </c>
      <c r="H13" s="29">
        <v>0</v>
      </c>
      <c r="I13" s="37">
        <v>0</v>
      </c>
      <c r="J13" s="2">
        <v>2</v>
      </c>
      <c r="K13" s="26">
        <f t="shared" si="4"/>
        <v>7.3882526782415958E-4</v>
      </c>
      <c r="L13" s="3">
        <v>0</v>
      </c>
      <c r="M13" s="37">
        <f t="shared" si="5"/>
        <v>0</v>
      </c>
      <c r="N13" s="32"/>
    </row>
    <row r="14" spans="1:17" x14ac:dyDescent="0.2">
      <c r="A14" s="9" t="s">
        <v>17</v>
      </c>
      <c r="B14" s="86"/>
      <c r="C14" s="4"/>
      <c r="D14" s="26"/>
      <c r="E14" s="37"/>
      <c r="F14" s="38"/>
      <c r="G14" s="26"/>
      <c r="H14" s="29"/>
      <c r="I14" s="37"/>
      <c r="J14" s="38"/>
      <c r="K14" s="26"/>
      <c r="L14" s="26"/>
      <c r="M14" s="37"/>
      <c r="N14" s="32" t="s">
        <v>9</v>
      </c>
    </row>
    <row r="15" spans="1:17" x14ac:dyDescent="0.2">
      <c r="A15" s="11" t="s">
        <v>18</v>
      </c>
      <c r="B15" s="2">
        <v>1979</v>
      </c>
      <c r="C15" s="4">
        <f>(B15/3700)</f>
        <v>0.53486486486486484</v>
      </c>
      <c r="D15" s="3">
        <v>15133</v>
      </c>
      <c r="E15" s="37">
        <f>(D15/28743)</f>
        <v>0.52649340709042203</v>
      </c>
      <c r="F15" s="2">
        <v>1407</v>
      </c>
      <c r="G15" s="26">
        <f>(F15/2605)</f>
        <v>0.54011516314779273</v>
      </c>
      <c r="H15" s="3">
        <v>11978</v>
      </c>
      <c r="I15" s="37">
        <f>(H15/23398)</f>
        <v>0.51192409607658773</v>
      </c>
      <c r="J15" s="2">
        <v>1471</v>
      </c>
      <c r="K15" s="26">
        <f>(J15/2707)</f>
        <v>0.54340598448466937</v>
      </c>
      <c r="L15" s="3">
        <v>12258</v>
      </c>
      <c r="M15" s="37">
        <f>(L15/22683)</f>
        <v>0.54040470837190846</v>
      </c>
      <c r="N15" s="32"/>
    </row>
    <row r="16" spans="1:17" x14ac:dyDescent="0.2">
      <c r="A16" s="11" t="s">
        <v>19</v>
      </c>
      <c r="B16" s="2">
        <v>1702</v>
      </c>
      <c r="C16" s="4">
        <f>(B16/3700)</f>
        <v>0.46</v>
      </c>
      <c r="D16" s="3">
        <v>13443</v>
      </c>
      <c r="E16" s="37">
        <f>(D16/28743)</f>
        <v>0.46769648262185576</v>
      </c>
      <c r="F16" s="2">
        <v>1183</v>
      </c>
      <c r="G16" s="26">
        <f>(F16/2605)</f>
        <v>0.45412667946257196</v>
      </c>
      <c r="H16" s="3">
        <v>11314</v>
      </c>
      <c r="I16" s="37">
        <f>(H16/23398)</f>
        <v>0.48354560218822124</v>
      </c>
      <c r="J16" s="2">
        <v>1217</v>
      </c>
      <c r="K16" s="26">
        <f>(J16/2707)</f>
        <v>0.44957517547100112</v>
      </c>
      <c r="L16" s="3">
        <v>10295</v>
      </c>
      <c r="M16" s="37">
        <f>(L16/22683)</f>
        <v>0.45386412732001941</v>
      </c>
      <c r="N16" s="32"/>
    </row>
    <row r="17" spans="1:14" x14ac:dyDescent="0.2">
      <c r="A17" s="11" t="s">
        <v>16</v>
      </c>
      <c r="B17" s="2">
        <v>19</v>
      </c>
      <c r="C17" s="4">
        <f>(B17/3700)</f>
        <v>5.1351351351351347E-3</v>
      </c>
      <c r="D17" s="3">
        <v>167</v>
      </c>
      <c r="E17" s="37">
        <f>(D17/28743)</f>
        <v>5.8101102877222283E-3</v>
      </c>
      <c r="F17" s="2">
        <v>15</v>
      </c>
      <c r="G17" s="26">
        <f>(F17/2605)</f>
        <v>5.7581573896353169E-3</v>
      </c>
      <c r="H17" s="3">
        <v>106</v>
      </c>
      <c r="I17" s="37">
        <f>(H17/23398)</f>
        <v>4.5303017351910422E-3</v>
      </c>
      <c r="J17" s="2">
        <v>19</v>
      </c>
      <c r="K17" s="26">
        <f>(J17/2707)</f>
        <v>7.0188400443295159E-3</v>
      </c>
      <c r="L17" s="3">
        <v>130</v>
      </c>
      <c r="M17" s="37">
        <f>(L17/22683)</f>
        <v>5.7311643080721246E-3</v>
      </c>
      <c r="N17" s="32"/>
    </row>
    <row r="18" spans="1:14" x14ac:dyDescent="0.2">
      <c r="A18" s="9" t="s">
        <v>20</v>
      </c>
      <c r="B18" s="86"/>
      <c r="C18" s="4"/>
      <c r="D18" s="26"/>
      <c r="E18" s="37"/>
      <c r="F18" s="38"/>
      <c r="G18" s="26"/>
      <c r="H18" s="29"/>
      <c r="I18" s="37"/>
      <c r="J18" s="38"/>
      <c r="K18" s="26"/>
      <c r="L18" s="26"/>
      <c r="M18" s="37"/>
      <c r="N18" s="32" t="s">
        <v>9</v>
      </c>
    </row>
    <row r="19" spans="1:14" x14ac:dyDescent="0.2">
      <c r="A19" s="11" t="s">
        <v>21</v>
      </c>
      <c r="B19" s="2">
        <v>1701</v>
      </c>
      <c r="C19" s="4">
        <f t="shared" ref="C19:C24" si="6">(B19/3700)</f>
        <v>0.45972972972972975</v>
      </c>
      <c r="D19" s="3">
        <v>15300</v>
      </c>
      <c r="E19" s="37">
        <f t="shared" ref="E19:E24" si="7">(D19/28743)</f>
        <v>0.5323035173781443</v>
      </c>
      <c r="F19" s="2">
        <v>977</v>
      </c>
      <c r="G19" s="26">
        <f t="shared" ref="G19:G24" si="8">(F19/2605)</f>
        <v>0.37504798464491362</v>
      </c>
      <c r="H19" s="3">
        <v>11584</v>
      </c>
      <c r="I19" s="37">
        <f t="shared" ref="I19:I24" si="9">(H19/23398)</f>
        <v>0.49508505000427389</v>
      </c>
      <c r="J19" s="2">
        <v>1176</v>
      </c>
      <c r="K19" s="26">
        <f t="shared" ref="K19:K24" si="10">(J19/2707)</f>
        <v>0.43442925748060585</v>
      </c>
      <c r="L19" s="3">
        <v>11234</v>
      </c>
      <c r="M19" s="37">
        <f t="shared" ref="M19:M24" si="11">(L19/22683)</f>
        <v>0.49526076797601726</v>
      </c>
      <c r="N19" s="32"/>
    </row>
    <row r="20" spans="1:14" x14ac:dyDescent="0.2">
      <c r="A20" s="11" t="s">
        <v>22</v>
      </c>
      <c r="B20" s="2">
        <v>611</v>
      </c>
      <c r="C20" s="4">
        <f t="shared" si="6"/>
        <v>0.16513513513513514</v>
      </c>
      <c r="D20" s="3">
        <v>4381</v>
      </c>
      <c r="E20" s="37">
        <f t="shared" si="7"/>
        <v>0.15241971958389869</v>
      </c>
      <c r="F20" s="2">
        <v>503</v>
      </c>
      <c r="G20" s="26">
        <f t="shared" si="8"/>
        <v>0.19309021113243763</v>
      </c>
      <c r="H20" s="3">
        <v>4176</v>
      </c>
      <c r="I20" s="37">
        <f t="shared" si="9"/>
        <v>0.17847679288828106</v>
      </c>
      <c r="J20" s="2">
        <v>428</v>
      </c>
      <c r="K20" s="26">
        <f t="shared" si="10"/>
        <v>0.15810860731437015</v>
      </c>
      <c r="L20" s="3">
        <v>3341</v>
      </c>
      <c r="M20" s="37">
        <f t="shared" si="11"/>
        <v>0.14729092271745359</v>
      </c>
      <c r="N20" s="32"/>
    </row>
    <row r="21" spans="1:14" x14ac:dyDescent="0.2">
      <c r="A21" s="11" t="s">
        <v>23</v>
      </c>
      <c r="B21" s="2">
        <v>86</v>
      </c>
      <c r="C21" s="4">
        <f t="shared" si="6"/>
        <v>2.3243243243243242E-2</v>
      </c>
      <c r="D21" s="3">
        <v>802</v>
      </c>
      <c r="E21" s="37">
        <f t="shared" si="7"/>
        <v>2.7902445812893573E-2</v>
      </c>
      <c r="F21" s="2">
        <v>69</v>
      </c>
      <c r="G21" s="26">
        <f t="shared" si="8"/>
        <v>2.6487523992322456E-2</v>
      </c>
      <c r="H21" s="3">
        <v>696</v>
      </c>
      <c r="I21" s="37">
        <f t="shared" si="9"/>
        <v>2.974613214804684E-2</v>
      </c>
      <c r="J21" s="2">
        <v>70</v>
      </c>
      <c r="K21" s="26">
        <f t="shared" si="10"/>
        <v>2.5858884373845585E-2</v>
      </c>
      <c r="L21" s="3">
        <v>684</v>
      </c>
      <c r="M21" s="37">
        <f t="shared" si="11"/>
        <v>3.0154741436317946E-2</v>
      </c>
      <c r="N21" s="32"/>
    </row>
    <row r="22" spans="1:14" x14ac:dyDescent="0.2">
      <c r="A22" s="11" t="s">
        <v>24</v>
      </c>
      <c r="B22" s="2">
        <v>716</v>
      </c>
      <c r="C22" s="4">
        <f t="shared" si="6"/>
        <v>0.19351351351351351</v>
      </c>
      <c r="D22" s="3">
        <v>5087</v>
      </c>
      <c r="E22" s="37">
        <f t="shared" si="7"/>
        <v>0.17698222175834116</v>
      </c>
      <c r="F22" s="2">
        <v>520</v>
      </c>
      <c r="G22" s="26">
        <f t="shared" si="8"/>
        <v>0.19961612284069097</v>
      </c>
      <c r="H22" s="3">
        <v>4100</v>
      </c>
      <c r="I22" s="37">
        <f t="shared" si="9"/>
        <v>0.17522865202154031</v>
      </c>
      <c r="J22" s="2">
        <v>616</v>
      </c>
      <c r="K22" s="26">
        <f t="shared" si="10"/>
        <v>0.22755818248984117</v>
      </c>
      <c r="L22" s="3">
        <v>4701</v>
      </c>
      <c r="M22" s="37">
        <f t="shared" si="11"/>
        <v>0.20724771855574659</v>
      </c>
      <c r="N22" s="32"/>
    </row>
    <row r="23" spans="1:14" x14ac:dyDescent="0.2">
      <c r="A23" s="11" t="s">
        <v>25</v>
      </c>
      <c r="B23" s="2">
        <v>127</v>
      </c>
      <c r="C23" s="4">
        <f t="shared" si="6"/>
        <v>3.4324324324324328E-2</v>
      </c>
      <c r="D23" s="3">
        <v>845</v>
      </c>
      <c r="E23" s="37">
        <f t="shared" si="7"/>
        <v>2.9398462234283131E-2</v>
      </c>
      <c r="F23" s="2">
        <v>162</v>
      </c>
      <c r="G23" s="26">
        <f t="shared" si="8"/>
        <v>6.218809980806142E-2</v>
      </c>
      <c r="H23" s="3">
        <v>766</v>
      </c>
      <c r="I23" s="37">
        <f t="shared" si="9"/>
        <v>3.2737840841097529E-2</v>
      </c>
      <c r="J23" s="2">
        <v>105</v>
      </c>
      <c r="K23" s="26">
        <f t="shared" si="10"/>
        <v>3.8788326560768381E-2</v>
      </c>
      <c r="L23" s="3">
        <v>713</v>
      </c>
      <c r="M23" s="37">
        <f t="shared" si="11"/>
        <v>3.1433231935810962E-2</v>
      </c>
      <c r="N23" s="32"/>
    </row>
    <row r="24" spans="1:14" x14ac:dyDescent="0.2">
      <c r="A24" s="11" t="s">
        <v>16</v>
      </c>
      <c r="B24" s="2">
        <v>459</v>
      </c>
      <c r="C24" s="4">
        <f t="shared" si="6"/>
        <v>0.12405405405405405</v>
      </c>
      <c r="D24" s="3">
        <v>2328</v>
      </c>
      <c r="E24" s="37">
        <f t="shared" si="7"/>
        <v>8.0993633232439202E-2</v>
      </c>
      <c r="F24" s="2">
        <v>374</v>
      </c>
      <c r="G24" s="26">
        <f t="shared" si="8"/>
        <v>0.1435700575815739</v>
      </c>
      <c r="H24" s="3">
        <v>2076</v>
      </c>
      <c r="I24" s="37">
        <f t="shared" si="9"/>
        <v>8.8725532096760401E-2</v>
      </c>
      <c r="J24" s="2">
        <v>312</v>
      </c>
      <c r="K24" s="26">
        <f t="shared" si="10"/>
        <v>0.1152567417805689</v>
      </c>
      <c r="L24" s="3">
        <v>2010</v>
      </c>
      <c r="M24" s="37">
        <f t="shared" si="11"/>
        <v>8.8612617378653613E-2</v>
      </c>
      <c r="N24" s="32"/>
    </row>
    <row r="25" spans="1:14" x14ac:dyDescent="0.2">
      <c r="A25" s="9" t="s">
        <v>26</v>
      </c>
      <c r="B25" s="86"/>
      <c r="C25" s="4"/>
      <c r="D25" s="26"/>
      <c r="E25" s="37"/>
      <c r="F25" s="38"/>
      <c r="G25" s="26"/>
      <c r="H25" s="29"/>
      <c r="I25" s="37"/>
      <c r="J25" s="38"/>
      <c r="K25" s="26"/>
      <c r="L25" s="26"/>
      <c r="M25" s="37"/>
      <c r="N25" s="32" t="s">
        <v>9</v>
      </c>
    </row>
    <row r="26" spans="1:14" x14ac:dyDescent="0.2">
      <c r="A26" s="11" t="s">
        <v>28</v>
      </c>
      <c r="B26" s="87">
        <v>1085</v>
      </c>
      <c r="C26" s="4">
        <f>(B26/3700)</f>
        <v>0.29324324324324325</v>
      </c>
      <c r="D26" s="3">
        <v>11847</v>
      </c>
      <c r="E26" s="37">
        <f>(D26/28743)</f>
        <v>0.41216991963260619</v>
      </c>
      <c r="F26" s="2">
        <v>780</v>
      </c>
      <c r="G26" s="26">
        <f>(F26/2605)</f>
        <v>0.29942418426103645</v>
      </c>
      <c r="H26" s="3">
        <v>9120</v>
      </c>
      <c r="I26" s="37">
        <f>(H26/23398)</f>
        <v>0.38977690400888965</v>
      </c>
      <c r="J26" s="2">
        <v>940</v>
      </c>
      <c r="K26" s="26">
        <f>(J26/2707)</f>
        <v>0.34724787587735501</v>
      </c>
      <c r="L26" s="3">
        <v>11298</v>
      </c>
      <c r="M26" s="37">
        <f>(L26/22683)</f>
        <v>0.49808226425076046</v>
      </c>
      <c r="N26" s="32"/>
    </row>
    <row r="27" spans="1:14" x14ac:dyDescent="0.2">
      <c r="A27" s="11" t="s">
        <v>27</v>
      </c>
      <c r="B27" s="2">
        <v>2615</v>
      </c>
      <c r="C27" s="4">
        <f>(B27/3700)</f>
        <v>0.70675675675675675</v>
      </c>
      <c r="D27" s="3">
        <v>16896</v>
      </c>
      <c r="E27" s="37">
        <f>(D27/28743)</f>
        <v>0.58783008036739381</v>
      </c>
      <c r="F27" s="2">
        <v>1825</v>
      </c>
      <c r="G27" s="26">
        <f>(F27/2605)</f>
        <v>0.70057581573896355</v>
      </c>
      <c r="H27" s="3">
        <v>14278</v>
      </c>
      <c r="I27" s="37">
        <f>(H27/23398)</f>
        <v>0.61022309599111035</v>
      </c>
      <c r="J27" s="2">
        <v>1767</v>
      </c>
      <c r="K27" s="26">
        <f>(J27/2707)</f>
        <v>0.65275212412264505</v>
      </c>
      <c r="L27" s="3">
        <v>11385</v>
      </c>
      <c r="M27" s="37">
        <f>(L27/22683)</f>
        <v>0.50191773574923948</v>
      </c>
      <c r="N27" s="32"/>
    </row>
    <row r="28" spans="1:14" x14ac:dyDescent="0.2">
      <c r="A28" s="12" t="s">
        <v>29</v>
      </c>
      <c r="B28" s="7"/>
      <c r="C28" s="6"/>
      <c r="D28" s="26"/>
      <c r="E28" s="37"/>
      <c r="F28" s="38"/>
      <c r="G28" s="26"/>
      <c r="H28" s="29"/>
      <c r="I28" s="37"/>
      <c r="J28" s="38"/>
      <c r="K28" s="26"/>
      <c r="L28" s="26"/>
      <c r="M28" s="37"/>
      <c r="N28" s="33" t="s">
        <v>9</v>
      </c>
    </row>
    <row r="29" spans="1:14" x14ac:dyDescent="0.2">
      <c r="A29" s="13" t="s">
        <v>30</v>
      </c>
      <c r="B29" s="2">
        <v>1603</v>
      </c>
      <c r="C29" s="6">
        <f>(B29/3700)</f>
        <v>0.43324324324324326</v>
      </c>
      <c r="D29" s="3">
        <v>12341</v>
      </c>
      <c r="E29" s="37">
        <f>(D29/28743)</f>
        <v>0.42935671293880251</v>
      </c>
      <c r="F29" s="38">
        <v>1600</v>
      </c>
      <c r="G29" s="26">
        <f>(F29/2605)</f>
        <v>0.61420345489443373</v>
      </c>
      <c r="H29" s="3">
        <v>13468</v>
      </c>
      <c r="I29" s="37">
        <f>(H29/23398)</f>
        <v>0.5756047525429524</v>
      </c>
      <c r="J29" s="2">
        <v>1405</v>
      </c>
      <c r="K29" s="26">
        <f>(J29/2707)</f>
        <v>0.51902475064647213</v>
      </c>
      <c r="L29" s="3">
        <v>11428</v>
      </c>
      <c r="M29" s="37">
        <f>(L29/22683)</f>
        <v>0.5038134285588326</v>
      </c>
      <c r="N29" s="33"/>
    </row>
    <row r="30" spans="1:14" x14ac:dyDescent="0.2">
      <c r="A30" s="13" t="s">
        <v>31</v>
      </c>
      <c r="B30" s="2">
        <v>1274</v>
      </c>
      <c r="C30" s="6">
        <f>(B30/3700)</f>
        <v>0.3443243243243243</v>
      </c>
      <c r="D30" s="3">
        <v>7608</v>
      </c>
      <c r="E30" s="37">
        <f>(D30/28743)</f>
        <v>0.26469053334724979</v>
      </c>
      <c r="F30" s="38">
        <v>517</v>
      </c>
      <c r="G30" s="26">
        <f>(F30/2605)</f>
        <v>0.19846449136276392</v>
      </c>
      <c r="H30" s="3">
        <v>3702</v>
      </c>
      <c r="I30" s="37">
        <f>(H30/23398)</f>
        <v>0.15821865116676639</v>
      </c>
      <c r="J30" s="2">
        <v>781</v>
      </c>
      <c r="K30" s="26">
        <f>(J30/2707)</f>
        <v>0.28851126708533431</v>
      </c>
      <c r="L30" s="3">
        <v>5900</v>
      </c>
      <c r="M30" s="37">
        <f>(L30/22683)</f>
        <v>0.26010668782788871</v>
      </c>
      <c r="N30" s="33"/>
    </row>
    <row r="31" spans="1:14" x14ac:dyDescent="0.2">
      <c r="A31" s="13" t="s">
        <v>32</v>
      </c>
      <c r="B31" s="2">
        <v>119</v>
      </c>
      <c r="C31" s="6">
        <f>(B31/3700)</f>
        <v>3.216216216216216E-2</v>
      </c>
      <c r="D31" s="3">
        <v>1814</v>
      </c>
      <c r="E31" s="37">
        <f>(D31/28743)</f>
        <v>6.3111018334898933E-2</v>
      </c>
      <c r="F31" s="38">
        <v>52</v>
      </c>
      <c r="G31" s="26">
        <f>(F31/2605)</f>
        <v>1.9961612284069098E-2</v>
      </c>
      <c r="H31" s="3">
        <v>786</v>
      </c>
      <c r="I31" s="37">
        <f>(H31/23398)</f>
        <v>3.3592614753397726E-2</v>
      </c>
      <c r="J31" s="2">
        <v>100</v>
      </c>
      <c r="K31" s="26">
        <f>(J31/2707)</f>
        <v>3.6941263391207978E-2</v>
      </c>
      <c r="L31" s="3">
        <v>800</v>
      </c>
      <c r="M31" s="37">
        <f>(L31/22683)</f>
        <v>3.5268703434289998E-2</v>
      </c>
      <c r="N31" s="33"/>
    </row>
    <row r="32" spans="1:14" x14ac:dyDescent="0.2">
      <c r="A32" s="13" t="s">
        <v>16</v>
      </c>
      <c r="B32" s="2">
        <v>704</v>
      </c>
      <c r="C32" s="6">
        <f>(B32/3700)</f>
        <v>0.19027027027027027</v>
      </c>
      <c r="D32" s="3">
        <v>6980</v>
      </c>
      <c r="E32" s="37">
        <f>(D32/28743)</f>
        <v>0.24284173537904882</v>
      </c>
      <c r="F32" s="38">
        <v>436</v>
      </c>
      <c r="G32" s="26">
        <f>(F32/2605)</f>
        <v>0.1673704414587332</v>
      </c>
      <c r="H32" s="3">
        <v>5442</v>
      </c>
      <c r="I32" s="37">
        <f>(H32/23398)</f>
        <v>0.23258398153688351</v>
      </c>
      <c r="J32" s="2">
        <v>421</v>
      </c>
      <c r="K32" s="26">
        <f>(J32/2707)</f>
        <v>0.1555227188769856</v>
      </c>
      <c r="L32" s="3">
        <v>4555</v>
      </c>
      <c r="M32" s="37">
        <f>(L32/22683)</f>
        <v>0.20081118017898866</v>
      </c>
      <c r="N32" s="33"/>
    </row>
    <row r="33" spans="1:14" x14ac:dyDescent="0.2">
      <c r="A33" s="14" t="s">
        <v>33</v>
      </c>
      <c r="B33" s="86"/>
      <c r="C33" s="4"/>
      <c r="D33" s="26"/>
      <c r="E33" s="37"/>
      <c r="F33" s="38"/>
      <c r="G33" s="26"/>
      <c r="H33" s="29"/>
      <c r="I33" s="37"/>
      <c r="J33" s="38"/>
      <c r="K33" s="26"/>
      <c r="L33" s="26"/>
      <c r="M33" s="37"/>
      <c r="N33" s="32" t="s">
        <v>9</v>
      </c>
    </row>
    <row r="34" spans="1:14" x14ac:dyDescent="0.2">
      <c r="A34" s="11" t="s">
        <v>1</v>
      </c>
      <c r="B34" s="2">
        <v>302</v>
      </c>
      <c r="C34" s="4">
        <f>(B34/3700)</f>
        <v>8.1621621621621621E-2</v>
      </c>
      <c r="D34" s="3">
        <v>1779</v>
      </c>
      <c r="E34" s="37">
        <f>(D34/28743)</f>
        <v>6.189333055004697E-2</v>
      </c>
      <c r="F34" s="2">
        <v>402</v>
      </c>
      <c r="G34" s="26">
        <f>(F34/2605)</f>
        <v>0.15431861804222649</v>
      </c>
      <c r="H34" s="3">
        <v>2366</v>
      </c>
      <c r="I34" s="37">
        <f>(H34/23398)</f>
        <v>0.10111975382511326</v>
      </c>
      <c r="J34" s="2">
        <v>173</v>
      </c>
      <c r="K34" s="26">
        <f>(J34/2707)</f>
        <v>6.3908385666789802E-2</v>
      </c>
      <c r="L34" s="3">
        <v>1239</v>
      </c>
      <c r="M34" s="37">
        <f>(L34/22683)</f>
        <v>5.4622404443856631E-2</v>
      </c>
      <c r="N34" s="32"/>
    </row>
    <row r="35" spans="1:14" x14ac:dyDescent="0.2">
      <c r="A35" s="11" t="s">
        <v>34</v>
      </c>
      <c r="B35" s="2">
        <v>3398</v>
      </c>
      <c r="C35" s="4">
        <f>(B35/3700)</f>
        <v>0.91837837837837832</v>
      </c>
      <c r="D35" s="3">
        <v>26964</v>
      </c>
      <c r="E35" s="37">
        <f>(D35/28743)</f>
        <v>0.93810666944995302</v>
      </c>
      <c r="F35" s="2">
        <v>2203</v>
      </c>
      <c r="G35" s="26">
        <f>(F35/2605)</f>
        <v>0.84568138195777354</v>
      </c>
      <c r="H35" s="3">
        <v>21032</v>
      </c>
      <c r="I35" s="37">
        <f>(H35/23398)</f>
        <v>0.89888024617488671</v>
      </c>
      <c r="J35" s="2">
        <v>2534</v>
      </c>
      <c r="K35" s="26">
        <f>(J35/2707)</f>
        <v>0.9360916143332102</v>
      </c>
      <c r="L35" s="3">
        <v>21444</v>
      </c>
      <c r="M35" s="37">
        <f>(L35/22683)</f>
        <v>0.94537759555614331</v>
      </c>
      <c r="N35" s="32"/>
    </row>
    <row r="36" spans="1:14" x14ac:dyDescent="0.2">
      <c r="A36" s="14" t="s">
        <v>35</v>
      </c>
      <c r="B36" s="86"/>
      <c r="C36" s="4"/>
      <c r="D36" s="26"/>
      <c r="E36" s="37"/>
      <c r="F36" s="38"/>
      <c r="G36" s="26"/>
      <c r="H36" s="29"/>
      <c r="I36" s="37"/>
      <c r="J36" s="38"/>
      <c r="K36" s="26"/>
      <c r="L36" s="26"/>
      <c r="M36" s="37"/>
      <c r="N36" s="32" t="s">
        <v>9</v>
      </c>
    </row>
    <row r="37" spans="1:14" x14ac:dyDescent="0.2">
      <c r="A37" s="11" t="s">
        <v>36</v>
      </c>
      <c r="B37" s="2">
        <v>1791</v>
      </c>
      <c r="C37" s="4">
        <f>(B37/3700)</f>
        <v>0.48405405405405405</v>
      </c>
      <c r="D37" s="3">
        <v>12066</v>
      </c>
      <c r="E37" s="37">
        <f>(D37/28743)</f>
        <v>0.41978916605782279</v>
      </c>
      <c r="F37" s="2">
        <v>958</v>
      </c>
      <c r="G37" s="26">
        <f>(F37/2605)</f>
        <v>0.36775431861804225</v>
      </c>
      <c r="H37" s="3">
        <v>8753</v>
      </c>
      <c r="I37" s="37">
        <f>(H37/23398)</f>
        <v>0.37409180271818104</v>
      </c>
      <c r="J37" s="2">
        <v>1118</v>
      </c>
      <c r="K37" s="26">
        <f>(J37/2707)</f>
        <v>0.41300332471370521</v>
      </c>
      <c r="L37" s="3">
        <v>8689</v>
      </c>
      <c r="M37" s="37">
        <f>(L37/22683)</f>
        <v>0.38306220517568224</v>
      </c>
      <c r="N37" s="32"/>
    </row>
    <row r="38" spans="1:14" x14ac:dyDescent="0.2">
      <c r="A38" s="11" t="s">
        <v>37</v>
      </c>
      <c r="B38" s="2">
        <v>569</v>
      </c>
      <c r="C38" s="4">
        <f>(B38/3700)</f>
        <v>0.1537837837837838</v>
      </c>
      <c r="D38" s="3">
        <v>5317</v>
      </c>
      <c r="E38" s="37">
        <f>(D38/28743)</f>
        <v>0.18498417005879692</v>
      </c>
      <c r="F38" s="2">
        <v>475</v>
      </c>
      <c r="G38" s="26">
        <f>(F38/2605)</f>
        <v>0.18234165067178504</v>
      </c>
      <c r="H38" s="3">
        <v>5156</v>
      </c>
      <c r="I38" s="37">
        <f>(H38/23398)</f>
        <v>0.22036071459099069</v>
      </c>
      <c r="J38" s="2">
        <v>415</v>
      </c>
      <c r="K38" s="26">
        <f>(J38/2707)</f>
        <v>0.15330624307351312</v>
      </c>
      <c r="L38" s="3">
        <v>4149</v>
      </c>
      <c r="M38" s="37">
        <f>(L38/22683)</f>
        <v>0.1829123131860865</v>
      </c>
      <c r="N38" s="32"/>
    </row>
    <row r="39" spans="1:14" x14ac:dyDescent="0.2">
      <c r="A39" s="11" t="s">
        <v>38</v>
      </c>
      <c r="B39" s="2">
        <v>501</v>
      </c>
      <c r="C39" s="4">
        <f>(B39/3700)</f>
        <v>0.13540540540540541</v>
      </c>
      <c r="D39" s="3">
        <v>4758</v>
      </c>
      <c r="E39" s="37">
        <f>(D39/28743)</f>
        <v>0.1655359565807327</v>
      </c>
      <c r="F39" s="2">
        <v>467</v>
      </c>
      <c r="G39" s="26">
        <f>(F39/2605)</f>
        <v>0.17927063339731286</v>
      </c>
      <c r="H39" s="3">
        <v>3938</v>
      </c>
      <c r="I39" s="37">
        <f>(H39/23398)</f>
        <v>0.16830498333190871</v>
      </c>
      <c r="J39" s="2">
        <v>391</v>
      </c>
      <c r="K39" s="26">
        <f>(J39/2707)</f>
        <v>0.14444033985962321</v>
      </c>
      <c r="L39" s="3">
        <v>3689</v>
      </c>
      <c r="M39" s="37">
        <f>(L39/22683)</f>
        <v>0.16263280871136976</v>
      </c>
      <c r="N39" s="32"/>
    </row>
    <row r="40" spans="1:14" x14ac:dyDescent="0.2">
      <c r="A40" s="11" t="s">
        <v>39</v>
      </c>
      <c r="B40" s="2">
        <v>688</v>
      </c>
      <c r="C40" s="4">
        <f>(B40/3700)</f>
        <v>0.18594594594594593</v>
      </c>
      <c r="D40" s="3">
        <v>5666</v>
      </c>
      <c r="E40" s="37">
        <f>(D40/28743)</f>
        <v>0.19712625682774937</v>
      </c>
      <c r="F40" s="2">
        <v>414</v>
      </c>
      <c r="G40" s="26">
        <f>(F40/2605)</f>
        <v>0.15892514395393473</v>
      </c>
      <c r="H40" s="3">
        <v>4099</v>
      </c>
      <c r="I40" s="37">
        <f>(H40/23398)</f>
        <v>0.17518591332592529</v>
      </c>
      <c r="J40" s="2">
        <v>596</v>
      </c>
      <c r="K40" s="26">
        <f>(J40/2707)</f>
        <v>0.22016992981159955</v>
      </c>
      <c r="L40" s="3">
        <v>4954</v>
      </c>
      <c r="M40" s="37">
        <f>(L40/22683)</f>
        <v>0.21840144601684081</v>
      </c>
      <c r="N40" s="32"/>
    </row>
    <row r="41" spans="1:14" x14ac:dyDescent="0.2">
      <c r="A41" s="11" t="s">
        <v>40</v>
      </c>
      <c r="B41" s="2">
        <v>151</v>
      </c>
      <c r="C41" s="4">
        <f>(B41/3700)</f>
        <v>4.081081081081081E-2</v>
      </c>
      <c r="D41" s="3">
        <v>936</v>
      </c>
      <c r="E41" s="37">
        <f>(D41/28743)</f>
        <v>3.2564450474898234E-2</v>
      </c>
      <c r="F41" s="2">
        <v>291</v>
      </c>
      <c r="G41" s="26">
        <f>(F41/2605)</f>
        <v>0.11170825335892515</v>
      </c>
      <c r="H41" s="3">
        <v>1452</v>
      </c>
      <c r="I41" s="37">
        <f>(H41/23398)</f>
        <v>6.2056586032994271E-2</v>
      </c>
      <c r="J41" s="2">
        <v>187</v>
      </c>
      <c r="K41" s="26">
        <f>(J41/2707)</f>
        <v>6.9080162541558923E-2</v>
      </c>
      <c r="L41" s="3">
        <v>1202</v>
      </c>
      <c r="M41" s="37">
        <f>(L41/22683)</f>
        <v>5.2991226910020721E-2</v>
      </c>
      <c r="N41" s="32"/>
    </row>
    <row r="42" spans="1:14" x14ac:dyDescent="0.2">
      <c r="A42" s="14" t="s">
        <v>41</v>
      </c>
      <c r="B42" s="86"/>
      <c r="C42" s="4"/>
      <c r="D42" s="26"/>
      <c r="E42" s="37"/>
      <c r="F42" s="38"/>
      <c r="G42" s="26"/>
      <c r="H42" s="29"/>
      <c r="I42" s="37"/>
      <c r="J42" s="38"/>
      <c r="K42" s="26"/>
      <c r="L42" s="26"/>
      <c r="M42" s="37"/>
      <c r="N42" s="32" t="s">
        <v>9</v>
      </c>
    </row>
    <row r="43" spans="1:14" x14ac:dyDescent="0.2">
      <c r="A43" s="11" t="s">
        <v>42</v>
      </c>
      <c r="B43" s="2">
        <v>685</v>
      </c>
      <c r="C43" s="4">
        <f t="shared" ref="C43:C48" si="12">(B43/3700)</f>
        <v>0.18513513513513513</v>
      </c>
      <c r="D43" s="3">
        <v>5339</v>
      </c>
      <c r="E43" s="37">
        <f t="shared" ref="E43:E48" si="13">(D43/28743)</f>
        <v>0.18574957380927531</v>
      </c>
      <c r="F43" s="2">
        <v>406</v>
      </c>
      <c r="G43" s="26">
        <f t="shared" ref="G43:G48" si="14">(F43/2605)</f>
        <v>0.15585412667946258</v>
      </c>
      <c r="H43" s="3">
        <v>4314</v>
      </c>
      <c r="I43" s="37">
        <f t="shared" ref="I43:I48" si="15">(H43/23398)</f>
        <v>0.1843747328831524</v>
      </c>
      <c r="J43" s="2">
        <v>511</v>
      </c>
      <c r="K43" s="26">
        <f t="shared" ref="K43:K48" si="16">(J43/2707)</f>
        <v>0.18876985592907278</v>
      </c>
      <c r="L43" s="3">
        <v>4450</v>
      </c>
      <c r="M43" s="37">
        <f t="shared" ref="M43:M48" si="17">(L43/22683)</f>
        <v>0.19618216285323811</v>
      </c>
      <c r="N43" s="32"/>
    </row>
    <row r="44" spans="1:14" x14ac:dyDescent="0.2">
      <c r="A44" s="11" t="s">
        <v>43</v>
      </c>
      <c r="B44" s="2">
        <v>55</v>
      </c>
      <c r="C44" s="26">
        <f t="shared" si="12"/>
        <v>1.4864864864864866E-2</v>
      </c>
      <c r="D44" s="3">
        <v>318</v>
      </c>
      <c r="E44" s="37">
        <f t="shared" si="13"/>
        <v>1.1063563302369272E-2</v>
      </c>
      <c r="F44" s="2">
        <v>42</v>
      </c>
      <c r="G44" s="26">
        <f t="shared" si="14"/>
        <v>1.6122840690978888E-2</v>
      </c>
      <c r="H44" s="3">
        <v>250</v>
      </c>
      <c r="I44" s="37">
        <f t="shared" si="15"/>
        <v>1.0684673903752457E-2</v>
      </c>
      <c r="J44" s="2">
        <v>40</v>
      </c>
      <c r="K44" s="26">
        <f t="shared" si="16"/>
        <v>1.4776505356483192E-2</v>
      </c>
      <c r="L44" s="3">
        <v>265</v>
      </c>
      <c r="M44" s="37">
        <f t="shared" si="17"/>
        <v>1.1682758012608561E-2</v>
      </c>
      <c r="N44" s="32"/>
    </row>
    <row r="45" spans="1:14" x14ac:dyDescent="0.2">
      <c r="A45" s="11" t="s">
        <v>44</v>
      </c>
      <c r="B45" s="2">
        <v>277</v>
      </c>
      <c r="C45" s="4">
        <f t="shared" si="12"/>
        <v>7.4864864864864863E-2</v>
      </c>
      <c r="D45" s="3">
        <v>1803</v>
      </c>
      <c r="E45" s="37">
        <f t="shared" si="13"/>
        <v>6.2728316459659747E-2</v>
      </c>
      <c r="F45" s="2">
        <v>264</v>
      </c>
      <c r="G45" s="26">
        <f t="shared" si="14"/>
        <v>0.10134357005758157</v>
      </c>
      <c r="H45" s="3">
        <v>1849</v>
      </c>
      <c r="I45" s="37">
        <f t="shared" si="15"/>
        <v>7.9023848192153176E-2</v>
      </c>
      <c r="J45" s="2">
        <v>266</v>
      </c>
      <c r="K45" s="26">
        <f t="shared" si="16"/>
        <v>9.8263760620613219E-2</v>
      </c>
      <c r="L45" s="3">
        <v>2022</v>
      </c>
      <c r="M45" s="37">
        <f t="shared" si="17"/>
        <v>8.9141647930167961E-2</v>
      </c>
      <c r="N45" s="32"/>
    </row>
    <row r="46" spans="1:14" x14ac:dyDescent="0.2">
      <c r="A46" s="11" t="s">
        <v>45</v>
      </c>
      <c r="B46" s="2">
        <v>1480</v>
      </c>
      <c r="C46" s="4">
        <f t="shared" si="12"/>
        <v>0.4</v>
      </c>
      <c r="D46" s="3">
        <v>13287</v>
      </c>
      <c r="E46" s="37">
        <f t="shared" si="13"/>
        <v>0.46226907420937274</v>
      </c>
      <c r="F46" s="2">
        <v>855</v>
      </c>
      <c r="G46" s="26">
        <f t="shared" si="14"/>
        <v>0.32821497120921306</v>
      </c>
      <c r="H46" s="3">
        <v>9685</v>
      </c>
      <c r="I46" s="37">
        <f t="shared" si="15"/>
        <v>0.4139242670313702</v>
      </c>
      <c r="J46" s="2">
        <v>889</v>
      </c>
      <c r="K46" s="26">
        <f t="shared" si="16"/>
        <v>0.32840783154783892</v>
      </c>
      <c r="L46" s="3">
        <v>8600</v>
      </c>
      <c r="M46" s="37">
        <f t="shared" si="17"/>
        <v>0.37913856191861744</v>
      </c>
      <c r="N46" s="32"/>
    </row>
    <row r="47" spans="1:14" x14ac:dyDescent="0.2">
      <c r="A47" s="11" t="s">
        <v>46</v>
      </c>
      <c r="B47" s="2">
        <v>856</v>
      </c>
      <c r="C47" s="4">
        <f t="shared" si="12"/>
        <v>0.23135135135135135</v>
      </c>
      <c r="D47" s="3">
        <v>6532</v>
      </c>
      <c r="E47" s="37">
        <f t="shared" si="13"/>
        <v>0.22725533173294368</v>
      </c>
      <c r="F47" s="2">
        <v>668</v>
      </c>
      <c r="G47" s="26">
        <f t="shared" si="14"/>
        <v>0.25642994241842609</v>
      </c>
      <c r="H47" s="3">
        <v>5801</v>
      </c>
      <c r="I47" s="37">
        <f t="shared" si="15"/>
        <v>0.24792717326267202</v>
      </c>
      <c r="J47" s="2">
        <v>739</v>
      </c>
      <c r="K47" s="26">
        <f t="shared" si="16"/>
        <v>0.27299593646102699</v>
      </c>
      <c r="L47" s="3">
        <v>6033</v>
      </c>
      <c r="M47" s="37">
        <f t="shared" si="17"/>
        <v>0.26597010977383945</v>
      </c>
      <c r="N47" s="32"/>
    </row>
    <row r="48" spans="1:14" x14ac:dyDescent="0.2">
      <c r="A48" s="11" t="s">
        <v>40</v>
      </c>
      <c r="B48" s="2">
        <v>347</v>
      </c>
      <c r="C48" s="4">
        <f t="shared" si="12"/>
        <v>9.3783783783783783E-2</v>
      </c>
      <c r="D48" s="3">
        <v>1464</v>
      </c>
      <c r="E48" s="37">
        <f t="shared" si="13"/>
        <v>5.0934140486379294E-2</v>
      </c>
      <c r="F48" s="2">
        <v>370</v>
      </c>
      <c r="G48" s="26">
        <f t="shared" si="14"/>
        <v>0.14203454894433781</v>
      </c>
      <c r="H48" s="3">
        <v>1499</v>
      </c>
      <c r="I48" s="37">
        <f t="shared" si="15"/>
        <v>6.4065304726899738E-2</v>
      </c>
      <c r="J48" s="2">
        <v>262</v>
      </c>
      <c r="K48" s="26">
        <f t="shared" si="16"/>
        <v>9.6786110084964905E-2</v>
      </c>
      <c r="L48" s="3">
        <v>1313</v>
      </c>
      <c r="M48" s="37">
        <f t="shared" si="17"/>
        <v>5.7884759511528459E-2</v>
      </c>
      <c r="N48" s="32"/>
    </row>
    <row r="49" spans="1:15" x14ac:dyDescent="0.2">
      <c r="A49" s="12" t="s">
        <v>47</v>
      </c>
      <c r="B49" s="7"/>
      <c r="C49" s="6"/>
      <c r="D49" s="26"/>
      <c r="E49" s="37"/>
      <c r="F49" s="38"/>
      <c r="G49" s="26"/>
      <c r="H49" s="29"/>
      <c r="I49" s="37"/>
      <c r="J49" s="38"/>
      <c r="K49" s="26"/>
      <c r="L49" s="26"/>
      <c r="M49" s="37"/>
      <c r="N49" s="32" t="s">
        <v>9</v>
      </c>
    </row>
    <row r="50" spans="1:15" x14ac:dyDescent="0.2">
      <c r="A50" s="13" t="s">
        <v>48</v>
      </c>
      <c r="B50" s="2">
        <v>123</v>
      </c>
      <c r="C50" s="6">
        <f>(B50/3700)</f>
        <v>3.3243243243243244E-2</v>
      </c>
      <c r="D50" s="3">
        <v>1228</v>
      </c>
      <c r="E50" s="37">
        <f>(D50/28743)</f>
        <v>4.2723445708520338E-2</v>
      </c>
      <c r="F50" s="2">
        <v>75</v>
      </c>
      <c r="G50" s="26">
        <f>(F50/2605)</f>
        <v>2.8790786948176585E-2</v>
      </c>
      <c r="H50" s="3">
        <v>832</v>
      </c>
      <c r="I50" s="37">
        <f>(H50/23398)</f>
        <v>3.5558594751688176E-2</v>
      </c>
      <c r="J50" s="2">
        <v>104</v>
      </c>
      <c r="K50" s="26">
        <f>(J50/2707)</f>
        <v>3.8418913926856299E-2</v>
      </c>
      <c r="L50" s="3">
        <v>946</v>
      </c>
      <c r="M50" s="37">
        <f>(L50/22683)</f>
        <v>4.170524181104792E-2</v>
      </c>
      <c r="N50" s="32"/>
    </row>
    <row r="51" spans="1:15" x14ac:dyDescent="0.2">
      <c r="A51" s="13" t="s">
        <v>49</v>
      </c>
      <c r="B51" s="2">
        <v>2751</v>
      </c>
      <c r="C51" s="6">
        <f>(B51/3700)</f>
        <v>0.74351351351351347</v>
      </c>
      <c r="D51" s="3">
        <v>20614</v>
      </c>
      <c r="E51" s="37">
        <f>(D51/28743)</f>
        <v>0.71718331419823955</v>
      </c>
      <c r="F51" s="2">
        <v>1775</v>
      </c>
      <c r="G51" s="26">
        <f>(F51/2605)</f>
        <v>0.68138195777351251</v>
      </c>
      <c r="H51" s="3">
        <v>16548</v>
      </c>
      <c r="I51" s="37">
        <f>(H51/23398)</f>
        <v>0.70723993503718263</v>
      </c>
      <c r="J51" s="2">
        <v>1869</v>
      </c>
      <c r="K51" s="26">
        <f>(J51/2707)</f>
        <v>0.6904322127816771</v>
      </c>
      <c r="L51" s="3">
        <v>15727</v>
      </c>
      <c r="M51" s="37">
        <f>(L51/22683)</f>
        <v>0.69333862363884846</v>
      </c>
      <c r="N51" s="32"/>
    </row>
    <row r="52" spans="1:15" x14ac:dyDescent="0.2">
      <c r="A52" s="13" t="s">
        <v>50</v>
      </c>
      <c r="B52" s="2">
        <v>469</v>
      </c>
      <c r="C52" s="6">
        <f>(B52/3700)</f>
        <v>0.12675675675675677</v>
      </c>
      <c r="D52" s="3">
        <v>4479</v>
      </c>
      <c r="E52" s="37">
        <f>(D52/28743)</f>
        <v>0.15582924538148418</v>
      </c>
      <c r="F52" s="2">
        <v>326</v>
      </c>
      <c r="G52" s="26">
        <f>(F52/2605)</f>
        <v>0.12514395393474087</v>
      </c>
      <c r="H52" s="3">
        <v>3552</v>
      </c>
      <c r="I52" s="37">
        <f>(H52/23398)</f>
        <v>0.15180784682451492</v>
      </c>
      <c r="J52" s="2">
        <v>397</v>
      </c>
      <c r="K52" s="26">
        <f>(J52/2707)</f>
        <v>0.14665681566309569</v>
      </c>
      <c r="L52" s="3">
        <v>3873</v>
      </c>
      <c r="M52" s="37">
        <f>(L52/22683)</f>
        <v>0.17074461050125644</v>
      </c>
      <c r="N52" s="32"/>
    </row>
    <row r="53" spans="1:15" x14ac:dyDescent="0.2">
      <c r="A53" s="13" t="s">
        <v>51</v>
      </c>
      <c r="B53" s="2">
        <v>176</v>
      </c>
      <c r="C53" s="6">
        <f>(B53/3700)</f>
        <v>4.7567567567567567E-2</v>
      </c>
      <c r="D53" s="3">
        <v>1338</v>
      </c>
      <c r="E53" s="37">
        <f>(D53/28743)</f>
        <v>4.6550464460912225E-2</v>
      </c>
      <c r="F53" s="2">
        <v>128</v>
      </c>
      <c r="G53" s="26">
        <f>(F53/2605)</f>
        <v>4.9136276391554705E-2</v>
      </c>
      <c r="H53" s="3">
        <v>982</v>
      </c>
      <c r="I53" s="37">
        <f>(H53/23398)</f>
        <v>4.1969399093939652E-2</v>
      </c>
      <c r="J53" s="2">
        <v>131</v>
      </c>
      <c r="K53" s="26">
        <f>(J53/2707)</f>
        <v>4.8393055042482452E-2</v>
      </c>
      <c r="L53" s="3">
        <v>913</v>
      </c>
      <c r="M53" s="37">
        <f>(L53/22683)</f>
        <v>4.0250407794383457E-2</v>
      </c>
      <c r="N53" s="32"/>
    </row>
    <row r="54" spans="1:15" ht="17" thickBot="1" x14ac:dyDescent="0.25">
      <c r="A54" s="15" t="s">
        <v>40</v>
      </c>
      <c r="B54" s="88">
        <v>181</v>
      </c>
      <c r="C54" s="16">
        <f>(B54/3700)</f>
        <v>4.8918918918918919E-2</v>
      </c>
      <c r="D54" s="39">
        <v>1084</v>
      </c>
      <c r="E54" s="40">
        <f>(D54/28743)</f>
        <v>3.7713530250843681E-2</v>
      </c>
      <c r="F54" s="88">
        <v>301</v>
      </c>
      <c r="G54" s="27">
        <f>(F54/2605)</f>
        <v>0.11554702495201535</v>
      </c>
      <c r="H54" s="39">
        <v>1484</v>
      </c>
      <c r="I54" s="40">
        <f>(H54/23398)</f>
        <v>6.3424224292674594E-2</v>
      </c>
      <c r="J54" s="88">
        <v>206</v>
      </c>
      <c r="K54" s="27">
        <f>(J54/2707)</f>
        <v>7.6099002585888434E-2</v>
      </c>
      <c r="L54" s="39">
        <v>1224</v>
      </c>
      <c r="M54" s="40">
        <f>(L54/22683)</f>
        <v>5.3961116254463697E-2</v>
      </c>
      <c r="N54" s="34"/>
    </row>
    <row r="55" spans="1:15" x14ac:dyDescent="0.2">
      <c r="A55" s="19"/>
      <c r="B55" s="108"/>
      <c r="C55" s="108"/>
      <c r="D55" s="109"/>
      <c r="E55" s="109"/>
      <c r="F55" s="110"/>
      <c r="G55" s="22"/>
      <c r="H55" s="110"/>
      <c r="I55" s="109"/>
      <c r="J55" s="110"/>
      <c r="K55" s="109"/>
      <c r="L55" s="109"/>
      <c r="M55" s="109"/>
      <c r="N55" s="19"/>
    </row>
    <row r="56" spans="1:15" x14ac:dyDescent="0.2">
      <c r="M56" s="239" t="s">
        <v>492</v>
      </c>
      <c r="N56" s="240" t="s">
        <v>62</v>
      </c>
      <c r="O56" s="239"/>
    </row>
    <row r="57" spans="1:15" ht="17" thickBot="1" x14ac:dyDescent="0.25"/>
    <row r="58" spans="1:15" x14ac:dyDescent="0.2">
      <c r="A58" s="126"/>
      <c r="B58" s="200" t="s">
        <v>122</v>
      </c>
      <c r="C58" s="200"/>
      <c r="D58" s="200"/>
      <c r="E58" s="200" t="s">
        <v>123</v>
      </c>
      <c r="F58" s="200"/>
      <c r="G58" s="200"/>
      <c r="H58" s="127"/>
    </row>
    <row r="59" spans="1:15" x14ac:dyDescent="0.2">
      <c r="A59" s="148" t="s">
        <v>127</v>
      </c>
      <c r="B59" s="48" t="s">
        <v>124</v>
      </c>
      <c r="C59" s="133" t="s">
        <v>125</v>
      </c>
      <c r="D59" s="48" t="s">
        <v>126</v>
      </c>
      <c r="E59" s="133" t="s">
        <v>124</v>
      </c>
      <c r="F59" s="48" t="s">
        <v>125</v>
      </c>
      <c r="G59" s="133" t="s">
        <v>126</v>
      </c>
      <c r="H59" s="49" t="s">
        <v>7</v>
      </c>
    </row>
    <row r="60" spans="1:15" ht="17" thickBot="1" x14ac:dyDescent="0.25">
      <c r="A60" s="46" t="s">
        <v>121</v>
      </c>
      <c r="B60" s="39" t="s">
        <v>130</v>
      </c>
      <c r="C60" s="121" t="s">
        <v>128</v>
      </c>
      <c r="D60" s="122" t="s">
        <v>129</v>
      </c>
      <c r="E60" s="123" t="s">
        <v>132</v>
      </c>
      <c r="F60" s="124" t="s">
        <v>131</v>
      </c>
      <c r="G60" s="122" t="s">
        <v>153</v>
      </c>
      <c r="H60" s="83" t="s">
        <v>9</v>
      </c>
    </row>
    <row r="61" spans="1:15" s="24" customFormat="1" ht="51" x14ac:dyDescent="0.2">
      <c r="A61" s="163" t="s">
        <v>423</v>
      </c>
      <c r="B61" s="145" t="s">
        <v>467</v>
      </c>
      <c r="C61" s="147" t="s">
        <v>468</v>
      </c>
      <c r="D61" s="145" t="s">
        <v>469</v>
      </c>
      <c r="E61" s="147" t="s">
        <v>470</v>
      </c>
      <c r="F61" s="146" t="s">
        <v>471</v>
      </c>
      <c r="G61" s="147" t="s">
        <v>472</v>
      </c>
      <c r="H61" s="164" t="s">
        <v>9</v>
      </c>
      <c r="I61" s="23"/>
      <c r="J61" s="30"/>
      <c r="K61" s="23"/>
    </row>
    <row r="62" spans="1:15" s="24" customFormat="1" ht="17" thickBot="1" x14ac:dyDescent="0.25">
      <c r="A62" s="165" t="s">
        <v>421</v>
      </c>
      <c r="B62" s="123" t="s">
        <v>481</v>
      </c>
      <c r="C62" s="122" t="s">
        <v>482</v>
      </c>
      <c r="D62" s="122" t="s">
        <v>483</v>
      </c>
      <c r="E62" s="123" t="s">
        <v>484</v>
      </c>
      <c r="F62" s="122" t="s">
        <v>482</v>
      </c>
      <c r="G62" s="122" t="s">
        <v>485</v>
      </c>
      <c r="H62" s="166" t="s">
        <v>9</v>
      </c>
      <c r="I62" s="23"/>
      <c r="J62" s="30"/>
      <c r="K62" s="23"/>
    </row>
    <row r="63" spans="1:15" s="24" customFormat="1" ht="48" x14ac:dyDescent="0.2">
      <c r="A63" s="167" t="s">
        <v>459</v>
      </c>
      <c r="B63" s="194" t="s">
        <v>490</v>
      </c>
      <c r="C63" s="194"/>
      <c r="D63" s="194" t="s">
        <v>491</v>
      </c>
      <c r="E63" s="194"/>
      <c r="F63" s="168" t="s">
        <v>7</v>
      </c>
      <c r="G63" s="193"/>
      <c r="H63" s="193"/>
      <c r="I63" s="23"/>
      <c r="J63" s="30"/>
      <c r="K63" s="23"/>
    </row>
    <row r="64" spans="1:15" s="24" customFormat="1" x14ac:dyDescent="0.2">
      <c r="A64" s="169" t="s">
        <v>424</v>
      </c>
      <c r="B64" s="151"/>
      <c r="C64" s="151"/>
      <c r="D64" s="151"/>
      <c r="E64" s="151"/>
      <c r="F64" s="164" t="s">
        <v>9</v>
      </c>
      <c r="G64" s="193"/>
      <c r="H64" s="193"/>
      <c r="I64" s="23"/>
      <c r="J64" s="30"/>
      <c r="K64" s="23"/>
    </row>
    <row r="65" spans="1:11" s="24" customFormat="1" x14ac:dyDescent="0.2">
      <c r="A65" s="170" t="s">
        <v>1</v>
      </c>
      <c r="B65" s="151">
        <v>282</v>
      </c>
      <c r="C65" s="26">
        <f>(B65/1526)</f>
        <v>0.18479685452162517</v>
      </c>
      <c r="D65" s="151">
        <v>3248</v>
      </c>
      <c r="E65" s="26">
        <f>(D65/12990)</f>
        <v>0.25003849114703619</v>
      </c>
      <c r="F65" s="164"/>
      <c r="G65" s="193"/>
      <c r="H65" s="193"/>
      <c r="I65" s="23"/>
      <c r="J65" s="30"/>
      <c r="K65" s="23"/>
    </row>
    <row r="66" spans="1:11" s="24" customFormat="1" x14ac:dyDescent="0.2">
      <c r="A66" s="170" t="s">
        <v>34</v>
      </c>
      <c r="B66" s="151">
        <v>498</v>
      </c>
      <c r="C66" s="26">
        <f>(B66/1526)</f>
        <v>0.32634338138925295</v>
      </c>
      <c r="D66" s="151">
        <v>3049</v>
      </c>
      <c r="E66" s="26">
        <f>(D66/12990)</f>
        <v>0.23471901462663589</v>
      </c>
      <c r="F66" s="164"/>
      <c r="G66" s="193"/>
      <c r="H66" s="193"/>
      <c r="I66" s="23"/>
      <c r="J66" s="30"/>
      <c r="K66" s="23"/>
    </row>
    <row r="67" spans="1:11" s="24" customFormat="1" x14ac:dyDescent="0.2">
      <c r="A67" s="169" t="s">
        <v>425</v>
      </c>
      <c r="B67" s="151"/>
      <c r="C67" s="26"/>
      <c r="D67" s="151"/>
      <c r="E67" s="26"/>
      <c r="F67" s="164" t="s">
        <v>9</v>
      </c>
      <c r="G67" s="193"/>
      <c r="H67" s="193"/>
      <c r="I67" s="23"/>
      <c r="J67" s="30"/>
      <c r="K67" s="23"/>
    </row>
    <row r="68" spans="1:11" s="24" customFormat="1" x14ac:dyDescent="0.2">
      <c r="A68" s="170" t="s">
        <v>1</v>
      </c>
      <c r="B68" s="151">
        <v>273</v>
      </c>
      <c r="C68" s="26">
        <f>(B68/1526)</f>
        <v>0.17889908256880735</v>
      </c>
      <c r="D68" s="151">
        <v>2379</v>
      </c>
      <c r="E68" s="26">
        <f>(D68/12990)</f>
        <v>0.18314087759815242</v>
      </c>
      <c r="F68" s="164"/>
      <c r="G68" s="193"/>
      <c r="H68" s="193"/>
      <c r="I68" s="23"/>
      <c r="J68" s="30"/>
      <c r="K68" s="23"/>
    </row>
    <row r="69" spans="1:11" s="24" customFormat="1" ht="17" thickBot="1" x14ac:dyDescent="0.25">
      <c r="A69" s="171" t="s">
        <v>34</v>
      </c>
      <c r="B69" s="123">
        <v>473</v>
      </c>
      <c r="C69" s="27">
        <f>(B69/1526)</f>
        <v>0.30996068152031453</v>
      </c>
      <c r="D69" s="123">
        <v>4314</v>
      </c>
      <c r="E69" s="27">
        <f>(D69/12990)</f>
        <v>0.3321016166281755</v>
      </c>
      <c r="F69" s="166"/>
      <c r="G69" s="143"/>
      <c r="H69" s="22"/>
      <c r="I69" s="23"/>
      <c r="J69" s="30"/>
      <c r="K69" s="23"/>
    </row>
    <row r="70" spans="1:11" x14ac:dyDescent="0.2">
      <c r="A70" s="173"/>
      <c r="B70" s="201" t="s">
        <v>122</v>
      </c>
      <c r="C70" s="201"/>
      <c r="D70" s="201"/>
      <c r="E70" s="201" t="s">
        <v>123</v>
      </c>
      <c r="F70" s="201"/>
      <c r="G70" s="201"/>
      <c r="H70" s="174"/>
    </row>
    <row r="71" spans="1:11" x14ac:dyDescent="0.2">
      <c r="A71" s="175" t="s">
        <v>0</v>
      </c>
      <c r="B71" s="176" t="s">
        <v>124</v>
      </c>
      <c r="C71" s="177" t="s">
        <v>125</v>
      </c>
      <c r="D71" s="176" t="s">
        <v>126</v>
      </c>
      <c r="E71" s="177" t="s">
        <v>124</v>
      </c>
      <c r="F71" s="176" t="s">
        <v>125</v>
      </c>
      <c r="G71" s="177" t="s">
        <v>126</v>
      </c>
      <c r="H71" s="178" t="s">
        <v>7</v>
      </c>
    </row>
    <row r="72" spans="1:11" ht="17" thickBot="1" x14ac:dyDescent="0.25">
      <c r="A72" s="172" t="s">
        <v>121</v>
      </c>
      <c r="B72" s="123" t="s">
        <v>218</v>
      </c>
      <c r="C72" s="122" t="s">
        <v>219</v>
      </c>
      <c r="D72" s="122" t="s">
        <v>220</v>
      </c>
      <c r="E72" s="123" t="s">
        <v>221</v>
      </c>
      <c r="F72" s="124" t="s">
        <v>222</v>
      </c>
      <c r="G72" s="122" t="s">
        <v>223</v>
      </c>
      <c r="H72" s="166" t="s">
        <v>9</v>
      </c>
    </row>
    <row r="73" spans="1:11" s="24" customFormat="1" ht="51" x14ac:dyDescent="0.2">
      <c r="A73" s="163" t="s">
        <v>423</v>
      </c>
      <c r="B73" s="145" t="s">
        <v>466</v>
      </c>
      <c r="C73" s="147" t="s">
        <v>465</v>
      </c>
      <c r="D73" s="145" t="s">
        <v>435</v>
      </c>
      <c r="E73" s="147" t="s">
        <v>462</v>
      </c>
      <c r="F73" s="146" t="s">
        <v>463</v>
      </c>
      <c r="G73" s="147" t="s">
        <v>464</v>
      </c>
      <c r="H73" s="164" t="s">
        <v>9</v>
      </c>
      <c r="I73" s="23"/>
      <c r="J73" s="30"/>
      <c r="K73" s="23"/>
    </row>
    <row r="74" spans="1:11" s="24" customFormat="1" ht="17" thickBot="1" x14ac:dyDescent="0.25">
      <c r="A74" s="165" t="s">
        <v>421</v>
      </c>
      <c r="B74" s="195" t="s">
        <v>441</v>
      </c>
      <c r="C74" s="196"/>
      <c r="D74" s="196"/>
      <c r="E74" s="196"/>
      <c r="F74" s="196"/>
      <c r="G74" s="196"/>
      <c r="H74" s="197"/>
      <c r="I74" s="23"/>
      <c r="J74" s="30"/>
      <c r="K74" s="23"/>
    </row>
    <row r="75" spans="1:11" s="24" customFormat="1" ht="48" x14ac:dyDescent="0.2">
      <c r="A75" s="179" t="s">
        <v>455</v>
      </c>
      <c r="B75" s="198" t="s">
        <v>488</v>
      </c>
      <c r="C75" s="198"/>
      <c r="D75" s="198" t="s">
        <v>489</v>
      </c>
      <c r="E75" s="198"/>
      <c r="F75" s="180" t="s">
        <v>7</v>
      </c>
      <c r="G75" s="181"/>
      <c r="H75" s="181"/>
      <c r="I75" s="23"/>
      <c r="J75" s="30"/>
      <c r="K75" s="23"/>
    </row>
    <row r="76" spans="1:11" s="24" customFormat="1" x14ac:dyDescent="0.2">
      <c r="A76" s="182" t="s">
        <v>424</v>
      </c>
      <c r="B76" s="183"/>
      <c r="C76" s="183"/>
      <c r="D76" s="183"/>
      <c r="E76" s="183"/>
      <c r="F76" s="184" t="s">
        <v>9</v>
      </c>
      <c r="G76" s="181"/>
      <c r="H76" s="181"/>
      <c r="I76" s="23"/>
      <c r="J76" s="30"/>
      <c r="K76" s="23"/>
    </row>
    <row r="77" spans="1:11" s="24" customFormat="1" x14ac:dyDescent="0.2">
      <c r="A77" s="185" t="s">
        <v>1</v>
      </c>
      <c r="B77" s="183">
        <v>310</v>
      </c>
      <c r="C77" s="186">
        <f>(B77/1237)</f>
        <v>0.25060630557801133</v>
      </c>
      <c r="D77" s="183">
        <v>4338</v>
      </c>
      <c r="E77" s="186">
        <f>(D77/17977)</f>
        <v>0.24130833843244145</v>
      </c>
      <c r="F77" s="184"/>
      <c r="G77" s="181"/>
      <c r="H77" s="181"/>
      <c r="I77" s="23"/>
      <c r="J77" s="30"/>
      <c r="K77" s="23"/>
    </row>
    <row r="78" spans="1:11" s="24" customFormat="1" x14ac:dyDescent="0.2">
      <c r="A78" s="185" t="s">
        <v>34</v>
      </c>
      <c r="B78" s="183">
        <v>398</v>
      </c>
      <c r="C78" s="186">
        <f>(B78/1237)</f>
        <v>0.3217461600646726</v>
      </c>
      <c r="D78" s="183">
        <v>6494</v>
      </c>
      <c r="E78" s="186">
        <f>(D78/17977)</f>
        <v>0.3612393614062413</v>
      </c>
      <c r="F78" s="184"/>
      <c r="G78" s="181"/>
      <c r="H78" s="181"/>
      <c r="I78" s="23"/>
      <c r="J78" s="30"/>
      <c r="K78" s="23"/>
    </row>
    <row r="79" spans="1:11" s="24" customFormat="1" x14ac:dyDescent="0.2">
      <c r="A79" s="182" t="s">
        <v>425</v>
      </c>
      <c r="B79" s="183"/>
      <c r="C79" s="186"/>
      <c r="D79" s="183"/>
      <c r="E79" s="186"/>
      <c r="F79" s="184" t="s">
        <v>9</v>
      </c>
      <c r="G79" s="181"/>
      <c r="H79" s="181"/>
      <c r="I79" s="23"/>
      <c r="J79" s="30"/>
      <c r="K79" s="23"/>
    </row>
    <row r="80" spans="1:11" s="24" customFormat="1" x14ac:dyDescent="0.2">
      <c r="A80" s="185" t="s">
        <v>1</v>
      </c>
      <c r="B80" s="183">
        <v>229</v>
      </c>
      <c r="C80" s="186">
        <f>(B80/1237)</f>
        <v>0.18512530315278899</v>
      </c>
      <c r="D80" s="183">
        <v>2572</v>
      </c>
      <c r="E80" s="186">
        <f>(D80/17977)</f>
        <v>0.14307170273126774</v>
      </c>
      <c r="F80" s="184"/>
      <c r="G80" s="181"/>
      <c r="H80" s="181"/>
      <c r="I80" s="23"/>
      <c r="J80" s="30"/>
      <c r="K80" s="23"/>
    </row>
    <row r="81" spans="1:11" s="24" customFormat="1" ht="17" thickBot="1" x14ac:dyDescent="0.25">
      <c r="A81" s="187" t="s">
        <v>34</v>
      </c>
      <c r="B81" s="188">
        <v>300</v>
      </c>
      <c r="C81" s="189">
        <f>(B81/1237)</f>
        <v>0.24252223120452709</v>
      </c>
      <c r="D81" s="188">
        <v>4573</v>
      </c>
      <c r="E81" s="189">
        <f>(D81/17977)</f>
        <v>0.25438059743004948</v>
      </c>
      <c r="F81" s="190"/>
      <c r="G81" s="191"/>
      <c r="H81" s="192"/>
      <c r="I81" s="23"/>
      <c r="J81" s="30"/>
      <c r="K81" s="23"/>
    </row>
    <row r="82" spans="1:11" x14ac:dyDescent="0.2">
      <c r="A82" s="118"/>
      <c r="B82" s="199" t="s">
        <v>122</v>
      </c>
      <c r="C82" s="199"/>
      <c r="D82" s="199"/>
      <c r="E82" s="199" t="s">
        <v>123</v>
      </c>
      <c r="F82" s="199"/>
      <c r="G82" s="199"/>
      <c r="H82" s="160"/>
    </row>
    <row r="83" spans="1:11" x14ac:dyDescent="0.2">
      <c r="A83" s="77" t="s">
        <v>59</v>
      </c>
      <c r="B83" s="152" t="s">
        <v>124</v>
      </c>
      <c r="C83" s="153" t="s">
        <v>125</v>
      </c>
      <c r="D83" s="152" t="s">
        <v>126</v>
      </c>
      <c r="E83" s="153" t="s">
        <v>124</v>
      </c>
      <c r="F83" s="152" t="s">
        <v>125</v>
      </c>
      <c r="G83" s="153" t="s">
        <v>126</v>
      </c>
      <c r="H83" s="161" t="s">
        <v>7</v>
      </c>
    </row>
    <row r="84" spans="1:11" ht="17" thickBot="1" x14ac:dyDescent="0.25">
      <c r="A84" s="162" t="s">
        <v>121</v>
      </c>
      <c r="B84" s="119" t="s">
        <v>224</v>
      </c>
      <c r="C84" s="120" t="s">
        <v>225</v>
      </c>
      <c r="D84" s="120" t="s">
        <v>226</v>
      </c>
      <c r="E84" s="119" t="s">
        <v>227</v>
      </c>
      <c r="F84" s="120" t="s">
        <v>131</v>
      </c>
      <c r="G84" s="120" t="s">
        <v>228</v>
      </c>
      <c r="H84" s="83" t="s">
        <v>9</v>
      </c>
    </row>
    <row r="85" spans="1:11" s="24" customFormat="1" ht="51" x14ac:dyDescent="0.2">
      <c r="A85" s="163" t="s">
        <v>423</v>
      </c>
      <c r="B85" s="145" t="s">
        <v>473</v>
      </c>
      <c r="C85" s="147" t="s">
        <v>474</v>
      </c>
      <c r="D85" s="145" t="s">
        <v>475</v>
      </c>
      <c r="E85" s="147" t="s">
        <v>476</v>
      </c>
      <c r="F85" s="146" t="s">
        <v>434</v>
      </c>
      <c r="G85" s="147" t="s">
        <v>452</v>
      </c>
      <c r="H85" s="164" t="s">
        <v>9</v>
      </c>
      <c r="I85" s="23"/>
      <c r="J85" s="30"/>
      <c r="K85" s="23"/>
    </row>
    <row r="86" spans="1:11" s="24" customFormat="1" ht="17" thickBot="1" x14ac:dyDescent="0.25">
      <c r="A86" s="165" t="s">
        <v>421</v>
      </c>
      <c r="B86" s="123" t="s">
        <v>477</v>
      </c>
      <c r="C86" s="122" t="s">
        <v>422</v>
      </c>
      <c r="D86" s="122" t="s">
        <v>478</v>
      </c>
      <c r="E86" s="123" t="s">
        <v>479</v>
      </c>
      <c r="F86" s="122" t="s">
        <v>422</v>
      </c>
      <c r="G86" s="122" t="s">
        <v>480</v>
      </c>
      <c r="H86" s="166" t="s">
        <v>9</v>
      </c>
      <c r="I86" s="23"/>
      <c r="J86" s="30"/>
      <c r="K86" s="23"/>
    </row>
    <row r="87" spans="1:11" s="24" customFormat="1" ht="48" x14ac:dyDescent="0.2">
      <c r="A87" s="167" t="s">
        <v>458</v>
      </c>
      <c r="B87" s="194" t="s">
        <v>486</v>
      </c>
      <c r="C87" s="194"/>
      <c r="D87" s="194" t="s">
        <v>487</v>
      </c>
      <c r="E87" s="194"/>
      <c r="F87" s="168" t="s">
        <v>7</v>
      </c>
      <c r="G87" s="143"/>
      <c r="H87" s="22"/>
      <c r="I87" s="23"/>
      <c r="J87" s="30"/>
      <c r="K87" s="23"/>
    </row>
    <row r="88" spans="1:11" s="24" customFormat="1" x14ac:dyDescent="0.2">
      <c r="A88" s="169" t="s">
        <v>424</v>
      </c>
      <c r="B88" s="151"/>
      <c r="C88" s="151"/>
      <c r="D88" s="151"/>
      <c r="E88" s="151"/>
      <c r="F88" s="164" t="s">
        <v>9</v>
      </c>
      <c r="G88" s="143"/>
      <c r="H88" s="22"/>
      <c r="I88" s="23"/>
      <c r="J88" s="30"/>
      <c r="K88" s="23"/>
    </row>
    <row r="89" spans="1:11" s="24" customFormat="1" x14ac:dyDescent="0.2">
      <c r="A89" s="170" t="s">
        <v>1</v>
      </c>
      <c r="B89" s="151">
        <v>454</v>
      </c>
      <c r="C89" s="26">
        <f>(B89/41)</f>
        <v>11.073170731707316</v>
      </c>
      <c r="D89" s="24">
        <v>5108</v>
      </c>
      <c r="E89" s="26">
        <f>(D89/145109)</f>
        <v>3.5201124671798444E-2</v>
      </c>
      <c r="F89" s="164"/>
      <c r="G89" s="143"/>
      <c r="H89" s="22"/>
      <c r="I89" s="23"/>
      <c r="J89" s="30"/>
      <c r="K89" s="23"/>
    </row>
    <row r="90" spans="1:11" s="24" customFormat="1" x14ac:dyDescent="0.2">
      <c r="A90" s="170" t="s">
        <v>34</v>
      </c>
      <c r="B90" s="151">
        <v>979</v>
      </c>
      <c r="C90" s="26">
        <f>(B90/41)</f>
        <v>23.878048780487806</v>
      </c>
      <c r="D90" s="151">
        <v>9411</v>
      </c>
      <c r="E90" s="26">
        <f>(D90/145109)</f>
        <v>6.4854695435844781E-2</v>
      </c>
      <c r="F90" s="164"/>
      <c r="G90" s="143"/>
      <c r="H90" s="22"/>
      <c r="I90" s="23"/>
      <c r="J90" s="30"/>
      <c r="K90" s="23"/>
    </row>
    <row r="91" spans="1:11" s="24" customFormat="1" x14ac:dyDescent="0.2">
      <c r="A91" s="169" t="s">
        <v>425</v>
      </c>
      <c r="B91" s="151"/>
      <c r="C91" s="26"/>
      <c r="D91" s="151"/>
      <c r="E91" s="26"/>
      <c r="F91" s="164" t="s">
        <v>9</v>
      </c>
      <c r="G91" s="143"/>
      <c r="H91" s="22"/>
      <c r="I91" s="23"/>
      <c r="J91" s="30"/>
      <c r="K91" s="23"/>
    </row>
    <row r="92" spans="1:11" s="24" customFormat="1" x14ac:dyDescent="0.2">
      <c r="A92" s="170" t="s">
        <v>1</v>
      </c>
      <c r="B92" s="151">
        <v>267</v>
      </c>
      <c r="C92" s="26">
        <f>(B92/41)</f>
        <v>6.5121951219512191</v>
      </c>
      <c r="D92" s="151">
        <v>3103</v>
      </c>
      <c r="E92" s="26">
        <f>(D92/145109)</f>
        <v>2.1383925187273015E-2</v>
      </c>
      <c r="F92" s="164"/>
      <c r="G92" s="143"/>
      <c r="H92" s="22"/>
      <c r="I92" s="23"/>
      <c r="J92" s="30"/>
      <c r="K92" s="23"/>
    </row>
    <row r="93" spans="1:11" s="24" customFormat="1" ht="17" thickBot="1" x14ac:dyDescent="0.25">
      <c r="A93" s="171" t="s">
        <v>34</v>
      </c>
      <c r="B93" s="123">
        <v>400</v>
      </c>
      <c r="C93" s="27">
        <f>(B93/41)</f>
        <v>9.7560975609756095</v>
      </c>
      <c r="D93" s="123">
        <v>4090</v>
      </c>
      <c r="E93" s="27">
        <f>(D93/145109)</f>
        <v>2.8185708674169072E-2</v>
      </c>
      <c r="F93" s="166"/>
      <c r="G93" s="143"/>
      <c r="H93" s="22"/>
      <c r="I93" s="23"/>
      <c r="J93" s="30"/>
      <c r="K93" s="23"/>
    </row>
    <row r="94" spans="1:11" x14ac:dyDescent="0.2">
      <c r="C94" s="20"/>
      <c r="D94"/>
      <c r="E94" s="20"/>
      <c r="F94"/>
      <c r="G94" s="20"/>
      <c r="H94"/>
    </row>
    <row r="95" spans="1:11" x14ac:dyDescent="0.2">
      <c r="C95" s="20"/>
      <c r="D95"/>
      <c r="E95" s="20"/>
      <c r="F95"/>
      <c r="G95" s="20"/>
      <c r="H95"/>
    </row>
    <row r="96" spans="1:11" x14ac:dyDescent="0.2">
      <c r="A96" t="s">
        <v>426</v>
      </c>
      <c r="C96" s="20"/>
      <c r="D96"/>
      <c r="E96" s="20"/>
      <c r="F96"/>
      <c r="G96" s="20"/>
      <c r="H96"/>
    </row>
    <row r="97" spans="1:8" x14ac:dyDescent="0.2">
      <c r="A97" t="s">
        <v>442</v>
      </c>
      <c r="C97" s="20"/>
      <c r="D97"/>
      <c r="E97" s="20"/>
      <c r="F97"/>
      <c r="G97" s="20"/>
      <c r="H97"/>
    </row>
    <row r="98" spans="1:8" x14ac:dyDescent="0.2">
      <c r="C98" s="20"/>
      <c r="D98"/>
      <c r="E98" s="20"/>
      <c r="F98"/>
      <c r="G98" s="20"/>
      <c r="H98"/>
    </row>
  </sheetData>
  <mergeCells count="29">
    <mergeCell ref="B4:C4"/>
    <mergeCell ref="J4:K4"/>
    <mergeCell ref="L4:M4"/>
    <mergeCell ref="H4:I4"/>
    <mergeCell ref="F4:G4"/>
    <mergeCell ref="D4:E4"/>
    <mergeCell ref="A1:N1"/>
    <mergeCell ref="B3:C3"/>
    <mergeCell ref="D3:E3"/>
    <mergeCell ref="F3:G3"/>
    <mergeCell ref="H3:I3"/>
    <mergeCell ref="J3:K3"/>
    <mergeCell ref="L3:M3"/>
    <mergeCell ref="B2:E2"/>
    <mergeCell ref="F2:I2"/>
    <mergeCell ref="J2:M2"/>
    <mergeCell ref="B58:D58"/>
    <mergeCell ref="E58:G58"/>
    <mergeCell ref="B63:C63"/>
    <mergeCell ref="D63:E63"/>
    <mergeCell ref="B70:D70"/>
    <mergeCell ref="E70:G70"/>
    <mergeCell ref="B87:C87"/>
    <mergeCell ref="D87:E87"/>
    <mergeCell ref="B74:H74"/>
    <mergeCell ref="B75:C75"/>
    <mergeCell ref="D75:E75"/>
    <mergeCell ref="B82:D82"/>
    <mergeCell ref="E82:G82"/>
  </mergeCells>
  <pageMargins left="0.7" right="0.7" top="0.75" bottom="0.75" header="0.3" footer="0.3"/>
  <ignoredErrors>
    <ignoredError sqref="F86 C8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6DAD-2247-C34D-BFEB-DA079F5645F1}">
  <dimension ref="A1:M46"/>
  <sheetViews>
    <sheetView topLeftCell="A13" zoomScale="117" zoomScaleNormal="164" workbookViewId="0">
      <pane xSplit="1" topLeftCell="B1" activePane="topRight" state="frozen"/>
      <selection pane="topRight" activeCell="D48" sqref="D48"/>
    </sheetView>
  </sheetViews>
  <sheetFormatPr baseColWidth="10" defaultRowHeight="16" x14ac:dyDescent="0.2"/>
  <cols>
    <col min="1" max="1" width="26.5" customWidth="1"/>
    <col min="2" max="2" width="21.6640625" customWidth="1"/>
    <col min="3" max="3" width="15.6640625" style="51" customWidth="1"/>
    <col min="4" max="4" width="21.33203125" style="67" customWidth="1"/>
    <col min="5" max="5" width="19.6640625" style="58" customWidth="1"/>
    <col min="6" max="6" width="19" style="68" customWidth="1"/>
    <col min="7" max="7" width="17.33203125" style="51" customWidth="1"/>
    <col min="8" max="8" width="19.6640625" style="60" customWidth="1"/>
    <col min="9" max="9" width="17.33203125" style="58" customWidth="1"/>
    <col min="10" max="10" width="20.1640625" style="60" customWidth="1"/>
    <col min="11" max="11" width="14.1640625" style="58" customWidth="1"/>
    <col min="12" max="12" width="18.5" style="60" customWidth="1"/>
    <col min="13" max="13" width="14.1640625" style="58" customWidth="1"/>
  </cols>
  <sheetData>
    <row r="1" spans="1:13" ht="62" customHeight="1" x14ac:dyDescent="0.25">
      <c r="A1" s="222" t="s">
        <v>57</v>
      </c>
      <c r="B1" s="222"/>
      <c r="C1" s="222"/>
      <c r="D1" s="222"/>
      <c r="E1" s="222"/>
      <c r="F1" s="222"/>
      <c r="G1" s="222"/>
      <c r="H1" s="222"/>
      <c r="I1" s="222"/>
      <c r="J1" s="222"/>
      <c r="K1" s="222"/>
      <c r="L1" s="222"/>
      <c r="M1" s="222"/>
    </row>
    <row r="2" spans="1:13" ht="19" x14ac:dyDescent="0.25">
      <c r="A2" s="3"/>
      <c r="B2" s="221" t="s">
        <v>196</v>
      </c>
      <c r="C2" s="221"/>
      <c r="D2" s="221"/>
      <c r="E2" s="221"/>
      <c r="F2" s="221" t="s">
        <v>0</v>
      </c>
      <c r="G2" s="221"/>
      <c r="H2" s="221"/>
      <c r="I2" s="221"/>
      <c r="J2" s="221" t="s">
        <v>60</v>
      </c>
      <c r="K2" s="221"/>
      <c r="L2" s="221"/>
      <c r="M2" s="221"/>
    </row>
    <row r="3" spans="1:13" x14ac:dyDescent="0.2">
      <c r="A3" s="3"/>
      <c r="B3" s="219" t="s">
        <v>52</v>
      </c>
      <c r="C3" s="219"/>
      <c r="D3" s="220" t="s">
        <v>53</v>
      </c>
      <c r="E3" s="220"/>
      <c r="F3" s="219" t="s">
        <v>52</v>
      </c>
      <c r="G3" s="219"/>
      <c r="H3" s="220" t="s">
        <v>53</v>
      </c>
      <c r="I3" s="220"/>
      <c r="J3" s="220" t="s">
        <v>52</v>
      </c>
      <c r="K3" s="220"/>
      <c r="L3" s="220" t="s">
        <v>53</v>
      </c>
      <c r="M3" s="220"/>
    </row>
    <row r="4" spans="1:13" x14ac:dyDescent="0.2">
      <c r="A4" s="135" t="s">
        <v>4</v>
      </c>
      <c r="B4" s="1" t="s">
        <v>54</v>
      </c>
      <c r="C4" s="1" t="s">
        <v>7</v>
      </c>
      <c r="D4" s="65" t="s">
        <v>54</v>
      </c>
      <c r="E4" s="1" t="s">
        <v>7</v>
      </c>
      <c r="F4" s="70" t="s">
        <v>54</v>
      </c>
      <c r="G4" s="1" t="s">
        <v>7</v>
      </c>
      <c r="H4" s="59" t="s">
        <v>54</v>
      </c>
      <c r="I4" s="25" t="s">
        <v>7</v>
      </c>
      <c r="J4" s="59" t="s">
        <v>54</v>
      </c>
      <c r="K4" s="25" t="s">
        <v>7</v>
      </c>
      <c r="L4" s="59" t="s">
        <v>54</v>
      </c>
      <c r="M4" s="25" t="s">
        <v>7</v>
      </c>
    </row>
    <row r="5" spans="1:13" x14ac:dyDescent="0.2">
      <c r="A5" s="135" t="s">
        <v>8</v>
      </c>
      <c r="B5" s="3"/>
      <c r="C5" s="53"/>
      <c r="D5" s="66"/>
      <c r="E5" s="56"/>
      <c r="F5" s="71"/>
      <c r="G5" s="53"/>
      <c r="H5" s="61"/>
      <c r="I5" s="56"/>
      <c r="J5" s="61"/>
      <c r="K5" s="56"/>
      <c r="L5" s="61"/>
      <c r="M5" s="56"/>
    </row>
    <row r="6" spans="1:13" x14ac:dyDescent="0.2">
      <c r="A6" s="136" t="s">
        <v>10</v>
      </c>
      <c r="B6" s="3" t="s">
        <v>55</v>
      </c>
      <c r="C6" s="53"/>
      <c r="D6" s="66" t="s">
        <v>55</v>
      </c>
      <c r="E6" s="56"/>
      <c r="F6" s="71" t="s">
        <v>55</v>
      </c>
      <c r="G6" s="53"/>
      <c r="H6" s="61" t="s">
        <v>55</v>
      </c>
      <c r="I6" s="56"/>
      <c r="J6" s="61" t="s">
        <v>55</v>
      </c>
      <c r="K6" s="56"/>
      <c r="L6" s="61" t="s">
        <v>55</v>
      </c>
      <c r="M6" s="56"/>
    </row>
    <row r="7" spans="1:13" x14ac:dyDescent="0.2">
      <c r="A7" s="136" t="s">
        <v>11</v>
      </c>
      <c r="B7" s="3" t="s">
        <v>175</v>
      </c>
      <c r="C7" s="54">
        <v>0.16469200000000001</v>
      </c>
      <c r="D7" s="66" t="s">
        <v>199</v>
      </c>
      <c r="E7" s="57">
        <v>0.40581699999999998</v>
      </c>
      <c r="F7" s="71" t="s">
        <v>87</v>
      </c>
      <c r="G7" s="54">
        <v>8.3500000000000005E-2</v>
      </c>
      <c r="H7" s="61" t="s">
        <v>136</v>
      </c>
      <c r="I7" s="57">
        <v>0.29805999999999999</v>
      </c>
      <c r="J7" s="61" t="s">
        <v>65</v>
      </c>
      <c r="K7" s="57">
        <v>0.28738900000000001</v>
      </c>
      <c r="L7" s="63" t="s">
        <v>156</v>
      </c>
      <c r="M7" s="57">
        <v>0.17869599999999999</v>
      </c>
    </row>
    <row r="8" spans="1:13" x14ac:dyDescent="0.2">
      <c r="A8" s="136" t="s">
        <v>12</v>
      </c>
      <c r="B8" s="3" t="s">
        <v>176</v>
      </c>
      <c r="C8" s="54">
        <v>0.37356600000000001</v>
      </c>
      <c r="D8" s="66" t="s">
        <v>198</v>
      </c>
      <c r="E8" s="57">
        <v>9.5468999999999998E-2</v>
      </c>
      <c r="F8" s="71" t="s">
        <v>84</v>
      </c>
      <c r="G8" s="54">
        <v>1.0699999999999999E-2</v>
      </c>
      <c r="H8" s="62" t="s">
        <v>133</v>
      </c>
      <c r="I8" s="56">
        <v>0.72048000000000001</v>
      </c>
      <c r="J8" s="61" t="s">
        <v>63</v>
      </c>
      <c r="K8" s="57">
        <v>0.73457899999999998</v>
      </c>
      <c r="L8" s="62" t="s">
        <v>154</v>
      </c>
      <c r="M8" s="57">
        <v>0.31492900000000001</v>
      </c>
    </row>
    <row r="9" spans="1:13" x14ac:dyDescent="0.2">
      <c r="A9" s="136" t="s">
        <v>13</v>
      </c>
      <c r="B9" s="3" t="s">
        <v>177</v>
      </c>
      <c r="C9" s="54">
        <v>8.1220000000000007E-3</v>
      </c>
      <c r="D9" s="66" t="s">
        <v>200</v>
      </c>
      <c r="E9" s="57">
        <v>1.2019999999999999E-3</v>
      </c>
      <c r="F9" s="71" t="s">
        <v>85</v>
      </c>
      <c r="G9" s="54">
        <v>8.4199999999999997E-2</v>
      </c>
      <c r="H9" s="62" t="s">
        <v>134</v>
      </c>
      <c r="I9" s="56">
        <v>0.92427999999999999</v>
      </c>
      <c r="J9" s="61" t="s">
        <v>64</v>
      </c>
      <c r="K9" s="57">
        <v>0.187919</v>
      </c>
      <c r="L9" s="62" t="s">
        <v>155</v>
      </c>
      <c r="M9" s="57">
        <v>3.4576000000000003E-2</v>
      </c>
    </row>
    <row r="10" spans="1:13" x14ac:dyDescent="0.2">
      <c r="A10" s="136" t="s">
        <v>14</v>
      </c>
      <c r="B10" s="3" t="s">
        <v>178</v>
      </c>
      <c r="C10" s="54">
        <v>7.9156000000000004E-2</v>
      </c>
      <c r="D10" s="66" t="s">
        <v>197</v>
      </c>
      <c r="E10" s="57">
        <v>0.168348</v>
      </c>
      <c r="F10" s="71" t="s">
        <v>86</v>
      </c>
      <c r="G10" s="56">
        <v>0.67100000000000004</v>
      </c>
      <c r="H10" s="63" t="s">
        <v>135</v>
      </c>
      <c r="I10" s="57">
        <v>0.54971000000000003</v>
      </c>
      <c r="J10" s="61" t="s">
        <v>67</v>
      </c>
      <c r="K10" s="57">
        <v>0.70722799999999997</v>
      </c>
      <c r="L10" s="63" t="s">
        <v>158</v>
      </c>
      <c r="M10" s="57">
        <v>0.491589</v>
      </c>
    </row>
    <row r="11" spans="1:13" x14ac:dyDescent="0.2">
      <c r="A11" s="136" t="s">
        <v>15</v>
      </c>
      <c r="B11" s="3" t="s">
        <v>179</v>
      </c>
      <c r="C11" s="54">
        <v>7.9600000000000005E-4</v>
      </c>
      <c r="D11" s="66" t="s">
        <v>201</v>
      </c>
      <c r="E11" s="57">
        <v>4.7679999999999997E-3</v>
      </c>
      <c r="F11" s="71" t="s">
        <v>88</v>
      </c>
      <c r="G11" s="54">
        <v>0.63629999999999998</v>
      </c>
      <c r="H11" s="62" t="s">
        <v>137</v>
      </c>
      <c r="I11" s="56">
        <v>0.45838000000000001</v>
      </c>
      <c r="J11" s="61" t="s">
        <v>66</v>
      </c>
      <c r="K11" s="57">
        <v>6.0899999999999995E-4</v>
      </c>
      <c r="L11" s="62" t="s">
        <v>157</v>
      </c>
      <c r="M11" s="57">
        <v>1.639E-3</v>
      </c>
    </row>
    <row r="12" spans="1:13" x14ac:dyDescent="0.2">
      <c r="A12" s="135" t="s">
        <v>17</v>
      </c>
      <c r="B12" s="3"/>
      <c r="C12" s="54"/>
      <c r="D12" s="66"/>
      <c r="E12" s="56"/>
      <c r="F12" s="71"/>
      <c r="G12" s="54"/>
      <c r="H12" s="61"/>
      <c r="I12" s="57"/>
      <c r="J12" s="61"/>
      <c r="K12" s="56"/>
      <c r="L12" s="61"/>
      <c r="M12" s="56"/>
    </row>
    <row r="13" spans="1:13" x14ac:dyDescent="0.2">
      <c r="A13" s="136" t="s">
        <v>18</v>
      </c>
      <c r="B13" s="3" t="s">
        <v>55</v>
      </c>
      <c r="C13" s="54"/>
      <c r="D13" s="66" t="s">
        <v>55</v>
      </c>
      <c r="E13" s="57"/>
      <c r="F13" s="71" t="s">
        <v>55</v>
      </c>
      <c r="G13" s="54"/>
      <c r="H13" s="61" t="s">
        <v>55</v>
      </c>
      <c r="I13" s="57"/>
      <c r="J13" s="61" t="s">
        <v>55</v>
      </c>
      <c r="K13" s="57"/>
      <c r="L13" s="61" t="s">
        <v>55</v>
      </c>
      <c r="M13" s="57"/>
    </row>
    <row r="14" spans="1:13" x14ac:dyDescent="0.2">
      <c r="A14" s="136" t="s">
        <v>19</v>
      </c>
      <c r="B14" s="3" t="s">
        <v>180</v>
      </c>
      <c r="C14" s="54">
        <v>0.8</v>
      </c>
      <c r="D14" s="66" t="s">
        <v>202</v>
      </c>
      <c r="E14" s="57">
        <v>2.8440000000000002E-3</v>
      </c>
      <c r="F14" s="71" t="s">
        <v>89</v>
      </c>
      <c r="G14" s="54">
        <v>1.2800000000000001E-3</v>
      </c>
      <c r="H14" s="62" t="s">
        <v>138</v>
      </c>
      <c r="I14" s="57">
        <v>1.736E-2</v>
      </c>
      <c r="J14" s="61" t="s">
        <v>68</v>
      </c>
      <c r="K14" s="57">
        <v>0.64200000000000002</v>
      </c>
      <c r="L14" s="63" t="s">
        <v>159</v>
      </c>
      <c r="M14" s="57">
        <v>0.62795900000000004</v>
      </c>
    </row>
    <row r="15" spans="1:13" x14ac:dyDescent="0.2">
      <c r="A15" s="135" t="s">
        <v>20</v>
      </c>
      <c r="B15" s="3"/>
      <c r="C15" s="54"/>
      <c r="D15" s="66"/>
      <c r="E15" s="57"/>
      <c r="F15" s="71"/>
      <c r="G15" s="54"/>
      <c r="H15" s="62"/>
      <c r="I15" s="57"/>
      <c r="J15" s="61"/>
      <c r="K15" s="57"/>
      <c r="L15" s="62"/>
      <c r="M15" s="57"/>
    </row>
    <row r="16" spans="1:13" x14ac:dyDescent="0.2">
      <c r="A16" s="136" t="s">
        <v>21</v>
      </c>
      <c r="B16" s="3" t="s">
        <v>55</v>
      </c>
      <c r="C16" s="54"/>
      <c r="D16" s="66" t="s">
        <v>55</v>
      </c>
      <c r="E16" s="57"/>
      <c r="F16" s="71" t="s">
        <v>55</v>
      </c>
      <c r="G16" s="54"/>
      <c r="H16" s="61" t="s">
        <v>55</v>
      </c>
      <c r="I16" s="57"/>
      <c r="J16" s="61" t="s">
        <v>55</v>
      </c>
      <c r="K16" s="57"/>
      <c r="L16" s="61" t="s">
        <v>55</v>
      </c>
      <c r="M16" s="57"/>
    </row>
    <row r="17" spans="1:13" x14ac:dyDescent="0.2">
      <c r="A17" s="136" t="s">
        <v>22</v>
      </c>
      <c r="B17" s="3" t="s">
        <v>181</v>
      </c>
      <c r="C17" s="53" t="s">
        <v>9</v>
      </c>
      <c r="D17" s="66" t="s">
        <v>203</v>
      </c>
      <c r="E17" s="53" t="s">
        <v>9</v>
      </c>
      <c r="F17" s="71" t="s">
        <v>90</v>
      </c>
      <c r="G17" s="53" t="s">
        <v>9</v>
      </c>
      <c r="H17" s="63" t="s">
        <v>139</v>
      </c>
      <c r="I17" s="56" t="s">
        <v>9</v>
      </c>
      <c r="J17" s="61" t="s">
        <v>69</v>
      </c>
      <c r="K17" s="57">
        <v>9.5E-4</v>
      </c>
      <c r="L17" s="62" t="s">
        <v>160</v>
      </c>
      <c r="M17" s="57">
        <v>1.0756999999999999E-2</v>
      </c>
    </row>
    <row r="18" spans="1:13" x14ac:dyDescent="0.2">
      <c r="A18" s="136" t="s">
        <v>23</v>
      </c>
      <c r="B18" s="3" t="s">
        <v>182</v>
      </c>
      <c r="C18" s="54">
        <v>0.71599999999999997</v>
      </c>
      <c r="D18" s="66" t="s">
        <v>204</v>
      </c>
      <c r="E18" s="57">
        <v>0.42401800000000001</v>
      </c>
      <c r="F18" s="71" t="s">
        <v>91</v>
      </c>
      <c r="G18" s="54">
        <v>0.17799999999999999</v>
      </c>
      <c r="H18" s="62" t="s">
        <v>140</v>
      </c>
      <c r="I18" s="57">
        <v>0.25065999999999999</v>
      </c>
      <c r="J18" s="61" t="s">
        <v>70</v>
      </c>
      <c r="K18" s="57">
        <v>0.75712000000000002</v>
      </c>
      <c r="L18" s="62" t="s">
        <v>161</v>
      </c>
      <c r="M18" s="57">
        <v>0.676126</v>
      </c>
    </row>
    <row r="19" spans="1:13" x14ac:dyDescent="0.2">
      <c r="A19" s="136" t="s">
        <v>24</v>
      </c>
      <c r="B19" s="3" t="s">
        <v>183</v>
      </c>
      <c r="C19" s="53" t="s">
        <v>9</v>
      </c>
      <c r="D19" s="66" t="s">
        <v>205</v>
      </c>
      <c r="E19" s="57">
        <v>1.54E-4</v>
      </c>
      <c r="F19" s="71" t="s">
        <v>92</v>
      </c>
      <c r="G19" s="53" t="s">
        <v>9</v>
      </c>
      <c r="H19" s="61" t="s">
        <v>141</v>
      </c>
      <c r="I19" s="56">
        <v>1.2600000000000001E-3</v>
      </c>
      <c r="J19" s="61" t="s">
        <v>71</v>
      </c>
      <c r="K19" s="56" t="s">
        <v>9</v>
      </c>
      <c r="L19" s="61" t="s">
        <v>162</v>
      </c>
      <c r="M19" s="56">
        <v>3.7747000000000003E-2</v>
      </c>
    </row>
    <row r="20" spans="1:13" x14ac:dyDescent="0.2">
      <c r="A20" s="136" t="s">
        <v>25</v>
      </c>
      <c r="B20" s="3" t="s">
        <v>184</v>
      </c>
      <c r="C20" s="54">
        <v>5.8299999999999997E-4</v>
      </c>
      <c r="D20" s="66" t="s">
        <v>206</v>
      </c>
      <c r="E20" s="57">
        <v>1.6289999999999999E-2</v>
      </c>
      <c r="F20" s="71" t="s">
        <v>93</v>
      </c>
      <c r="G20" s="53" t="s">
        <v>9</v>
      </c>
      <c r="H20" s="61" t="s">
        <v>142</v>
      </c>
      <c r="I20" s="56" t="s">
        <v>9</v>
      </c>
      <c r="J20" s="61" t="s">
        <v>72</v>
      </c>
      <c r="K20" s="57">
        <v>4.8700000000000002E-4</v>
      </c>
      <c r="L20" s="62" t="s">
        <v>163</v>
      </c>
      <c r="M20" s="57">
        <v>0.381438</v>
      </c>
    </row>
    <row r="21" spans="1:13" x14ac:dyDescent="0.2">
      <c r="A21" s="135" t="s">
        <v>26</v>
      </c>
      <c r="B21" s="3"/>
      <c r="C21" s="54"/>
      <c r="D21" s="66"/>
      <c r="E21" s="57"/>
      <c r="F21" s="71"/>
      <c r="G21" s="54"/>
      <c r="H21" s="62"/>
      <c r="I21" s="57"/>
      <c r="J21" s="61"/>
      <c r="K21" s="57"/>
      <c r="L21" s="62"/>
      <c r="M21" s="57"/>
    </row>
    <row r="22" spans="1:13" x14ac:dyDescent="0.2">
      <c r="A22" s="136" t="s">
        <v>28</v>
      </c>
      <c r="B22" s="3" t="s">
        <v>55</v>
      </c>
      <c r="C22" s="54"/>
      <c r="D22" s="66" t="s">
        <v>55</v>
      </c>
      <c r="E22" s="57"/>
      <c r="F22" s="71" t="s">
        <v>55</v>
      </c>
      <c r="G22" s="54"/>
      <c r="H22" s="61" t="s">
        <v>55</v>
      </c>
      <c r="I22" s="57"/>
      <c r="J22" s="61" t="s">
        <v>55</v>
      </c>
      <c r="K22" s="57"/>
      <c r="L22" s="61" t="s">
        <v>55</v>
      </c>
      <c r="M22" s="57"/>
    </row>
    <row r="23" spans="1:13" x14ac:dyDescent="0.2">
      <c r="A23" s="136" t="s">
        <v>27</v>
      </c>
      <c r="B23" s="3" t="s">
        <v>185</v>
      </c>
      <c r="C23" s="53" t="s">
        <v>9</v>
      </c>
      <c r="D23" s="66" t="s">
        <v>207</v>
      </c>
      <c r="E23" s="56" t="s">
        <v>9</v>
      </c>
      <c r="F23" s="71" t="s">
        <v>94</v>
      </c>
      <c r="G23" s="53" t="s">
        <v>9</v>
      </c>
      <c r="H23" s="61" t="s">
        <v>143</v>
      </c>
      <c r="I23" s="56" t="s">
        <v>9</v>
      </c>
      <c r="J23" s="61" t="s">
        <v>73</v>
      </c>
      <c r="K23" s="56" t="s">
        <v>9</v>
      </c>
      <c r="L23" s="61" t="s">
        <v>164</v>
      </c>
      <c r="M23" s="56" t="s">
        <v>9</v>
      </c>
    </row>
    <row r="24" spans="1:13" x14ac:dyDescent="0.2">
      <c r="A24" s="55" t="s">
        <v>29</v>
      </c>
      <c r="B24" s="3"/>
      <c r="C24" s="54"/>
      <c r="D24" s="66"/>
      <c r="E24" s="57"/>
      <c r="F24" s="71"/>
      <c r="G24" s="54"/>
      <c r="H24" s="62"/>
      <c r="I24" s="57"/>
      <c r="J24" s="61"/>
      <c r="K24" s="57"/>
      <c r="L24" s="62"/>
      <c r="M24" s="57"/>
    </row>
    <row r="25" spans="1:13" x14ac:dyDescent="0.2">
      <c r="A25" s="136" t="s">
        <v>30</v>
      </c>
      <c r="B25" s="3" t="s">
        <v>55</v>
      </c>
      <c r="C25" s="54"/>
      <c r="D25" s="66" t="s">
        <v>55</v>
      </c>
      <c r="E25" s="57"/>
      <c r="F25" s="71" t="s">
        <v>55</v>
      </c>
      <c r="G25" s="54"/>
      <c r="H25" s="61" t="s">
        <v>55</v>
      </c>
      <c r="I25" s="57"/>
      <c r="J25" s="61" t="s">
        <v>55</v>
      </c>
      <c r="K25" s="57"/>
      <c r="L25" s="61" t="s">
        <v>55</v>
      </c>
      <c r="M25" s="57"/>
    </row>
    <row r="26" spans="1:13" x14ac:dyDescent="0.2">
      <c r="A26" s="136" t="s">
        <v>31</v>
      </c>
      <c r="B26" s="3" t="s">
        <v>186</v>
      </c>
      <c r="C26" s="53" t="s">
        <v>9</v>
      </c>
      <c r="D26" s="66" t="s">
        <v>208</v>
      </c>
      <c r="E26" s="56" t="s">
        <v>9</v>
      </c>
      <c r="F26" s="71" t="s">
        <v>95</v>
      </c>
      <c r="G26" s="54">
        <v>1.67E-3</v>
      </c>
      <c r="H26" s="62" t="s">
        <v>144</v>
      </c>
      <c r="I26" s="57">
        <v>0.67195000000000005</v>
      </c>
      <c r="J26" s="61" t="s">
        <v>74</v>
      </c>
      <c r="K26" s="56" t="s">
        <v>9</v>
      </c>
      <c r="L26" s="61" t="s">
        <v>165</v>
      </c>
      <c r="M26" s="56" t="s">
        <v>9</v>
      </c>
    </row>
    <row r="27" spans="1:13" x14ac:dyDescent="0.2">
      <c r="A27" s="136" t="s">
        <v>32</v>
      </c>
      <c r="B27" s="3" t="s">
        <v>187</v>
      </c>
      <c r="C27" s="53" t="s">
        <v>9</v>
      </c>
      <c r="D27" s="66" t="s">
        <v>209</v>
      </c>
      <c r="E27" s="57">
        <v>3.2200000000000002E-3</v>
      </c>
      <c r="F27" s="71" t="s">
        <v>96</v>
      </c>
      <c r="G27" s="54">
        <v>2.4740000000000002E-2</v>
      </c>
      <c r="H27" s="62" t="s">
        <v>145</v>
      </c>
      <c r="I27" s="57">
        <v>0.77103999999999995</v>
      </c>
      <c r="J27" s="61" t="s">
        <v>75</v>
      </c>
      <c r="K27" s="56" t="s">
        <v>9</v>
      </c>
      <c r="L27" s="61" t="s">
        <v>166</v>
      </c>
      <c r="M27" s="56">
        <v>3.4680000000000002E-2</v>
      </c>
    </row>
    <row r="28" spans="1:13" x14ac:dyDescent="0.2">
      <c r="A28" s="55" t="s">
        <v>33</v>
      </c>
      <c r="B28" s="3"/>
      <c r="C28" s="54"/>
      <c r="D28" s="66"/>
      <c r="E28" s="57"/>
      <c r="F28" s="71"/>
      <c r="G28" s="54"/>
      <c r="H28" s="62"/>
      <c r="I28" s="57"/>
      <c r="J28" s="61"/>
      <c r="K28" s="57"/>
      <c r="L28" s="62"/>
      <c r="M28" s="57"/>
    </row>
    <row r="29" spans="1:13" x14ac:dyDescent="0.2">
      <c r="A29" s="136" t="s">
        <v>1</v>
      </c>
      <c r="B29" s="3" t="s">
        <v>55</v>
      </c>
      <c r="C29" s="54"/>
      <c r="D29" s="66" t="s">
        <v>55</v>
      </c>
      <c r="E29" s="57"/>
      <c r="F29" s="71" t="s">
        <v>55</v>
      </c>
      <c r="G29" s="54"/>
      <c r="H29" s="61" t="s">
        <v>55</v>
      </c>
      <c r="I29" s="57"/>
      <c r="J29" s="61" t="s">
        <v>55</v>
      </c>
      <c r="K29" s="57"/>
      <c r="L29" s="61" t="s">
        <v>55</v>
      </c>
      <c r="M29" s="57"/>
    </row>
    <row r="30" spans="1:13" x14ac:dyDescent="0.2">
      <c r="A30" s="136" t="s">
        <v>34</v>
      </c>
      <c r="B30" s="3" t="s">
        <v>188</v>
      </c>
      <c r="C30" s="53" t="s">
        <v>9</v>
      </c>
      <c r="D30" s="66" t="s">
        <v>210</v>
      </c>
      <c r="E30" s="57">
        <v>1.8005E-2</v>
      </c>
      <c r="F30" s="71" t="s">
        <v>97</v>
      </c>
      <c r="G30" s="53" t="s">
        <v>9</v>
      </c>
      <c r="H30" s="61" t="s">
        <v>105</v>
      </c>
      <c r="I30" s="56">
        <v>5.4999999999999997E-3</v>
      </c>
      <c r="J30" s="61" t="s">
        <v>76</v>
      </c>
      <c r="K30" s="57">
        <v>3.5700000000000003E-2</v>
      </c>
      <c r="L30" s="62" t="s">
        <v>167</v>
      </c>
      <c r="M30" s="57">
        <v>0.91202700000000003</v>
      </c>
    </row>
    <row r="31" spans="1:13" x14ac:dyDescent="0.2">
      <c r="A31" s="55" t="s">
        <v>35</v>
      </c>
      <c r="B31" s="3"/>
      <c r="C31" s="54"/>
      <c r="D31" s="66"/>
      <c r="E31" s="57"/>
      <c r="F31" s="71"/>
      <c r="G31" s="54"/>
      <c r="H31" s="62"/>
      <c r="I31" s="57"/>
      <c r="J31" s="61"/>
      <c r="K31" s="57"/>
      <c r="L31" s="62"/>
      <c r="M31" s="57"/>
    </row>
    <row r="32" spans="1:13" x14ac:dyDescent="0.2">
      <c r="A32" s="136" t="s">
        <v>36</v>
      </c>
      <c r="B32" s="3" t="s">
        <v>55</v>
      </c>
      <c r="C32" s="54"/>
      <c r="D32" s="66" t="s">
        <v>55</v>
      </c>
      <c r="E32" s="57"/>
      <c r="F32" s="71" t="s">
        <v>55</v>
      </c>
      <c r="G32" s="54"/>
      <c r="H32" s="61" t="s">
        <v>55</v>
      </c>
      <c r="I32" s="57"/>
      <c r="J32" s="61" t="s">
        <v>55</v>
      </c>
      <c r="K32" s="57"/>
      <c r="L32" s="61" t="s">
        <v>55</v>
      </c>
      <c r="M32" s="57"/>
    </row>
    <row r="33" spans="1:13" x14ac:dyDescent="0.2">
      <c r="A33" s="136" t="s">
        <v>37</v>
      </c>
      <c r="B33" s="3" t="s">
        <v>189</v>
      </c>
      <c r="C33" s="53" t="s">
        <v>9</v>
      </c>
      <c r="D33" s="66" t="s">
        <v>211</v>
      </c>
      <c r="E33" s="56" t="s">
        <v>9</v>
      </c>
      <c r="F33" s="71" t="s">
        <v>98</v>
      </c>
      <c r="G33" s="54">
        <v>3.4600000000000001E-4</v>
      </c>
      <c r="H33" s="62" t="s">
        <v>146</v>
      </c>
      <c r="I33" s="57">
        <v>5.6320000000000002E-2</v>
      </c>
      <c r="J33" s="61" t="s">
        <v>77</v>
      </c>
      <c r="K33" s="56" t="s">
        <v>9</v>
      </c>
      <c r="L33" s="61" t="s">
        <v>168</v>
      </c>
      <c r="M33" s="56" t="s">
        <v>9</v>
      </c>
    </row>
    <row r="34" spans="1:13" x14ac:dyDescent="0.2">
      <c r="A34" s="136" t="s">
        <v>38</v>
      </c>
      <c r="B34" s="3" t="s">
        <v>190</v>
      </c>
      <c r="C34" s="53" t="s">
        <v>9</v>
      </c>
      <c r="D34" s="66" t="s">
        <v>212</v>
      </c>
      <c r="E34" s="56" t="s">
        <v>9</v>
      </c>
      <c r="F34" s="71" t="s">
        <v>99</v>
      </c>
      <c r="G34" s="54">
        <v>0.27798499999999998</v>
      </c>
      <c r="H34" s="62" t="s">
        <v>147</v>
      </c>
      <c r="I34" s="57">
        <v>0.16245000000000001</v>
      </c>
      <c r="J34" s="61" t="s">
        <v>78</v>
      </c>
      <c r="K34" s="57">
        <v>1.5799999999999999E-4</v>
      </c>
      <c r="L34" s="62" t="s">
        <v>169</v>
      </c>
      <c r="M34" s="57">
        <v>2.4774999999999998E-2</v>
      </c>
    </row>
    <row r="35" spans="1:13" x14ac:dyDescent="0.2">
      <c r="A35" s="136" t="s">
        <v>39</v>
      </c>
      <c r="B35" s="3" t="s">
        <v>191</v>
      </c>
      <c r="C35" s="53" t="s">
        <v>9</v>
      </c>
      <c r="D35" s="66" t="s">
        <v>213</v>
      </c>
      <c r="E35" s="56" t="s">
        <v>9</v>
      </c>
      <c r="F35" s="71" t="s">
        <v>100</v>
      </c>
      <c r="G35" s="54">
        <v>0.10813200000000001</v>
      </c>
      <c r="H35" s="62" t="s">
        <v>148</v>
      </c>
      <c r="I35" s="57">
        <v>0.33240999999999998</v>
      </c>
      <c r="J35" s="61" t="s">
        <v>79</v>
      </c>
      <c r="K35" s="57">
        <v>0.22821</v>
      </c>
      <c r="L35" s="62" t="s">
        <v>170</v>
      </c>
      <c r="M35" s="57">
        <v>0.39346100000000001</v>
      </c>
    </row>
    <row r="36" spans="1:13" x14ac:dyDescent="0.2">
      <c r="A36" s="55" t="s">
        <v>41</v>
      </c>
      <c r="B36" s="3"/>
      <c r="C36" s="54"/>
      <c r="D36" s="66"/>
      <c r="E36" s="57"/>
      <c r="F36" s="71"/>
      <c r="G36" s="54"/>
      <c r="H36" s="62"/>
      <c r="I36" s="57"/>
      <c r="J36" s="61"/>
      <c r="K36" s="57"/>
      <c r="L36" s="62"/>
      <c r="M36" s="57"/>
    </row>
    <row r="37" spans="1:13" x14ac:dyDescent="0.2">
      <c r="A37" s="136" t="s">
        <v>46</v>
      </c>
      <c r="B37" s="3" t="s">
        <v>55</v>
      </c>
      <c r="C37" s="54"/>
      <c r="D37" s="66" t="s">
        <v>55</v>
      </c>
      <c r="E37" s="57"/>
      <c r="F37" s="71" t="s">
        <v>55</v>
      </c>
      <c r="G37" s="54"/>
      <c r="H37" s="61" t="s">
        <v>55</v>
      </c>
      <c r="I37" s="57"/>
      <c r="J37" s="61" t="s">
        <v>55</v>
      </c>
      <c r="K37" s="57"/>
      <c r="L37" s="61" t="s">
        <v>55</v>
      </c>
      <c r="M37" s="57"/>
    </row>
    <row r="38" spans="1:13" x14ac:dyDescent="0.2">
      <c r="A38" s="136" t="s">
        <v>42</v>
      </c>
      <c r="B38" s="3" t="s">
        <v>192</v>
      </c>
      <c r="C38" s="54">
        <v>6.3100000000000003E-2</v>
      </c>
      <c r="D38" s="66" t="s">
        <v>214</v>
      </c>
      <c r="E38" s="57">
        <v>0.89646300000000001</v>
      </c>
      <c r="F38" s="71" t="s">
        <v>101</v>
      </c>
      <c r="G38" s="54">
        <v>4.3899999999999999E-4</v>
      </c>
      <c r="H38" s="62" t="s">
        <v>149</v>
      </c>
      <c r="I38" s="57">
        <v>1.1100000000000001E-3</v>
      </c>
      <c r="J38" s="61" t="s">
        <v>80</v>
      </c>
      <c r="K38" s="57">
        <v>0.41747000000000001</v>
      </c>
      <c r="L38" s="63" t="s">
        <v>171</v>
      </c>
      <c r="M38" s="57">
        <v>0.123778</v>
      </c>
    </row>
    <row r="39" spans="1:13" x14ac:dyDescent="0.2">
      <c r="A39" s="136" t="s">
        <v>43</v>
      </c>
      <c r="B39" s="3" t="s">
        <v>193</v>
      </c>
      <c r="C39" s="53" t="s">
        <v>9</v>
      </c>
      <c r="D39" s="66" t="s">
        <v>215</v>
      </c>
      <c r="E39" s="56" t="s">
        <v>9</v>
      </c>
      <c r="F39" s="71" t="s">
        <v>102</v>
      </c>
      <c r="G39" s="54">
        <v>4.731E-3</v>
      </c>
      <c r="H39" s="61" t="s">
        <v>150</v>
      </c>
      <c r="I39" s="56">
        <v>0.12565999999999999</v>
      </c>
      <c r="J39" s="61" t="s">
        <v>81</v>
      </c>
      <c r="K39" s="57">
        <v>4.6379999999999998E-2</v>
      </c>
      <c r="L39" s="62" t="s">
        <v>172</v>
      </c>
      <c r="M39" s="57">
        <v>0.51108799999999999</v>
      </c>
    </row>
    <row r="40" spans="1:13" x14ac:dyDescent="0.2">
      <c r="A40" s="136" t="s">
        <v>44</v>
      </c>
      <c r="B40" s="3" t="s">
        <v>194</v>
      </c>
      <c r="C40" s="53" t="s">
        <v>9</v>
      </c>
      <c r="D40" s="66" t="s">
        <v>216</v>
      </c>
      <c r="E40" s="56" t="s">
        <v>9</v>
      </c>
      <c r="F40" s="71" t="s">
        <v>103</v>
      </c>
      <c r="G40" s="54">
        <v>5.4000000000000003E-3</v>
      </c>
      <c r="H40" s="62" t="s">
        <v>151</v>
      </c>
      <c r="I40" s="57">
        <v>3.1710000000000002E-2</v>
      </c>
      <c r="J40" s="61" t="s">
        <v>82</v>
      </c>
      <c r="K40" s="57">
        <v>0.10779</v>
      </c>
      <c r="L40" s="62" t="s">
        <v>173</v>
      </c>
      <c r="M40" s="57">
        <v>0.15896199999999999</v>
      </c>
    </row>
    <row r="41" spans="1:13" x14ac:dyDescent="0.2">
      <c r="A41" s="136" t="s">
        <v>45</v>
      </c>
      <c r="B41" s="3" t="s">
        <v>195</v>
      </c>
      <c r="C41" s="54">
        <v>2.8400000000000002E-2</v>
      </c>
      <c r="D41" s="66" t="s">
        <v>217</v>
      </c>
      <c r="E41" s="56" t="s">
        <v>9</v>
      </c>
      <c r="F41" s="71" t="s">
        <v>104</v>
      </c>
      <c r="G41" s="53" t="s">
        <v>9</v>
      </c>
      <c r="H41" s="61" t="s">
        <v>152</v>
      </c>
      <c r="I41" s="56" t="s">
        <v>9</v>
      </c>
      <c r="J41" s="61" t="s">
        <v>83</v>
      </c>
      <c r="K41" s="57">
        <v>1.56E-3</v>
      </c>
      <c r="L41" s="62" t="s">
        <v>174</v>
      </c>
      <c r="M41" s="57">
        <v>2.6800000000000001E-4</v>
      </c>
    </row>
    <row r="42" spans="1:13" x14ac:dyDescent="0.2">
      <c r="A42" s="55" t="s">
        <v>47</v>
      </c>
      <c r="B42" s="3"/>
      <c r="C42" s="54"/>
      <c r="D42" s="66"/>
      <c r="E42" s="56"/>
      <c r="F42" s="71"/>
      <c r="G42" s="54"/>
      <c r="H42" s="62"/>
      <c r="I42" s="57"/>
      <c r="J42" s="61"/>
      <c r="K42" s="56"/>
      <c r="L42" s="61"/>
      <c r="M42" s="56"/>
    </row>
    <row r="43" spans="1:13" x14ac:dyDescent="0.2">
      <c r="A43" s="136" t="s">
        <v>56</v>
      </c>
      <c r="B43" s="3" t="s">
        <v>55</v>
      </c>
      <c r="C43" s="54"/>
      <c r="D43" s="66" t="s">
        <v>55</v>
      </c>
      <c r="E43" s="57"/>
      <c r="F43" s="71" t="s">
        <v>55</v>
      </c>
      <c r="G43" s="54"/>
      <c r="H43" s="61" t="s">
        <v>55</v>
      </c>
      <c r="I43" s="56"/>
      <c r="J43" s="61" t="s">
        <v>55</v>
      </c>
      <c r="K43" s="57"/>
      <c r="L43" s="61" t="s">
        <v>55</v>
      </c>
      <c r="M43" s="57"/>
    </row>
    <row r="44" spans="1:13" x14ac:dyDescent="0.2">
      <c r="A44" s="136" t="s">
        <v>50</v>
      </c>
      <c r="B44" s="3" t="s">
        <v>400</v>
      </c>
      <c r="C44" s="53">
        <v>5.0299999999999997E-3</v>
      </c>
      <c r="D44" s="66" t="s">
        <v>403</v>
      </c>
      <c r="E44" s="56">
        <v>1.4090000000000001E-3</v>
      </c>
      <c r="F44" s="71" t="s">
        <v>394</v>
      </c>
      <c r="G44" s="54">
        <v>4.6699999999999997E-3</v>
      </c>
      <c r="H44" s="61" t="s">
        <v>397</v>
      </c>
      <c r="I44" s="57">
        <v>0.30427999999999999</v>
      </c>
      <c r="J44" s="3" t="s">
        <v>388</v>
      </c>
      <c r="K44" s="53">
        <v>0.626</v>
      </c>
      <c r="L44" s="66" t="s">
        <v>391</v>
      </c>
      <c r="M44" s="57">
        <v>0.71579000000000004</v>
      </c>
    </row>
    <row r="45" spans="1:13" x14ac:dyDescent="0.2">
      <c r="A45" s="136" t="s">
        <v>49</v>
      </c>
      <c r="B45" s="3" t="s">
        <v>401</v>
      </c>
      <c r="C45" s="53">
        <v>0.12218999999999999</v>
      </c>
      <c r="D45" s="66" t="s">
        <v>404</v>
      </c>
      <c r="E45" s="56">
        <v>0.71950499999999995</v>
      </c>
      <c r="F45" s="71" t="s">
        <v>395</v>
      </c>
      <c r="G45" s="54">
        <v>4.9799999999999997E-2</v>
      </c>
      <c r="H45" s="61" t="s">
        <v>398</v>
      </c>
      <c r="I45" s="57">
        <v>0.81567999999999996</v>
      </c>
      <c r="J45" s="3" t="s">
        <v>389</v>
      </c>
      <c r="K45" s="53">
        <v>1.0699999999999999E-2</v>
      </c>
      <c r="L45" s="66" t="s">
        <v>392</v>
      </c>
      <c r="M45" s="56">
        <v>3.0599999999999998E-3</v>
      </c>
    </row>
    <row r="46" spans="1:13" x14ac:dyDescent="0.2">
      <c r="A46" s="136" t="s">
        <v>48</v>
      </c>
      <c r="B46" s="3" t="s">
        <v>402</v>
      </c>
      <c r="C46" s="53">
        <v>1.65E-3</v>
      </c>
      <c r="D46" s="66" t="s">
        <v>405</v>
      </c>
      <c r="E46" s="56">
        <v>5.31E-4</v>
      </c>
      <c r="F46" s="71" t="s">
        <v>396</v>
      </c>
      <c r="G46" s="54">
        <v>1.15E-2</v>
      </c>
      <c r="H46" s="61" t="s">
        <v>399</v>
      </c>
      <c r="I46" s="57">
        <v>0.35794999999999999</v>
      </c>
      <c r="J46" s="3" t="s">
        <v>390</v>
      </c>
      <c r="K46" s="53" t="s">
        <v>9</v>
      </c>
      <c r="L46" s="66" t="s">
        <v>393</v>
      </c>
      <c r="M46" s="53" t="s">
        <v>9</v>
      </c>
    </row>
  </sheetData>
  <mergeCells count="10">
    <mergeCell ref="F3:G3"/>
    <mergeCell ref="L3:M3"/>
    <mergeCell ref="B2:E2"/>
    <mergeCell ref="A1:M1"/>
    <mergeCell ref="F2:I2"/>
    <mergeCell ref="J2:M2"/>
    <mergeCell ref="B3:C3"/>
    <mergeCell ref="J3:K3"/>
    <mergeCell ref="H3:I3"/>
    <mergeCell ref="D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9331-1C89-324F-9354-226B83FC6DCB}">
  <dimension ref="A1:O96"/>
  <sheetViews>
    <sheetView tabSelected="1" topLeftCell="A34" zoomScale="124" zoomScaleNormal="124" workbookViewId="0">
      <pane xSplit="1" topLeftCell="B1" activePane="topRight" state="frozen"/>
      <selection pane="topRight" activeCell="K68" sqref="K68"/>
    </sheetView>
  </sheetViews>
  <sheetFormatPr baseColWidth="10" defaultRowHeight="16" x14ac:dyDescent="0.2"/>
  <cols>
    <col min="1" max="1" width="29.6640625" customWidth="1"/>
    <col min="2" max="2" width="15.33203125" customWidth="1"/>
    <col min="3" max="3" width="10.83203125" style="20"/>
    <col min="5" max="5" width="12.1640625" style="20" customWidth="1"/>
    <col min="7" max="7" width="10.83203125" style="20"/>
    <col min="9" max="9" width="10.83203125" style="20"/>
    <col min="11" max="11" width="10.83203125" style="20"/>
    <col min="13" max="13" width="10.83203125" style="20"/>
    <col min="15" max="15" width="41.5" customWidth="1"/>
  </cols>
  <sheetData>
    <row r="1" spans="1:15" ht="25" customHeight="1" x14ac:dyDescent="0.3">
      <c r="A1" s="226" t="s">
        <v>229</v>
      </c>
      <c r="B1" s="227"/>
      <c r="C1" s="227"/>
      <c r="D1" s="227"/>
      <c r="E1" s="227"/>
      <c r="F1" s="227"/>
      <c r="G1" s="227"/>
      <c r="H1" s="227"/>
      <c r="I1" s="227"/>
      <c r="J1" s="227"/>
      <c r="K1" s="227"/>
      <c r="L1" s="227"/>
      <c r="M1" s="228"/>
      <c r="N1" s="76"/>
      <c r="O1" s="44" t="s">
        <v>116</v>
      </c>
    </row>
    <row r="2" spans="1:15" ht="19" x14ac:dyDescent="0.25">
      <c r="A2" s="2"/>
      <c r="B2" s="221" t="s">
        <v>59</v>
      </c>
      <c r="C2" s="221"/>
      <c r="D2" s="221"/>
      <c r="E2" s="221"/>
      <c r="F2" s="221" t="s">
        <v>0</v>
      </c>
      <c r="G2" s="221"/>
      <c r="H2" s="221"/>
      <c r="I2" s="221"/>
      <c r="J2" s="221" t="s">
        <v>60</v>
      </c>
      <c r="K2" s="221"/>
      <c r="L2" s="221"/>
      <c r="M2" s="229"/>
      <c r="N2" s="114"/>
      <c r="O2" s="42" t="s">
        <v>112</v>
      </c>
    </row>
    <row r="3" spans="1:15" ht="29" customHeight="1" x14ac:dyDescent="0.2">
      <c r="A3" s="2"/>
      <c r="B3" s="232" t="s">
        <v>2</v>
      </c>
      <c r="C3" s="232"/>
      <c r="D3" s="232" t="s">
        <v>3</v>
      </c>
      <c r="E3" s="232"/>
      <c r="F3" s="232" t="s">
        <v>385</v>
      </c>
      <c r="G3" s="232"/>
      <c r="H3" s="232" t="s">
        <v>3</v>
      </c>
      <c r="I3" s="232"/>
      <c r="J3" s="232" t="s">
        <v>2</v>
      </c>
      <c r="K3" s="232"/>
      <c r="L3" s="232" t="s">
        <v>3</v>
      </c>
      <c r="M3" s="233"/>
      <c r="N3" s="116"/>
      <c r="O3" s="45" t="s">
        <v>328</v>
      </c>
    </row>
    <row r="4" spans="1:15" x14ac:dyDescent="0.2">
      <c r="A4" s="2"/>
      <c r="B4" s="234" t="s">
        <v>323</v>
      </c>
      <c r="C4" s="234"/>
      <c r="D4" s="230" t="s">
        <v>319</v>
      </c>
      <c r="E4" s="230"/>
      <c r="F4" s="230" t="s">
        <v>324</v>
      </c>
      <c r="G4" s="230"/>
      <c r="H4" s="230" t="s">
        <v>318</v>
      </c>
      <c r="I4" s="230"/>
      <c r="J4" s="230" t="s">
        <v>325</v>
      </c>
      <c r="K4" s="230"/>
      <c r="L4" s="230" t="s">
        <v>317</v>
      </c>
      <c r="M4" s="231"/>
      <c r="N4" s="32"/>
      <c r="O4" s="42" t="s">
        <v>327</v>
      </c>
    </row>
    <row r="5" spans="1:15" x14ac:dyDescent="0.2">
      <c r="A5" s="77" t="s">
        <v>4</v>
      </c>
      <c r="B5" s="3"/>
      <c r="C5" s="4"/>
      <c r="D5" s="3"/>
      <c r="E5" s="4"/>
      <c r="F5" s="3"/>
      <c r="G5" s="4"/>
      <c r="H5" s="3"/>
      <c r="I5" s="4"/>
      <c r="J5" s="3"/>
      <c r="K5" s="4"/>
      <c r="L5" s="3"/>
      <c r="M5" s="5"/>
      <c r="N5" s="117" t="s">
        <v>61</v>
      </c>
      <c r="O5" s="42" t="s">
        <v>326</v>
      </c>
    </row>
    <row r="6" spans="1:15" x14ac:dyDescent="0.2">
      <c r="A6" s="78" t="s">
        <v>8</v>
      </c>
      <c r="B6" s="28" t="s">
        <v>5</v>
      </c>
      <c r="C6" s="31" t="s">
        <v>6</v>
      </c>
      <c r="D6" s="28" t="s">
        <v>5</v>
      </c>
      <c r="E6" s="31" t="s">
        <v>6</v>
      </c>
      <c r="F6" s="28" t="s">
        <v>5</v>
      </c>
      <c r="G6" s="31" t="s">
        <v>6</v>
      </c>
      <c r="H6" s="28" t="s">
        <v>5</v>
      </c>
      <c r="I6" s="31" t="s">
        <v>6</v>
      </c>
      <c r="J6" s="25" t="s">
        <v>5</v>
      </c>
      <c r="K6" s="31" t="s">
        <v>6</v>
      </c>
      <c r="L6" s="25" t="s">
        <v>5</v>
      </c>
      <c r="M6" s="36" t="s">
        <v>6</v>
      </c>
      <c r="N6" s="32" t="s">
        <v>9</v>
      </c>
      <c r="O6" s="42" t="s">
        <v>117</v>
      </c>
    </row>
    <row r="7" spans="1:15" x14ac:dyDescent="0.2">
      <c r="A7" s="46" t="s">
        <v>10</v>
      </c>
      <c r="B7" s="3">
        <v>1634</v>
      </c>
      <c r="C7" s="4">
        <f t="shared" ref="C7:C13" si="0">(B7/21672)</f>
        <v>7.5396825396825393E-2</v>
      </c>
      <c r="D7" s="3">
        <v>16172</v>
      </c>
      <c r="E7" s="4">
        <f t="shared" ref="E7:E13" si="1">(D7/164214)</f>
        <v>9.8481250076120186E-2</v>
      </c>
      <c r="F7" s="3">
        <v>7</v>
      </c>
      <c r="G7" s="4">
        <f t="shared" ref="G7:G13" si="2">(F7/23)</f>
        <v>0.30434782608695654</v>
      </c>
      <c r="H7" s="3">
        <v>71</v>
      </c>
      <c r="I7" s="4">
        <f t="shared" ref="I7:I12" si="3">(H7/329)</f>
        <v>0.21580547112462006</v>
      </c>
      <c r="J7" s="3">
        <v>7</v>
      </c>
      <c r="K7" s="4">
        <f t="shared" ref="K7:K12" si="4">(J7/53)</f>
        <v>0.13207547169811321</v>
      </c>
      <c r="L7" s="3">
        <v>73</v>
      </c>
      <c r="M7" s="5">
        <f t="shared" ref="M7:M12" si="5">(L7/524)</f>
        <v>0.13931297709923665</v>
      </c>
      <c r="N7" s="32"/>
      <c r="O7" s="42" t="s">
        <v>322</v>
      </c>
    </row>
    <row r="8" spans="1:15" x14ac:dyDescent="0.2">
      <c r="A8" s="46" t="s">
        <v>11</v>
      </c>
      <c r="B8" s="3">
        <v>1541</v>
      </c>
      <c r="C8" s="4">
        <f t="shared" si="0"/>
        <v>7.1105574012550757E-2</v>
      </c>
      <c r="D8" s="3">
        <v>17558</v>
      </c>
      <c r="E8" s="4">
        <f t="shared" si="1"/>
        <v>0.10692145614868404</v>
      </c>
      <c r="F8" s="3">
        <v>2</v>
      </c>
      <c r="G8" s="4">
        <f t="shared" si="2"/>
        <v>8.6956521739130432E-2</v>
      </c>
      <c r="H8" s="3">
        <v>39</v>
      </c>
      <c r="I8" s="4">
        <f t="shared" si="3"/>
        <v>0.11854103343465046</v>
      </c>
      <c r="J8" s="3">
        <v>5</v>
      </c>
      <c r="K8" s="4">
        <f t="shared" si="4"/>
        <v>9.4339622641509441E-2</v>
      </c>
      <c r="L8" s="3">
        <v>50</v>
      </c>
      <c r="M8" s="5">
        <f t="shared" si="5"/>
        <v>9.5419847328244281E-2</v>
      </c>
      <c r="N8" s="32"/>
      <c r="O8" s="42" t="s">
        <v>321</v>
      </c>
    </row>
    <row r="9" spans="1:15" x14ac:dyDescent="0.2">
      <c r="A9" s="46" t="s">
        <v>12</v>
      </c>
      <c r="B9" s="3">
        <v>2653</v>
      </c>
      <c r="C9" s="4">
        <f t="shared" si="0"/>
        <v>0.12241602067183463</v>
      </c>
      <c r="D9" s="3">
        <v>27421</v>
      </c>
      <c r="E9" s="4">
        <f t="shared" si="1"/>
        <v>0.1669833266347571</v>
      </c>
      <c r="F9" s="3">
        <v>3</v>
      </c>
      <c r="G9" s="4">
        <f t="shared" si="2"/>
        <v>0.13043478260869565</v>
      </c>
      <c r="H9" s="3">
        <v>49</v>
      </c>
      <c r="I9" s="4">
        <f t="shared" si="3"/>
        <v>0.14893617021276595</v>
      </c>
      <c r="J9" s="3">
        <v>3</v>
      </c>
      <c r="K9" s="4">
        <f t="shared" si="4"/>
        <v>5.6603773584905662E-2</v>
      </c>
      <c r="L9" s="3">
        <v>80</v>
      </c>
      <c r="M9" s="5">
        <f t="shared" si="5"/>
        <v>0.15267175572519084</v>
      </c>
      <c r="N9" s="32"/>
      <c r="O9" s="42" t="s">
        <v>320</v>
      </c>
    </row>
    <row r="10" spans="1:15" x14ac:dyDescent="0.2">
      <c r="A10" s="46" t="s">
        <v>13</v>
      </c>
      <c r="B10" s="3">
        <v>4058</v>
      </c>
      <c r="C10" s="4">
        <f t="shared" si="0"/>
        <v>0.18724621631598376</v>
      </c>
      <c r="D10" s="3">
        <v>36366</v>
      </c>
      <c r="E10" s="4">
        <f t="shared" si="1"/>
        <v>0.22145493076108005</v>
      </c>
      <c r="F10" s="3">
        <v>3</v>
      </c>
      <c r="G10" s="4">
        <f t="shared" si="2"/>
        <v>0.13043478260869565</v>
      </c>
      <c r="H10" s="3">
        <v>65</v>
      </c>
      <c r="I10" s="4">
        <f t="shared" si="3"/>
        <v>0.19756838905775076</v>
      </c>
      <c r="J10" s="3">
        <v>11</v>
      </c>
      <c r="K10" s="4">
        <f t="shared" si="4"/>
        <v>0.20754716981132076</v>
      </c>
      <c r="L10" s="3">
        <v>102</v>
      </c>
      <c r="M10" s="5">
        <f t="shared" si="5"/>
        <v>0.19465648854961831</v>
      </c>
      <c r="N10" s="32"/>
      <c r="O10" s="3"/>
    </row>
    <row r="11" spans="1:15" x14ac:dyDescent="0.2">
      <c r="A11" s="46" t="s">
        <v>14</v>
      </c>
      <c r="B11" s="3">
        <v>5622</v>
      </c>
      <c r="C11" s="4">
        <f t="shared" si="0"/>
        <v>0.25941306755260246</v>
      </c>
      <c r="D11" s="3">
        <v>38285</v>
      </c>
      <c r="E11" s="4">
        <f t="shared" si="1"/>
        <v>0.23314090150657069</v>
      </c>
      <c r="F11" s="3">
        <v>3</v>
      </c>
      <c r="G11" s="4">
        <f t="shared" si="2"/>
        <v>0.13043478260869565</v>
      </c>
      <c r="H11" s="3">
        <v>59</v>
      </c>
      <c r="I11" s="4">
        <f t="shared" si="3"/>
        <v>0.17933130699088146</v>
      </c>
      <c r="J11" s="3">
        <v>10</v>
      </c>
      <c r="K11" s="4">
        <f t="shared" si="4"/>
        <v>0.18867924528301888</v>
      </c>
      <c r="L11" s="3">
        <v>135</v>
      </c>
      <c r="M11" s="5">
        <f t="shared" si="5"/>
        <v>0.25763358778625955</v>
      </c>
      <c r="N11" s="32"/>
    </row>
    <row r="12" spans="1:15" x14ac:dyDescent="0.2">
      <c r="A12" s="46" t="s">
        <v>15</v>
      </c>
      <c r="B12" s="3">
        <v>6162</v>
      </c>
      <c r="C12" s="4">
        <f t="shared" si="0"/>
        <v>0.28433001107419714</v>
      </c>
      <c r="D12" s="3">
        <v>28384</v>
      </c>
      <c r="E12" s="4">
        <f t="shared" si="1"/>
        <v>0.17284762565920081</v>
      </c>
      <c r="F12" s="3">
        <v>5</v>
      </c>
      <c r="G12" s="4">
        <f t="shared" si="2"/>
        <v>0.21739130434782608</v>
      </c>
      <c r="H12" s="3">
        <v>46</v>
      </c>
      <c r="I12" s="4">
        <f t="shared" si="3"/>
        <v>0.1398176291793313</v>
      </c>
      <c r="J12" s="3">
        <v>17</v>
      </c>
      <c r="K12" s="4">
        <f t="shared" si="4"/>
        <v>0.32075471698113206</v>
      </c>
      <c r="L12" s="50">
        <v>84</v>
      </c>
      <c r="M12" s="5">
        <f t="shared" si="5"/>
        <v>0.16030534351145037</v>
      </c>
      <c r="N12" s="32"/>
    </row>
    <row r="13" spans="1:15" x14ac:dyDescent="0.2">
      <c r="A13" s="46" t="s">
        <v>16</v>
      </c>
      <c r="B13" s="3">
        <v>2</v>
      </c>
      <c r="C13" s="4">
        <f t="shared" si="0"/>
        <v>9.2284976005906235E-5</v>
      </c>
      <c r="D13" s="3">
        <v>28</v>
      </c>
      <c r="E13" s="4">
        <f t="shared" si="1"/>
        <v>1.7050921358714849E-4</v>
      </c>
      <c r="F13" s="3">
        <v>0</v>
      </c>
      <c r="G13" s="4">
        <f t="shared" si="2"/>
        <v>0</v>
      </c>
      <c r="H13" s="3">
        <v>0</v>
      </c>
      <c r="I13" s="4">
        <v>0</v>
      </c>
      <c r="J13" s="3">
        <v>0</v>
      </c>
      <c r="K13" s="4">
        <v>0</v>
      </c>
      <c r="L13" s="3">
        <v>0</v>
      </c>
      <c r="M13" s="5">
        <v>0</v>
      </c>
      <c r="N13" s="32"/>
    </row>
    <row r="14" spans="1:15" x14ac:dyDescent="0.2">
      <c r="A14" s="77" t="s">
        <v>17</v>
      </c>
      <c r="B14" s="3"/>
      <c r="C14" s="4"/>
      <c r="D14" s="3"/>
      <c r="E14" s="4"/>
      <c r="F14" s="3"/>
      <c r="G14" s="4"/>
      <c r="H14" s="3"/>
      <c r="I14" s="4"/>
      <c r="J14" s="3"/>
      <c r="K14" s="4"/>
      <c r="L14" s="3"/>
      <c r="M14" s="5"/>
      <c r="N14" s="32" t="s">
        <v>9</v>
      </c>
    </row>
    <row r="15" spans="1:15" x14ac:dyDescent="0.2">
      <c r="A15" s="46" t="s">
        <v>18</v>
      </c>
      <c r="B15" s="3">
        <v>8637</v>
      </c>
      <c r="C15" s="4">
        <f>(B15/21672)</f>
        <v>0.39853266888150607</v>
      </c>
      <c r="D15" s="3">
        <v>59651</v>
      </c>
      <c r="E15" s="4">
        <f>(D15/164214)</f>
        <v>0.36325161070310691</v>
      </c>
      <c r="F15" s="3">
        <v>12</v>
      </c>
      <c r="G15" s="4">
        <f>(F15/23)</f>
        <v>0.52173913043478259</v>
      </c>
      <c r="H15" s="3">
        <v>146</v>
      </c>
      <c r="I15" s="4">
        <f>(H15/329)</f>
        <v>0.44376899696048633</v>
      </c>
      <c r="J15" s="3">
        <v>22</v>
      </c>
      <c r="K15" s="4">
        <f>(J15/53)</f>
        <v>0.41509433962264153</v>
      </c>
      <c r="L15" s="3">
        <v>215</v>
      </c>
      <c r="M15" s="5">
        <f>(L15/524)</f>
        <v>0.41030534351145037</v>
      </c>
      <c r="N15" s="32"/>
    </row>
    <row r="16" spans="1:15" x14ac:dyDescent="0.2">
      <c r="A16" s="46" t="s">
        <v>19</v>
      </c>
      <c r="B16" s="3">
        <v>12960</v>
      </c>
      <c r="C16" s="4">
        <f>(B16/21672)</f>
        <v>0.59800664451827246</v>
      </c>
      <c r="D16" s="3">
        <v>103899</v>
      </c>
      <c r="E16" s="4">
        <f>(D16/164214)</f>
        <v>0.63270488508896927</v>
      </c>
      <c r="F16" s="3">
        <v>11</v>
      </c>
      <c r="G16" s="4">
        <f>(F16/23)</f>
        <v>0.47826086956521741</v>
      </c>
      <c r="H16" s="3">
        <v>181</v>
      </c>
      <c r="I16" s="4">
        <f>(H16/329)</f>
        <v>0.55015197568389063</v>
      </c>
      <c r="J16" s="3">
        <v>31</v>
      </c>
      <c r="K16" s="4">
        <f>(J16/53)</f>
        <v>0.58490566037735847</v>
      </c>
      <c r="L16" s="3">
        <v>307</v>
      </c>
      <c r="M16" s="5">
        <f>(L16/524)</f>
        <v>0.58587786259541985</v>
      </c>
      <c r="N16" s="32"/>
    </row>
    <row r="17" spans="1:14" x14ac:dyDescent="0.2">
      <c r="A17" s="46" t="s">
        <v>16</v>
      </c>
      <c r="B17" s="3">
        <v>75</v>
      </c>
      <c r="C17" s="4">
        <f>(B17/21672)</f>
        <v>3.4606866002214838E-3</v>
      </c>
      <c r="D17" s="3">
        <v>664</v>
      </c>
      <c r="E17" s="4">
        <f>(D17/164214)</f>
        <v>4.0435042079238065E-3</v>
      </c>
      <c r="F17" s="3">
        <v>0</v>
      </c>
      <c r="G17" s="4">
        <v>0</v>
      </c>
      <c r="H17" s="3">
        <v>2</v>
      </c>
      <c r="I17" s="4">
        <f>(H17/329)</f>
        <v>6.0790273556231003E-3</v>
      </c>
      <c r="J17" s="3">
        <v>0</v>
      </c>
      <c r="K17" s="4">
        <v>0</v>
      </c>
      <c r="L17" s="3">
        <v>2</v>
      </c>
      <c r="M17" s="5">
        <f>(L17/524)</f>
        <v>3.8167938931297708E-3</v>
      </c>
      <c r="N17" s="32"/>
    </row>
    <row r="18" spans="1:14" x14ac:dyDescent="0.2">
      <c r="A18" s="77" t="s">
        <v>20</v>
      </c>
      <c r="B18" s="3"/>
      <c r="C18" s="4"/>
      <c r="D18" s="3"/>
      <c r="E18" s="4"/>
      <c r="F18" s="3"/>
      <c r="G18" s="4"/>
      <c r="H18" s="3"/>
      <c r="I18" s="4"/>
      <c r="J18" s="3"/>
      <c r="K18" s="4"/>
      <c r="L18" s="3"/>
      <c r="M18" s="5"/>
      <c r="N18" s="32" t="s">
        <v>9</v>
      </c>
    </row>
    <row r="19" spans="1:14" x14ac:dyDescent="0.2">
      <c r="A19" s="46" t="s">
        <v>21</v>
      </c>
      <c r="B19" s="3">
        <v>18219</v>
      </c>
      <c r="C19" s="4">
        <f t="shared" ref="C19:C24" si="6">(B19/21672)</f>
        <v>0.84066998892580291</v>
      </c>
      <c r="D19" s="3">
        <v>145468</v>
      </c>
      <c r="E19" s="4">
        <f t="shared" ref="E19:E24" si="7">(D19/164214)</f>
        <v>0.8858440815034041</v>
      </c>
      <c r="F19" s="3">
        <v>15</v>
      </c>
      <c r="G19" s="4">
        <f t="shared" ref="G19:G24" si="8">(F19/23)</f>
        <v>0.65217391304347827</v>
      </c>
      <c r="H19" s="3">
        <v>226</v>
      </c>
      <c r="I19" s="4">
        <f t="shared" ref="I19:I24" si="9">(H19/329)</f>
        <v>0.68693009118541037</v>
      </c>
      <c r="J19" s="3">
        <v>34</v>
      </c>
      <c r="K19" s="4">
        <f t="shared" ref="K19:K24" si="10">(J19/53)</f>
        <v>0.64150943396226412</v>
      </c>
      <c r="L19" s="3">
        <v>362</v>
      </c>
      <c r="M19" s="5">
        <f t="shared" ref="M19:M24" si="11">(L19/524)</f>
        <v>0.69083969465648853</v>
      </c>
      <c r="N19" s="32"/>
    </row>
    <row r="20" spans="1:14" x14ac:dyDescent="0.2">
      <c r="A20" s="46" t="s">
        <v>22</v>
      </c>
      <c r="B20" s="3">
        <v>257</v>
      </c>
      <c r="C20" s="4">
        <f t="shared" si="6"/>
        <v>1.1858619416758951E-2</v>
      </c>
      <c r="D20" s="3">
        <v>1771</v>
      </c>
      <c r="E20" s="4">
        <f t="shared" si="7"/>
        <v>1.0784707759387141E-2</v>
      </c>
      <c r="F20" s="3">
        <v>1</v>
      </c>
      <c r="G20" s="4">
        <f t="shared" si="8"/>
        <v>4.3478260869565216E-2</v>
      </c>
      <c r="H20" s="3">
        <v>13</v>
      </c>
      <c r="I20" s="4">
        <f t="shared" si="9"/>
        <v>3.9513677811550151E-2</v>
      </c>
      <c r="J20" s="3">
        <v>2</v>
      </c>
      <c r="K20" s="4">
        <f t="shared" si="10"/>
        <v>3.7735849056603772E-2</v>
      </c>
      <c r="L20" s="3">
        <v>16</v>
      </c>
      <c r="M20" s="5">
        <f t="shared" si="11"/>
        <v>3.0534351145038167E-2</v>
      </c>
      <c r="N20" s="32"/>
    </row>
    <row r="21" spans="1:14" x14ac:dyDescent="0.2">
      <c r="A21" s="46" t="s">
        <v>23</v>
      </c>
      <c r="B21" s="3">
        <v>267</v>
      </c>
      <c r="C21" s="4">
        <f t="shared" si="6"/>
        <v>1.2320044296788483E-2</v>
      </c>
      <c r="D21" s="3">
        <v>2284</v>
      </c>
      <c r="E21" s="4">
        <f t="shared" si="7"/>
        <v>1.390868013689454E-2</v>
      </c>
      <c r="F21" s="3">
        <v>1</v>
      </c>
      <c r="G21" s="4">
        <f t="shared" si="8"/>
        <v>4.3478260869565216E-2</v>
      </c>
      <c r="H21" s="3">
        <v>5</v>
      </c>
      <c r="I21" s="4">
        <f t="shared" si="9"/>
        <v>1.5197568389057751E-2</v>
      </c>
      <c r="J21" s="3">
        <v>3</v>
      </c>
      <c r="K21" s="4">
        <f t="shared" si="10"/>
        <v>5.6603773584905662E-2</v>
      </c>
      <c r="L21" s="3">
        <v>11</v>
      </c>
      <c r="M21" s="5">
        <f t="shared" si="11"/>
        <v>2.0992366412213741E-2</v>
      </c>
      <c r="N21" s="32"/>
    </row>
    <row r="22" spans="1:14" x14ac:dyDescent="0.2">
      <c r="A22" s="46" t="s">
        <v>24</v>
      </c>
      <c r="B22" s="3">
        <v>751</v>
      </c>
      <c r="C22" s="4">
        <f t="shared" si="6"/>
        <v>3.4653008490217796E-2</v>
      </c>
      <c r="D22" s="3">
        <v>4599</v>
      </c>
      <c r="E22" s="4">
        <f t="shared" si="7"/>
        <v>2.8006138331689138E-2</v>
      </c>
      <c r="F22" s="3">
        <v>3</v>
      </c>
      <c r="G22" s="4">
        <f t="shared" si="8"/>
        <v>0.13043478260869565</v>
      </c>
      <c r="H22" s="3">
        <v>23</v>
      </c>
      <c r="I22" s="4">
        <f t="shared" si="9"/>
        <v>6.9908814589665649E-2</v>
      </c>
      <c r="J22" s="3">
        <v>2</v>
      </c>
      <c r="K22" s="4">
        <f t="shared" si="10"/>
        <v>3.7735849056603772E-2</v>
      </c>
      <c r="L22" s="3">
        <v>31</v>
      </c>
      <c r="M22" s="5">
        <f t="shared" si="11"/>
        <v>5.9160305343511452E-2</v>
      </c>
      <c r="N22" s="32"/>
    </row>
    <row r="23" spans="1:14" x14ac:dyDescent="0.2">
      <c r="A23" s="46" t="s">
        <v>25</v>
      </c>
      <c r="B23" s="3">
        <v>139</v>
      </c>
      <c r="C23" s="4">
        <f t="shared" si="6"/>
        <v>6.4138058324104833E-3</v>
      </c>
      <c r="D23" s="3">
        <v>1089</v>
      </c>
      <c r="E23" s="4">
        <f t="shared" si="7"/>
        <v>6.631590485585882E-3</v>
      </c>
      <c r="F23" s="3">
        <v>1</v>
      </c>
      <c r="G23" s="4">
        <f t="shared" si="8"/>
        <v>4.3478260869565216E-2</v>
      </c>
      <c r="H23" s="3">
        <v>2</v>
      </c>
      <c r="I23" s="4">
        <f t="shared" si="9"/>
        <v>6.0790273556231003E-3</v>
      </c>
      <c r="J23" s="3">
        <v>2</v>
      </c>
      <c r="K23" s="4">
        <f t="shared" si="10"/>
        <v>3.7735849056603772E-2</v>
      </c>
      <c r="L23" s="3">
        <v>5</v>
      </c>
      <c r="M23" s="5">
        <f t="shared" si="11"/>
        <v>9.5419847328244278E-3</v>
      </c>
      <c r="N23" s="32"/>
    </row>
    <row r="24" spans="1:14" x14ac:dyDescent="0.2">
      <c r="A24" s="46" t="s">
        <v>16</v>
      </c>
      <c r="B24" s="3">
        <v>2039</v>
      </c>
      <c r="C24" s="4">
        <f t="shared" si="6"/>
        <v>9.4084533038021403E-2</v>
      </c>
      <c r="D24" s="3">
        <v>9003</v>
      </c>
      <c r="E24" s="4">
        <f t="shared" si="7"/>
        <v>5.4824801783039202E-2</v>
      </c>
      <c r="F24" s="3">
        <v>2</v>
      </c>
      <c r="G24" s="4">
        <f t="shared" si="8"/>
        <v>8.6956521739130432E-2</v>
      </c>
      <c r="H24" s="3">
        <v>60</v>
      </c>
      <c r="I24" s="4">
        <f t="shared" si="9"/>
        <v>0.18237082066869301</v>
      </c>
      <c r="J24" s="3">
        <v>10</v>
      </c>
      <c r="K24" s="4">
        <f t="shared" si="10"/>
        <v>0.18867924528301888</v>
      </c>
      <c r="L24" s="3">
        <v>99</v>
      </c>
      <c r="M24" s="5">
        <f t="shared" si="11"/>
        <v>0.18893129770992367</v>
      </c>
      <c r="N24" s="32"/>
    </row>
    <row r="25" spans="1:14" x14ac:dyDescent="0.2">
      <c r="A25" s="77" t="s">
        <v>26</v>
      </c>
      <c r="B25" s="3"/>
      <c r="C25" s="4"/>
      <c r="D25" s="3"/>
      <c r="E25" s="4"/>
      <c r="F25" s="3"/>
      <c r="G25" s="4"/>
      <c r="H25" s="3"/>
      <c r="I25" s="4"/>
      <c r="J25" s="3"/>
      <c r="K25" s="4"/>
      <c r="L25" s="3"/>
      <c r="M25" s="5"/>
      <c r="N25" s="32" t="s">
        <v>9</v>
      </c>
    </row>
    <row r="26" spans="1:14" x14ac:dyDescent="0.2">
      <c r="A26" s="46" t="s">
        <v>28</v>
      </c>
      <c r="B26" s="3">
        <v>1943</v>
      </c>
      <c r="C26" s="4">
        <f>(B26/21672)</f>
        <v>8.9654854189737912E-2</v>
      </c>
      <c r="D26" s="3">
        <v>30304</v>
      </c>
      <c r="E26" s="4">
        <f>(D26/164214)</f>
        <v>0.18453968601946241</v>
      </c>
      <c r="F26" s="3">
        <v>1</v>
      </c>
      <c r="G26" s="4">
        <f>(F26/23)</f>
        <v>4.3478260869565216E-2</v>
      </c>
      <c r="H26" s="3">
        <v>26</v>
      </c>
      <c r="I26" s="4">
        <f>(H26/329)</f>
        <v>7.9027355623100301E-2</v>
      </c>
      <c r="J26" s="3">
        <v>1</v>
      </c>
      <c r="K26" s="4">
        <f>(J26/53)</f>
        <v>1.8867924528301886E-2</v>
      </c>
      <c r="L26" s="3">
        <v>44</v>
      </c>
      <c r="M26" s="5">
        <f>(L26/524)</f>
        <v>8.3969465648854963E-2</v>
      </c>
      <c r="N26" s="32"/>
    </row>
    <row r="27" spans="1:14" x14ac:dyDescent="0.2">
      <c r="A27" s="46" t="s">
        <v>27</v>
      </c>
      <c r="B27" s="3">
        <v>19729</v>
      </c>
      <c r="C27" s="4">
        <f>(B27/21672)</f>
        <v>0.91034514581026205</v>
      </c>
      <c r="D27" s="3">
        <v>133910</v>
      </c>
      <c r="E27" s="4">
        <f>(D27/164214)</f>
        <v>0.81546031398053764</v>
      </c>
      <c r="F27" s="3">
        <v>22</v>
      </c>
      <c r="G27" s="4">
        <f>(F27/23)</f>
        <v>0.95652173913043481</v>
      </c>
      <c r="H27" s="3">
        <v>303</v>
      </c>
      <c r="I27" s="4">
        <f>(H27/329)</f>
        <v>0.92097264437689974</v>
      </c>
      <c r="J27" s="3">
        <v>52</v>
      </c>
      <c r="K27" s="4">
        <f>(J27/53)</f>
        <v>0.98113207547169812</v>
      </c>
      <c r="L27" s="3">
        <v>480</v>
      </c>
      <c r="M27" s="5">
        <f>(L27/524)</f>
        <v>0.91603053435114501</v>
      </c>
      <c r="N27" s="32"/>
    </row>
    <row r="28" spans="1:14" x14ac:dyDescent="0.2">
      <c r="A28" s="79" t="s">
        <v>29</v>
      </c>
      <c r="B28" s="3"/>
      <c r="C28" s="4"/>
      <c r="D28" s="3"/>
      <c r="E28" s="4"/>
      <c r="F28" s="3"/>
      <c r="G28" s="4"/>
      <c r="H28" s="3"/>
      <c r="I28" s="4"/>
      <c r="J28" s="3"/>
      <c r="K28" s="4"/>
      <c r="L28" s="3"/>
      <c r="M28" s="5"/>
      <c r="N28" s="33" t="s">
        <v>9</v>
      </c>
    </row>
    <row r="29" spans="1:14" x14ac:dyDescent="0.2">
      <c r="A29" s="80" t="s">
        <v>30</v>
      </c>
      <c r="B29" s="3">
        <v>7811</v>
      </c>
      <c r="C29" s="4">
        <f>(B29/21672)</f>
        <v>0.3604189737910668</v>
      </c>
      <c r="D29" s="3">
        <v>67472</v>
      </c>
      <c r="E29" s="4">
        <f>(D29/164214)</f>
        <v>0.41087848782686009</v>
      </c>
      <c r="F29" s="3">
        <v>8</v>
      </c>
      <c r="G29" s="4">
        <f>(F29/23)</f>
        <v>0.34782608695652173</v>
      </c>
      <c r="H29" s="3">
        <v>135</v>
      </c>
      <c r="I29" s="4">
        <f>(H29/329)</f>
        <v>0.41033434650455924</v>
      </c>
      <c r="J29" s="3">
        <v>13</v>
      </c>
      <c r="K29" s="4">
        <f>(J29/53)</f>
        <v>0.24528301886792453</v>
      </c>
      <c r="L29" s="3">
        <v>188</v>
      </c>
      <c r="M29" s="5">
        <f>(L29/524)</f>
        <v>0.35877862595419846</v>
      </c>
      <c r="N29" s="33"/>
    </row>
    <row r="30" spans="1:14" x14ac:dyDescent="0.2">
      <c r="A30" s="80" t="s">
        <v>31</v>
      </c>
      <c r="B30" s="3">
        <v>10016</v>
      </c>
      <c r="C30" s="4">
        <f>(B30/21672)</f>
        <v>0.46216315983757844</v>
      </c>
      <c r="D30" s="3">
        <v>56812</v>
      </c>
      <c r="E30" s="4">
        <f>(D30/164214)</f>
        <v>0.34596319436832423</v>
      </c>
      <c r="F30" s="3">
        <v>5</v>
      </c>
      <c r="G30" s="4">
        <f>(F30/23)</f>
        <v>0.21739130434782608</v>
      </c>
      <c r="H30" s="3">
        <v>90</v>
      </c>
      <c r="I30" s="4">
        <f>(H30/329)</f>
        <v>0.2735562310030395</v>
      </c>
      <c r="J30" s="3">
        <v>28</v>
      </c>
      <c r="K30" s="4">
        <f>(J30/53)</f>
        <v>0.52830188679245282</v>
      </c>
      <c r="L30" s="3">
        <v>203</v>
      </c>
      <c r="M30" s="5">
        <f>(L30/524)</f>
        <v>0.38740458015267176</v>
      </c>
      <c r="N30" s="33"/>
    </row>
    <row r="31" spans="1:14" x14ac:dyDescent="0.2">
      <c r="A31" s="80" t="s">
        <v>32</v>
      </c>
      <c r="B31" s="3">
        <v>2603</v>
      </c>
      <c r="C31" s="4">
        <f>(B31/21672)</f>
        <v>0.12010889627168697</v>
      </c>
      <c r="D31" s="3">
        <v>10967</v>
      </c>
      <c r="E31" s="4">
        <f>(D31/164214)</f>
        <v>6.6784805193223482E-2</v>
      </c>
      <c r="F31" s="3">
        <v>9</v>
      </c>
      <c r="G31" s="4">
        <f>(F31/23)</f>
        <v>0.39130434782608697</v>
      </c>
      <c r="H31" s="3">
        <v>85</v>
      </c>
      <c r="I31" s="4">
        <f>(H31/329)</f>
        <v>0.25835866261398177</v>
      </c>
      <c r="J31" s="3">
        <v>9</v>
      </c>
      <c r="K31" s="4">
        <f>(J31/53)</f>
        <v>0.16981132075471697</v>
      </c>
      <c r="L31" s="3">
        <v>113</v>
      </c>
      <c r="M31" s="5">
        <f>(L31/524)</f>
        <v>0.21564885496183206</v>
      </c>
      <c r="N31" s="33"/>
    </row>
    <row r="32" spans="1:14" x14ac:dyDescent="0.2">
      <c r="A32" s="80" t="s">
        <v>16</v>
      </c>
      <c r="B32" s="3">
        <v>1242</v>
      </c>
      <c r="C32" s="4">
        <f>(B32/21672)</f>
        <v>5.7308970099667775E-2</v>
      </c>
      <c r="D32" s="3">
        <v>28963</v>
      </c>
      <c r="E32" s="4">
        <f>(D32/164214)</f>
        <v>0.1763735126115922</v>
      </c>
      <c r="F32" s="3">
        <v>1</v>
      </c>
      <c r="G32" s="4">
        <f>(F32/23)</f>
        <v>4.3478260869565216E-2</v>
      </c>
      <c r="H32" s="3">
        <v>19</v>
      </c>
      <c r="I32" s="4">
        <f>(H32/329)</f>
        <v>5.7750759878419454E-2</v>
      </c>
      <c r="J32" s="3">
        <v>3</v>
      </c>
      <c r="K32" s="4">
        <f>(J32/53)</f>
        <v>5.6603773584905662E-2</v>
      </c>
      <c r="L32" s="3">
        <v>20</v>
      </c>
      <c r="M32" s="5">
        <f>(L32/524)</f>
        <v>3.8167938931297711E-2</v>
      </c>
      <c r="N32" s="33"/>
    </row>
    <row r="33" spans="1:14" x14ac:dyDescent="0.2">
      <c r="A33" s="81" t="s">
        <v>33</v>
      </c>
      <c r="B33" s="3"/>
      <c r="C33" s="4"/>
      <c r="D33" s="3"/>
      <c r="E33" s="4"/>
      <c r="F33" s="3"/>
      <c r="G33" s="4"/>
      <c r="H33" s="3"/>
      <c r="I33" s="4"/>
      <c r="J33" s="3"/>
      <c r="K33" s="4"/>
      <c r="L33" s="3"/>
      <c r="M33" s="5"/>
      <c r="N33" s="32" t="s">
        <v>9</v>
      </c>
    </row>
    <row r="34" spans="1:14" x14ac:dyDescent="0.2">
      <c r="A34" s="46" t="s">
        <v>1</v>
      </c>
      <c r="B34" s="3">
        <v>20055</v>
      </c>
      <c r="C34" s="4">
        <f>(B34/21672)</f>
        <v>0.92538759689922478</v>
      </c>
      <c r="D34" s="3">
        <v>152402</v>
      </c>
      <c r="E34" s="4">
        <f>(D34/164214)</f>
        <v>0.92806947032530718</v>
      </c>
      <c r="F34" s="3">
        <v>13</v>
      </c>
      <c r="G34" s="4">
        <f>(F34/23)</f>
        <v>0.56521739130434778</v>
      </c>
      <c r="H34" s="3">
        <v>220</v>
      </c>
      <c r="I34" s="4">
        <f>(H34/329)</f>
        <v>0.66869300911854102</v>
      </c>
      <c r="J34" s="3">
        <v>37</v>
      </c>
      <c r="K34" s="4">
        <f>(J34/53)</f>
        <v>0.69811320754716977</v>
      </c>
      <c r="L34" s="3">
        <v>379</v>
      </c>
      <c r="M34" s="5">
        <f>(L34/524)</f>
        <v>0.72328244274809161</v>
      </c>
      <c r="N34" s="32"/>
    </row>
    <row r="35" spans="1:14" x14ac:dyDescent="0.2">
      <c r="A35" s="46" t="s">
        <v>34</v>
      </c>
      <c r="B35" s="3">
        <v>1617</v>
      </c>
      <c r="C35" s="4">
        <f>(B35/21672)</f>
        <v>7.4612403100775188E-2</v>
      </c>
      <c r="D35" s="3">
        <v>11812</v>
      </c>
      <c r="E35" s="4">
        <f>(D35/164214)</f>
        <v>7.1930529674692781E-2</v>
      </c>
      <c r="F35" s="3">
        <v>10</v>
      </c>
      <c r="G35" s="4">
        <f>(F35/23)</f>
        <v>0.43478260869565216</v>
      </c>
      <c r="H35" s="3">
        <v>109</v>
      </c>
      <c r="I35" s="4">
        <f>(H35/329)</f>
        <v>0.33130699088145898</v>
      </c>
      <c r="J35" s="3">
        <v>16</v>
      </c>
      <c r="K35" s="4">
        <f>(J35/53)</f>
        <v>0.30188679245283018</v>
      </c>
      <c r="L35" s="3">
        <v>145</v>
      </c>
      <c r="M35" s="5">
        <f>(L35/524)</f>
        <v>0.27671755725190839</v>
      </c>
      <c r="N35" s="32"/>
    </row>
    <row r="36" spans="1:14" x14ac:dyDescent="0.2">
      <c r="A36" s="81" t="s">
        <v>35</v>
      </c>
      <c r="B36" s="3"/>
      <c r="C36" s="4"/>
      <c r="D36" s="3"/>
      <c r="E36" s="4"/>
      <c r="F36" s="3"/>
      <c r="G36" s="4"/>
      <c r="H36" s="3"/>
      <c r="I36" s="4"/>
      <c r="J36" s="3"/>
      <c r="K36" s="4"/>
      <c r="L36" s="3"/>
      <c r="M36" s="5"/>
      <c r="N36" s="32" t="s">
        <v>9</v>
      </c>
    </row>
    <row r="37" spans="1:14" x14ac:dyDescent="0.2">
      <c r="A37" s="46" t="s">
        <v>36</v>
      </c>
      <c r="B37" s="3">
        <v>8609</v>
      </c>
      <c r="C37" s="4">
        <f>(B37/21672)</f>
        <v>0.3972406792174234</v>
      </c>
      <c r="D37" s="3">
        <v>57130</v>
      </c>
      <c r="E37" s="4">
        <f>(D37/164214)</f>
        <v>0.34789969186549258</v>
      </c>
      <c r="F37" s="3">
        <v>9</v>
      </c>
      <c r="G37" s="4">
        <f>(F37/23)</f>
        <v>0.39130434782608697</v>
      </c>
      <c r="H37" s="3">
        <v>117</v>
      </c>
      <c r="I37" s="4">
        <f>(H37/329)</f>
        <v>0.35562310030395139</v>
      </c>
      <c r="J37" s="3">
        <v>27</v>
      </c>
      <c r="K37" s="4">
        <f>(J37/53)</f>
        <v>0.50943396226415094</v>
      </c>
      <c r="L37" s="3">
        <v>187</v>
      </c>
      <c r="M37" s="5">
        <f>(L37/524)</f>
        <v>0.3568702290076336</v>
      </c>
      <c r="N37" s="32"/>
    </row>
    <row r="38" spans="1:14" x14ac:dyDescent="0.2">
      <c r="A38" s="46" t="s">
        <v>37</v>
      </c>
      <c r="B38" s="3">
        <v>4907</v>
      </c>
      <c r="C38" s="4">
        <f>(B38/21672)</f>
        <v>0.22642118863049096</v>
      </c>
      <c r="D38" s="3">
        <v>42328</v>
      </c>
      <c r="E38" s="4">
        <f>(D38/164214)</f>
        <v>0.25776121402560076</v>
      </c>
      <c r="F38" s="3">
        <v>1</v>
      </c>
      <c r="G38" s="4">
        <f>(F38/23)</f>
        <v>4.3478260869565216E-2</v>
      </c>
      <c r="H38" s="3">
        <v>48</v>
      </c>
      <c r="I38" s="4">
        <f>(H38/329)</f>
        <v>0.1458966565349544</v>
      </c>
      <c r="J38" s="3">
        <v>4</v>
      </c>
      <c r="K38" s="4">
        <f>(J38/53)</f>
        <v>7.5471698113207544E-2</v>
      </c>
      <c r="L38" s="3">
        <v>72</v>
      </c>
      <c r="M38" s="5">
        <f>(L38/524)</f>
        <v>0.13740458015267176</v>
      </c>
      <c r="N38" s="32"/>
    </row>
    <row r="39" spans="1:14" x14ac:dyDescent="0.2">
      <c r="A39" s="46" t="s">
        <v>38</v>
      </c>
      <c r="B39" s="3">
        <v>3961</v>
      </c>
      <c r="C39" s="4">
        <f>(B39/21672)</f>
        <v>0.1827703949796973</v>
      </c>
      <c r="D39" s="3">
        <v>31284</v>
      </c>
      <c r="E39" s="4">
        <f>(D39/164214)</f>
        <v>0.19050750849501261</v>
      </c>
      <c r="F39" s="3">
        <v>5</v>
      </c>
      <c r="G39" s="4">
        <f>(F39/23)</f>
        <v>0.21739130434782608</v>
      </c>
      <c r="H39" s="3">
        <v>57</v>
      </c>
      <c r="I39" s="4">
        <f>(H39/329)</f>
        <v>0.17325227963525835</v>
      </c>
      <c r="J39" s="3">
        <v>7</v>
      </c>
      <c r="K39" s="4">
        <f>(J39/53)</f>
        <v>0.13207547169811321</v>
      </c>
      <c r="L39" s="3">
        <v>81</v>
      </c>
      <c r="M39" s="5">
        <f>(L39/524)</f>
        <v>0.15458015267175573</v>
      </c>
      <c r="N39" s="32"/>
    </row>
    <row r="40" spans="1:14" x14ac:dyDescent="0.2">
      <c r="A40" s="46" t="s">
        <v>39</v>
      </c>
      <c r="B40" s="3">
        <v>3877</v>
      </c>
      <c r="C40" s="4">
        <f>(B40/21672)</f>
        <v>0.17889442598744926</v>
      </c>
      <c r="D40" s="3">
        <v>30068</v>
      </c>
      <c r="E40" s="4">
        <f>(D40/164214)</f>
        <v>0.18310253693351358</v>
      </c>
      <c r="F40" s="3">
        <v>4</v>
      </c>
      <c r="G40" s="4">
        <f>(F40/23)</f>
        <v>0.17391304347826086</v>
      </c>
      <c r="H40" s="3">
        <v>91</v>
      </c>
      <c r="I40" s="4">
        <f>(H40/329)</f>
        <v>0.27659574468085107</v>
      </c>
      <c r="J40" s="3">
        <v>12</v>
      </c>
      <c r="K40" s="4">
        <f>(J40/53)</f>
        <v>0.22641509433962265</v>
      </c>
      <c r="L40" s="3">
        <v>164</v>
      </c>
      <c r="M40" s="5">
        <f>(L40/524)</f>
        <v>0.31297709923664124</v>
      </c>
      <c r="N40" s="32"/>
    </row>
    <row r="41" spans="1:14" x14ac:dyDescent="0.2">
      <c r="A41" s="46" t="s">
        <v>40</v>
      </c>
      <c r="B41" s="3">
        <v>318</v>
      </c>
      <c r="C41" s="4">
        <f>(B41/21672)</f>
        <v>1.4673311184939091E-2</v>
      </c>
      <c r="D41" s="3">
        <v>3404</v>
      </c>
      <c r="E41" s="4">
        <f>(D41/164214)</f>
        <v>2.0729048680380478E-2</v>
      </c>
      <c r="F41" s="3">
        <v>4</v>
      </c>
      <c r="G41" s="4">
        <f>(F41/23)</f>
        <v>0.17391304347826086</v>
      </c>
      <c r="H41" s="3">
        <v>16</v>
      </c>
      <c r="I41" s="4">
        <f>(H41/329)</f>
        <v>4.8632218844984802E-2</v>
      </c>
      <c r="J41" s="3">
        <v>3</v>
      </c>
      <c r="K41" s="4">
        <f>(J41/53)</f>
        <v>5.6603773584905662E-2</v>
      </c>
      <c r="L41" s="3">
        <v>20</v>
      </c>
      <c r="M41" s="5">
        <f>(L41/524)</f>
        <v>3.8167938931297711E-2</v>
      </c>
      <c r="N41" s="32"/>
    </row>
    <row r="42" spans="1:14" x14ac:dyDescent="0.2">
      <c r="A42" s="81" t="s">
        <v>41</v>
      </c>
      <c r="B42" s="3"/>
      <c r="C42" s="4"/>
      <c r="D42" s="3"/>
      <c r="E42" s="4"/>
      <c r="F42" s="3"/>
      <c r="G42" s="4"/>
      <c r="H42" s="3"/>
      <c r="I42" s="4"/>
      <c r="J42" s="3"/>
      <c r="K42" s="4"/>
      <c r="L42" s="3"/>
      <c r="M42" s="5"/>
      <c r="N42" s="32" t="s">
        <v>9</v>
      </c>
    </row>
    <row r="43" spans="1:14" x14ac:dyDescent="0.2">
      <c r="A43" s="46" t="s">
        <v>42</v>
      </c>
      <c r="B43" s="3">
        <v>1591</v>
      </c>
      <c r="C43" s="4">
        <f t="shared" ref="C43:C48" si="12">(B43/21672)</f>
        <v>7.3412698412698416E-2</v>
      </c>
      <c r="D43" s="3">
        <v>10055</v>
      </c>
      <c r="E43" s="4">
        <f t="shared" ref="E43:E48" si="13">(D43/164214)</f>
        <v>6.1231076522099213E-2</v>
      </c>
      <c r="F43" s="3">
        <v>2</v>
      </c>
      <c r="G43" s="4">
        <f t="shared" ref="G43:G48" si="14">(F43/23)</f>
        <v>8.6956521739130432E-2</v>
      </c>
      <c r="H43" s="3">
        <v>34</v>
      </c>
      <c r="I43" s="4">
        <f>(H43/329)</f>
        <v>0.10334346504559271</v>
      </c>
      <c r="J43" s="3">
        <v>3</v>
      </c>
      <c r="K43" s="4">
        <f t="shared" ref="K43:K48" si="15">(J43/53)</f>
        <v>5.6603773584905662E-2</v>
      </c>
      <c r="L43" s="3">
        <v>45</v>
      </c>
      <c r="M43" s="5">
        <f t="shared" ref="M43:M48" si="16">(L43/524)</f>
        <v>8.5877862595419852E-2</v>
      </c>
      <c r="N43" s="32"/>
    </row>
    <row r="44" spans="1:14" x14ac:dyDescent="0.2">
      <c r="A44" s="46" t="s">
        <v>43</v>
      </c>
      <c r="B44" s="3">
        <v>151</v>
      </c>
      <c r="C44" s="4">
        <f t="shared" si="12"/>
        <v>6.9675156884459206E-3</v>
      </c>
      <c r="D44" s="3">
        <v>816</v>
      </c>
      <c r="E44" s="4">
        <f t="shared" si="13"/>
        <v>4.9691256531111845E-3</v>
      </c>
      <c r="F44" s="3">
        <v>1</v>
      </c>
      <c r="G44" s="4">
        <f t="shared" si="14"/>
        <v>4.3478260869565216E-2</v>
      </c>
      <c r="H44" s="3">
        <v>1</v>
      </c>
      <c r="I44" s="4">
        <f>(H44/329)</f>
        <v>3.0395136778115501E-3</v>
      </c>
      <c r="J44" s="3">
        <v>1</v>
      </c>
      <c r="K44" s="4">
        <f t="shared" si="15"/>
        <v>1.8867924528301886E-2</v>
      </c>
      <c r="L44" s="3">
        <v>1</v>
      </c>
      <c r="M44" s="5">
        <f t="shared" si="16"/>
        <v>1.9083969465648854E-3</v>
      </c>
      <c r="N44" s="32"/>
    </row>
    <row r="45" spans="1:14" x14ac:dyDescent="0.2">
      <c r="A45" s="46" t="s">
        <v>44</v>
      </c>
      <c r="B45" s="3">
        <v>216</v>
      </c>
      <c r="C45" s="4">
        <f t="shared" si="12"/>
        <v>9.9667774086378731E-3</v>
      </c>
      <c r="D45" s="3">
        <v>1036</v>
      </c>
      <c r="E45" s="4">
        <f t="shared" si="13"/>
        <v>6.3088409027244937E-3</v>
      </c>
      <c r="F45" s="3">
        <v>1</v>
      </c>
      <c r="G45" s="4">
        <f t="shared" si="14"/>
        <v>4.3478260869565216E-2</v>
      </c>
      <c r="H45" s="3">
        <v>1</v>
      </c>
      <c r="I45" s="4">
        <f>(H45/325)</f>
        <v>3.0769230769230769E-3</v>
      </c>
      <c r="J45" s="3">
        <v>2</v>
      </c>
      <c r="K45" s="4">
        <f t="shared" si="15"/>
        <v>3.7735849056603772E-2</v>
      </c>
      <c r="L45" s="3">
        <v>6</v>
      </c>
      <c r="M45" s="5">
        <f t="shared" si="16"/>
        <v>1.1450381679389313E-2</v>
      </c>
      <c r="N45" s="32"/>
    </row>
    <row r="46" spans="1:14" x14ac:dyDescent="0.2">
      <c r="A46" s="46" t="s">
        <v>45</v>
      </c>
      <c r="B46" s="3">
        <v>16534</v>
      </c>
      <c r="C46" s="4">
        <f t="shared" si="12"/>
        <v>0.76291989664082682</v>
      </c>
      <c r="D46" s="3">
        <v>135498</v>
      </c>
      <c r="E46" s="4">
        <f t="shared" si="13"/>
        <v>0.82513062223683731</v>
      </c>
      <c r="F46" s="3">
        <v>14</v>
      </c>
      <c r="G46" s="4">
        <f t="shared" si="14"/>
        <v>0.60869565217391308</v>
      </c>
      <c r="H46" s="3">
        <v>251</v>
      </c>
      <c r="I46" s="4">
        <f>(H46/329)</f>
        <v>0.76291793313069911</v>
      </c>
      <c r="J46" s="3">
        <v>40</v>
      </c>
      <c r="K46" s="4">
        <f t="shared" si="15"/>
        <v>0.75471698113207553</v>
      </c>
      <c r="L46" s="3">
        <v>415</v>
      </c>
      <c r="M46" s="5">
        <f t="shared" si="16"/>
        <v>0.7919847328244275</v>
      </c>
      <c r="N46" s="32"/>
    </row>
    <row r="47" spans="1:14" x14ac:dyDescent="0.2">
      <c r="A47" s="46" t="s">
        <v>46</v>
      </c>
      <c r="B47" s="3">
        <v>1945</v>
      </c>
      <c r="C47" s="4">
        <f t="shared" si="12"/>
        <v>8.9747139165743811E-2</v>
      </c>
      <c r="D47" s="3">
        <v>13247</v>
      </c>
      <c r="E47" s="4">
        <f t="shared" si="13"/>
        <v>8.0669126871034141E-2</v>
      </c>
      <c r="F47" s="3">
        <v>3</v>
      </c>
      <c r="G47" s="4">
        <f t="shared" si="14"/>
        <v>0.13043478260869565</v>
      </c>
      <c r="H47" s="3">
        <v>37</v>
      </c>
      <c r="I47" s="4">
        <f>(H47/329)</f>
        <v>0.11246200607902736</v>
      </c>
      <c r="J47" s="3">
        <v>5</v>
      </c>
      <c r="K47" s="4">
        <f t="shared" si="15"/>
        <v>9.4339622641509441E-2</v>
      </c>
      <c r="L47" s="3">
        <v>45</v>
      </c>
      <c r="M47" s="5">
        <f t="shared" si="16"/>
        <v>8.5877862595419852E-2</v>
      </c>
      <c r="N47" s="32"/>
    </row>
    <row r="48" spans="1:14" x14ac:dyDescent="0.2">
      <c r="A48" s="46" t="s">
        <v>40</v>
      </c>
      <c r="B48" s="3">
        <v>1235</v>
      </c>
      <c r="C48" s="4">
        <f t="shared" si="12"/>
        <v>5.69859726836471E-2</v>
      </c>
      <c r="D48" s="3">
        <v>3562</v>
      </c>
      <c r="E48" s="4">
        <f t="shared" si="13"/>
        <v>2.1691207814193675E-2</v>
      </c>
      <c r="F48" s="3">
        <v>2</v>
      </c>
      <c r="G48" s="4">
        <f t="shared" si="14"/>
        <v>8.6956521739130432E-2</v>
      </c>
      <c r="H48" s="3">
        <v>5</v>
      </c>
      <c r="I48" s="4">
        <f>(H48/329)</f>
        <v>1.5197568389057751E-2</v>
      </c>
      <c r="J48" s="3">
        <v>2</v>
      </c>
      <c r="K48" s="4">
        <f t="shared" si="15"/>
        <v>3.7735849056603772E-2</v>
      </c>
      <c r="L48" s="3">
        <v>12</v>
      </c>
      <c r="M48" s="5">
        <f t="shared" si="16"/>
        <v>2.2900763358778626E-2</v>
      </c>
      <c r="N48" s="32"/>
    </row>
    <row r="49" spans="1:15" x14ac:dyDescent="0.2">
      <c r="A49" s="79" t="s">
        <v>47</v>
      </c>
      <c r="B49" s="3"/>
      <c r="C49" s="4"/>
      <c r="D49" s="3"/>
      <c r="E49" s="4"/>
      <c r="F49" s="3"/>
      <c r="G49" s="4"/>
      <c r="H49" s="3"/>
      <c r="I49" s="4"/>
      <c r="J49" s="3"/>
      <c r="K49" s="4"/>
      <c r="L49" s="3"/>
      <c r="M49" s="5"/>
      <c r="N49" s="32" t="s">
        <v>9</v>
      </c>
    </row>
    <row r="50" spans="1:15" x14ac:dyDescent="0.2">
      <c r="A50" s="80" t="s">
        <v>48</v>
      </c>
      <c r="B50" s="3">
        <v>613</v>
      </c>
      <c r="C50" s="4">
        <f>(B50/21672)</f>
        <v>2.8285345145810263E-2</v>
      </c>
      <c r="D50" s="3">
        <v>5970</v>
      </c>
      <c r="E50" s="4">
        <f>(D50/164214)</f>
        <v>3.6355000182688446E-2</v>
      </c>
      <c r="F50" s="3">
        <v>1</v>
      </c>
      <c r="G50" s="4">
        <f>(F50/23)</f>
        <v>4.3478260869565216E-2</v>
      </c>
      <c r="H50" s="3">
        <v>9</v>
      </c>
      <c r="I50" s="4">
        <f>(H50/329)</f>
        <v>2.7355623100303952E-2</v>
      </c>
      <c r="J50" s="3">
        <v>3</v>
      </c>
      <c r="K50" s="4">
        <f>(J50/53)</f>
        <v>5.6603773584905662E-2</v>
      </c>
      <c r="L50" s="3">
        <v>15</v>
      </c>
      <c r="M50" s="5">
        <f>(L50/524)</f>
        <v>2.8625954198473282E-2</v>
      </c>
      <c r="N50" s="32"/>
    </row>
    <row r="51" spans="1:15" x14ac:dyDescent="0.2">
      <c r="A51" s="80" t="s">
        <v>49</v>
      </c>
      <c r="B51" s="3">
        <v>16681</v>
      </c>
      <c r="C51" s="4">
        <f>(B51/21672)</f>
        <v>0.76970284237726094</v>
      </c>
      <c r="D51" s="3">
        <v>122503</v>
      </c>
      <c r="E51" s="4">
        <f>(D51/164214)</f>
        <v>0.74599607828808745</v>
      </c>
      <c r="F51" s="3">
        <v>15</v>
      </c>
      <c r="G51" s="4">
        <f>(F51/23)</f>
        <v>0.65217391304347827</v>
      </c>
      <c r="H51" s="3">
        <v>252</v>
      </c>
      <c r="I51" s="4">
        <f>(H51/329)</f>
        <v>0.76595744680851063</v>
      </c>
      <c r="J51" s="3">
        <v>38</v>
      </c>
      <c r="K51" s="4">
        <f>(J51/53)</f>
        <v>0.71698113207547165</v>
      </c>
      <c r="L51" s="3">
        <v>419</v>
      </c>
      <c r="M51" s="5">
        <f>(L51/524)</f>
        <v>0.79961832061068705</v>
      </c>
      <c r="N51" s="32"/>
    </row>
    <row r="52" spans="1:15" x14ac:dyDescent="0.2">
      <c r="A52" s="80" t="s">
        <v>50</v>
      </c>
      <c r="B52" s="3">
        <v>3182</v>
      </c>
      <c r="C52" s="4">
        <f>(B52/21672)</f>
        <v>0.14682539682539683</v>
      </c>
      <c r="D52" s="3">
        <v>25411</v>
      </c>
      <c r="E52" s="4">
        <f>(D52/164214)</f>
        <v>0.15474320094510821</v>
      </c>
      <c r="F52" s="3">
        <v>2</v>
      </c>
      <c r="G52" s="4">
        <f>(F52/23)</f>
        <v>8.6956521739130432E-2</v>
      </c>
      <c r="H52" s="3">
        <v>42</v>
      </c>
      <c r="I52" s="4">
        <f>(H52/329)</f>
        <v>0.1276595744680851</v>
      </c>
      <c r="J52" s="3">
        <v>7</v>
      </c>
      <c r="K52" s="4">
        <f>(J52/53)</f>
        <v>0.13207547169811321</v>
      </c>
      <c r="L52" s="3">
        <v>58</v>
      </c>
      <c r="M52" s="5">
        <f>(L52/524)</f>
        <v>0.11068702290076336</v>
      </c>
      <c r="N52" s="32"/>
    </row>
    <row r="53" spans="1:15" x14ac:dyDescent="0.2">
      <c r="A53" s="80" t="s">
        <v>51</v>
      </c>
      <c r="B53" s="3">
        <v>782</v>
      </c>
      <c r="C53" s="4">
        <f>(B53/21672)</f>
        <v>3.6083425618309337E-2</v>
      </c>
      <c r="D53" s="3">
        <v>6485</v>
      </c>
      <c r="E53" s="4">
        <f>(D53/164214)</f>
        <v>3.9491151789737784E-2</v>
      </c>
      <c r="F53" s="3">
        <v>1</v>
      </c>
      <c r="G53" s="4">
        <f>(F53/23)</f>
        <v>4.3478260869565216E-2</v>
      </c>
      <c r="H53" s="3">
        <v>10</v>
      </c>
      <c r="I53" s="4">
        <f>(H53/329)</f>
        <v>3.0395136778115502E-2</v>
      </c>
      <c r="J53" s="3">
        <v>2</v>
      </c>
      <c r="K53" s="4">
        <f>(J53/53)</f>
        <v>3.7735849056603772E-2</v>
      </c>
      <c r="L53" s="3">
        <v>10</v>
      </c>
      <c r="M53" s="5">
        <f>(L53/524)</f>
        <v>1.9083969465648856E-2</v>
      </c>
      <c r="N53" s="32"/>
    </row>
    <row r="54" spans="1:15" ht="17" thickBot="1" x14ac:dyDescent="0.25">
      <c r="A54" s="82" t="s">
        <v>40</v>
      </c>
      <c r="B54" s="39">
        <v>414</v>
      </c>
      <c r="C54" s="17">
        <f>(B54/21672)</f>
        <v>1.9102990033222592E-2</v>
      </c>
      <c r="D54" s="39">
        <v>3845</v>
      </c>
      <c r="E54" s="17">
        <f>(D54/164214)</f>
        <v>2.3414568794378067E-2</v>
      </c>
      <c r="F54" s="39">
        <v>4</v>
      </c>
      <c r="G54" s="17">
        <f>(F54/23)</f>
        <v>0.17391304347826086</v>
      </c>
      <c r="H54" s="39">
        <v>16</v>
      </c>
      <c r="I54" s="17">
        <f>(H54/329)</f>
        <v>4.8632218844984802E-2</v>
      </c>
      <c r="J54" s="39">
        <v>3</v>
      </c>
      <c r="K54" s="17">
        <f>(J54/53)</f>
        <v>5.6603773584905662E-2</v>
      </c>
      <c r="L54" s="39">
        <v>22</v>
      </c>
      <c r="M54" s="18">
        <f>(L54/524)</f>
        <v>4.1984732824427481E-2</v>
      </c>
      <c r="N54" s="34"/>
    </row>
    <row r="55" spans="1:15" x14ac:dyDescent="0.2">
      <c r="A55" s="19"/>
      <c r="N55" s="19"/>
    </row>
    <row r="56" spans="1:15" ht="17" thickBot="1" x14ac:dyDescent="0.25">
      <c r="M56" s="239" t="s">
        <v>492</v>
      </c>
      <c r="N56" s="240" t="s">
        <v>62</v>
      </c>
      <c r="O56" s="239"/>
    </row>
    <row r="57" spans="1:15" x14ac:dyDescent="0.2">
      <c r="A57" s="126"/>
      <c r="B57" s="200" t="s">
        <v>122</v>
      </c>
      <c r="C57" s="200"/>
      <c r="D57" s="200"/>
      <c r="E57" s="200" t="s">
        <v>123</v>
      </c>
      <c r="F57" s="200"/>
      <c r="G57" s="200"/>
      <c r="H57" s="127"/>
    </row>
    <row r="58" spans="1:15" x14ac:dyDescent="0.2">
      <c r="A58" s="148" t="s">
        <v>127</v>
      </c>
      <c r="B58" s="48" t="s">
        <v>124</v>
      </c>
      <c r="C58" s="133" t="s">
        <v>125</v>
      </c>
      <c r="D58" s="48" t="s">
        <v>126</v>
      </c>
      <c r="E58" s="133" t="s">
        <v>124</v>
      </c>
      <c r="F58" s="48" t="s">
        <v>125</v>
      </c>
      <c r="G58" s="133" t="s">
        <v>126</v>
      </c>
      <c r="H58" s="49" t="s">
        <v>7</v>
      </c>
    </row>
    <row r="59" spans="1:15" x14ac:dyDescent="0.2">
      <c r="A59" s="46" t="s">
        <v>121</v>
      </c>
      <c r="B59" s="3" t="s">
        <v>231</v>
      </c>
      <c r="C59" s="144" t="s">
        <v>232</v>
      </c>
      <c r="D59" s="145" t="s">
        <v>387</v>
      </c>
      <c r="E59" s="26" t="s">
        <v>233</v>
      </c>
      <c r="F59" s="146" t="s">
        <v>235</v>
      </c>
      <c r="G59" s="147" t="s">
        <v>234</v>
      </c>
      <c r="H59" s="139" t="s">
        <v>9</v>
      </c>
    </row>
    <row r="60" spans="1:15" ht="29" customHeight="1" x14ac:dyDescent="0.2">
      <c r="A60" s="150" t="s">
        <v>423</v>
      </c>
      <c r="B60" s="138" t="s">
        <v>428</v>
      </c>
      <c r="C60" s="144" t="s">
        <v>427</v>
      </c>
      <c r="D60" s="145" t="s">
        <v>429</v>
      </c>
      <c r="E60" s="147" t="s">
        <v>430</v>
      </c>
      <c r="F60" s="146" t="s">
        <v>431</v>
      </c>
      <c r="G60" s="147" t="s">
        <v>432</v>
      </c>
      <c r="H60" s="139" t="s">
        <v>9</v>
      </c>
    </row>
    <row r="61" spans="1:15" ht="17" thickBot="1" x14ac:dyDescent="0.25">
      <c r="A61" s="74" t="s">
        <v>421</v>
      </c>
      <c r="B61" s="39" t="s">
        <v>449</v>
      </c>
      <c r="C61" s="121" t="s">
        <v>482</v>
      </c>
      <c r="D61" s="121" t="s">
        <v>450</v>
      </c>
      <c r="E61" s="39" t="s">
        <v>447</v>
      </c>
      <c r="F61" s="121" t="s">
        <v>482</v>
      </c>
      <c r="G61" s="121" t="s">
        <v>448</v>
      </c>
      <c r="H61" s="83" t="s">
        <v>9</v>
      </c>
    </row>
    <row r="62" spans="1:15" ht="48" x14ac:dyDescent="0.2">
      <c r="A62" s="158" t="s">
        <v>459</v>
      </c>
      <c r="B62" s="194" t="s">
        <v>456</v>
      </c>
      <c r="C62" s="194"/>
      <c r="D62" s="194" t="s">
        <v>457</v>
      </c>
      <c r="E62" s="194"/>
      <c r="F62" s="159" t="s">
        <v>7</v>
      </c>
      <c r="G62" s="157"/>
      <c r="H62" s="157"/>
      <c r="J62" t="s">
        <v>494</v>
      </c>
    </row>
    <row r="63" spans="1:15" x14ac:dyDescent="0.2">
      <c r="A63" s="140" t="s">
        <v>424</v>
      </c>
      <c r="B63" s="3"/>
      <c r="C63" s="3"/>
      <c r="D63" s="3"/>
      <c r="E63" s="3"/>
      <c r="F63" s="139" t="s">
        <v>9</v>
      </c>
      <c r="G63" s="157"/>
      <c r="H63" s="157"/>
      <c r="J63" t="s">
        <v>493</v>
      </c>
    </row>
    <row r="64" spans="1:15" x14ac:dyDescent="0.2">
      <c r="A64" s="141" t="s">
        <v>1</v>
      </c>
      <c r="B64" s="3">
        <v>6</v>
      </c>
      <c r="C64" s="4">
        <f>(B64/41)</f>
        <v>0.14634146341463414</v>
      </c>
      <c r="D64" s="3">
        <v>137</v>
      </c>
      <c r="E64" s="4">
        <f>(D64/499)</f>
        <v>0.27454909819639278</v>
      </c>
      <c r="F64" s="139"/>
      <c r="G64" s="157"/>
      <c r="H64" s="157"/>
    </row>
    <row r="65" spans="1:8" x14ac:dyDescent="0.2">
      <c r="A65" s="141" t="s">
        <v>34</v>
      </c>
      <c r="B65" s="3">
        <v>21</v>
      </c>
      <c r="C65" s="4">
        <f>(B65/41)</f>
        <v>0.51219512195121952</v>
      </c>
      <c r="D65" s="3">
        <v>161</v>
      </c>
      <c r="E65" s="4">
        <f>(D65/499)</f>
        <v>0.32264529058116231</v>
      </c>
      <c r="F65" s="139"/>
      <c r="G65" s="157"/>
      <c r="H65" s="157"/>
    </row>
    <row r="66" spans="1:8" x14ac:dyDescent="0.2">
      <c r="A66" s="140" t="s">
        <v>425</v>
      </c>
      <c r="B66" s="3"/>
      <c r="C66" s="4"/>
      <c r="D66" s="3"/>
      <c r="E66" s="4"/>
      <c r="F66" s="139" t="s">
        <v>9</v>
      </c>
      <c r="G66" s="157"/>
      <c r="H66" s="157"/>
    </row>
    <row r="67" spans="1:8" x14ac:dyDescent="0.2">
      <c r="A67" s="141" t="s">
        <v>1</v>
      </c>
      <c r="B67" s="3">
        <v>10</v>
      </c>
      <c r="C67" s="4">
        <f>(B67/41)</f>
        <v>0.24390243902439024</v>
      </c>
      <c r="D67" s="3">
        <v>100</v>
      </c>
      <c r="E67" s="4">
        <f>(D67/499)</f>
        <v>0.20040080160320642</v>
      </c>
      <c r="F67" s="139"/>
      <c r="G67" s="157"/>
      <c r="H67" s="157"/>
    </row>
    <row r="68" spans="1:8" ht="17" thickBot="1" x14ac:dyDescent="0.25">
      <c r="A68" s="142" t="s">
        <v>34</v>
      </c>
      <c r="B68" s="39">
        <v>4</v>
      </c>
      <c r="C68" s="17">
        <f>(B68/41)</f>
        <v>9.7560975609756101E-2</v>
      </c>
      <c r="D68" s="39">
        <v>101</v>
      </c>
      <c r="E68" s="17">
        <f>(D68/499)</f>
        <v>0.20240480961923848</v>
      </c>
      <c r="F68" s="83"/>
      <c r="G68" s="149"/>
      <c r="H68" s="19"/>
    </row>
    <row r="69" spans="1:8" x14ac:dyDescent="0.2">
      <c r="A69" s="125"/>
      <c r="B69" s="201" t="s">
        <v>122</v>
      </c>
      <c r="C69" s="201"/>
      <c r="D69" s="201"/>
      <c r="E69" s="201" t="s">
        <v>123</v>
      </c>
      <c r="F69" s="201"/>
      <c r="G69" s="201"/>
      <c r="H69" s="47"/>
    </row>
    <row r="70" spans="1:8" x14ac:dyDescent="0.2">
      <c r="A70" s="77" t="s">
        <v>0</v>
      </c>
      <c r="B70" s="48" t="s">
        <v>124</v>
      </c>
      <c r="C70" s="133" t="s">
        <v>125</v>
      </c>
      <c r="D70" s="48" t="s">
        <v>126</v>
      </c>
      <c r="E70" s="133" t="s">
        <v>124</v>
      </c>
      <c r="F70" s="48" t="s">
        <v>125</v>
      </c>
      <c r="G70" s="133" t="s">
        <v>126</v>
      </c>
      <c r="H70" s="49" t="s">
        <v>7</v>
      </c>
    </row>
    <row r="71" spans="1:8" x14ac:dyDescent="0.2">
      <c r="A71" s="46" t="s">
        <v>121</v>
      </c>
      <c r="B71" s="3" t="s">
        <v>252</v>
      </c>
      <c r="C71" s="144" t="s">
        <v>253</v>
      </c>
      <c r="D71" s="145" t="s">
        <v>254</v>
      </c>
      <c r="E71" s="26" t="s">
        <v>255</v>
      </c>
      <c r="F71" s="146" t="s">
        <v>386</v>
      </c>
      <c r="G71" s="147" t="s">
        <v>256</v>
      </c>
      <c r="H71" s="139" t="s">
        <v>9</v>
      </c>
    </row>
    <row r="72" spans="1:8" ht="29" customHeight="1" x14ac:dyDescent="0.2">
      <c r="A72" s="150" t="s">
        <v>423</v>
      </c>
      <c r="B72" s="138" t="s">
        <v>436</v>
      </c>
      <c r="C72" s="144" t="s">
        <v>437</v>
      </c>
      <c r="D72" s="145" t="s">
        <v>435</v>
      </c>
      <c r="E72" s="147" t="s">
        <v>438</v>
      </c>
      <c r="F72" s="146" t="s">
        <v>439</v>
      </c>
      <c r="G72" s="147" t="s">
        <v>440</v>
      </c>
      <c r="H72" s="139" t="s">
        <v>9</v>
      </c>
    </row>
    <row r="73" spans="1:8" ht="17" thickBot="1" x14ac:dyDescent="0.25">
      <c r="A73" s="74" t="s">
        <v>421</v>
      </c>
      <c r="B73" s="223" t="s">
        <v>441</v>
      </c>
      <c r="C73" s="224"/>
      <c r="D73" s="224"/>
      <c r="E73" s="224"/>
      <c r="F73" s="224"/>
      <c r="G73" s="224"/>
      <c r="H73" s="225"/>
    </row>
    <row r="74" spans="1:8" ht="48" x14ac:dyDescent="0.2">
      <c r="A74" s="158" t="s">
        <v>455</v>
      </c>
      <c r="B74" s="194" t="s">
        <v>454</v>
      </c>
      <c r="C74" s="194"/>
      <c r="D74" s="194" t="s">
        <v>453</v>
      </c>
      <c r="E74" s="194"/>
      <c r="F74" s="159" t="s">
        <v>7</v>
      </c>
      <c r="G74" s="157"/>
      <c r="H74" s="157"/>
    </row>
    <row r="75" spans="1:8" x14ac:dyDescent="0.2">
      <c r="A75" s="140" t="s">
        <v>424</v>
      </c>
      <c r="B75" s="3"/>
      <c r="C75" s="3"/>
      <c r="D75" s="3"/>
      <c r="E75" s="3"/>
      <c r="F75" s="139" t="s">
        <v>9</v>
      </c>
      <c r="G75" s="157"/>
      <c r="H75" s="157"/>
    </row>
    <row r="76" spans="1:8" x14ac:dyDescent="0.2">
      <c r="A76" s="141" t="s">
        <v>1</v>
      </c>
      <c r="B76" s="3">
        <v>4</v>
      </c>
      <c r="C76" s="4">
        <f>(B76/19)</f>
        <v>0.21052631578947367</v>
      </c>
      <c r="D76" s="3">
        <v>45</v>
      </c>
      <c r="E76" s="4">
        <f>(D76/217)</f>
        <v>0.20737327188940091</v>
      </c>
      <c r="F76" s="139"/>
      <c r="G76" s="157"/>
      <c r="H76" s="157"/>
    </row>
    <row r="77" spans="1:8" x14ac:dyDescent="0.2">
      <c r="A77" s="141" t="s">
        <v>34</v>
      </c>
      <c r="B77" s="3">
        <v>9</v>
      </c>
      <c r="C77" s="4">
        <f>(B77/19)</f>
        <v>0.47368421052631576</v>
      </c>
      <c r="D77" s="3">
        <v>67</v>
      </c>
      <c r="E77" s="4">
        <f>(D77/217)</f>
        <v>0.30875576036866359</v>
      </c>
      <c r="F77" s="139"/>
      <c r="G77" s="157"/>
      <c r="H77" s="157"/>
    </row>
    <row r="78" spans="1:8" x14ac:dyDescent="0.2">
      <c r="A78" s="140" t="s">
        <v>425</v>
      </c>
      <c r="B78" s="3"/>
      <c r="C78" s="4"/>
      <c r="D78" s="3"/>
      <c r="E78" s="4"/>
      <c r="F78" s="139" t="s">
        <v>9</v>
      </c>
      <c r="G78" s="157"/>
      <c r="H78" s="157"/>
    </row>
    <row r="79" spans="1:8" x14ac:dyDescent="0.2">
      <c r="A79" s="141" t="s">
        <v>1</v>
      </c>
      <c r="B79" s="3">
        <v>2</v>
      </c>
      <c r="C79" s="4">
        <f>(B79/19)</f>
        <v>0.10526315789473684</v>
      </c>
      <c r="D79" s="3">
        <v>23</v>
      </c>
      <c r="E79" s="4">
        <f>(D79/217)</f>
        <v>0.10599078341013825</v>
      </c>
      <c r="F79" s="139"/>
      <c r="G79" s="157"/>
      <c r="H79" s="157"/>
    </row>
    <row r="80" spans="1:8" ht="17" thickBot="1" x14ac:dyDescent="0.25">
      <c r="A80" s="142" t="s">
        <v>34</v>
      </c>
      <c r="B80" s="39">
        <v>4</v>
      </c>
      <c r="C80" s="17">
        <f>(B80/19)</f>
        <v>0.21052631578947367</v>
      </c>
      <c r="D80" s="39">
        <v>82</v>
      </c>
      <c r="E80" s="17">
        <f>(D80/217)</f>
        <v>0.37788018433179721</v>
      </c>
      <c r="F80" s="83"/>
      <c r="G80" s="109"/>
      <c r="H80" s="110"/>
    </row>
    <row r="81" spans="1:8" x14ac:dyDescent="0.2">
      <c r="A81" s="118"/>
      <c r="B81" s="199" t="s">
        <v>122</v>
      </c>
      <c r="C81" s="199"/>
      <c r="D81" s="199"/>
      <c r="E81" s="199" t="s">
        <v>123</v>
      </c>
      <c r="F81" s="199"/>
      <c r="G81" s="199"/>
      <c r="H81" s="160"/>
    </row>
    <row r="82" spans="1:8" x14ac:dyDescent="0.2">
      <c r="A82" s="77" t="s">
        <v>59</v>
      </c>
      <c r="B82" s="152" t="s">
        <v>124</v>
      </c>
      <c r="C82" s="153" t="s">
        <v>125</v>
      </c>
      <c r="D82" s="152" t="s">
        <v>126</v>
      </c>
      <c r="E82" s="153" t="s">
        <v>124</v>
      </c>
      <c r="F82" s="152" t="s">
        <v>125</v>
      </c>
      <c r="G82" s="153" t="s">
        <v>126</v>
      </c>
      <c r="H82" s="161" t="s">
        <v>7</v>
      </c>
    </row>
    <row r="83" spans="1:8" x14ac:dyDescent="0.2">
      <c r="A83" s="162" t="s">
        <v>121</v>
      </c>
      <c r="B83" s="50" t="s">
        <v>269</v>
      </c>
      <c r="C83" s="154" t="s">
        <v>270</v>
      </c>
      <c r="D83" s="155" t="s">
        <v>271</v>
      </c>
      <c r="E83" s="156" t="s">
        <v>272</v>
      </c>
      <c r="F83" s="155" t="s">
        <v>274</v>
      </c>
      <c r="G83" s="154" t="s">
        <v>273</v>
      </c>
      <c r="H83" s="139" t="s">
        <v>9</v>
      </c>
    </row>
    <row r="84" spans="1:8" ht="29" customHeight="1" x14ac:dyDescent="0.2">
      <c r="A84" s="150" t="s">
        <v>423</v>
      </c>
      <c r="B84" s="138" t="s">
        <v>451</v>
      </c>
      <c r="C84" s="144" t="s">
        <v>437</v>
      </c>
      <c r="D84" s="145" t="s">
        <v>452</v>
      </c>
      <c r="E84" s="147" t="s">
        <v>433</v>
      </c>
      <c r="F84" s="146" t="s">
        <v>434</v>
      </c>
      <c r="G84" s="147" t="s">
        <v>435</v>
      </c>
      <c r="H84" s="139" t="s">
        <v>9</v>
      </c>
    </row>
    <row r="85" spans="1:8" ht="17" thickBot="1" x14ac:dyDescent="0.25">
      <c r="A85" s="74" t="s">
        <v>421</v>
      </c>
      <c r="B85" s="39" t="s">
        <v>443</v>
      </c>
      <c r="C85" s="121" t="s">
        <v>422</v>
      </c>
      <c r="D85" s="121" t="s">
        <v>444</v>
      </c>
      <c r="E85" s="39" t="s">
        <v>445</v>
      </c>
      <c r="F85" s="121" t="s">
        <v>422</v>
      </c>
      <c r="G85" s="121" t="s">
        <v>446</v>
      </c>
      <c r="H85" s="83" t="s">
        <v>9</v>
      </c>
    </row>
    <row r="86" spans="1:8" ht="48" x14ac:dyDescent="0.2">
      <c r="A86" s="158" t="s">
        <v>458</v>
      </c>
      <c r="B86" s="194" t="s">
        <v>460</v>
      </c>
      <c r="C86" s="194"/>
      <c r="D86" s="194" t="s">
        <v>461</v>
      </c>
      <c r="E86" s="194"/>
      <c r="F86" s="159" t="s">
        <v>7</v>
      </c>
      <c r="G86" s="149"/>
      <c r="H86" s="19"/>
    </row>
    <row r="87" spans="1:8" x14ac:dyDescent="0.2">
      <c r="A87" s="140" t="s">
        <v>424</v>
      </c>
      <c r="B87" s="3"/>
      <c r="C87" s="3"/>
      <c r="D87" s="3"/>
      <c r="E87" s="3"/>
      <c r="F87" s="139" t="s">
        <v>9</v>
      </c>
      <c r="G87" s="149"/>
      <c r="H87" s="19"/>
    </row>
    <row r="88" spans="1:8" x14ac:dyDescent="0.2">
      <c r="A88" s="141" t="s">
        <v>1</v>
      </c>
      <c r="B88" s="3">
        <v>6234</v>
      </c>
      <c r="C88" s="4">
        <f>(B88/19750)</f>
        <v>0.31564556962025314</v>
      </c>
      <c r="D88">
        <v>32081</v>
      </c>
      <c r="E88" s="4">
        <f>(D88/145109)</f>
        <v>0.2210820831237208</v>
      </c>
      <c r="F88" s="139"/>
      <c r="G88" s="149"/>
      <c r="H88" s="19"/>
    </row>
    <row r="89" spans="1:8" x14ac:dyDescent="0.2">
      <c r="A89" s="141" t="s">
        <v>34</v>
      </c>
      <c r="B89" s="3">
        <v>8465</v>
      </c>
      <c r="C89" s="4">
        <f>(8465/19750)</f>
        <v>0.42860759493670886</v>
      </c>
      <c r="D89" s="3">
        <v>67214</v>
      </c>
      <c r="E89" s="4">
        <f>(D89/145109)</f>
        <v>0.46319663149770174</v>
      </c>
      <c r="F89" s="139"/>
      <c r="G89" s="149"/>
      <c r="H89" s="19"/>
    </row>
    <row r="90" spans="1:8" x14ac:dyDescent="0.2">
      <c r="A90" s="140" t="s">
        <v>425</v>
      </c>
      <c r="B90" s="3"/>
      <c r="C90" s="4"/>
      <c r="D90" s="3"/>
      <c r="E90" s="4"/>
      <c r="F90" s="139" t="s">
        <v>9</v>
      </c>
      <c r="G90" s="149"/>
      <c r="H90" s="19"/>
    </row>
    <row r="91" spans="1:8" x14ac:dyDescent="0.2">
      <c r="A91" s="141" t="s">
        <v>1</v>
      </c>
      <c r="B91" s="3">
        <v>2758</v>
      </c>
      <c r="C91" s="4">
        <f>(2758/19750)</f>
        <v>0.13964556962025315</v>
      </c>
      <c r="D91" s="3">
        <v>23111</v>
      </c>
      <c r="E91" s="4">
        <f>(D91/145109)</f>
        <v>0.15926648243734021</v>
      </c>
      <c r="F91" s="139"/>
      <c r="G91" s="149"/>
      <c r="H91" s="19"/>
    </row>
    <row r="92" spans="1:8" ht="17" thickBot="1" x14ac:dyDescent="0.25">
      <c r="A92" s="142" t="s">
        <v>34</v>
      </c>
      <c r="B92" s="39">
        <v>2293</v>
      </c>
      <c r="C92" s="17">
        <f>(B92/19750)</f>
        <v>0.11610126582278481</v>
      </c>
      <c r="D92" s="39">
        <v>22703</v>
      </c>
      <c r="E92" s="17">
        <f>(D92/145109)</f>
        <v>0.15645480294123729</v>
      </c>
      <c r="F92" s="83"/>
      <c r="G92" s="149"/>
      <c r="H92" s="19"/>
    </row>
    <row r="95" spans="1:8" x14ac:dyDescent="0.2">
      <c r="A95" t="s">
        <v>426</v>
      </c>
    </row>
    <row r="96" spans="1:8" x14ac:dyDescent="0.2">
      <c r="A96" t="s">
        <v>442</v>
      </c>
    </row>
  </sheetData>
  <mergeCells count="29">
    <mergeCell ref="B57:D57"/>
    <mergeCell ref="E57:G57"/>
    <mergeCell ref="B69:D69"/>
    <mergeCell ref="E69:G69"/>
    <mergeCell ref="B81:D81"/>
    <mergeCell ref="E81:G81"/>
    <mergeCell ref="B62:C62"/>
    <mergeCell ref="D62:E62"/>
    <mergeCell ref="A1:M1"/>
    <mergeCell ref="B2:E2"/>
    <mergeCell ref="F2:I2"/>
    <mergeCell ref="J2:M2"/>
    <mergeCell ref="L4:M4"/>
    <mergeCell ref="B3:C3"/>
    <mergeCell ref="D3:E3"/>
    <mergeCell ref="F3:G3"/>
    <mergeCell ref="H3:I3"/>
    <mergeCell ref="J3:K3"/>
    <mergeCell ref="L3:M3"/>
    <mergeCell ref="B4:C4"/>
    <mergeCell ref="D4:E4"/>
    <mergeCell ref="F4:G4"/>
    <mergeCell ref="H4:I4"/>
    <mergeCell ref="J4:K4"/>
    <mergeCell ref="B73:H73"/>
    <mergeCell ref="B74:C74"/>
    <mergeCell ref="D74:E74"/>
    <mergeCell ref="B86:C86"/>
    <mergeCell ref="D86:E86"/>
  </mergeCells>
  <pageMargins left="0.7" right="0.7" top="0.75" bottom="0.75" header="0.3" footer="0.3"/>
  <pageSetup orientation="portrait" horizontalDpi="0" verticalDpi="0"/>
  <ignoredErrors>
    <ignoredError sqref="I45" formula="1"/>
    <ignoredError sqref="F85 C85"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5CC1F-4D80-4D4F-A392-6BFF3D09D485}">
  <dimension ref="A1:M46"/>
  <sheetViews>
    <sheetView zoomScale="119" workbookViewId="0">
      <pane xSplit="1" topLeftCell="B1" activePane="topRight" state="frozen"/>
      <selection pane="topRight" activeCell="M46" sqref="A1:M46"/>
    </sheetView>
  </sheetViews>
  <sheetFormatPr baseColWidth="10" defaultRowHeight="16" x14ac:dyDescent="0.2"/>
  <cols>
    <col min="1" max="1" width="26.5" customWidth="1"/>
    <col min="2" max="2" width="17.5" style="128" customWidth="1"/>
    <col min="3" max="3" width="10.83203125" style="51"/>
    <col min="4" max="4" width="20" customWidth="1"/>
    <col min="5" max="5" width="13.1640625" style="128" customWidth="1"/>
    <col min="6" max="6" width="18" style="128" customWidth="1"/>
    <col min="7" max="7" width="10.83203125" style="51"/>
    <col min="8" max="8" width="16.33203125" style="128" customWidth="1"/>
    <col min="9" max="9" width="10.83203125" style="51"/>
    <col min="10" max="10" width="22.83203125" style="128" customWidth="1"/>
    <col min="11" max="11" width="11.33203125" style="51" customWidth="1"/>
    <col min="12" max="12" width="17.33203125" style="128" customWidth="1"/>
    <col min="13" max="13" width="13.5" style="51" customWidth="1"/>
  </cols>
  <sheetData>
    <row r="1" spans="1:13" ht="62" customHeight="1" x14ac:dyDescent="0.25">
      <c r="A1" s="235" t="s">
        <v>230</v>
      </c>
      <c r="B1" s="236"/>
      <c r="C1" s="236"/>
      <c r="D1" s="236"/>
      <c r="E1" s="236"/>
      <c r="F1" s="236"/>
      <c r="G1" s="236"/>
      <c r="H1" s="236"/>
      <c r="I1" s="236"/>
      <c r="J1" s="236"/>
      <c r="K1" s="236"/>
      <c r="L1" s="236"/>
      <c r="M1" s="237"/>
    </row>
    <row r="2" spans="1:13" ht="19" x14ac:dyDescent="0.25">
      <c r="A2" s="2"/>
      <c r="B2" s="221" t="s">
        <v>196</v>
      </c>
      <c r="C2" s="221"/>
      <c r="D2" s="221"/>
      <c r="E2" s="221"/>
      <c r="F2" s="221" t="s">
        <v>0</v>
      </c>
      <c r="G2" s="221"/>
      <c r="H2" s="221"/>
      <c r="I2" s="221"/>
      <c r="J2" s="221" t="s">
        <v>60</v>
      </c>
      <c r="K2" s="221"/>
      <c r="L2" s="221"/>
      <c r="M2" s="229"/>
    </row>
    <row r="3" spans="1:13" x14ac:dyDescent="0.2">
      <c r="A3" s="2"/>
      <c r="B3" s="219" t="s">
        <v>52</v>
      </c>
      <c r="C3" s="219"/>
      <c r="D3" s="220" t="s">
        <v>53</v>
      </c>
      <c r="E3" s="220"/>
      <c r="F3" s="219" t="s">
        <v>52</v>
      </c>
      <c r="G3" s="219"/>
      <c r="H3" s="220" t="s">
        <v>53</v>
      </c>
      <c r="I3" s="220"/>
      <c r="J3" s="220" t="s">
        <v>52</v>
      </c>
      <c r="K3" s="220"/>
      <c r="L3" s="220" t="s">
        <v>53</v>
      </c>
      <c r="M3" s="238"/>
    </row>
    <row r="4" spans="1:13" x14ac:dyDescent="0.2">
      <c r="A4" s="72" t="s">
        <v>4</v>
      </c>
      <c r="B4" s="55" t="s">
        <v>54</v>
      </c>
      <c r="C4" s="1" t="s">
        <v>7</v>
      </c>
      <c r="D4" s="65" t="s">
        <v>54</v>
      </c>
      <c r="E4" s="55" t="s">
        <v>7</v>
      </c>
      <c r="F4" s="70" t="s">
        <v>54</v>
      </c>
      <c r="G4" s="1" t="s">
        <v>7</v>
      </c>
      <c r="H4" s="59" t="s">
        <v>54</v>
      </c>
      <c r="I4" s="25" t="s">
        <v>7</v>
      </c>
      <c r="J4" s="59" t="s">
        <v>54</v>
      </c>
      <c r="K4" s="25" t="s">
        <v>7</v>
      </c>
      <c r="L4" s="59" t="s">
        <v>54</v>
      </c>
      <c r="M4" s="35" t="s">
        <v>7</v>
      </c>
    </row>
    <row r="5" spans="1:13" x14ac:dyDescent="0.2">
      <c r="A5" s="72" t="s">
        <v>8</v>
      </c>
      <c r="B5" s="131"/>
      <c r="C5" s="53"/>
      <c r="D5" s="3"/>
      <c r="E5" s="131"/>
      <c r="F5" s="131"/>
      <c r="G5" s="53"/>
      <c r="H5" s="131"/>
      <c r="I5" s="53"/>
      <c r="J5" s="131"/>
      <c r="K5" s="53"/>
      <c r="L5" s="131"/>
      <c r="M5" s="69"/>
    </row>
    <row r="6" spans="1:13" x14ac:dyDescent="0.2">
      <c r="A6" s="46" t="s">
        <v>10</v>
      </c>
      <c r="B6" s="61" t="s">
        <v>55</v>
      </c>
      <c r="C6" s="53"/>
      <c r="D6" s="61" t="s">
        <v>55</v>
      </c>
      <c r="E6" s="131"/>
      <c r="F6" s="61" t="s">
        <v>55</v>
      </c>
      <c r="G6" s="53"/>
      <c r="H6" s="61" t="s">
        <v>55</v>
      </c>
      <c r="I6" s="53"/>
      <c r="J6" s="61" t="s">
        <v>55</v>
      </c>
      <c r="K6" s="53"/>
      <c r="L6" s="61" t="s">
        <v>55</v>
      </c>
      <c r="M6" s="69"/>
    </row>
    <row r="7" spans="1:13" x14ac:dyDescent="0.2">
      <c r="A7" s="46" t="s">
        <v>11</v>
      </c>
      <c r="B7" s="131" t="s">
        <v>276</v>
      </c>
      <c r="C7" s="56" t="s">
        <v>9</v>
      </c>
      <c r="D7" s="3" t="s">
        <v>297</v>
      </c>
      <c r="E7" s="131">
        <v>0.73519999999999996</v>
      </c>
      <c r="F7" s="131" t="s">
        <v>369</v>
      </c>
      <c r="G7" s="53">
        <v>0.36799999999999999</v>
      </c>
      <c r="H7" s="131" t="s">
        <v>355</v>
      </c>
      <c r="I7" s="53">
        <v>0.26190000000000002</v>
      </c>
      <c r="J7" s="131" t="s">
        <v>236</v>
      </c>
      <c r="K7" s="53">
        <v>0.218</v>
      </c>
      <c r="L7" s="131" t="s">
        <v>343</v>
      </c>
      <c r="M7" s="69">
        <v>0.66139999999999999</v>
      </c>
    </row>
    <row r="8" spans="1:13" x14ac:dyDescent="0.2">
      <c r="A8" s="46" t="s">
        <v>12</v>
      </c>
      <c r="B8" s="131" t="s">
        <v>277</v>
      </c>
      <c r="C8" s="53">
        <v>0.85099999999999998</v>
      </c>
      <c r="D8" s="3" t="s">
        <v>298</v>
      </c>
      <c r="E8" s="61" t="s">
        <v>9</v>
      </c>
      <c r="F8" s="131" t="s">
        <v>370</v>
      </c>
      <c r="G8" s="53">
        <v>0.46</v>
      </c>
      <c r="H8" s="131" t="s">
        <v>356</v>
      </c>
      <c r="I8" s="53">
        <v>0.37530000000000002</v>
      </c>
      <c r="J8" s="131" t="s">
        <v>347</v>
      </c>
      <c r="K8" s="53">
        <v>0.64770000000000005</v>
      </c>
      <c r="L8" s="131" t="s">
        <v>342</v>
      </c>
      <c r="M8" s="69">
        <v>0.98909999999999998</v>
      </c>
    </row>
    <row r="9" spans="1:13" x14ac:dyDescent="0.2">
      <c r="A9" s="46" t="s">
        <v>13</v>
      </c>
      <c r="B9" s="131" t="s">
        <v>278</v>
      </c>
      <c r="C9" s="56" t="s">
        <v>9</v>
      </c>
      <c r="D9" s="3" t="s">
        <v>299</v>
      </c>
      <c r="E9" s="61" t="s">
        <v>9</v>
      </c>
      <c r="F9" s="131" t="s">
        <v>371</v>
      </c>
      <c r="G9" s="53">
        <v>0.55500000000000005</v>
      </c>
      <c r="H9" s="131" t="s">
        <v>357</v>
      </c>
      <c r="I9" s="53">
        <v>0.30640000000000001</v>
      </c>
      <c r="J9" s="131" t="s">
        <v>346</v>
      </c>
      <c r="K9" s="53">
        <v>0.94140000000000001</v>
      </c>
      <c r="L9" s="131" t="s">
        <v>341</v>
      </c>
      <c r="M9" s="69">
        <v>0.43519999999999998</v>
      </c>
    </row>
    <row r="10" spans="1:13" x14ac:dyDescent="0.2">
      <c r="A10" s="46" t="s">
        <v>14</v>
      </c>
      <c r="B10" s="131" t="s">
        <v>279</v>
      </c>
      <c r="C10" s="56" t="s">
        <v>9</v>
      </c>
      <c r="D10" s="3" t="s">
        <v>300</v>
      </c>
      <c r="E10" s="61" t="s">
        <v>9</v>
      </c>
      <c r="F10" s="131" t="s">
        <v>372</v>
      </c>
      <c r="G10" s="53">
        <v>0.59699999999999998</v>
      </c>
      <c r="H10" s="131" t="s">
        <v>262</v>
      </c>
      <c r="I10" s="53">
        <v>0.61529999999999996</v>
      </c>
      <c r="J10" s="131" t="s">
        <v>345</v>
      </c>
      <c r="K10" s="53">
        <v>0.72670000000000001</v>
      </c>
      <c r="L10" s="131" t="s">
        <v>339</v>
      </c>
      <c r="M10" s="69">
        <v>0.28889999999999999</v>
      </c>
    </row>
    <row r="11" spans="1:13" x14ac:dyDescent="0.2">
      <c r="A11" s="46" t="s">
        <v>15</v>
      </c>
      <c r="B11" s="131" t="s">
        <v>275</v>
      </c>
      <c r="C11" s="56" t="s">
        <v>9</v>
      </c>
      <c r="D11" s="3" t="s">
        <v>296</v>
      </c>
      <c r="E11" s="61" t="s">
        <v>9</v>
      </c>
      <c r="F11" s="131" t="s">
        <v>373</v>
      </c>
      <c r="G11" s="53">
        <v>0.85299999999999998</v>
      </c>
      <c r="H11" s="131" t="s">
        <v>263</v>
      </c>
      <c r="I11" s="53">
        <v>0.80769999999999997</v>
      </c>
      <c r="J11" s="131" t="s">
        <v>344</v>
      </c>
      <c r="K11" s="53">
        <v>9.4100000000000003E-2</v>
      </c>
      <c r="L11" s="64" t="s">
        <v>340</v>
      </c>
      <c r="M11" s="69">
        <v>3.7699999999999997E-2</v>
      </c>
    </row>
    <row r="12" spans="1:13" x14ac:dyDescent="0.2">
      <c r="A12" s="72" t="s">
        <v>17</v>
      </c>
      <c r="B12" s="131"/>
      <c r="C12" s="53"/>
      <c r="D12" s="3"/>
      <c r="E12" s="131"/>
      <c r="F12" s="131"/>
      <c r="G12" s="53"/>
      <c r="H12" s="131"/>
      <c r="I12" s="53"/>
      <c r="J12" s="131"/>
      <c r="K12" s="53"/>
      <c r="L12" s="131"/>
      <c r="M12" s="69"/>
    </row>
    <row r="13" spans="1:13" x14ac:dyDescent="0.2">
      <c r="A13" s="46" t="s">
        <v>18</v>
      </c>
      <c r="B13" s="61" t="s">
        <v>55</v>
      </c>
      <c r="C13" s="53"/>
      <c r="D13" s="61" t="s">
        <v>55</v>
      </c>
      <c r="E13" s="131"/>
      <c r="F13" s="61" t="s">
        <v>55</v>
      </c>
      <c r="G13" s="53"/>
      <c r="H13" s="61" t="s">
        <v>55</v>
      </c>
      <c r="I13" s="53"/>
      <c r="J13" s="61" t="s">
        <v>55</v>
      </c>
      <c r="K13" s="53"/>
      <c r="L13" s="61" t="s">
        <v>55</v>
      </c>
      <c r="M13" s="69"/>
    </row>
    <row r="14" spans="1:13" x14ac:dyDescent="0.2">
      <c r="A14" s="46" t="s">
        <v>19</v>
      </c>
      <c r="B14" s="131" t="s">
        <v>280</v>
      </c>
      <c r="C14" s="56" t="s">
        <v>9</v>
      </c>
      <c r="D14" s="3" t="s">
        <v>301</v>
      </c>
      <c r="E14" s="61" t="s">
        <v>9</v>
      </c>
      <c r="F14" s="131" t="s">
        <v>257</v>
      </c>
      <c r="G14" s="53">
        <v>0.34399999999999997</v>
      </c>
      <c r="H14" s="131" t="s">
        <v>264</v>
      </c>
      <c r="I14" s="53">
        <v>1.2999999999999999E-2</v>
      </c>
      <c r="J14" s="131" t="s">
        <v>237</v>
      </c>
      <c r="K14" s="53">
        <v>0.92100000000000004</v>
      </c>
      <c r="L14" s="131" t="s">
        <v>246</v>
      </c>
      <c r="M14" s="69">
        <v>0.79139999999999999</v>
      </c>
    </row>
    <row r="15" spans="1:13" x14ac:dyDescent="0.2">
      <c r="A15" s="72" t="s">
        <v>20</v>
      </c>
      <c r="B15" s="131"/>
      <c r="C15" s="53"/>
      <c r="D15" s="3"/>
      <c r="E15" s="131"/>
      <c r="F15" s="131"/>
      <c r="G15" s="53"/>
      <c r="H15" s="131"/>
      <c r="I15" s="53"/>
      <c r="J15" s="131"/>
      <c r="K15" s="53"/>
      <c r="L15" s="131"/>
      <c r="M15" s="69"/>
    </row>
    <row r="16" spans="1:13" x14ac:dyDescent="0.2">
      <c r="A16" s="46" t="s">
        <v>21</v>
      </c>
      <c r="B16" s="61" t="s">
        <v>55</v>
      </c>
      <c r="C16" s="53"/>
      <c r="D16" s="61" t="s">
        <v>55</v>
      </c>
      <c r="E16" s="131"/>
      <c r="F16" s="61" t="s">
        <v>55</v>
      </c>
      <c r="G16" s="53"/>
      <c r="H16" s="61" t="s">
        <v>55</v>
      </c>
      <c r="I16" s="53"/>
      <c r="J16" s="61" t="s">
        <v>55</v>
      </c>
      <c r="K16" s="53"/>
      <c r="L16" s="61" t="s">
        <v>55</v>
      </c>
      <c r="M16" s="69"/>
    </row>
    <row r="17" spans="1:13" x14ac:dyDescent="0.2">
      <c r="A17" s="46" t="s">
        <v>22</v>
      </c>
      <c r="B17" s="131" t="s">
        <v>281</v>
      </c>
      <c r="C17" s="53">
        <v>1.8500000000000001E-3</v>
      </c>
      <c r="D17" s="3" t="s">
        <v>304</v>
      </c>
      <c r="E17" s="131">
        <v>1.6330000000000001E-2</v>
      </c>
      <c r="F17" s="131" t="s">
        <v>374</v>
      </c>
      <c r="G17" s="53">
        <v>0.99099999999999999</v>
      </c>
      <c r="H17" s="131" t="s">
        <v>358</v>
      </c>
      <c r="I17" s="53">
        <v>0.43759999999999999</v>
      </c>
      <c r="J17" s="61" t="s">
        <v>348</v>
      </c>
      <c r="K17" s="53">
        <v>0.70899999999999996</v>
      </c>
      <c r="L17" s="131" t="s">
        <v>329</v>
      </c>
      <c r="M17" s="69">
        <v>0.56879999999999997</v>
      </c>
    </row>
    <row r="18" spans="1:13" x14ac:dyDescent="0.2">
      <c r="A18" s="46" t="s">
        <v>23</v>
      </c>
      <c r="B18" s="131" t="s">
        <v>282</v>
      </c>
      <c r="C18" s="53">
        <v>0.38372000000000001</v>
      </c>
      <c r="D18" s="3" t="s">
        <v>303</v>
      </c>
      <c r="E18" s="131">
        <v>1.17E-3</v>
      </c>
      <c r="F18" s="131" t="s">
        <v>375</v>
      </c>
      <c r="G18" s="53">
        <v>0.41599999999999998</v>
      </c>
      <c r="H18" s="131" t="s">
        <v>359</v>
      </c>
      <c r="I18" s="53">
        <v>0.99819999999999998</v>
      </c>
      <c r="J18" s="61" t="s">
        <v>349</v>
      </c>
      <c r="K18" s="53">
        <v>9.5000000000000001E-2</v>
      </c>
      <c r="L18" s="131" t="s">
        <v>247</v>
      </c>
      <c r="M18" s="69">
        <v>0.14760000000000001</v>
      </c>
    </row>
    <row r="19" spans="1:13" x14ac:dyDescent="0.2">
      <c r="A19" s="46" t="s">
        <v>24</v>
      </c>
      <c r="B19" s="131" t="s">
        <v>283</v>
      </c>
      <c r="C19" s="56" t="s">
        <v>9</v>
      </c>
      <c r="D19" s="3" t="s">
        <v>302</v>
      </c>
      <c r="E19" s="61" t="s">
        <v>9</v>
      </c>
      <c r="F19" s="131" t="s">
        <v>376</v>
      </c>
      <c r="G19" s="53">
        <v>0.35399999999999998</v>
      </c>
      <c r="H19" s="131" t="s">
        <v>265</v>
      </c>
      <c r="I19" s="53">
        <v>4.7E-2</v>
      </c>
      <c r="J19" s="61" t="s">
        <v>350</v>
      </c>
      <c r="K19" s="53">
        <v>0.61560000000000004</v>
      </c>
      <c r="L19" s="131" t="s">
        <v>331</v>
      </c>
      <c r="M19" s="69">
        <v>0.50170000000000003</v>
      </c>
    </row>
    <row r="20" spans="1:13" x14ac:dyDescent="0.2">
      <c r="A20" s="46" t="s">
        <v>25</v>
      </c>
      <c r="B20" s="131" t="s">
        <v>284</v>
      </c>
      <c r="C20" s="53">
        <v>0.60685</v>
      </c>
      <c r="D20" s="3" t="s">
        <v>305</v>
      </c>
      <c r="E20" s="131">
        <v>0.22766</v>
      </c>
      <c r="F20" s="131" t="s">
        <v>258</v>
      </c>
      <c r="G20" s="53">
        <v>0.99199999999999999</v>
      </c>
      <c r="H20" s="131" t="s">
        <v>360</v>
      </c>
      <c r="I20" s="53">
        <v>0.99870000000000003</v>
      </c>
      <c r="J20" s="61" t="s">
        <v>351</v>
      </c>
      <c r="K20" s="53">
        <v>7.7499999999999999E-2</v>
      </c>
      <c r="L20" s="131" t="s">
        <v>330</v>
      </c>
      <c r="M20" s="69">
        <v>0.40679999999999999</v>
      </c>
    </row>
    <row r="21" spans="1:13" x14ac:dyDescent="0.2">
      <c r="A21" s="72" t="s">
        <v>26</v>
      </c>
      <c r="B21" s="131"/>
      <c r="C21" s="53"/>
      <c r="D21" s="3"/>
      <c r="E21" s="131"/>
      <c r="F21" s="131"/>
      <c r="G21" s="53"/>
      <c r="H21" s="131"/>
      <c r="I21" s="53"/>
      <c r="J21" s="131"/>
      <c r="K21" s="53"/>
      <c r="L21" s="131"/>
      <c r="M21" s="69"/>
    </row>
    <row r="22" spans="1:13" x14ac:dyDescent="0.2">
      <c r="A22" s="46" t="s">
        <v>28</v>
      </c>
      <c r="B22" s="61" t="s">
        <v>55</v>
      </c>
      <c r="C22" s="53"/>
      <c r="D22" s="61" t="s">
        <v>55</v>
      </c>
      <c r="E22" s="131"/>
      <c r="F22" s="61" t="s">
        <v>55</v>
      </c>
      <c r="G22" s="53"/>
      <c r="H22" s="61" t="s">
        <v>55</v>
      </c>
      <c r="I22" s="53"/>
      <c r="J22" s="61" t="s">
        <v>55</v>
      </c>
      <c r="K22" s="53"/>
      <c r="L22" s="61" t="s">
        <v>55</v>
      </c>
      <c r="M22" s="69"/>
    </row>
    <row r="23" spans="1:13" x14ac:dyDescent="0.2">
      <c r="A23" s="46" t="s">
        <v>27</v>
      </c>
      <c r="B23" s="131" t="s">
        <v>285</v>
      </c>
      <c r="C23" s="56" t="s">
        <v>9</v>
      </c>
      <c r="D23" s="3" t="s">
        <v>306</v>
      </c>
      <c r="E23" s="61" t="s">
        <v>9</v>
      </c>
      <c r="F23" s="131" t="s">
        <v>377</v>
      </c>
      <c r="G23" s="53">
        <v>0.39900000000000002</v>
      </c>
      <c r="H23" s="131" t="s">
        <v>361</v>
      </c>
      <c r="I23" s="53">
        <v>0.43640000000000001</v>
      </c>
      <c r="J23" s="131" t="s">
        <v>238</v>
      </c>
      <c r="K23" s="53">
        <v>0.98099999999999998</v>
      </c>
      <c r="L23" s="131" t="s">
        <v>332</v>
      </c>
      <c r="M23" s="69">
        <v>0.99350000000000005</v>
      </c>
    </row>
    <row r="24" spans="1:13" x14ac:dyDescent="0.2">
      <c r="A24" s="73" t="s">
        <v>29</v>
      </c>
      <c r="B24" s="131"/>
      <c r="C24" s="53"/>
      <c r="D24" s="3"/>
      <c r="E24" s="131"/>
      <c r="F24" s="131"/>
      <c r="G24" s="53"/>
      <c r="H24" s="131"/>
      <c r="I24" s="53"/>
      <c r="J24" s="131"/>
      <c r="K24" s="53"/>
      <c r="L24" s="131"/>
      <c r="M24" s="69"/>
    </row>
    <row r="25" spans="1:13" x14ac:dyDescent="0.2">
      <c r="A25" s="46" t="s">
        <v>30</v>
      </c>
      <c r="B25" s="61" t="s">
        <v>55</v>
      </c>
      <c r="C25" s="53"/>
      <c r="D25" s="61" t="s">
        <v>55</v>
      </c>
      <c r="E25" s="131"/>
      <c r="F25" s="61" t="s">
        <v>55</v>
      </c>
      <c r="G25" s="53"/>
      <c r="H25" s="61" t="s">
        <v>55</v>
      </c>
      <c r="I25" s="53"/>
      <c r="J25" s="61" t="s">
        <v>55</v>
      </c>
      <c r="K25" s="53"/>
      <c r="L25" s="61" t="s">
        <v>55</v>
      </c>
      <c r="M25" s="69"/>
    </row>
    <row r="26" spans="1:13" x14ac:dyDescent="0.2">
      <c r="A26" s="46" t="s">
        <v>31</v>
      </c>
      <c r="B26" s="131" t="s">
        <v>286</v>
      </c>
      <c r="C26" s="56" t="s">
        <v>9</v>
      </c>
      <c r="D26" s="3" t="s">
        <v>307</v>
      </c>
      <c r="E26" s="61" t="s">
        <v>9</v>
      </c>
      <c r="F26" s="131" t="s">
        <v>378</v>
      </c>
      <c r="G26" s="53">
        <v>0.91200000000000003</v>
      </c>
      <c r="H26" s="131" t="s">
        <v>266</v>
      </c>
      <c r="I26" s="53">
        <v>0.56810000000000005</v>
      </c>
      <c r="J26" s="131" t="s">
        <v>239</v>
      </c>
      <c r="K26" s="53">
        <v>5.2299999999999999E-2</v>
      </c>
      <c r="L26" s="63" t="s">
        <v>337</v>
      </c>
      <c r="M26" s="69">
        <v>0.18579999999999999</v>
      </c>
    </row>
    <row r="27" spans="1:13" x14ac:dyDescent="0.2">
      <c r="A27" s="46" t="s">
        <v>32</v>
      </c>
      <c r="B27" s="131" t="s">
        <v>287</v>
      </c>
      <c r="C27" s="56" t="s">
        <v>9</v>
      </c>
      <c r="D27" s="3" t="s">
        <v>308</v>
      </c>
      <c r="E27" s="131">
        <v>0.86643999999999999</v>
      </c>
      <c r="F27" s="131" t="s">
        <v>379</v>
      </c>
      <c r="G27" s="53">
        <v>0.251</v>
      </c>
      <c r="H27" s="131" t="s">
        <v>362</v>
      </c>
      <c r="I27" s="53">
        <v>6.7299999999999999E-2</v>
      </c>
      <c r="J27" s="131" t="s">
        <v>240</v>
      </c>
      <c r="K27" s="53">
        <v>0.76229999999999998</v>
      </c>
      <c r="L27" s="131" t="s">
        <v>338</v>
      </c>
      <c r="M27" s="69">
        <v>0.93440000000000001</v>
      </c>
    </row>
    <row r="28" spans="1:13" x14ac:dyDescent="0.2">
      <c r="A28" s="73" t="s">
        <v>33</v>
      </c>
      <c r="B28" s="131"/>
      <c r="C28" s="53"/>
      <c r="D28" s="3"/>
      <c r="E28" s="131"/>
      <c r="F28" s="131"/>
      <c r="G28" s="53"/>
      <c r="H28" s="131"/>
      <c r="I28" s="53"/>
      <c r="J28" s="131"/>
      <c r="K28" s="53"/>
      <c r="L28" s="131"/>
      <c r="M28" s="69"/>
    </row>
    <row r="29" spans="1:13" x14ac:dyDescent="0.2">
      <c r="A29" s="46" t="s">
        <v>1</v>
      </c>
      <c r="B29" s="61" t="s">
        <v>55</v>
      </c>
      <c r="C29" s="53"/>
      <c r="D29" s="61" t="s">
        <v>55</v>
      </c>
      <c r="E29" s="131"/>
      <c r="F29" s="61" t="s">
        <v>55</v>
      </c>
      <c r="G29" s="53"/>
      <c r="H29" s="61" t="s">
        <v>55</v>
      </c>
      <c r="I29" s="53"/>
      <c r="J29" s="61" t="s">
        <v>55</v>
      </c>
      <c r="K29" s="53"/>
      <c r="L29" s="61" t="s">
        <v>55</v>
      </c>
      <c r="M29" s="69"/>
    </row>
    <row r="30" spans="1:13" x14ac:dyDescent="0.2">
      <c r="A30" s="46" t="s">
        <v>34</v>
      </c>
      <c r="B30" s="131" t="s">
        <v>288</v>
      </c>
      <c r="C30" s="53">
        <v>9.9799999999999993E-3</v>
      </c>
      <c r="D30" s="3" t="s">
        <v>309</v>
      </c>
      <c r="E30" s="61" t="s">
        <v>9</v>
      </c>
      <c r="F30" s="131" t="s">
        <v>380</v>
      </c>
      <c r="G30" s="53">
        <v>0.29699999999999999</v>
      </c>
      <c r="H30" s="131" t="s">
        <v>267</v>
      </c>
      <c r="I30" s="53">
        <v>0.1454</v>
      </c>
      <c r="J30" s="131" t="s">
        <v>241</v>
      </c>
      <c r="K30" s="53">
        <v>0.77600000000000002</v>
      </c>
      <c r="L30" s="131" t="s">
        <v>336</v>
      </c>
      <c r="M30" s="69">
        <v>0.84850000000000003</v>
      </c>
    </row>
    <row r="31" spans="1:13" x14ac:dyDescent="0.2">
      <c r="A31" s="73" t="s">
        <v>35</v>
      </c>
      <c r="B31" s="131"/>
      <c r="C31" s="53"/>
      <c r="D31" s="3"/>
      <c r="E31" s="131"/>
      <c r="F31" s="131"/>
      <c r="G31" s="53"/>
      <c r="H31" s="131"/>
      <c r="I31" s="53"/>
      <c r="J31" s="131"/>
      <c r="K31" s="53"/>
      <c r="L31" s="131"/>
      <c r="M31" s="69"/>
    </row>
    <row r="32" spans="1:13" x14ac:dyDescent="0.2">
      <c r="A32" s="46" t="s">
        <v>36</v>
      </c>
      <c r="B32" s="61" t="s">
        <v>55</v>
      </c>
      <c r="C32" s="53"/>
      <c r="D32" s="61" t="s">
        <v>55</v>
      </c>
      <c r="E32" s="131"/>
      <c r="F32" s="61" t="s">
        <v>55</v>
      </c>
      <c r="G32" s="53"/>
      <c r="H32" s="61" t="s">
        <v>55</v>
      </c>
      <c r="I32" s="53"/>
      <c r="J32" s="61" t="s">
        <v>55</v>
      </c>
      <c r="K32" s="53"/>
      <c r="L32" s="61" t="s">
        <v>55</v>
      </c>
      <c r="M32" s="69"/>
    </row>
    <row r="33" spans="1:13" x14ac:dyDescent="0.2">
      <c r="A33" s="46" t="s">
        <v>37</v>
      </c>
      <c r="B33" s="131" t="s">
        <v>289</v>
      </c>
      <c r="C33" s="56" t="s">
        <v>9</v>
      </c>
      <c r="D33" s="3" t="s">
        <v>310</v>
      </c>
      <c r="E33" s="61" t="s">
        <v>9</v>
      </c>
      <c r="F33" s="131" t="s">
        <v>259</v>
      </c>
      <c r="G33" s="53">
        <v>0.99099999999999999</v>
      </c>
      <c r="H33" s="131" t="s">
        <v>363</v>
      </c>
      <c r="I33" s="53">
        <v>0.99360000000000004</v>
      </c>
      <c r="J33" s="131" t="s">
        <v>242</v>
      </c>
      <c r="K33" s="53">
        <v>6.9800000000000001E-2</v>
      </c>
      <c r="L33" s="63" t="s">
        <v>248</v>
      </c>
      <c r="M33" s="69">
        <v>0.10630000000000001</v>
      </c>
    </row>
    <row r="34" spans="1:13" x14ac:dyDescent="0.2">
      <c r="A34" s="46" t="s">
        <v>38</v>
      </c>
      <c r="B34" s="131" t="s">
        <v>290</v>
      </c>
      <c r="C34" s="56" t="s">
        <v>9</v>
      </c>
      <c r="D34" s="3" t="s">
        <v>311</v>
      </c>
      <c r="E34" s="61" t="s">
        <v>9</v>
      </c>
      <c r="F34" s="131" t="s">
        <v>381</v>
      </c>
      <c r="G34" s="53">
        <v>0.98499999999999999</v>
      </c>
      <c r="H34" s="131" t="s">
        <v>364</v>
      </c>
      <c r="I34" s="53">
        <v>0.57469999999999999</v>
      </c>
      <c r="J34" s="131" t="s">
        <v>243</v>
      </c>
      <c r="K34" s="53">
        <v>0.26900000000000002</v>
      </c>
      <c r="L34" s="131" t="s">
        <v>249</v>
      </c>
      <c r="M34" s="69">
        <v>0.39700000000000002</v>
      </c>
    </row>
    <row r="35" spans="1:13" x14ac:dyDescent="0.2">
      <c r="A35" s="46" t="s">
        <v>39</v>
      </c>
      <c r="B35" s="131" t="s">
        <v>291</v>
      </c>
      <c r="C35" s="56" t="s">
        <v>9</v>
      </c>
      <c r="D35" s="3" t="s">
        <v>312</v>
      </c>
      <c r="E35" s="61" t="s">
        <v>9</v>
      </c>
      <c r="F35" s="131" t="s">
        <v>384</v>
      </c>
      <c r="G35" s="53">
        <v>0.21199999999999999</v>
      </c>
      <c r="H35" s="131" t="s">
        <v>365</v>
      </c>
      <c r="I35" s="53">
        <v>0.36220000000000002</v>
      </c>
      <c r="J35" s="131" t="s">
        <v>244</v>
      </c>
      <c r="K35" s="53">
        <v>3.3399999999999999E-2</v>
      </c>
      <c r="L35" s="131" t="s">
        <v>250</v>
      </c>
      <c r="M35" s="69">
        <v>7.8100000000000003E-2</v>
      </c>
    </row>
    <row r="36" spans="1:13" x14ac:dyDescent="0.2">
      <c r="A36" s="73" t="s">
        <v>41</v>
      </c>
      <c r="B36" s="131"/>
      <c r="C36" s="53"/>
      <c r="D36" s="3"/>
      <c r="E36" s="131"/>
      <c r="F36" s="131"/>
      <c r="G36" s="53"/>
      <c r="H36" s="131"/>
      <c r="I36" s="53"/>
      <c r="J36" s="131"/>
      <c r="K36" s="53"/>
      <c r="L36" s="131"/>
      <c r="M36" s="69"/>
    </row>
    <row r="37" spans="1:13" x14ac:dyDescent="0.2">
      <c r="A37" s="46" t="s">
        <v>46</v>
      </c>
      <c r="B37" s="61" t="s">
        <v>55</v>
      </c>
      <c r="C37" s="53"/>
      <c r="D37" s="61" t="s">
        <v>55</v>
      </c>
      <c r="E37" s="131"/>
      <c r="F37" s="61" t="s">
        <v>55</v>
      </c>
      <c r="G37" s="53"/>
      <c r="H37" s="131" t="s">
        <v>55</v>
      </c>
      <c r="I37" s="53"/>
      <c r="J37" s="61" t="s">
        <v>55</v>
      </c>
      <c r="K37" s="53"/>
      <c r="L37" s="61" t="s">
        <v>55</v>
      </c>
      <c r="M37" s="69"/>
    </row>
    <row r="38" spans="1:13" x14ac:dyDescent="0.2">
      <c r="A38" s="46" t="s">
        <v>42</v>
      </c>
      <c r="B38" s="131" t="s">
        <v>292</v>
      </c>
      <c r="C38" s="53">
        <v>4.0499999999999998E-3</v>
      </c>
      <c r="D38" s="3" t="s">
        <v>313</v>
      </c>
      <c r="E38" s="131">
        <v>0.92993999999999999</v>
      </c>
      <c r="F38" s="131" t="s">
        <v>382</v>
      </c>
      <c r="G38" s="53">
        <v>0.70799999999999996</v>
      </c>
      <c r="H38" s="131" t="s">
        <v>366</v>
      </c>
      <c r="I38" s="53">
        <v>0.42199999999999999</v>
      </c>
      <c r="J38" s="131" t="s">
        <v>353</v>
      </c>
      <c r="K38" s="53">
        <v>0.55400000000000005</v>
      </c>
      <c r="L38" s="131" t="s">
        <v>335</v>
      </c>
      <c r="M38" s="69">
        <v>0.60580000000000001</v>
      </c>
    </row>
    <row r="39" spans="1:13" x14ac:dyDescent="0.2">
      <c r="A39" s="46" t="s">
        <v>43</v>
      </c>
      <c r="B39" s="131" t="s">
        <v>293</v>
      </c>
      <c r="C39" s="56" t="s">
        <v>9</v>
      </c>
      <c r="D39" s="3" t="s">
        <v>314</v>
      </c>
      <c r="E39" s="131">
        <v>4.5100000000000001E-3</v>
      </c>
      <c r="F39" s="131" t="s">
        <v>383</v>
      </c>
      <c r="G39" s="53">
        <v>0.99299999999999999</v>
      </c>
      <c r="H39" s="131" t="s">
        <v>367</v>
      </c>
      <c r="I39" s="53">
        <v>0.53400000000000003</v>
      </c>
      <c r="J39" s="61" t="s">
        <v>352</v>
      </c>
      <c r="K39" s="53">
        <v>0.122</v>
      </c>
      <c r="L39" s="131" t="s">
        <v>333</v>
      </c>
      <c r="M39" s="69">
        <v>0.1109</v>
      </c>
    </row>
    <row r="40" spans="1:13" x14ac:dyDescent="0.2">
      <c r="A40" s="46" t="s">
        <v>44</v>
      </c>
      <c r="B40" s="131" t="s">
        <v>294</v>
      </c>
      <c r="C40" s="56" t="s">
        <v>9</v>
      </c>
      <c r="D40" s="3" t="s">
        <v>315</v>
      </c>
      <c r="E40" s="61" t="s">
        <v>9</v>
      </c>
      <c r="F40" s="131" t="s">
        <v>261</v>
      </c>
      <c r="G40" s="53">
        <v>0.99</v>
      </c>
      <c r="H40" s="131" t="s">
        <v>368</v>
      </c>
      <c r="I40" s="53">
        <v>0.99760000000000004</v>
      </c>
      <c r="J40" s="61" t="s">
        <v>354</v>
      </c>
      <c r="K40" s="53">
        <v>0.25800000000000001</v>
      </c>
      <c r="L40" s="131" t="s">
        <v>334</v>
      </c>
      <c r="M40" s="69">
        <v>0.1113</v>
      </c>
    </row>
    <row r="41" spans="1:13" x14ac:dyDescent="0.2">
      <c r="A41" s="46" t="s">
        <v>45</v>
      </c>
      <c r="B41" s="131" t="s">
        <v>295</v>
      </c>
      <c r="C41" s="56" t="s">
        <v>9</v>
      </c>
      <c r="D41" s="3" t="s">
        <v>316</v>
      </c>
      <c r="E41" s="61" t="s">
        <v>9</v>
      </c>
      <c r="F41" s="131" t="s">
        <v>260</v>
      </c>
      <c r="G41" s="53">
        <v>0.67700000000000005</v>
      </c>
      <c r="H41" s="131" t="s">
        <v>268</v>
      </c>
      <c r="I41" s="53">
        <v>0.21460000000000001</v>
      </c>
      <c r="J41" s="131" t="s">
        <v>245</v>
      </c>
      <c r="K41" s="53">
        <v>0.81599999999999995</v>
      </c>
      <c r="L41" s="131" t="s">
        <v>251</v>
      </c>
      <c r="M41" s="69">
        <v>0.68969999999999998</v>
      </c>
    </row>
    <row r="42" spans="1:13" x14ac:dyDescent="0.2">
      <c r="A42" s="73" t="s">
        <v>47</v>
      </c>
      <c r="B42" s="131"/>
      <c r="C42" s="53"/>
      <c r="D42" s="3"/>
      <c r="E42" s="131"/>
      <c r="F42" s="131"/>
      <c r="G42" s="53"/>
      <c r="H42" s="131"/>
      <c r="I42" s="53"/>
      <c r="J42" s="131"/>
      <c r="K42" s="53"/>
      <c r="L42" s="131"/>
      <c r="M42" s="69"/>
    </row>
    <row r="43" spans="1:13" x14ac:dyDescent="0.2">
      <c r="A43" s="46" t="s">
        <v>56</v>
      </c>
      <c r="B43" s="61" t="s">
        <v>55</v>
      </c>
      <c r="C43" s="53"/>
      <c r="D43" s="61" t="s">
        <v>55</v>
      </c>
      <c r="E43" s="131"/>
      <c r="F43" s="61" t="s">
        <v>55</v>
      </c>
      <c r="G43" s="53"/>
      <c r="H43" s="61" t="s">
        <v>55</v>
      </c>
      <c r="I43" s="53"/>
      <c r="J43" s="61" t="s">
        <v>55</v>
      </c>
      <c r="K43" s="53"/>
      <c r="L43" s="61" t="s">
        <v>55</v>
      </c>
      <c r="M43" s="69"/>
    </row>
    <row r="44" spans="1:13" x14ac:dyDescent="0.2">
      <c r="A44" s="46" t="s">
        <v>50</v>
      </c>
      <c r="B44" s="131" t="s">
        <v>417</v>
      </c>
      <c r="C44" s="56" t="s">
        <v>9</v>
      </c>
      <c r="D44" s="3" t="s">
        <v>419</v>
      </c>
      <c r="E44" s="61" t="s">
        <v>9</v>
      </c>
      <c r="F44" s="131" t="s">
        <v>413</v>
      </c>
      <c r="G44" s="53">
        <v>0.93300000000000005</v>
      </c>
      <c r="H44" s="131" t="s">
        <v>416</v>
      </c>
      <c r="I44" s="53">
        <v>0.78600000000000003</v>
      </c>
      <c r="J44" s="131" t="s">
        <v>407</v>
      </c>
      <c r="K44" s="53">
        <v>0.3271</v>
      </c>
      <c r="L44" s="131" t="s">
        <v>420</v>
      </c>
      <c r="M44" s="69">
        <v>0.96350000000000002</v>
      </c>
    </row>
    <row r="45" spans="1:13" x14ac:dyDescent="0.2">
      <c r="A45" s="46" t="s">
        <v>49</v>
      </c>
      <c r="B45" s="131" t="s">
        <v>388</v>
      </c>
      <c r="C45" s="56">
        <v>0.626</v>
      </c>
      <c r="D45" s="3" t="s">
        <v>418</v>
      </c>
      <c r="E45" s="61">
        <v>0.71579000000000004</v>
      </c>
      <c r="F45" s="131" t="s">
        <v>411</v>
      </c>
      <c r="G45" s="53">
        <v>0.89700000000000002</v>
      </c>
      <c r="H45" s="131" t="s">
        <v>414</v>
      </c>
      <c r="I45" s="53">
        <v>0.79900000000000004</v>
      </c>
      <c r="J45" s="61" t="s">
        <v>406</v>
      </c>
      <c r="K45" s="53">
        <v>0.58220000000000005</v>
      </c>
      <c r="L45" s="63" t="s">
        <v>410</v>
      </c>
      <c r="M45" s="69">
        <v>0.81079999999999997</v>
      </c>
    </row>
    <row r="46" spans="1:13" ht="17" thickBot="1" x14ac:dyDescent="0.25">
      <c r="A46" s="74" t="s">
        <v>48</v>
      </c>
      <c r="B46" s="132" t="s">
        <v>389</v>
      </c>
      <c r="C46" s="134">
        <v>1.0699999999999999E-2</v>
      </c>
      <c r="D46" s="39" t="s">
        <v>392</v>
      </c>
      <c r="E46" s="75">
        <v>3.0599999999999998E-3</v>
      </c>
      <c r="F46" s="132" t="s">
        <v>412</v>
      </c>
      <c r="G46" s="129">
        <v>0.999</v>
      </c>
      <c r="H46" s="132" t="s">
        <v>415</v>
      </c>
      <c r="I46" s="129">
        <v>0.999</v>
      </c>
      <c r="J46" s="132" t="s">
        <v>408</v>
      </c>
      <c r="K46" s="129">
        <v>0.88649999999999995</v>
      </c>
      <c r="L46" s="137" t="s">
        <v>409</v>
      </c>
      <c r="M46" s="130">
        <v>0.75739999999999996</v>
      </c>
    </row>
  </sheetData>
  <mergeCells count="10">
    <mergeCell ref="A1:M1"/>
    <mergeCell ref="B2:E2"/>
    <mergeCell ref="F2:I2"/>
    <mergeCell ref="J2:M2"/>
    <mergeCell ref="B3:C3"/>
    <mergeCell ref="D3:E3"/>
    <mergeCell ref="F3:G3"/>
    <mergeCell ref="H3:I3"/>
    <mergeCell ref="J3:K3"/>
    <mergeCell ref="L3: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PDR Demographics</vt:lpstr>
      <vt:lpstr>PDR Modeling</vt:lpstr>
      <vt:lpstr>Wet AMD Demographics</vt:lpstr>
      <vt:lpstr>Wet AMD Modeling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katianna parisis</cp:lastModifiedBy>
  <dcterms:created xsi:type="dcterms:W3CDTF">2020-11-19T03:32:26Z</dcterms:created>
  <dcterms:modified xsi:type="dcterms:W3CDTF">2020-12-17T21:26:58Z</dcterms:modified>
</cp:coreProperties>
</file>