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bri\Documents\classes\classes-machine_learning\"/>
    </mc:Choice>
  </mc:AlternateContent>
  <xr:revisionPtr revIDLastSave="0" documentId="13_ncr:1_{A93D1EB4-EBE1-4511-8601-828BE3ED42CA}" xr6:coauthVersionLast="47" xr6:coauthVersionMax="47" xr10:uidLastSave="{00000000-0000-0000-0000-000000000000}"/>
  <bookViews>
    <workbookView xWindow="28680" yWindow="-120" windowWidth="19440" windowHeight="15000" xr2:uid="{A58E4134-C4E6-4795-B462-AE5AB2D142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2" i="1" l="1"/>
  <c r="I122" i="1"/>
  <c r="L121" i="1"/>
  <c r="I121" i="1"/>
  <c r="L120" i="1"/>
  <c r="I120" i="1"/>
  <c r="L119" i="1"/>
  <c r="I119" i="1"/>
  <c r="L118" i="1"/>
  <c r="I118" i="1"/>
  <c r="L117" i="1"/>
  <c r="I117" i="1"/>
  <c r="L116" i="1"/>
  <c r="I116" i="1"/>
  <c r="L115" i="1"/>
  <c r="I115" i="1"/>
  <c r="L114" i="1"/>
  <c r="I114" i="1"/>
  <c r="L113" i="1"/>
  <c r="I113" i="1"/>
  <c r="L112" i="1"/>
  <c r="I112" i="1"/>
  <c r="L111" i="1"/>
  <c r="I111" i="1"/>
  <c r="L110" i="1"/>
  <c r="I110" i="1"/>
  <c r="L109" i="1"/>
  <c r="I109" i="1"/>
  <c r="L108" i="1"/>
  <c r="I108" i="1"/>
  <c r="L107" i="1"/>
  <c r="I107" i="1"/>
  <c r="L106" i="1"/>
  <c r="I106" i="1"/>
  <c r="L105" i="1"/>
  <c r="I105" i="1"/>
  <c r="L104" i="1"/>
  <c r="I104" i="1"/>
  <c r="L103" i="1"/>
  <c r="I103" i="1"/>
  <c r="L102" i="1"/>
  <c r="I102" i="1"/>
  <c r="L101" i="1"/>
  <c r="I101" i="1"/>
  <c r="L100" i="1"/>
  <c r="I100" i="1"/>
  <c r="L99" i="1"/>
  <c r="I99" i="1"/>
  <c r="L98" i="1"/>
  <c r="I98" i="1"/>
  <c r="L97" i="1"/>
  <c r="I97" i="1"/>
  <c r="L96" i="1"/>
  <c r="I96" i="1"/>
  <c r="L95" i="1"/>
  <c r="I95" i="1"/>
  <c r="L94" i="1"/>
  <c r="I94" i="1"/>
  <c r="L93" i="1"/>
  <c r="I93" i="1"/>
  <c r="L92" i="1"/>
  <c r="I92" i="1"/>
  <c r="I91" i="1"/>
  <c r="L90" i="1"/>
  <c r="I90" i="1"/>
  <c r="L89" i="1"/>
  <c r="I89" i="1"/>
  <c r="L88" i="1"/>
  <c r="I88" i="1"/>
  <c r="L87" i="1"/>
  <c r="I87" i="1"/>
  <c r="L86" i="1"/>
  <c r="I86" i="1"/>
  <c r="L85" i="1"/>
  <c r="I85" i="1"/>
  <c r="L84" i="1"/>
  <c r="I84" i="1"/>
  <c r="L83" i="1"/>
  <c r="I83" i="1"/>
  <c r="L82" i="1"/>
  <c r="I82" i="1"/>
  <c r="L81" i="1"/>
  <c r="I81" i="1"/>
  <c r="L80" i="1"/>
  <c r="I80" i="1"/>
  <c r="L79" i="1"/>
  <c r="I79" i="1"/>
  <c r="L78" i="1"/>
  <c r="I78" i="1"/>
  <c r="L77" i="1"/>
  <c r="I77" i="1"/>
  <c r="K76" i="1"/>
  <c r="L76" i="1" s="1"/>
  <c r="I76" i="1"/>
  <c r="K75" i="1"/>
  <c r="L75" i="1" s="1"/>
  <c r="I75" i="1"/>
  <c r="K74" i="1"/>
  <c r="L74" i="1" s="1"/>
  <c r="I74" i="1"/>
  <c r="K73" i="1"/>
  <c r="I73" i="1"/>
  <c r="K72" i="1"/>
  <c r="I72" i="1"/>
  <c r="K71" i="1"/>
  <c r="K70" i="1"/>
  <c r="L70" i="1" s="1"/>
  <c r="I70" i="1"/>
  <c r="K69" i="1"/>
  <c r="L69" i="1" s="1"/>
  <c r="I69" i="1"/>
  <c r="K68" i="1"/>
  <c r="L68" i="1" s="1"/>
  <c r="I68" i="1"/>
  <c r="K67" i="1"/>
  <c r="I67" i="1"/>
  <c r="K66" i="1"/>
  <c r="L66" i="1" s="1"/>
  <c r="I66" i="1"/>
  <c r="K65" i="1"/>
  <c r="L64" i="1"/>
  <c r="K64" i="1"/>
  <c r="I64" i="1"/>
  <c r="K63" i="1"/>
  <c r="I63" i="1"/>
  <c r="L62" i="1"/>
  <c r="K62" i="1"/>
  <c r="I62" i="1"/>
  <c r="K61" i="1"/>
  <c r="L61" i="1" s="1"/>
  <c r="I61" i="1"/>
  <c r="K60" i="1"/>
  <c r="I60" i="1"/>
  <c r="K59" i="1"/>
  <c r="L59" i="1" s="1"/>
  <c r="I59" i="1"/>
  <c r="L58" i="1"/>
  <c r="K58" i="1"/>
  <c r="I58" i="1"/>
  <c r="K57" i="1"/>
  <c r="L57" i="1" s="1"/>
  <c r="I57" i="1"/>
  <c r="K56" i="1"/>
  <c r="L56" i="1" s="1"/>
  <c r="I56" i="1"/>
  <c r="L55" i="1"/>
  <c r="K55" i="1"/>
  <c r="I55" i="1"/>
  <c r="K54" i="1"/>
  <c r="L54" i="1" s="1"/>
  <c r="I54" i="1"/>
  <c r="K53" i="1"/>
  <c r="L53" i="1" s="1"/>
  <c r="I53" i="1"/>
  <c r="K52" i="1"/>
  <c r="L52" i="1" s="1"/>
  <c r="I52" i="1"/>
  <c r="L51" i="1"/>
  <c r="K51" i="1"/>
  <c r="I51" i="1"/>
  <c r="L50" i="1"/>
  <c r="K50" i="1"/>
  <c r="I50" i="1"/>
  <c r="K49" i="1"/>
  <c r="L49" i="1" s="1"/>
  <c r="I49" i="1"/>
  <c r="L48" i="1"/>
  <c r="K48" i="1"/>
  <c r="I48" i="1"/>
  <c r="K47" i="1"/>
  <c r="L47" i="1" s="1"/>
  <c r="I47" i="1"/>
  <c r="K46" i="1"/>
  <c r="L46" i="1" s="1"/>
  <c r="I46" i="1"/>
  <c r="K45" i="1"/>
  <c r="I44" i="1"/>
  <c r="K43" i="1"/>
  <c r="L43" i="1" s="1"/>
  <c r="I43" i="1"/>
  <c r="K42" i="1"/>
  <c r="L42" i="1" s="1"/>
  <c r="I42" i="1"/>
  <c r="L41" i="1"/>
  <c r="K41" i="1"/>
  <c r="I41" i="1"/>
  <c r="K40" i="1"/>
  <c r="K39" i="1"/>
  <c r="I39" i="1"/>
  <c r="K38" i="1"/>
  <c r="L38" i="1" s="1"/>
  <c r="I38" i="1"/>
  <c r="L37" i="1"/>
  <c r="K37" i="1"/>
  <c r="I37" i="1"/>
  <c r="K36" i="1"/>
  <c r="L36" i="1" s="1"/>
  <c r="I36" i="1"/>
  <c r="K35" i="1"/>
  <c r="L35" i="1" s="1"/>
  <c r="I35" i="1"/>
  <c r="L34" i="1"/>
  <c r="K34" i="1"/>
  <c r="I34" i="1"/>
  <c r="K33" i="1"/>
  <c r="L33" i="1" s="1"/>
  <c r="I33" i="1"/>
  <c r="K32" i="1"/>
  <c r="L32" i="1" s="1"/>
  <c r="I32" i="1"/>
  <c r="K31" i="1"/>
  <c r="L31" i="1" s="1"/>
  <c r="I31" i="1"/>
  <c r="K30" i="1"/>
  <c r="L30" i="1" s="1"/>
  <c r="I30" i="1"/>
  <c r="K29" i="1"/>
  <c r="L29" i="1" s="1"/>
  <c r="I29" i="1"/>
  <c r="L28" i="1"/>
  <c r="K28" i="1"/>
  <c r="I28" i="1"/>
  <c r="K27" i="1"/>
  <c r="L27" i="1" s="1"/>
  <c r="I27" i="1"/>
  <c r="K26" i="1"/>
  <c r="L26" i="1" s="1"/>
  <c r="I26" i="1"/>
  <c r="K25" i="1"/>
  <c r="L25" i="1" s="1"/>
  <c r="I25" i="1"/>
  <c r="L24" i="1"/>
  <c r="K24" i="1"/>
  <c r="I24" i="1"/>
  <c r="K23" i="1"/>
  <c r="L23" i="1" s="1"/>
  <c r="G23" i="1"/>
  <c r="I23" i="1" s="1"/>
  <c r="K22" i="1"/>
  <c r="L22" i="1" s="1"/>
  <c r="I22" i="1"/>
  <c r="K21" i="1"/>
  <c r="L21" i="1" s="1"/>
  <c r="I21" i="1"/>
  <c r="K20" i="1"/>
  <c r="L20" i="1" s="1"/>
  <c r="I20" i="1"/>
  <c r="L19" i="1"/>
  <c r="K19" i="1"/>
  <c r="I19" i="1"/>
  <c r="I18" i="1"/>
  <c r="I17" i="1"/>
  <c r="K16" i="1"/>
  <c r="L16" i="1" s="1"/>
  <c r="I16" i="1"/>
  <c r="K15" i="1"/>
  <c r="L15" i="1" s="1"/>
  <c r="I15" i="1"/>
  <c r="K14" i="1"/>
  <c r="L14" i="1" s="1"/>
  <c r="I14" i="1"/>
  <c r="I13" i="1"/>
  <c r="K12" i="1"/>
  <c r="L12" i="1" s="1"/>
  <c r="I12" i="1"/>
  <c r="K11" i="1"/>
  <c r="L11" i="1" s="1"/>
  <c r="I11" i="1"/>
  <c r="K10" i="1"/>
  <c r="L10" i="1" s="1"/>
  <c r="I10" i="1"/>
  <c r="L9" i="1"/>
  <c r="K9" i="1"/>
  <c r="I9" i="1"/>
  <c r="K8" i="1"/>
  <c r="L8" i="1" s="1"/>
  <c r="I8" i="1"/>
  <c r="K7" i="1"/>
  <c r="L7" i="1" s="1"/>
  <c r="I7" i="1"/>
  <c r="I6" i="1"/>
  <c r="K5" i="1"/>
  <c r="L5" i="1" s="1"/>
  <c r="I5" i="1"/>
  <c r="L4" i="1"/>
  <c r="K4" i="1"/>
  <c r="I4" i="1"/>
  <c r="K3" i="1"/>
  <c r="L3" i="1" s="1"/>
  <c r="I3" i="1"/>
  <c r="K2" i="1"/>
  <c r="L2" i="1" s="1"/>
  <c r="I2" i="1"/>
</calcChain>
</file>

<file path=xl/sharedStrings.xml><?xml version="1.0" encoding="utf-8"?>
<sst xmlns="http://schemas.openxmlformats.org/spreadsheetml/2006/main" count="133" uniqueCount="130">
  <si>
    <t>specimen</t>
  </si>
  <si>
    <t>Type</t>
  </si>
  <si>
    <t>Color</t>
  </si>
  <si>
    <t>Color_broad</t>
  </si>
  <si>
    <t>Ms</t>
  </si>
  <si>
    <t>Mr</t>
  </si>
  <si>
    <t>Mr/Ms</t>
  </si>
  <si>
    <t>Bc</t>
  </si>
  <si>
    <t>Bcr</t>
  </si>
  <si>
    <t>Bcr/Bc</t>
  </si>
  <si>
    <t>JRC21-1A</t>
  </si>
  <si>
    <t>JRC21-1B</t>
  </si>
  <si>
    <t>JRC21-1C</t>
  </si>
  <si>
    <t>JRC21-1D</t>
  </si>
  <si>
    <t>JRC21-1E</t>
  </si>
  <si>
    <t>JRC21-1F</t>
  </si>
  <si>
    <t>21LJCC-1A</t>
  </si>
  <si>
    <t>21LJCC-1B</t>
  </si>
  <si>
    <t>21LJCC-1C</t>
  </si>
  <si>
    <t>21LJCC-1D</t>
  </si>
  <si>
    <t>21LJCC-1E</t>
  </si>
  <si>
    <t>21LJCC-1F</t>
  </si>
  <si>
    <t>21LJCC-1G</t>
  </si>
  <si>
    <t>21LJCC-1H</t>
  </si>
  <si>
    <t>21LJCC-1I</t>
  </si>
  <si>
    <t>21LJCC-1J</t>
  </si>
  <si>
    <t>21LJCC-1K</t>
  </si>
  <si>
    <t>21LJCC-1L</t>
  </si>
  <si>
    <t>21LJCC-1M</t>
  </si>
  <si>
    <t>21LJCC-1N</t>
  </si>
  <si>
    <t>21LJCC-1O</t>
  </si>
  <si>
    <t>21IRAC-1A</t>
  </si>
  <si>
    <t>21IRAC-1B</t>
  </si>
  <si>
    <t>21IRAC-1C</t>
  </si>
  <si>
    <t>21IRAC-1D</t>
  </si>
  <si>
    <t>21IRAC-1E</t>
  </si>
  <si>
    <t>21IRAC-1F</t>
  </si>
  <si>
    <t>21IRAC-1G</t>
  </si>
  <si>
    <t>21IRAC-1H</t>
  </si>
  <si>
    <t>21IRAC-1I</t>
  </si>
  <si>
    <t>21IRAC-2A</t>
  </si>
  <si>
    <t>21IRAC-2B</t>
  </si>
  <si>
    <t>21IRAC-2C</t>
  </si>
  <si>
    <t>21IRAC-2D</t>
  </si>
  <si>
    <t>21IRAC-2E</t>
  </si>
  <si>
    <t>21IRAC-2F</t>
  </si>
  <si>
    <t>21IRAC-3A</t>
  </si>
  <si>
    <t>21IRAC-3B</t>
  </si>
  <si>
    <t>21IRAC-3C</t>
  </si>
  <si>
    <t>21IRAC-4A</t>
  </si>
  <si>
    <t>21IRAC-4B</t>
  </si>
  <si>
    <t>21IRAC-4C</t>
  </si>
  <si>
    <t>21IRAC-4D</t>
  </si>
  <si>
    <t>21IRAC-4E</t>
  </si>
  <si>
    <t>21IRAC-4F</t>
  </si>
  <si>
    <t>HHCC21-1A</t>
  </si>
  <si>
    <t>HHCC21-1B</t>
  </si>
  <si>
    <t>HHCC21-1C</t>
  </si>
  <si>
    <t>HHCC21-1D</t>
  </si>
  <si>
    <t>HHCC21-1E</t>
  </si>
  <si>
    <t>HHCC21-1F</t>
  </si>
  <si>
    <t>HHCC21-1G</t>
  </si>
  <si>
    <t>HHCC21-1H</t>
  </si>
  <si>
    <t>HHCC21-1I</t>
  </si>
  <si>
    <t>HHCC21-3A</t>
  </si>
  <si>
    <t>HHCC21-3B</t>
  </si>
  <si>
    <t>HHCC21-3C</t>
  </si>
  <si>
    <t>21LJCCUB-1A</t>
  </si>
  <si>
    <t>21LJCCUB-1B</t>
  </si>
  <si>
    <t>21LJCCUB-1C</t>
  </si>
  <si>
    <t>21LJCCUB-1D</t>
  </si>
  <si>
    <t>21LJCCUB-1E</t>
  </si>
  <si>
    <t>21LJCCUB-1F</t>
  </si>
  <si>
    <t>21LJCCUB-2A</t>
  </si>
  <si>
    <t>21LJCCUB-2B</t>
  </si>
  <si>
    <t>21LJCCUB-2C</t>
  </si>
  <si>
    <t>21LJCCUB-3A</t>
  </si>
  <si>
    <t>21LJCCUB-3B</t>
  </si>
  <si>
    <t>21LJCCUB-3C</t>
  </si>
  <si>
    <t>21WMCC-1A</t>
  </si>
  <si>
    <t>21WMCC-1B</t>
  </si>
  <si>
    <t>21WMCC-1C</t>
  </si>
  <si>
    <t>Lat</t>
  </si>
  <si>
    <t>Lon</t>
  </si>
  <si>
    <t>CNF1-1b</t>
  </si>
  <si>
    <t>CNF1-2b</t>
  </si>
  <si>
    <t>CNF1-3b</t>
  </si>
  <si>
    <t>CNF10-1b</t>
  </si>
  <si>
    <t>CNF10-2b</t>
  </si>
  <si>
    <t>CNF10-3b</t>
  </si>
  <si>
    <t>CNF2-1b</t>
  </si>
  <si>
    <t>CNF2-2b</t>
  </si>
  <si>
    <t>CNF4-1b</t>
  </si>
  <si>
    <t>CNF5-1b</t>
  </si>
  <si>
    <t>CNF5-3b</t>
  </si>
  <si>
    <t>CNF5-4b</t>
  </si>
  <si>
    <t>CNF5-5b</t>
  </si>
  <si>
    <t>CNF5-6b</t>
  </si>
  <si>
    <t>CNF6-1b</t>
  </si>
  <si>
    <t>CNF6-2b</t>
  </si>
  <si>
    <t>CNF6-3b</t>
  </si>
  <si>
    <t>CNF7-1b</t>
  </si>
  <si>
    <t>CNF7-2b</t>
  </si>
  <si>
    <t>CNF7-3b</t>
  </si>
  <si>
    <t>CNF7-4b</t>
  </si>
  <si>
    <t>CNF8-1b</t>
  </si>
  <si>
    <t>CNF8-2b</t>
  </si>
  <si>
    <t>CNF8-3b</t>
  </si>
  <si>
    <t>CNF8-4b</t>
  </si>
  <si>
    <t>CNF8-6b</t>
  </si>
  <si>
    <t>CNF9-1b</t>
  </si>
  <si>
    <t>CNF9-2b</t>
  </si>
  <si>
    <t>CNF9-3b</t>
  </si>
  <si>
    <t>CNFP2-2b</t>
  </si>
  <si>
    <t>CNFP2-3b</t>
  </si>
  <si>
    <t>CNFP2-4b</t>
  </si>
  <si>
    <t>CNFP2-5b</t>
  </si>
  <si>
    <t>CNFP2-6b</t>
  </si>
  <si>
    <t>CNFP5-1b</t>
  </si>
  <si>
    <t>CNFP5-2b</t>
  </si>
  <si>
    <t>CNFP5-3b</t>
  </si>
  <si>
    <t>CNFP5-4b</t>
  </si>
  <si>
    <t>CNFP5-5b</t>
  </si>
  <si>
    <t>CNFP5-6b</t>
  </si>
  <si>
    <t>CNFP5-7b</t>
  </si>
  <si>
    <t>CNFP5-8b</t>
  </si>
  <si>
    <t>CNFP8-1b</t>
  </si>
  <si>
    <t>CNF1.1_Hysteresis</t>
  </si>
  <si>
    <t>CNF2.1_Hysteresis</t>
  </si>
  <si>
    <t>CNF2.2_Hysteresis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</si>
</sst>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0000"/>
  </numFmts>
  <fonts count="5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color theme="1"/>
      <name val="Times New Roman"/>
      <family val="1"/>
    </font>
    <font>
      <sz val="10"/>
      <color indexed="8"/>
      <name val="Times New Roman"/>
      <family val="1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69" fontId="3" fillId="0" borderId="0" xfId="0" applyNumberFormat="1" applyFont="1" applyAlignment="1">
      <alignment vertical="center"/>
    </xf>
    <xf numFmtId="170" fontId="0" fillId="0" borderId="0" xfId="0" applyNumberFormat="1" applyAlignment="1">
      <alignment horizontal="center"/>
    </xf>
    <xf numFmtId="170" fontId="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B010-D937-4423-ABEB-236B8C4CD67E}">
  <dimension ref="A1:L176"/>
  <sheetViews>
    <sheetView tabSelected="1" topLeftCell="A90" workbookViewId="0">
      <selection activeCell="D109" sqref="D109"/>
    </sheetView>
  </sheetViews>
  <sheetFormatPr defaultRowHeight="14.4" x14ac:dyDescent="0.3"/>
  <cols>
    <col min="1" max="1" width="13.88671875" style="4" customWidth="1"/>
    <col min="2" max="2" width="17.6640625" style="4" customWidth="1"/>
    <col min="3" max="3" width="21.77734375" style="4" customWidth="1"/>
    <col min="4" max="6" width="8.88671875" style="4"/>
    <col min="7" max="9" width="9" style="7" bestFit="1" customWidth="1"/>
    <col min="10" max="10" width="9.5546875" style="7" bestFit="1" customWidth="1"/>
    <col min="11" max="11" width="9.44140625" style="7" bestFit="1" customWidth="1"/>
    <col min="12" max="12" width="9" style="7" bestFit="1" customWidth="1"/>
    <col min="13" max="16384" width="8.88671875" style="4"/>
  </cols>
  <sheetData>
    <row r="1" spans="1:12" s="2" customFormat="1" ht="10.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82</v>
      </c>
      <c r="F1" s="1" t="s">
        <v>83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</row>
    <row r="2" spans="1:12" x14ac:dyDescent="0.3">
      <c r="A2" s="3" t="s">
        <v>10</v>
      </c>
      <c r="B2" s="4">
        <v>2</v>
      </c>
      <c r="C2" s="4">
        <v>1</v>
      </c>
      <c r="D2" s="4">
        <v>1</v>
      </c>
      <c r="E2" s="4">
        <v>47.761901000000002</v>
      </c>
      <c r="F2" s="4">
        <v>-109.373392</v>
      </c>
      <c r="G2" s="7">
        <v>0.124</v>
      </c>
      <c r="H2" s="7">
        <v>4.6199999999999998E-2</v>
      </c>
      <c r="I2" s="7">
        <f>H2/G2</f>
        <v>0.3725806451612903</v>
      </c>
      <c r="J2" s="7">
        <v>19.3</v>
      </c>
      <c r="K2" s="7">
        <f>330.1721/10</f>
        <v>33.017209999999999</v>
      </c>
      <c r="L2" s="7">
        <f>K2/J2</f>
        <v>1.7107362694300516</v>
      </c>
    </row>
    <row r="3" spans="1:12" x14ac:dyDescent="0.3">
      <c r="A3" s="3" t="s">
        <v>11</v>
      </c>
      <c r="B3" s="4">
        <v>2</v>
      </c>
      <c r="C3" s="4">
        <v>1</v>
      </c>
      <c r="D3" s="4">
        <v>1</v>
      </c>
      <c r="E3" s="4">
        <v>47.761901000000002</v>
      </c>
      <c r="F3" s="4">
        <v>-109.373392</v>
      </c>
      <c r="G3" s="7">
        <v>0.184</v>
      </c>
      <c r="H3" s="7">
        <v>7.3499999999999996E-2</v>
      </c>
      <c r="I3" s="7">
        <f t="shared" ref="I3:I66" si="0">H3/G3</f>
        <v>0.39945652173913043</v>
      </c>
      <c r="J3" s="7">
        <v>21.2</v>
      </c>
      <c r="K3" s="7">
        <f>337.5919/10</f>
        <v>33.759190000000004</v>
      </c>
      <c r="L3" s="7">
        <f t="shared" ref="L3:L66" si="1">K3/J3</f>
        <v>1.5924146226415097</v>
      </c>
    </row>
    <row r="4" spans="1:12" x14ac:dyDescent="0.3">
      <c r="A4" s="3" t="s">
        <v>12</v>
      </c>
      <c r="B4" s="4">
        <v>2</v>
      </c>
      <c r="C4" s="4">
        <v>1</v>
      </c>
      <c r="D4" s="4">
        <v>1</v>
      </c>
      <c r="E4" s="4">
        <v>47.761901000000002</v>
      </c>
      <c r="F4" s="4">
        <v>-109.373392</v>
      </c>
      <c r="G4" s="7">
        <v>9.8900000000000002E-2</v>
      </c>
      <c r="H4" s="7">
        <v>3.8800000000000001E-2</v>
      </c>
      <c r="I4" s="7">
        <f t="shared" si="0"/>
        <v>0.39231547017189078</v>
      </c>
      <c r="J4" s="7">
        <v>22.6</v>
      </c>
      <c r="K4" s="7">
        <f>345.5576/10</f>
        <v>34.555759999999999</v>
      </c>
      <c r="L4" s="7">
        <f t="shared" si="1"/>
        <v>1.5290159292035397</v>
      </c>
    </row>
    <row r="5" spans="1:12" x14ac:dyDescent="0.3">
      <c r="A5" s="3" t="s">
        <v>13</v>
      </c>
      <c r="B5" s="4">
        <v>3</v>
      </c>
      <c r="C5" s="4">
        <v>11</v>
      </c>
      <c r="D5" s="4">
        <v>10</v>
      </c>
      <c r="E5" s="4">
        <v>47.761901000000002</v>
      </c>
      <c r="F5" s="4">
        <v>-109.373392</v>
      </c>
      <c r="G5" s="7">
        <v>9.1800000000000007E-2</v>
      </c>
      <c r="H5" s="7">
        <v>2.7400000000000001E-2</v>
      </c>
      <c r="I5" s="7">
        <f t="shared" si="0"/>
        <v>0.29847494553376908</v>
      </c>
      <c r="J5" s="7">
        <v>22.2</v>
      </c>
      <c r="K5" s="7">
        <f>563.7728/10</f>
        <v>56.377279999999999</v>
      </c>
      <c r="L5" s="7">
        <f t="shared" si="1"/>
        <v>2.5395171171171174</v>
      </c>
    </row>
    <row r="6" spans="1:12" x14ac:dyDescent="0.3">
      <c r="A6" s="3" t="s">
        <v>14</v>
      </c>
      <c r="B6" s="4">
        <v>3</v>
      </c>
      <c r="C6" s="4">
        <v>11</v>
      </c>
      <c r="D6" s="4">
        <v>10</v>
      </c>
      <c r="E6" s="4">
        <v>47.761901000000002</v>
      </c>
      <c r="F6" s="4">
        <v>-109.373392</v>
      </c>
      <c r="G6" s="7">
        <v>3.09E-2</v>
      </c>
      <c r="H6" s="7">
        <v>1.24E-2</v>
      </c>
      <c r="I6" s="7">
        <f t="shared" si="0"/>
        <v>0.40129449838187703</v>
      </c>
      <c r="J6" s="7">
        <v>146.30000000000001</v>
      </c>
    </row>
    <row r="7" spans="1:12" x14ac:dyDescent="0.3">
      <c r="A7" s="3" t="s">
        <v>15</v>
      </c>
      <c r="B7" s="4">
        <v>3</v>
      </c>
      <c r="C7" s="4">
        <v>11</v>
      </c>
      <c r="D7" s="4">
        <v>10</v>
      </c>
      <c r="E7" s="4">
        <v>47.761901000000002</v>
      </c>
      <c r="F7" s="4">
        <v>-109.373392</v>
      </c>
      <c r="G7" s="7">
        <v>4.87E-2</v>
      </c>
      <c r="H7" s="7">
        <v>2.1000000000000001E-2</v>
      </c>
      <c r="I7" s="7">
        <f t="shared" si="0"/>
        <v>0.43121149897330596</v>
      </c>
      <c r="J7" s="7">
        <v>187.3</v>
      </c>
      <c r="K7" s="7">
        <f>551.5684/10</f>
        <v>55.156840000000003</v>
      </c>
      <c r="L7" s="7">
        <f t="shared" si="1"/>
        <v>0.29448392952482649</v>
      </c>
    </row>
    <row r="8" spans="1:12" x14ac:dyDescent="0.3">
      <c r="A8" s="4" t="s">
        <v>16</v>
      </c>
      <c r="B8" s="4">
        <v>1</v>
      </c>
      <c r="C8" s="4">
        <v>1</v>
      </c>
      <c r="D8" s="4">
        <v>1</v>
      </c>
      <c r="E8" s="4">
        <v>45.685777999999999</v>
      </c>
      <c r="F8" s="4">
        <v>-105.072833</v>
      </c>
      <c r="G8" s="7">
        <v>6.1299999999999998E-6</v>
      </c>
      <c r="H8" s="7">
        <v>5.0100000000000005E-7</v>
      </c>
      <c r="I8" s="7">
        <f t="shared" si="0"/>
        <v>8.1729200652528561E-2</v>
      </c>
      <c r="J8" s="7">
        <v>3.8</v>
      </c>
      <c r="K8" s="7">
        <f>17.97377/10</f>
        <v>1.7973769999999998</v>
      </c>
      <c r="L8" s="7">
        <f t="shared" si="1"/>
        <v>0.47299394736842104</v>
      </c>
    </row>
    <row r="9" spans="1:12" x14ac:dyDescent="0.3">
      <c r="A9" s="4" t="s">
        <v>17</v>
      </c>
      <c r="B9" s="4">
        <v>1</v>
      </c>
      <c r="C9" s="4">
        <v>1</v>
      </c>
      <c r="D9" s="4">
        <v>1</v>
      </c>
      <c r="E9" s="4">
        <v>45.685777999999999</v>
      </c>
      <c r="F9" s="4">
        <v>-105.072833</v>
      </c>
      <c r="G9" s="7">
        <v>7.8299999999999996E-6</v>
      </c>
      <c r="H9" s="7">
        <v>8.8700000000000004E-7</v>
      </c>
      <c r="I9" s="7">
        <f t="shared" si="0"/>
        <v>0.11328224776500639</v>
      </c>
      <c r="J9" s="7">
        <v>5.5</v>
      </c>
      <c r="K9" s="7">
        <f>22.62707/10</f>
        <v>2.2627069999999998</v>
      </c>
      <c r="L9" s="7">
        <f t="shared" si="1"/>
        <v>0.41140127272727267</v>
      </c>
    </row>
    <row r="10" spans="1:12" x14ac:dyDescent="0.3">
      <c r="A10" s="4" t="s">
        <v>18</v>
      </c>
      <c r="B10" s="4">
        <v>1</v>
      </c>
      <c r="C10" s="4">
        <v>1</v>
      </c>
      <c r="D10" s="4">
        <v>1</v>
      </c>
      <c r="E10" s="4">
        <v>45.685777999999999</v>
      </c>
      <c r="F10" s="4">
        <v>-105.072833</v>
      </c>
      <c r="G10" s="7">
        <v>1.1800000000000001E-5</v>
      </c>
      <c r="H10" s="7">
        <v>6.1500000000000004E-7</v>
      </c>
      <c r="I10" s="7">
        <f t="shared" si="0"/>
        <v>5.2118644067796614E-2</v>
      </c>
      <c r="J10" s="7">
        <v>3.5</v>
      </c>
      <c r="K10" s="7">
        <f>122.8317/10</f>
        <v>12.28317</v>
      </c>
      <c r="L10" s="7">
        <f t="shared" si="1"/>
        <v>3.509477142857143</v>
      </c>
    </row>
    <row r="11" spans="1:12" x14ac:dyDescent="0.3">
      <c r="A11" s="3" t="s">
        <v>19</v>
      </c>
      <c r="B11" s="4">
        <v>2</v>
      </c>
      <c r="C11" s="4">
        <v>5</v>
      </c>
      <c r="D11" s="4">
        <v>5</v>
      </c>
      <c r="E11" s="4">
        <v>45.685777999999999</v>
      </c>
      <c r="F11" s="4">
        <v>-105.072833</v>
      </c>
      <c r="G11" s="7">
        <v>7.8800000000000004E-5</v>
      </c>
      <c r="H11" s="7">
        <v>5.66E-6</v>
      </c>
      <c r="I11" s="7">
        <f t="shared" si="0"/>
        <v>7.1827411167512692E-2</v>
      </c>
      <c r="J11" s="7">
        <v>2.7</v>
      </c>
      <c r="K11" s="7">
        <f>351.707/10</f>
        <v>35.170699999999997</v>
      </c>
      <c r="L11" s="7">
        <f t="shared" si="1"/>
        <v>13.026185185185183</v>
      </c>
    </row>
    <row r="12" spans="1:12" x14ac:dyDescent="0.3">
      <c r="A12" s="3" t="s">
        <v>20</v>
      </c>
      <c r="B12" s="4">
        <v>2</v>
      </c>
      <c r="C12" s="4">
        <v>5</v>
      </c>
      <c r="D12" s="4">
        <v>5</v>
      </c>
      <c r="E12" s="4">
        <v>45.685777999999999</v>
      </c>
      <c r="F12" s="4">
        <v>-105.072833</v>
      </c>
      <c r="G12" s="7">
        <v>7.2000000000000002E-5</v>
      </c>
      <c r="H12" s="7">
        <v>5.9599999999999997E-6</v>
      </c>
      <c r="I12" s="7">
        <f t="shared" si="0"/>
        <v>8.277777777777777E-2</v>
      </c>
      <c r="J12" s="7">
        <v>3.2</v>
      </c>
      <c r="K12" s="7">
        <f>100.2861/10</f>
        <v>10.02861</v>
      </c>
      <c r="L12" s="7">
        <f t="shared" si="1"/>
        <v>3.1339406250000001</v>
      </c>
    </row>
    <row r="13" spans="1:12" x14ac:dyDescent="0.3">
      <c r="A13" s="3" t="s">
        <v>21</v>
      </c>
      <c r="B13" s="4">
        <v>2</v>
      </c>
      <c r="C13" s="4">
        <v>5</v>
      </c>
      <c r="D13" s="4">
        <v>5</v>
      </c>
      <c r="E13" s="4">
        <v>45.685777999999999</v>
      </c>
      <c r="F13" s="4">
        <v>-105.072833</v>
      </c>
      <c r="G13" s="7">
        <v>7.08E-5</v>
      </c>
      <c r="H13" s="7">
        <v>5.7699999999999998E-6</v>
      </c>
      <c r="I13" s="7">
        <f t="shared" si="0"/>
        <v>8.1497175141242939E-2</v>
      </c>
      <c r="J13" s="7">
        <v>3.1</v>
      </c>
    </row>
    <row r="14" spans="1:12" x14ac:dyDescent="0.3">
      <c r="A14" s="3" t="s">
        <v>22</v>
      </c>
      <c r="B14" s="4">
        <v>3</v>
      </c>
      <c r="C14" s="4">
        <v>8</v>
      </c>
      <c r="D14" s="4">
        <v>5</v>
      </c>
      <c r="E14" s="4">
        <v>45.685777999999999</v>
      </c>
      <c r="F14" s="4">
        <v>-105.072833</v>
      </c>
      <c r="G14" s="7">
        <v>7.5400000000000003E-5</v>
      </c>
      <c r="H14" s="7">
        <v>5.8799999999999996E-6</v>
      </c>
      <c r="I14" s="7">
        <f t="shared" si="0"/>
        <v>7.79840848806366E-2</v>
      </c>
      <c r="J14" s="7">
        <v>3.6</v>
      </c>
      <c r="K14" s="7">
        <f>143.1039/10</f>
        <v>14.310390000000002</v>
      </c>
      <c r="L14" s="7">
        <f t="shared" si="1"/>
        <v>3.9751083333333339</v>
      </c>
    </row>
    <row r="15" spans="1:12" x14ac:dyDescent="0.3">
      <c r="A15" s="3" t="s">
        <v>23</v>
      </c>
      <c r="B15" s="4">
        <v>3</v>
      </c>
      <c r="C15" s="4">
        <v>8</v>
      </c>
      <c r="D15" s="4">
        <v>5</v>
      </c>
      <c r="E15" s="4">
        <v>45.685777999999999</v>
      </c>
      <c r="F15" s="4">
        <v>-105.072833</v>
      </c>
      <c r="G15" s="7">
        <v>9.2899999999999995E-5</v>
      </c>
      <c r="H15" s="7">
        <v>5.5799999999999999E-6</v>
      </c>
      <c r="I15" s="7">
        <f t="shared" si="0"/>
        <v>6.0064585575888056E-2</v>
      </c>
      <c r="J15" s="7">
        <v>3.7</v>
      </c>
      <c r="K15" s="7">
        <f>383.949/10</f>
        <v>38.3949</v>
      </c>
      <c r="L15" s="7">
        <f t="shared" si="1"/>
        <v>10.376999999999999</v>
      </c>
    </row>
    <row r="16" spans="1:12" x14ac:dyDescent="0.3">
      <c r="A16" s="3" t="s">
        <v>24</v>
      </c>
      <c r="B16" s="4">
        <v>3</v>
      </c>
      <c r="C16" s="4">
        <v>8</v>
      </c>
      <c r="D16" s="4">
        <v>5</v>
      </c>
      <c r="E16" s="4">
        <v>45.685777999999999</v>
      </c>
      <c r="F16" s="4">
        <v>-105.072833</v>
      </c>
      <c r="G16" s="7">
        <v>9.4199999999999999E-5</v>
      </c>
      <c r="H16" s="7">
        <v>6.99E-6</v>
      </c>
      <c r="I16" s="7">
        <f t="shared" si="0"/>
        <v>7.4203821656050953E-2</v>
      </c>
      <c r="J16" s="7">
        <v>3.5</v>
      </c>
      <c r="K16" s="7">
        <f>145.53/10</f>
        <v>14.553000000000001</v>
      </c>
      <c r="L16" s="7">
        <f t="shared" si="1"/>
        <v>4.1580000000000004</v>
      </c>
    </row>
    <row r="17" spans="1:12" x14ac:dyDescent="0.3">
      <c r="A17" s="3" t="s">
        <v>25</v>
      </c>
      <c r="B17" s="4">
        <v>5</v>
      </c>
      <c r="C17" s="4">
        <v>14</v>
      </c>
      <c r="D17" s="4">
        <v>10</v>
      </c>
      <c r="E17" s="4">
        <v>45.685777999999999</v>
      </c>
      <c r="F17" s="4">
        <v>-105.072833</v>
      </c>
      <c r="G17" s="7">
        <v>4.44E-4</v>
      </c>
      <c r="H17" s="7">
        <v>2.7699999999999999E-5</v>
      </c>
      <c r="I17" s="7">
        <f t="shared" si="0"/>
        <v>6.2387387387387382E-2</v>
      </c>
      <c r="J17" s="7">
        <v>3.7</v>
      </c>
    </row>
    <row r="18" spans="1:12" x14ac:dyDescent="0.3">
      <c r="A18" s="3" t="s">
        <v>26</v>
      </c>
      <c r="B18" s="4">
        <v>5</v>
      </c>
      <c r="C18" s="4">
        <v>14</v>
      </c>
      <c r="D18" s="4">
        <v>10</v>
      </c>
      <c r="E18" s="4">
        <v>45.685777999999999</v>
      </c>
      <c r="F18" s="4">
        <v>-105.072833</v>
      </c>
      <c r="G18" s="7">
        <v>3.9599999999999998E-4</v>
      </c>
      <c r="H18" s="7">
        <v>2.8799999999999999E-5</v>
      </c>
      <c r="I18" s="7">
        <f t="shared" si="0"/>
        <v>7.2727272727272724E-2</v>
      </c>
      <c r="J18" s="7">
        <v>3.3</v>
      </c>
    </row>
    <row r="19" spans="1:12" x14ac:dyDescent="0.3">
      <c r="A19" s="3" t="s">
        <v>27</v>
      </c>
      <c r="B19" s="4">
        <v>5</v>
      </c>
      <c r="C19" s="4">
        <v>14</v>
      </c>
      <c r="D19" s="4">
        <v>10</v>
      </c>
      <c r="E19" s="4">
        <v>45.685777999999999</v>
      </c>
      <c r="F19" s="4">
        <v>-105.072833</v>
      </c>
      <c r="G19" s="7">
        <v>4.1800000000000002E-4</v>
      </c>
      <c r="H19" s="7">
        <v>2.6599999999999999E-5</v>
      </c>
      <c r="I19" s="7">
        <f t="shared" si="0"/>
        <v>6.363636363636363E-2</v>
      </c>
      <c r="J19" s="7">
        <v>3.8</v>
      </c>
      <c r="K19" s="7">
        <f>21.18823/10</f>
        <v>2.1188229999999999</v>
      </c>
      <c r="L19" s="7">
        <f t="shared" si="1"/>
        <v>0.557585</v>
      </c>
    </row>
    <row r="20" spans="1:12" x14ac:dyDescent="0.3">
      <c r="A20" s="3" t="s">
        <v>28</v>
      </c>
      <c r="B20" s="4">
        <v>4</v>
      </c>
      <c r="C20" s="4">
        <v>13</v>
      </c>
      <c r="D20" s="4">
        <v>13</v>
      </c>
      <c r="E20" s="4">
        <v>45.685777999999999</v>
      </c>
      <c r="F20" s="4">
        <v>-105.072833</v>
      </c>
      <c r="G20" s="7">
        <v>4.8999999999999998E-5</v>
      </c>
      <c r="H20" s="7">
        <v>5.6099999999999997E-6</v>
      </c>
      <c r="I20" s="7">
        <f t="shared" si="0"/>
        <v>0.11448979591836735</v>
      </c>
      <c r="J20" s="7">
        <v>7.5</v>
      </c>
      <c r="K20" s="7">
        <f>194.2486/10</f>
        <v>19.424860000000002</v>
      </c>
      <c r="L20" s="7">
        <f t="shared" si="1"/>
        <v>2.5899813333333337</v>
      </c>
    </row>
    <row r="21" spans="1:12" x14ac:dyDescent="0.3">
      <c r="A21" s="3" t="s">
        <v>29</v>
      </c>
      <c r="B21" s="4">
        <v>4</v>
      </c>
      <c r="C21" s="4">
        <v>13</v>
      </c>
      <c r="D21" s="4">
        <v>13</v>
      </c>
      <c r="E21" s="4">
        <v>45.685777999999999</v>
      </c>
      <c r="F21" s="4">
        <v>-105.072833</v>
      </c>
      <c r="G21" s="7">
        <v>4.99E-5</v>
      </c>
      <c r="H21" s="7">
        <v>3.4400000000000001E-6</v>
      </c>
      <c r="I21" s="7">
        <f t="shared" si="0"/>
        <v>6.8937875751503008E-2</v>
      </c>
      <c r="J21" s="7">
        <v>4.4000000000000004</v>
      </c>
      <c r="K21" s="7">
        <f>37.34721/10</f>
        <v>3.7347209999999995</v>
      </c>
      <c r="L21" s="7">
        <f t="shared" si="1"/>
        <v>0.84880022727272708</v>
      </c>
    </row>
    <row r="22" spans="1:12" x14ac:dyDescent="0.3">
      <c r="A22" s="3" t="s">
        <v>30</v>
      </c>
      <c r="B22" s="4">
        <v>4</v>
      </c>
      <c r="C22" s="4">
        <v>13</v>
      </c>
      <c r="D22" s="4">
        <v>13</v>
      </c>
      <c r="E22" s="4">
        <v>45.685777999999999</v>
      </c>
      <c r="F22" s="4">
        <v>-105.072833</v>
      </c>
      <c r="G22" s="7">
        <v>4.6100000000000002E-5</v>
      </c>
      <c r="H22" s="7">
        <v>1.0899999999999999E-6</v>
      </c>
      <c r="I22" s="7">
        <f t="shared" si="0"/>
        <v>2.3644251626898045E-2</v>
      </c>
      <c r="J22" s="7">
        <v>1.6</v>
      </c>
      <c r="K22" s="7">
        <f>389.0082/10</f>
        <v>38.900819999999996</v>
      </c>
      <c r="L22" s="7">
        <f t="shared" si="1"/>
        <v>24.313012499999996</v>
      </c>
    </row>
    <row r="23" spans="1:12" x14ac:dyDescent="0.3">
      <c r="A23" s="3" t="s">
        <v>31</v>
      </c>
      <c r="B23" s="4">
        <v>3</v>
      </c>
      <c r="C23" s="4">
        <v>5</v>
      </c>
      <c r="D23" s="4">
        <v>5</v>
      </c>
      <c r="E23">
        <v>47.534986000000004</v>
      </c>
      <c r="F23">
        <v>-107.17344</v>
      </c>
      <c r="G23" s="7">
        <f>0.207</f>
        <v>0.20699999999999999</v>
      </c>
      <c r="H23" s="7">
        <v>4.58E-2</v>
      </c>
      <c r="I23" s="7">
        <f t="shared" si="0"/>
        <v>0.221256038647343</v>
      </c>
      <c r="J23" s="7">
        <v>18.2</v>
      </c>
      <c r="K23" s="7">
        <f>295.17/10</f>
        <v>29.517000000000003</v>
      </c>
      <c r="L23" s="7">
        <f t="shared" si="1"/>
        <v>1.6218131868131871</v>
      </c>
    </row>
    <row r="24" spans="1:12" x14ac:dyDescent="0.3">
      <c r="A24" s="3" t="s">
        <v>32</v>
      </c>
      <c r="B24" s="4">
        <v>3</v>
      </c>
      <c r="C24" s="4">
        <v>5</v>
      </c>
      <c r="D24" s="4">
        <v>5</v>
      </c>
      <c r="E24">
        <v>47.534986000000004</v>
      </c>
      <c r="F24">
        <v>-107.17344</v>
      </c>
      <c r="G24" s="7">
        <v>0.22500000000000001</v>
      </c>
      <c r="H24" s="7">
        <v>5.1499999999999997E-2</v>
      </c>
      <c r="I24" s="7">
        <f t="shared" si="0"/>
        <v>0.22888888888888886</v>
      </c>
      <c r="J24" s="7">
        <v>18.600000000000001</v>
      </c>
      <c r="K24" s="7">
        <f>275.3957/10</f>
        <v>27.539569999999998</v>
      </c>
      <c r="L24" s="7">
        <f t="shared" si="1"/>
        <v>1.4806220430107524</v>
      </c>
    </row>
    <row r="25" spans="1:12" x14ac:dyDescent="0.3">
      <c r="A25" s="3" t="s">
        <v>33</v>
      </c>
      <c r="B25" s="4">
        <v>3</v>
      </c>
      <c r="C25" s="4">
        <v>5</v>
      </c>
      <c r="D25" s="4">
        <v>5</v>
      </c>
      <c r="E25">
        <v>47.534986000000004</v>
      </c>
      <c r="F25">
        <v>-107.17344</v>
      </c>
      <c r="G25" s="7">
        <v>0.21099999999999999</v>
      </c>
      <c r="H25" s="7">
        <v>4.87E-2</v>
      </c>
      <c r="I25" s="7">
        <f t="shared" si="0"/>
        <v>0.23080568720379147</v>
      </c>
      <c r="J25" s="7">
        <v>18.8</v>
      </c>
      <c r="K25" s="7">
        <f>580.418/10</f>
        <v>58.041800000000002</v>
      </c>
      <c r="L25" s="7">
        <f t="shared" si="1"/>
        <v>3.0873297872340424</v>
      </c>
    </row>
    <row r="26" spans="1:12" x14ac:dyDescent="0.3">
      <c r="A26" s="3" t="s">
        <v>34</v>
      </c>
      <c r="B26" s="4">
        <v>3</v>
      </c>
      <c r="C26" s="4">
        <v>8</v>
      </c>
      <c r="D26" s="4">
        <v>5</v>
      </c>
      <c r="E26">
        <v>47.534986000000004</v>
      </c>
      <c r="F26">
        <v>-107.17344</v>
      </c>
      <c r="G26" s="7">
        <v>0.27800000000000002</v>
      </c>
      <c r="H26" s="7">
        <v>6.6199999999999995E-2</v>
      </c>
      <c r="I26" s="7">
        <f t="shared" si="0"/>
        <v>0.23812949640287767</v>
      </c>
      <c r="J26" s="7">
        <v>14.5</v>
      </c>
      <c r="K26" s="7">
        <f>109.9826/10</f>
        <v>10.99826</v>
      </c>
      <c r="L26" s="7">
        <f t="shared" si="1"/>
        <v>0.75850068965517248</v>
      </c>
    </row>
    <row r="27" spans="1:12" x14ac:dyDescent="0.3">
      <c r="A27" s="3" t="s">
        <v>35</v>
      </c>
      <c r="B27" s="4">
        <v>3</v>
      </c>
      <c r="C27" s="4">
        <v>8</v>
      </c>
      <c r="D27" s="4">
        <v>5</v>
      </c>
      <c r="E27">
        <v>47.534986000000004</v>
      </c>
      <c r="F27">
        <v>-107.17344</v>
      </c>
      <c r="G27" s="7">
        <v>0.193</v>
      </c>
      <c r="H27" s="7">
        <v>8.1700000000000002E-3</v>
      </c>
      <c r="I27" s="7">
        <f t="shared" si="0"/>
        <v>4.2331606217616578E-2</v>
      </c>
      <c r="J27" s="7">
        <v>1.8</v>
      </c>
      <c r="K27" s="7">
        <f>439.8894/10</f>
        <v>43.988939999999999</v>
      </c>
      <c r="L27" s="7">
        <f t="shared" si="1"/>
        <v>24.438299999999998</v>
      </c>
    </row>
    <row r="28" spans="1:12" x14ac:dyDescent="0.3">
      <c r="A28" s="3" t="s">
        <v>36</v>
      </c>
      <c r="B28" s="4">
        <v>3</v>
      </c>
      <c r="C28" s="4">
        <v>8</v>
      </c>
      <c r="D28" s="4">
        <v>5</v>
      </c>
      <c r="E28">
        <v>47.534986000000004</v>
      </c>
      <c r="F28">
        <v>-107.17344</v>
      </c>
      <c r="G28" s="7">
        <v>0.30099999999999999</v>
      </c>
      <c r="H28" s="7">
        <v>7.0800000000000002E-2</v>
      </c>
      <c r="I28" s="7">
        <f t="shared" si="0"/>
        <v>0.23521594684385383</v>
      </c>
      <c r="J28" s="7">
        <v>14.4</v>
      </c>
      <c r="K28" s="7">
        <f>126.3228/10</f>
        <v>12.63228</v>
      </c>
      <c r="L28" s="7">
        <f t="shared" si="1"/>
        <v>0.87724166666666659</v>
      </c>
    </row>
    <row r="29" spans="1:12" x14ac:dyDescent="0.3">
      <c r="A29" s="3" t="s">
        <v>37</v>
      </c>
      <c r="B29" s="4">
        <v>3</v>
      </c>
      <c r="C29" s="4">
        <v>9</v>
      </c>
      <c r="D29" s="4">
        <v>5</v>
      </c>
      <c r="E29">
        <v>47.534986000000004</v>
      </c>
      <c r="F29">
        <v>-107.17344</v>
      </c>
      <c r="G29" s="7">
        <v>0.184</v>
      </c>
      <c r="H29" s="7">
        <v>2.7900000000000001E-2</v>
      </c>
      <c r="I29" s="7">
        <f t="shared" si="0"/>
        <v>0.15163043478260871</v>
      </c>
      <c r="J29" s="7">
        <v>7.3</v>
      </c>
      <c r="K29" s="7">
        <f>390.6386/10</f>
        <v>39.063859999999998</v>
      </c>
      <c r="L29" s="7">
        <f t="shared" si="1"/>
        <v>5.3512136986301373</v>
      </c>
    </row>
    <row r="30" spans="1:12" x14ac:dyDescent="0.3">
      <c r="A30" s="3" t="s">
        <v>38</v>
      </c>
      <c r="B30" s="4">
        <v>3</v>
      </c>
      <c r="C30" s="4">
        <v>9</v>
      </c>
      <c r="D30" s="4">
        <v>5</v>
      </c>
      <c r="E30">
        <v>47.534986000000004</v>
      </c>
      <c r="F30">
        <v>-107.17344</v>
      </c>
      <c r="G30" s="7">
        <v>0.18</v>
      </c>
      <c r="H30" s="7">
        <v>3.6200000000000003E-2</v>
      </c>
      <c r="I30" s="7">
        <f t="shared" si="0"/>
        <v>0.20111111111111113</v>
      </c>
      <c r="J30" s="7">
        <v>8.8000000000000007</v>
      </c>
      <c r="K30" s="7">
        <f>502.1842/10</f>
        <v>50.218419999999995</v>
      </c>
      <c r="L30" s="7">
        <f t="shared" si="1"/>
        <v>5.7066386363636354</v>
      </c>
    </row>
    <row r="31" spans="1:12" x14ac:dyDescent="0.3">
      <c r="A31" s="3" t="s">
        <v>39</v>
      </c>
      <c r="B31" s="4">
        <v>3</v>
      </c>
      <c r="C31" s="4">
        <v>9</v>
      </c>
      <c r="D31" s="4">
        <v>5</v>
      </c>
      <c r="E31">
        <v>47.534986000000004</v>
      </c>
      <c r="F31">
        <v>-107.17344</v>
      </c>
      <c r="G31" s="7">
        <v>0.16800000000000001</v>
      </c>
      <c r="H31" s="7">
        <v>1.54E-2</v>
      </c>
      <c r="I31" s="7">
        <f t="shared" si="0"/>
        <v>9.166666666666666E-2</v>
      </c>
      <c r="J31" s="7">
        <v>4.5999999999999996</v>
      </c>
      <c r="K31" s="7">
        <f>392.9634/10</f>
        <v>39.296340000000001</v>
      </c>
      <c r="L31" s="7">
        <f t="shared" si="1"/>
        <v>8.5426826086956531</v>
      </c>
    </row>
    <row r="32" spans="1:12" x14ac:dyDescent="0.3">
      <c r="A32" s="3" t="s">
        <v>40</v>
      </c>
      <c r="B32" s="4">
        <v>3</v>
      </c>
      <c r="C32" s="4">
        <v>6</v>
      </c>
      <c r="D32" s="4">
        <v>5</v>
      </c>
      <c r="E32">
        <v>47.526944</v>
      </c>
      <c r="F32">
        <v>-107.210611</v>
      </c>
      <c r="G32" s="7">
        <v>3.7199999999999997E-2</v>
      </c>
      <c r="H32" s="7">
        <v>7.4900000000000001E-3</v>
      </c>
      <c r="I32" s="7">
        <f t="shared" si="0"/>
        <v>0.20134408602150539</v>
      </c>
      <c r="J32" s="7">
        <v>8.1</v>
      </c>
      <c r="K32" s="7">
        <f>301.4153/10</f>
        <v>30.141529999999999</v>
      </c>
      <c r="L32" s="7">
        <f t="shared" si="1"/>
        <v>3.7211765432098765</v>
      </c>
    </row>
    <row r="33" spans="1:12" x14ac:dyDescent="0.3">
      <c r="A33" s="3" t="s">
        <v>41</v>
      </c>
      <c r="B33" s="4">
        <v>3</v>
      </c>
      <c r="C33" s="4">
        <v>6</v>
      </c>
      <c r="D33" s="4">
        <v>5</v>
      </c>
      <c r="E33">
        <v>47.526944</v>
      </c>
      <c r="F33">
        <v>-107.210611</v>
      </c>
      <c r="G33" s="7">
        <v>3.4700000000000002E-2</v>
      </c>
      <c r="H33" s="7">
        <v>6.9100000000000003E-3</v>
      </c>
      <c r="I33" s="7">
        <f t="shared" si="0"/>
        <v>0.19913544668587896</v>
      </c>
      <c r="J33" s="7">
        <v>7.7</v>
      </c>
      <c r="K33" s="7">
        <f>304.6208/10</f>
        <v>30.462079999999997</v>
      </c>
      <c r="L33" s="7">
        <f t="shared" si="1"/>
        <v>3.956114285714285</v>
      </c>
    </row>
    <row r="34" spans="1:12" x14ac:dyDescent="0.3">
      <c r="A34" s="3" t="s">
        <v>42</v>
      </c>
      <c r="B34" s="4">
        <v>3</v>
      </c>
      <c r="C34" s="4">
        <v>6</v>
      </c>
      <c r="D34" s="4">
        <v>5</v>
      </c>
      <c r="E34">
        <v>47.526944</v>
      </c>
      <c r="F34">
        <v>-107.210611</v>
      </c>
      <c r="G34" s="7">
        <v>3.2300000000000002E-2</v>
      </c>
      <c r="H34" s="7">
        <v>6.13E-2</v>
      </c>
      <c r="I34" s="7">
        <f t="shared" si="0"/>
        <v>1.8978328173374612</v>
      </c>
      <c r="J34" s="7">
        <v>6.7</v>
      </c>
      <c r="K34" s="7">
        <f>300.4061/10</f>
        <v>30.040609999999997</v>
      </c>
      <c r="L34" s="7">
        <f t="shared" si="1"/>
        <v>4.4836731343283578</v>
      </c>
    </row>
    <row r="35" spans="1:12" x14ac:dyDescent="0.3">
      <c r="A35" s="3" t="s">
        <v>43</v>
      </c>
      <c r="B35" s="4">
        <v>3</v>
      </c>
      <c r="C35" s="4">
        <v>5</v>
      </c>
      <c r="D35" s="4">
        <v>5</v>
      </c>
      <c r="E35">
        <v>47.526944</v>
      </c>
      <c r="F35">
        <v>-107.210611</v>
      </c>
      <c r="G35" s="7">
        <v>9.9000000000000005E-2</v>
      </c>
      <c r="H35" s="7">
        <v>2.8000000000000001E-2</v>
      </c>
      <c r="I35" s="7">
        <f t="shared" si="0"/>
        <v>0.28282828282828282</v>
      </c>
      <c r="J35" s="7">
        <v>12.4</v>
      </c>
      <c r="K35" s="7">
        <f>375.7856/10</f>
        <v>37.578559999999996</v>
      </c>
      <c r="L35" s="7">
        <f t="shared" si="1"/>
        <v>3.0305290322580642</v>
      </c>
    </row>
    <row r="36" spans="1:12" x14ac:dyDescent="0.3">
      <c r="A36" s="3" t="s">
        <v>44</v>
      </c>
      <c r="B36" s="4">
        <v>3</v>
      </c>
      <c r="C36" s="4">
        <v>5</v>
      </c>
      <c r="D36" s="4">
        <v>5</v>
      </c>
      <c r="E36">
        <v>47.526944</v>
      </c>
      <c r="F36">
        <v>-107.210611</v>
      </c>
      <c r="G36" s="7">
        <v>0.14099999999999999</v>
      </c>
      <c r="H36" s="7">
        <v>2.8500000000000001E-2</v>
      </c>
      <c r="I36" s="7">
        <f t="shared" si="0"/>
        <v>0.2021276595744681</v>
      </c>
      <c r="J36" s="7">
        <v>11.9</v>
      </c>
      <c r="K36" s="7">
        <f>372.5916/10</f>
        <v>37.259160000000001</v>
      </c>
      <c r="L36" s="7">
        <f t="shared" si="1"/>
        <v>3.1310218487394956</v>
      </c>
    </row>
    <row r="37" spans="1:12" x14ac:dyDescent="0.3">
      <c r="A37" s="3" t="s">
        <v>45</v>
      </c>
      <c r="B37" s="4">
        <v>3</v>
      </c>
      <c r="C37" s="4">
        <v>5</v>
      </c>
      <c r="D37" s="4">
        <v>5</v>
      </c>
      <c r="E37">
        <v>47.526944</v>
      </c>
      <c r="F37">
        <v>-107.210611</v>
      </c>
      <c r="G37" s="7">
        <v>9.8400000000000001E-2</v>
      </c>
      <c r="H37" s="7">
        <v>2.8299999999999999E-2</v>
      </c>
      <c r="I37" s="7">
        <f t="shared" si="0"/>
        <v>0.28760162601626016</v>
      </c>
      <c r="J37" s="7">
        <v>12.7</v>
      </c>
      <c r="K37" s="7">
        <f>374.0726/10</f>
        <v>37.407260000000001</v>
      </c>
      <c r="L37" s="7">
        <f t="shared" si="1"/>
        <v>2.945453543307087</v>
      </c>
    </row>
    <row r="38" spans="1:12" x14ac:dyDescent="0.3">
      <c r="A38" s="3" t="s">
        <v>46</v>
      </c>
      <c r="B38" s="4">
        <v>1</v>
      </c>
      <c r="C38" s="4">
        <v>3</v>
      </c>
      <c r="D38" s="4">
        <v>1</v>
      </c>
      <c r="E38">
        <v>47.526944</v>
      </c>
      <c r="F38">
        <v>-107.210611</v>
      </c>
      <c r="G38" s="7">
        <v>5.31E-4</v>
      </c>
      <c r="H38" s="7">
        <v>8.1100000000000006E-5</v>
      </c>
      <c r="I38" s="7">
        <f t="shared" si="0"/>
        <v>0.15273069679849341</v>
      </c>
      <c r="J38" s="7">
        <v>16.600000000000001</v>
      </c>
      <c r="K38" s="7">
        <f>532.28/10</f>
        <v>53.227999999999994</v>
      </c>
      <c r="L38" s="7">
        <f t="shared" si="1"/>
        <v>3.206506024096385</v>
      </c>
    </row>
    <row r="39" spans="1:12" x14ac:dyDescent="0.3">
      <c r="A39" s="3" t="s">
        <v>47</v>
      </c>
      <c r="B39" s="4">
        <v>1</v>
      </c>
      <c r="C39" s="4">
        <v>3</v>
      </c>
      <c r="D39" s="4">
        <v>1</v>
      </c>
      <c r="E39">
        <v>47.526944</v>
      </c>
      <c r="F39">
        <v>-107.210611</v>
      </c>
      <c r="G39" s="7">
        <v>3.6999999999999999E-4</v>
      </c>
      <c r="H39" s="7">
        <v>9.040000000000001E-16</v>
      </c>
      <c r="I39" s="7">
        <f t="shared" si="0"/>
        <v>2.4432432432432437E-12</v>
      </c>
      <c r="K39" s="7">
        <f>768.9438/10</f>
        <v>76.894379999999998</v>
      </c>
    </row>
    <row r="40" spans="1:12" x14ac:dyDescent="0.3">
      <c r="A40" s="3" t="s">
        <v>48</v>
      </c>
      <c r="B40" s="4">
        <v>1</v>
      </c>
      <c r="C40" s="4">
        <v>3</v>
      </c>
      <c r="D40" s="4">
        <v>1</v>
      </c>
      <c r="E40">
        <v>47.526944</v>
      </c>
      <c r="F40">
        <v>-107.210611</v>
      </c>
      <c r="G40" s="7">
        <v>4.2099999999999999E-4</v>
      </c>
      <c r="K40" s="7">
        <f>860.2112/10</f>
        <v>86.021119999999996</v>
      </c>
    </row>
    <row r="41" spans="1:12" x14ac:dyDescent="0.3">
      <c r="A41" s="3" t="s">
        <v>49</v>
      </c>
      <c r="B41" s="4">
        <v>1</v>
      </c>
      <c r="C41" s="4">
        <v>3</v>
      </c>
      <c r="D41" s="4">
        <v>1</v>
      </c>
      <c r="E41">
        <v>47.526944</v>
      </c>
      <c r="F41">
        <v>-107.210611</v>
      </c>
      <c r="G41" s="7">
        <v>9.5299999999999996E-4</v>
      </c>
      <c r="H41" s="7">
        <v>1.9400000000000001E-5</v>
      </c>
      <c r="I41" s="7">
        <f t="shared" si="0"/>
        <v>2.0356768100734526E-2</v>
      </c>
      <c r="J41" s="7">
        <v>2.4</v>
      </c>
      <c r="K41" s="7">
        <f>776.4933/10</f>
        <v>77.649329999999992</v>
      </c>
      <c r="L41" s="7">
        <f t="shared" si="1"/>
        <v>32.353887499999999</v>
      </c>
    </row>
    <row r="42" spans="1:12" x14ac:dyDescent="0.3">
      <c r="A42" s="3" t="s">
        <v>50</v>
      </c>
      <c r="B42" s="4">
        <v>1</v>
      </c>
      <c r="C42" s="4">
        <v>3</v>
      </c>
      <c r="D42" s="4">
        <v>1</v>
      </c>
      <c r="E42">
        <v>47.526944</v>
      </c>
      <c r="F42">
        <v>-107.210611</v>
      </c>
      <c r="G42" s="7">
        <v>6.1700000000000004E-4</v>
      </c>
      <c r="H42" s="7">
        <v>1.2999999999999999E-4</v>
      </c>
      <c r="I42" s="7">
        <f t="shared" si="0"/>
        <v>0.21069692058346837</v>
      </c>
      <c r="J42" s="7">
        <v>17</v>
      </c>
      <c r="K42" s="7">
        <f>7.06119/10</f>
        <v>0.70611899999999994</v>
      </c>
      <c r="L42" s="7">
        <f t="shared" si="1"/>
        <v>4.1536411764705877E-2</v>
      </c>
    </row>
    <row r="43" spans="1:12" x14ac:dyDescent="0.3">
      <c r="A43" s="3" t="s">
        <v>51</v>
      </c>
      <c r="B43" s="4">
        <v>1</v>
      </c>
      <c r="C43" s="4">
        <v>3</v>
      </c>
      <c r="D43" s="4">
        <v>1</v>
      </c>
      <c r="E43">
        <v>47.526944</v>
      </c>
      <c r="F43">
        <v>-107.210611</v>
      </c>
      <c r="G43" s="7">
        <v>7.7700000000000002E-4</v>
      </c>
      <c r="H43" s="7">
        <v>4.8700000000000002E-4</v>
      </c>
      <c r="I43" s="7">
        <f t="shared" si="0"/>
        <v>0.62676962676962678</v>
      </c>
      <c r="J43" s="7">
        <v>4.9000000000000004</v>
      </c>
      <c r="K43" s="7">
        <f>36.92767/10</f>
        <v>3.6927669999999999</v>
      </c>
      <c r="L43" s="7">
        <f t="shared" si="1"/>
        <v>0.75362591836734683</v>
      </c>
    </row>
    <row r="44" spans="1:12" x14ac:dyDescent="0.3">
      <c r="A44" s="3" t="s">
        <v>52</v>
      </c>
      <c r="B44" s="4">
        <v>1</v>
      </c>
      <c r="C44" s="4">
        <v>4</v>
      </c>
      <c r="D44" s="4">
        <v>1</v>
      </c>
      <c r="E44">
        <v>47.526944</v>
      </c>
      <c r="F44">
        <v>-107.210611</v>
      </c>
      <c r="G44" s="7">
        <v>5.8900000000000001E-4</v>
      </c>
      <c r="H44" s="7">
        <v>5.3700000000000004E-4</v>
      </c>
      <c r="I44" s="7">
        <f t="shared" si="0"/>
        <v>0.9117147707979627</v>
      </c>
      <c r="J44" s="7">
        <v>495.2</v>
      </c>
    </row>
    <row r="45" spans="1:12" x14ac:dyDescent="0.3">
      <c r="A45" s="3" t="s">
        <v>53</v>
      </c>
      <c r="B45" s="4">
        <v>1</v>
      </c>
      <c r="C45" s="4">
        <v>4</v>
      </c>
      <c r="D45" s="4">
        <v>1</v>
      </c>
      <c r="E45">
        <v>47.526944</v>
      </c>
      <c r="F45">
        <v>-107.210611</v>
      </c>
      <c r="G45" s="7">
        <v>0.109</v>
      </c>
      <c r="K45" s="7">
        <f>127.3971/10</f>
        <v>12.739709999999999</v>
      </c>
    </row>
    <row r="46" spans="1:12" x14ac:dyDescent="0.3">
      <c r="A46" s="3" t="s">
        <v>54</v>
      </c>
      <c r="B46" s="4">
        <v>1</v>
      </c>
      <c r="C46" s="4">
        <v>4</v>
      </c>
      <c r="D46" s="4">
        <v>1</v>
      </c>
      <c r="E46">
        <v>47.526944</v>
      </c>
      <c r="F46">
        <v>-107.210611</v>
      </c>
      <c r="G46" s="7">
        <v>1.0900000000000001E-4</v>
      </c>
      <c r="H46" s="7">
        <v>7.0400000000000004E-5</v>
      </c>
      <c r="I46" s="7">
        <f t="shared" si="0"/>
        <v>0.64587155963302756</v>
      </c>
      <c r="J46" s="7">
        <v>203.9</v>
      </c>
      <c r="K46" s="7">
        <f>79.04417/10</f>
        <v>7.9044169999999996</v>
      </c>
      <c r="L46" s="7">
        <f t="shared" si="1"/>
        <v>3.8766145169200586E-2</v>
      </c>
    </row>
    <row r="47" spans="1:12" x14ac:dyDescent="0.3">
      <c r="A47" s="4" t="s">
        <v>55</v>
      </c>
      <c r="B47" s="4">
        <v>1</v>
      </c>
      <c r="C47" s="4">
        <v>5</v>
      </c>
      <c r="D47" s="4">
        <v>5</v>
      </c>
      <c r="E47">
        <v>47.534986000000004</v>
      </c>
      <c r="F47">
        <v>-107.17344</v>
      </c>
      <c r="G47" s="7">
        <v>1.36E-5</v>
      </c>
      <c r="H47" s="7">
        <v>2.3700000000000002E-6</v>
      </c>
      <c r="I47" s="7">
        <f t="shared" si="0"/>
        <v>0.17426470588235296</v>
      </c>
      <c r="J47" s="7">
        <v>7.6</v>
      </c>
      <c r="K47" s="7">
        <f>560.4854/10</f>
        <v>56.048540000000003</v>
      </c>
      <c r="L47" s="7">
        <f t="shared" si="1"/>
        <v>7.3748078947368425</v>
      </c>
    </row>
    <row r="48" spans="1:12" x14ac:dyDescent="0.3">
      <c r="A48" s="4" t="s">
        <v>56</v>
      </c>
      <c r="B48" s="4">
        <v>1</v>
      </c>
      <c r="C48" s="4">
        <v>5</v>
      </c>
      <c r="D48" s="4">
        <v>5</v>
      </c>
      <c r="E48">
        <v>47.534986000000004</v>
      </c>
      <c r="F48">
        <v>-107.17344</v>
      </c>
      <c r="G48" s="7">
        <v>1.3200000000000001E-5</v>
      </c>
      <c r="H48" s="7">
        <v>2.5799999999999999E-6</v>
      </c>
      <c r="I48" s="7">
        <f t="shared" si="0"/>
        <v>0.19545454545454544</v>
      </c>
      <c r="J48" s="7">
        <v>8.6</v>
      </c>
      <c r="K48" s="7">
        <f>514.3506/10</f>
        <v>51.43506</v>
      </c>
      <c r="L48" s="7">
        <f t="shared" si="1"/>
        <v>5.9808209302325581</v>
      </c>
    </row>
    <row r="49" spans="1:12" x14ac:dyDescent="0.3">
      <c r="A49" s="4" t="s">
        <v>57</v>
      </c>
      <c r="B49" s="4">
        <v>1</v>
      </c>
      <c r="C49" s="4">
        <v>5</v>
      </c>
      <c r="D49" s="4">
        <v>5</v>
      </c>
      <c r="E49">
        <v>47.534986000000004</v>
      </c>
      <c r="F49">
        <v>-107.17344</v>
      </c>
      <c r="G49" s="7">
        <v>1.8300000000000001E-5</v>
      </c>
      <c r="H49" s="7">
        <v>3.2599999999999998E-7</v>
      </c>
      <c r="I49" s="7">
        <f t="shared" si="0"/>
        <v>1.7814207650273223E-2</v>
      </c>
      <c r="J49" s="7">
        <v>0.6</v>
      </c>
      <c r="K49" s="7">
        <f>546.2191/10</f>
        <v>54.62191</v>
      </c>
      <c r="L49" s="7">
        <f t="shared" si="1"/>
        <v>91.036516666666671</v>
      </c>
    </row>
    <row r="50" spans="1:12" x14ac:dyDescent="0.3">
      <c r="A50" s="4" t="s">
        <v>58</v>
      </c>
      <c r="B50" s="4">
        <v>2</v>
      </c>
      <c r="C50" s="4">
        <v>8</v>
      </c>
      <c r="D50" s="4">
        <v>5</v>
      </c>
      <c r="E50">
        <v>47.534986000000004</v>
      </c>
      <c r="F50">
        <v>-107.17344</v>
      </c>
      <c r="G50" s="7">
        <v>4.5300000000000003E-5</v>
      </c>
      <c r="H50" s="7">
        <v>3.7699999999999999E-6</v>
      </c>
      <c r="I50" s="7">
        <f t="shared" si="0"/>
        <v>8.322295805739513E-2</v>
      </c>
      <c r="J50" s="7">
        <v>4.8</v>
      </c>
      <c r="K50" s="7">
        <f>462.9269/10</f>
        <v>46.29269</v>
      </c>
      <c r="L50" s="7">
        <f t="shared" si="1"/>
        <v>9.6443104166666664</v>
      </c>
    </row>
    <row r="51" spans="1:12" x14ac:dyDescent="0.3">
      <c r="A51" s="4" t="s">
        <v>59</v>
      </c>
      <c r="B51" s="4">
        <v>2</v>
      </c>
      <c r="C51" s="4">
        <v>8</v>
      </c>
      <c r="D51" s="4">
        <v>5</v>
      </c>
      <c r="E51">
        <v>47.534986000000004</v>
      </c>
      <c r="F51">
        <v>-107.17344</v>
      </c>
      <c r="G51" s="7">
        <v>4.0000000000000003E-5</v>
      </c>
      <c r="H51" s="7">
        <v>7.1300000000000003E-6</v>
      </c>
      <c r="I51" s="7">
        <f t="shared" si="0"/>
        <v>0.17824999999999999</v>
      </c>
      <c r="J51" s="7">
        <v>8.4</v>
      </c>
      <c r="K51" s="7">
        <f>367.9611/10</f>
        <v>36.796109999999999</v>
      </c>
      <c r="L51" s="7">
        <f t="shared" si="1"/>
        <v>4.380489285714285</v>
      </c>
    </row>
    <row r="52" spans="1:12" x14ac:dyDescent="0.3">
      <c r="A52" s="4" t="s">
        <v>60</v>
      </c>
      <c r="B52" s="4">
        <v>2</v>
      </c>
      <c r="C52" s="4">
        <v>8</v>
      </c>
      <c r="D52" s="4">
        <v>5</v>
      </c>
      <c r="E52">
        <v>47.534986000000004</v>
      </c>
      <c r="F52">
        <v>-107.17344</v>
      </c>
      <c r="G52" s="7">
        <v>4.2899999999999999E-5</v>
      </c>
      <c r="H52" s="7">
        <v>1.24E-5</v>
      </c>
      <c r="I52" s="7">
        <f t="shared" si="0"/>
        <v>0.28904428904428903</v>
      </c>
      <c r="J52" s="7">
        <v>14.9</v>
      </c>
      <c r="K52" s="7">
        <f>518.7169/10</f>
        <v>51.871690000000001</v>
      </c>
      <c r="L52" s="7">
        <f t="shared" si="1"/>
        <v>3.4813214765100673</v>
      </c>
    </row>
    <row r="53" spans="1:12" x14ac:dyDescent="0.3">
      <c r="A53" s="4" t="s">
        <v>61</v>
      </c>
      <c r="B53" s="4">
        <v>5</v>
      </c>
      <c r="C53" s="4">
        <v>9</v>
      </c>
      <c r="D53" s="4">
        <v>5</v>
      </c>
      <c r="E53">
        <v>47.534986000000004</v>
      </c>
      <c r="F53">
        <v>-107.17344</v>
      </c>
      <c r="G53" s="7">
        <v>5.6500000000000001E-6</v>
      </c>
      <c r="H53" s="7">
        <v>1.8300000000000001E-6</v>
      </c>
      <c r="I53" s="7">
        <f t="shared" si="0"/>
        <v>0.32389380530973449</v>
      </c>
      <c r="J53" s="7">
        <v>14.4</v>
      </c>
      <c r="K53" s="7">
        <f>315.5442/10</f>
        <v>31.55442</v>
      </c>
      <c r="L53" s="7">
        <f t="shared" si="1"/>
        <v>2.1912791666666664</v>
      </c>
    </row>
    <row r="54" spans="1:12" x14ac:dyDescent="0.3">
      <c r="A54" s="4" t="s">
        <v>62</v>
      </c>
      <c r="B54" s="4">
        <v>5</v>
      </c>
      <c r="C54" s="4">
        <v>9</v>
      </c>
      <c r="D54" s="4">
        <v>5</v>
      </c>
      <c r="E54">
        <v>47.534986000000004</v>
      </c>
      <c r="F54">
        <v>-107.17344</v>
      </c>
      <c r="G54" s="7">
        <v>5.5999999999999997E-6</v>
      </c>
      <c r="H54" s="7">
        <v>1.7099999999999999E-6</v>
      </c>
      <c r="I54" s="7">
        <f t="shared" si="0"/>
        <v>0.30535714285714288</v>
      </c>
      <c r="J54" s="7">
        <v>14</v>
      </c>
      <c r="K54" s="7">
        <f>335.4665/10</f>
        <v>33.54665</v>
      </c>
      <c r="L54" s="7">
        <f t="shared" si="1"/>
        <v>2.3961892857142857</v>
      </c>
    </row>
    <row r="55" spans="1:12" x14ac:dyDescent="0.3">
      <c r="A55" s="4" t="s">
        <v>63</v>
      </c>
      <c r="B55" s="4">
        <v>5</v>
      </c>
      <c r="C55" s="4">
        <v>9</v>
      </c>
      <c r="D55" s="4">
        <v>5</v>
      </c>
      <c r="E55">
        <v>47.534986000000004</v>
      </c>
      <c r="F55">
        <v>-107.17344</v>
      </c>
      <c r="G55" s="7">
        <v>6.4999999999999996E-6</v>
      </c>
      <c r="H55" s="7">
        <v>5.0399999999999996E-7</v>
      </c>
      <c r="I55" s="7">
        <f t="shared" si="0"/>
        <v>7.7538461538461542E-2</v>
      </c>
      <c r="J55" s="7">
        <v>3.5</v>
      </c>
      <c r="K55" s="7">
        <f>344.5128/10</f>
        <v>34.451280000000004</v>
      </c>
      <c r="L55" s="7">
        <f t="shared" si="1"/>
        <v>9.8432228571428588</v>
      </c>
    </row>
    <row r="56" spans="1:12" x14ac:dyDescent="0.3">
      <c r="A56" s="3" t="s">
        <v>46</v>
      </c>
      <c r="B56" s="4">
        <v>3</v>
      </c>
      <c r="C56" s="4">
        <v>12</v>
      </c>
      <c r="D56" s="4">
        <v>10</v>
      </c>
      <c r="E56">
        <v>47.526944</v>
      </c>
      <c r="F56">
        <v>-107.210611</v>
      </c>
      <c r="G56" s="7">
        <v>8.5499999999999995E-6</v>
      </c>
      <c r="H56" s="7">
        <v>4.39E-7</v>
      </c>
      <c r="I56" s="7">
        <f t="shared" si="0"/>
        <v>5.1345029239766082E-2</v>
      </c>
      <c r="J56" s="7">
        <v>3.7</v>
      </c>
      <c r="K56" s="7">
        <f>435.2515/10</f>
        <v>43.525150000000004</v>
      </c>
      <c r="L56" s="7">
        <f t="shared" si="1"/>
        <v>11.763554054054055</v>
      </c>
    </row>
    <row r="57" spans="1:12" x14ac:dyDescent="0.3">
      <c r="A57" s="3" t="s">
        <v>47</v>
      </c>
      <c r="B57" s="4">
        <v>3</v>
      </c>
      <c r="C57" s="4">
        <v>12</v>
      </c>
      <c r="D57" s="4">
        <v>10</v>
      </c>
      <c r="E57">
        <v>47.526944</v>
      </c>
      <c r="F57">
        <v>-107.210611</v>
      </c>
      <c r="G57" s="7">
        <v>9.0999999999999993E-6</v>
      </c>
      <c r="H57" s="7">
        <v>1.02E-6</v>
      </c>
      <c r="I57" s="7">
        <f t="shared" si="0"/>
        <v>0.11208791208791209</v>
      </c>
      <c r="J57" s="7">
        <v>7.5</v>
      </c>
      <c r="K57" s="7">
        <f>377.6618/10</f>
        <v>37.766180000000006</v>
      </c>
      <c r="L57" s="7">
        <f t="shared" si="1"/>
        <v>5.035490666666667</v>
      </c>
    </row>
    <row r="58" spans="1:12" x14ac:dyDescent="0.3">
      <c r="A58" s="3" t="s">
        <v>48</v>
      </c>
      <c r="B58" s="4">
        <v>3</v>
      </c>
      <c r="C58" s="4">
        <v>12</v>
      </c>
      <c r="D58" s="4">
        <v>10</v>
      </c>
      <c r="E58">
        <v>47.526944</v>
      </c>
      <c r="F58">
        <v>-107.210611</v>
      </c>
      <c r="G58" s="7">
        <v>7.6599999999999995E-6</v>
      </c>
      <c r="H58" s="7">
        <v>5.9299999999999998E-7</v>
      </c>
      <c r="I58" s="7">
        <f t="shared" si="0"/>
        <v>7.741514360313316E-2</v>
      </c>
      <c r="J58" s="7">
        <v>4.8</v>
      </c>
      <c r="K58" s="7">
        <f>140.3605/10</f>
        <v>14.036049999999999</v>
      </c>
      <c r="L58" s="7">
        <f t="shared" si="1"/>
        <v>2.9241770833333334</v>
      </c>
    </row>
    <row r="59" spans="1:12" x14ac:dyDescent="0.3">
      <c r="A59" s="4" t="s">
        <v>64</v>
      </c>
      <c r="B59" s="4">
        <v>2</v>
      </c>
      <c r="C59" s="4">
        <v>7</v>
      </c>
      <c r="D59" s="4">
        <v>5</v>
      </c>
      <c r="E59">
        <v>47.534986000000004</v>
      </c>
      <c r="F59">
        <v>-107.17344</v>
      </c>
      <c r="G59" s="7">
        <v>3.2799999999999998E-5</v>
      </c>
      <c r="H59" s="7">
        <v>5.6999999999999996E-6</v>
      </c>
      <c r="I59" s="7">
        <f t="shared" si="0"/>
        <v>0.17378048780487804</v>
      </c>
      <c r="J59" s="7">
        <v>5.4</v>
      </c>
      <c r="K59" s="7">
        <f>25.69257/10</f>
        <v>2.5692569999999999</v>
      </c>
      <c r="L59" s="7">
        <f t="shared" si="1"/>
        <v>0.47578833333333326</v>
      </c>
    </row>
    <row r="60" spans="1:12" x14ac:dyDescent="0.3">
      <c r="A60" s="4" t="s">
        <v>65</v>
      </c>
      <c r="B60" s="4">
        <v>2</v>
      </c>
      <c r="C60" s="4">
        <v>7</v>
      </c>
      <c r="D60" s="4">
        <v>5</v>
      </c>
      <c r="E60">
        <v>47.534986000000004</v>
      </c>
      <c r="F60">
        <v>-107.17344</v>
      </c>
      <c r="G60" s="7">
        <v>2.7500000000000001E-5</v>
      </c>
      <c r="H60" s="7">
        <v>3.6100000000000001E-9</v>
      </c>
      <c r="I60" s="7">
        <f t="shared" si="0"/>
        <v>1.3127272727272727E-4</v>
      </c>
      <c r="K60" s="7">
        <f>70.30171/10</f>
        <v>7.0301710000000002</v>
      </c>
    </row>
    <row r="61" spans="1:12" x14ac:dyDescent="0.3">
      <c r="A61" s="4" t="s">
        <v>66</v>
      </c>
      <c r="B61" s="4">
        <v>2</v>
      </c>
      <c r="C61" s="4">
        <v>7</v>
      </c>
      <c r="D61" s="4">
        <v>5</v>
      </c>
      <c r="E61">
        <v>47.534986000000004</v>
      </c>
      <c r="F61">
        <v>-107.17344</v>
      </c>
      <c r="G61" s="7">
        <v>3.4600000000000001E-5</v>
      </c>
      <c r="H61" s="7">
        <v>1.68E-6</v>
      </c>
      <c r="I61" s="7">
        <f t="shared" si="0"/>
        <v>4.8554913294797684E-2</v>
      </c>
      <c r="J61" s="7">
        <v>1.5</v>
      </c>
      <c r="K61" s="7">
        <f>88.5531/10</f>
        <v>8.8553099999999993</v>
      </c>
      <c r="L61" s="7">
        <f t="shared" si="1"/>
        <v>5.9035399999999996</v>
      </c>
    </row>
    <row r="62" spans="1:12" x14ac:dyDescent="0.3">
      <c r="A62" s="4" t="s">
        <v>67</v>
      </c>
      <c r="B62" s="4">
        <v>1</v>
      </c>
      <c r="C62" s="4">
        <v>3</v>
      </c>
      <c r="D62" s="4">
        <v>1</v>
      </c>
      <c r="E62" s="4">
        <v>45.685777999999999</v>
      </c>
      <c r="F62" s="4">
        <v>-105.072833</v>
      </c>
      <c r="G62" s="7">
        <v>6.1599999999999996E-8</v>
      </c>
      <c r="H62" s="7">
        <v>6.0800000000000002E-8</v>
      </c>
      <c r="I62" s="7">
        <f t="shared" si="0"/>
        <v>0.98701298701298712</v>
      </c>
      <c r="J62" s="7">
        <v>36.799999999999997</v>
      </c>
      <c r="K62" s="7">
        <f>486.2064/10</f>
        <v>48.620639999999995</v>
      </c>
      <c r="L62" s="7">
        <f t="shared" si="1"/>
        <v>1.3212130434782607</v>
      </c>
    </row>
    <row r="63" spans="1:12" x14ac:dyDescent="0.3">
      <c r="A63" s="4" t="s">
        <v>68</v>
      </c>
      <c r="B63" s="4">
        <v>1</v>
      </c>
      <c r="C63" s="4">
        <v>3</v>
      </c>
      <c r="D63" s="4">
        <v>1</v>
      </c>
      <c r="E63" s="4">
        <v>45.685777999999999</v>
      </c>
      <c r="F63" s="4">
        <v>-105.072833</v>
      </c>
      <c r="G63" s="7">
        <v>8.7899999999999996E-9</v>
      </c>
      <c r="H63" s="7">
        <v>8.7799999999999999E-9</v>
      </c>
      <c r="I63" s="7">
        <f t="shared" si="0"/>
        <v>0.99886234357224124</v>
      </c>
      <c r="K63" s="7">
        <f>526.1732/10</f>
        <v>52.617319999999992</v>
      </c>
    </row>
    <row r="64" spans="1:12" x14ac:dyDescent="0.3">
      <c r="A64" s="4" t="s">
        <v>69</v>
      </c>
      <c r="B64" s="4">
        <v>1</v>
      </c>
      <c r="C64" s="4">
        <v>3</v>
      </c>
      <c r="D64" s="4">
        <v>1</v>
      </c>
      <c r="E64" s="4">
        <v>45.685777999999999</v>
      </c>
      <c r="F64" s="4">
        <v>-105.072833</v>
      </c>
      <c r="G64" s="7">
        <v>9.8500000000000002E-8</v>
      </c>
      <c r="H64" s="7">
        <v>4.2599999999999998E-8</v>
      </c>
      <c r="I64" s="7">
        <f t="shared" si="0"/>
        <v>0.43248730964467003</v>
      </c>
      <c r="J64" s="7">
        <v>119</v>
      </c>
      <c r="K64" s="7">
        <f>381.1295/10</f>
        <v>38.112949999999998</v>
      </c>
      <c r="L64" s="7">
        <f t="shared" si="1"/>
        <v>0.3202768907563025</v>
      </c>
    </row>
    <row r="65" spans="1:12" x14ac:dyDescent="0.3">
      <c r="A65" s="4" t="s">
        <v>70</v>
      </c>
      <c r="B65" s="4">
        <v>1</v>
      </c>
      <c r="C65" s="4">
        <v>3</v>
      </c>
      <c r="D65" s="4">
        <v>1</v>
      </c>
      <c r="E65" s="4">
        <v>45.685777999999999</v>
      </c>
      <c r="F65" s="4">
        <v>-105.072833</v>
      </c>
      <c r="G65" s="7">
        <v>8.05E-8</v>
      </c>
      <c r="K65" s="7">
        <f>162.4622/10</f>
        <v>16.246220000000001</v>
      </c>
    </row>
    <row r="66" spans="1:12" x14ac:dyDescent="0.3">
      <c r="A66" s="4" t="s">
        <v>71</v>
      </c>
      <c r="B66" s="4">
        <v>1</v>
      </c>
      <c r="C66" s="4">
        <v>3</v>
      </c>
      <c r="D66" s="4">
        <v>1</v>
      </c>
      <c r="E66" s="4">
        <v>45.685777999999999</v>
      </c>
      <c r="F66" s="4">
        <v>-105.072833</v>
      </c>
      <c r="G66" s="7">
        <v>5.3599999999999997E-8</v>
      </c>
      <c r="H66" s="7">
        <v>4.8600000000000002E-9</v>
      </c>
      <c r="I66" s="7">
        <f t="shared" si="0"/>
        <v>9.0671641791044782E-2</v>
      </c>
      <c r="J66" s="7">
        <v>1.7</v>
      </c>
      <c r="K66" s="7">
        <f>141.7613/10</f>
        <v>14.176130000000001</v>
      </c>
      <c r="L66" s="7">
        <f t="shared" si="1"/>
        <v>8.3389000000000006</v>
      </c>
    </row>
    <row r="67" spans="1:12" x14ac:dyDescent="0.3">
      <c r="A67" s="4" t="s">
        <v>72</v>
      </c>
      <c r="B67" s="4">
        <v>1</v>
      </c>
      <c r="C67" s="4">
        <v>3</v>
      </c>
      <c r="D67" s="4">
        <v>1</v>
      </c>
      <c r="E67" s="4">
        <v>45.685777999999999</v>
      </c>
      <c r="F67" s="4">
        <v>-105.072833</v>
      </c>
      <c r="G67" s="7">
        <v>8.8500000000000005E-8</v>
      </c>
      <c r="H67" s="7">
        <v>4.2799999999999997E-11</v>
      </c>
      <c r="I67" s="7">
        <f t="shared" ref="I67:I76" si="2">H67/G67</f>
        <v>4.8361581920903948E-4</v>
      </c>
      <c r="K67" s="7">
        <f>59.75903/10</f>
        <v>5.9759030000000006</v>
      </c>
    </row>
    <row r="68" spans="1:12" x14ac:dyDescent="0.3">
      <c r="A68" s="4" t="s">
        <v>73</v>
      </c>
      <c r="B68" s="4">
        <v>1</v>
      </c>
      <c r="C68" s="4">
        <v>2</v>
      </c>
      <c r="D68" s="4">
        <v>1</v>
      </c>
      <c r="E68" s="4">
        <v>45.685777999999999</v>
      </c>
      <c r="F68" s="4">
        <v>-105.072833</v>
      </c>
      <c r="G68" s="7">
        <v>2.2199999999999999E-6</v>
      </c>
      <c r="H68" s="7">
        <v>3.1900000000000001E-8</v>
      </c>
      <c r="I68" s="7">
        <f t="shared" si="2"/>
        <v>1.436936936936937E-2</v>
      </c>
      <c r="J68" s="7">
        <v>0.6</v>
      </c>
      <c r="K68" s="7">
        <f>2.32085/10</f>
        <v>0.23208500000000001</v>
      </c>
      <c r="L68" s="7">
        <f t="shared" ref="L68:L76" si="3">K68/J68</f>
        <v>0.38680833333333337</v>
      </c>
    </row>
    <row r="69" spans="1:12" x14ac:dyDescent="0.3">
      <c r="A69" s="4" t="s">
        <v>74</v>
      </c>
      <c r="B69" s="4">
        <v>1</v>
      </c>
      <c r="C69" s="4">
        <v>2</v>
      </c>
      <c r="D69" s="4">
        <v>1</v>
      </c>
      <c r="E69" s="4">
        <v>45.685777999999999</v>
      </c>
      <c r="F69" s="4">
        <v>-105.072833</v>
      </c>
      <c r="G69" s="7">
        <v>2.65E-6</v>
      </c>
      <c r="H69" s="7">
        <v>6.1600000000000001E-7</v>
      </c>
      <c r="I69" s="7">
        <f t="shared" si="2"/>
        <v>0.23245283018867924</v>
      </c>
      <c r="J69" s="7">
        <v>8.1999999999999993</v>
      </c>
      <c r="K69" s="7">
        <f>64.00814/10</f>
        <v>6.4008139999999996</v>
      </c>
      <c r="L69" s="7">
        <f t="shared" si="3"/>
        <v>0.78058707317073173</v>
      </c>
    </row>
    <row r="70" spans="1:12" x14ac:dyDescent="0.3">
      <c r="A70" s="4" t="s">
        <v>75</v>
      </c>
      <c r="B70" s="4">
        <v>1</v>
      </c>
      <c r="C70" s="4">
        <v>2</v>
      </c>
      <c r="D70" s="4">
        <v>1</v>
      </c>
      <c r="E70" s="4">
        <v>45.685777999999999</v>
      </c>
      <c r="F70" s="4">
        <v>-105.072833</v>
      </c>
      <c r="G70" s="7">
        <v>2.6800000000000002E-6</v>
      </c>
      <c r="H70" s="7">
        <v>6.3099999999999997E-7</v>
      </c>
      <c r="I70" s="7">
        <f t="shared" si="2"/>
        <v>0.23544776119402983</v>
      </c>
      <c r="J70" s="7">
        <v>8.5</v>
      </c>
      <c r="K70" s="7">
        <f>180.6024/10</f>
        <v>18.06024</v>
      </c>
      <c r="L70" s="7">
        <f t="shared" si="3"/>
        <v>2.1247341176470589</v>
      </c>
    </row>
    <row r="71" spans="1:12" x14ac:dyDescent="0.3">
      <c r="A71" s="4" t="s">
        <v>76</v>
      </c>
      <c r="B71" s="4">
        <v>1</v>
      </c>
      <c r="C71" s="4">
        <v>2</v>
      </c>
      <c r="D71" s="4">
        <v>1</v>
      </c>
      <c r="E71" s="4">
        <v>45.685777999999999</v>
      </c>
      <c r="F71" s="4">
        <v>-105.072833</v>
      </c>
      <c r="G71" s="7">
        <v>3.8999999999999998E-8</v>
      </c>
      <c r="K71" s="7">
        <f>74.76857/10</f>
        <v>7.4768569999999999</v>
      </c>
    </row>
    <row r="72" spans="1:12" x14ac:dyDescent="0.3">
      <c r="A72" s="4" t="s">
        <v>77</v>
      </c>
      <c r="B72" s="4">
        <v>1</v>
      </c>
      <c r="C72" s="4">
        <v>2</v>
      </c>
      <c r="D72" s="4">
        <v>1</v>
      </c>
      <c r="E72" s="4">
        <v>45.685777999999999</v>
      </c>
      <c r="F72" s="4">
        <v>-105.072833</v>
      </c>
      <c r="G72" s="7">
        <v>3.9799999999999999E-8</v>
      </c>
      <c r="H72" s="7">
        <v>9.2999999999999998E-18</v>
      </c>
      <c r="I72" s="7">
        <f t="shared" si="2"/>
        <v>2.3366834170854272E-10</v>
      </c>
      <c r="K72" s="7">
        <f>582.8088/10</f>
        <v>58.280880000000003</v>
      </c>
    </row>
    <row r="73" spans="1:12" x14ac:dyDescent="0.3">
      <c r="A73" s="4" t="s">
        <v>78</v>
      </c>
      <c r="B73" s="4">
        <v>1</v>
      </c>
      <c r="C73" s="4">
        <v>2</v>
      </c>
      <c r="D73" s="4">
        <v>1</v>
      </c>
      <c r="E73" s="4">
        <v>45.685777999999999</v>
      </c>
      <c r="F73" s="4">
        <v>-105.072833</v>
      </c>
      <c r="G73" s="7">
        <v>5.4599999999999999E-8</v>
      </c>
      <c r="H73" s="7">
        <v>3.3200000000000001E-18</v>
      </c>
      <c r="I73" s="7">
        <f t="shared" si="2"/>
        <v>6.0805860805860804E-11</v>
      </c>
      <c r="K73" s="7">
        <f>422.845/10</f>
        <v>42.284500000000001</v>
      </c>
    </row>
    <row r="74" spans="1:12" x14ac:dyDescent="0.3">
      <c r="A74" s="4" t="s">
        <v>79</v>
      </c>
      <c r="B74" s="4">
        <v>3</v>
      </c>
      <c r="C74" s="4">
        <v>7</v>
      </c>
      <c r="D74" s="4">
        <v>5</v>
      </c>
      <c r="E74" s="4">
        <v>47.363889</v>
      </c>
      <c r="F74" s="4">
        <v>-105.631111</v>
      </c>
      <c r="G74" s="7">
        <v>2.3199999999999998E-2</v>
      </c>
      <c r="H74" s="7">
        <v>4.1000000000000003E-3</v>
      </c>
      <c r="I74" s="7">
        <f t="shared" si="2"/>
        <v>0.1767241379310345</v>
      </c>
      <c r="J74" s="7">
        <v>5.2</v>
      </c>
      <c r="K74" s="7">
        <f>80.11895/10</f>
        <v>8.0118949999999991</v>
      </c>
      <c r="L74" s="7">
        <f t="shared" si="3"/>
        <v>1.5407490384615383</v>
      </c>
    </row>
    <row r="75" spans="1:12" x14ac:dyDescent="0.3">
      <c r="A75" s="4" t="s">
        <v>80</v>
      </c>
      <c r="B75" s="4">
        <v>3</v>
      </c>
      <c r="C75" s="4">
        <v>7</v>
      </c>
      <c r="D75" s="4">
        <v>5</v>
      </c>
      <c r="E75" s="4">
        <v>47.363889</v>
      </c>
      <c r="F75" s="4">
        <v>-105.631111</v>
      </c>
      <c r="G75" s="7">
        <v>2.12E-2</v>
      </c>
      <c r="H75" s="7">
        <v>3.8800000000000002E-3</v>
      </c>
      <c r="I75" s="7">
        <f t="shared" si="2"/>
        <v>0.18301886792452832</v>
      </c>
      <c r="J75" s="7">
        <v>5.6</v>
      </c>
      <c r="K75" s="7">
        <f>173.5654/10</f>
        <v>17.356540000000003</v>
      </c>
      <c r="L75" s="7">
        <f t="shared" si="3"/>
        <v>3.0993821428571433</v>
      </c>
    </row>
    <row r="76" spans="1:12" x14ac:dyDescent="0.3">
      <c r="A76" s="4" t="s">
        <v>81</v>
      </c>
      <c r="B76" s="4">
        <v>3</v>
      </c>
      <c r="C76" s="4">
        <v>7</v>
      </c>
      <c r="D76" s="4">
        <v>5</v>
      </c>
      <c r="E76" s="4">
        <v>47.363889</v>
      </c>
      <c r="F76" s="4">
        <v>-105.631111</v>
      </c>
      <c r="G76" s="7">
        <v>1.72E-2</v>
      </c>
      <c r="H76" s="7">
        <v>3.6099999999999999E-3</v>
      </c>
      <c r="I76" s="7">
        <f t="shared" si="2"/>
        <v>0.20988372093023255</v>
      </c>
      <c r="J76" s="7">
        <v>6.5</v>
      </c>
      <c r="K76" s="7">
        <f>163.9568/10</f>
        <v>16.395679999999999</v>
      </c>
      <c r="L76" s="7">
        <f t="shared" si="3"/>
        <v>2.5224123076923073</v>
      </c>
    </row>
    <row r="77" spans="1:12" x14ac:dyDescent="0.3">
      <c r="A77" s="9" t="s">
        <v>84</v>
      </c>
      <c r="B77" s="5">
        <v>2</v>
      </c>
      <c r="C77" s="5">
        <v>10</v>
      </c>
      <c r="D77" s="4">
        <v>10</v>
      </c>
      <c r="E77" s="9">
        <v>45.307617</v>
      </c>
      <c r="F77" s="4">
        <v>-106.224717</v>
      </c>
      <c r="G77" s="6">
        <v>0.109765</v>
      </c>
      <c r="H77" s="6">
        <v>5.3547600000000001E-2</v>
      </c>
      <c r="I77" s="6">
        <f>H77/G77</f>
        <v>0.48783856420534777</v>
      </c>
      <c r="J77" s="6">
        <v>28.119399999999999</v>
      </c>
      <c r="K77" s="6">
        <v>50.485199999999999</v>
      </c>
      <c r="L77" s="6">
        <f>K77/J77</f>
        <v>1.7953868147969019</v>
      </c>
    </row>
    <row r="78" spans="1:12" x14ac:dyDescent="0.3">
      <c r="A78" s="9" t="s">
        <v>85</v>
      </c>
      <c r="B78" s="5">
        <v>2</v>
      </c>
      <c r="C78" s="5">
        <v>10</v>
      </c>
      <c r="D78" s="4">
        <v>10</v>
      </c>
      <c r="E78" s="9">
        <v>45.307617</v>
      </c>
      <c r="F78" s="4">
        <v>-106.224717</v>
      </c>
      <c r="G78" s="6">
        <v>0.21645700000000001</v>
      </c>
      <c r="H78" s="6">
        <v>9.8718299999999995E-2</v>
      </c>
      <c r="I78" s="6">
        <f t="shared" ref="I78:I119" si="4">H78/G78</f>
        <v>0.45606425294631264</v>
      </c>
      <c r="J78" s="6">
        <v>32.948</v>
      </c>
      <c r="K78" s="6">
        <v>58.221699999999998</v>
      </c>
      <c r="L78" s="6">
        <f t="shared" ref="L78:L119" si="5">K78/J78</f>
        <v>1.7670784266116304</v>
      </c>
    </row>
    <row r="79" spans="1:12" x14ac:dyDescent="0.3">
      <c r="A79" s="9" t="s">
        <v>86</v>
      </c>
      <c r="B79" s="5">
        <v>2</v>
      </c>
      <c r="C79" s="5">
        <v>10</v>
      </c>
      <c r="D79" s="4">
        <v>10</v>
      </c>
      <c r="E79" s="9">
        <v>45.307617</v>
      </c>
      <c r="F79" s="4">
        <v>-106.224717</v>
      </c>
      <c r="G79" s="6">
        <v>0.184557</v>
      </c>
      <c r="H79" s="6">
        <v>9.5117599999999997E-2</v>
      </c>
      <c r="I79" s="6">
        <f t="shared" si="4"/>
        <v>0.5153833233093299</v>
      </c>
      <c r="J79" s="6">
        <v>34.694600000000001</v>
      </c>
      <c r="K79" s="6">
        <v>80.103899999999996</v>
      </c>
      <c r="L79" s="6">
        <f t="shared" si="5"/>
        <v>2.3088290396776441</v>
      </c>
    </row>
    <row r="80" spans="1:12" x14ac:dyDescent="0.3">
      <c r="A80" s="9" t="s">
        <v>87</v>
      </c>
      <c r="B80" s="5">
        <v>2</v>
      </c>
      <c r="C80" s="5">
        <v>9</v>
      </c>
      <c r="D80" s="4">
        <v>5</v>
      </c>
      <c r="E80" s="9">
        <v>45.569161999999999</v>
      </c>
      <c r="F80" s="4">
        <v>-106.20117500000001</v>
      </c>
      <c r="G80" s="6">
        <v>8.9602199999999996E-3</v>
      </c>
      <c r="H80" s="6">
        <v>3.79591E-3</v>
      </c>
      <c r="I80" s="6">
        <f t="shared" si="4"/>
        <v>0.42364026776128266</v>
      </c>
      <c r="J80" s="6">
        <v>53.971899999999998</v>
      </c>
      <c r="K80" s="6">
        <v>197.232</v>
      </c>
      <c r="L80" s="6">
        <f t="shared" si="5"/>
        <v>3.6543460578560327</v>
      </c>
    </row>
    <row r="81" spans="1:12" x14ac:dyDescent="0.3">
      <c r="A81" s="9" t="s">
        <v>88</v>
      </c>
      <c r="B81" s="5">
        <v>2</v>
      </c>
      <c r="C81" s="5">
        <v>9</v>
      </c>
      <c r="D81" s="4">
        <v>5</v>
      </c>
      <c r="E81" s="9">
        <v>45.569161999999999</v>
      </c>
      <c r="F81" s="4">
        <v>-106.20117500000001</v>
      </c>
      <c r="G81" s="6">
        <v>8.8901400000000005E-2</v>
      </c>
      <c r="H81" s="6">
        <v>4.1631399999999999E-2</v>
      </c>
      <c r="I81" s="6">
        <f t="shared" si="4"/>
        <v>0.46828733855709803</v>
      </c>
      <c r="J81" s="6">
        <v>59.594700000000003</v>
      </c>
      <c r="K81" s="6">
        <v>210.745</v>
      </c>
      <c r="L81" s="6">
        <f t="shared" si="5"/>
        <v>3.5363044029083124</v>
      </c>
    </row>
    <row r="82" spans="1:12" x14ac:dyDescent="0.3">
      <c r="A82" s="9" t="s">
        <v>89</v>
      </c>
      <c r="B82" s="5">
        <v>2</v>
      </c>
      <c r="C82" s="5">
        <v>9</v>
      </c>
      <c r="D82" s="4">
        <v>5</v>
      </c>
      <c r="E82" s="9">
        <v>45.569161999999999</v>
      </c>
      <c r="F82" s="4">
        <v>-106.20117500000001</v>
      </c>
      <c r="G82" s="6">
        <v>0.14377899999999999</v>
      </c>
      <c r="H82" s="6">
        <v>5.90626E-2</v>
      </c>
      <c r="I82" s="6">
        <f t="shared" si="4"/>
        <v>0.41078738897891909</v>
      </c>
      <c r="J82" s="6">
        <v>59.575299999999999</v>
      </c>
      <c r="K82" s="6">
        <v>136.93799999999999</v>
      </c>
      <c r="L82" s="6">
        <f t="shared" si="5"/>
        <v>2.2985700449683004</v>
      </c>
    </row>
    <row r="83" spans="1:12" x14ac:dyDescent="0.3">
      <c r="A83" s="9" t="s">
        <v>90</v>
      </c>
      <c r="B83" s="5">
        <v>2</v>
      </c>
      <c r="C83" s="5">
        <v>11</v>
      </c>
      <c r="D83" s="4">
        <v>10</v>
      </c>
      <c r="E83" s="9">
        <v>45.307617</v>
      </c>
      <c r="F83" s="4">
        <v>-106.224717</v>
      </c>
      <c r="G83" s="6">
        <v>4.7947999999999998E-2</v>
      </c>
      <c r="H83" s="6">
        <v>2.6086700000000001E-2</v>
      </c>
      <c r="I83" s="6">
        <f t="shared" si="4"/>
        <v>0.54406231751063661</v>
      </c>
      <c r="J83" s="6">
        <v>123.407</v>
      </c>
      <c r="K83" s="6">
        <v>199.477</v>
      </c>
      <c r="L83" s="6">
        <f t="shared" si="5"/>
        <v>1.6164156004116461</v>
      </c>
    </row>
    <row r="84" spans="1:12" x14ac:dyDescent="0.3">
      <c r="A84" s="9" t="s">
        <v>91</v>
      </c>
      <c r="B84" s="5">
        <v>2</v>
      </c>
      <c r="C84" s="5">
        <v>11</v>
      </c>
      <c r="D84" s="4">
        <v>10</v>
      </c>
      <c r="E84" s="9">
        <v>45.307617</v>
      </c>
      <c r="F84" s="4">
        <v>-106.224717</v>
      </c>
      <c r="G84" s="6">
        <v>2.7153699999999999E-2</v>
      </c>
      <c r="H84" s="6">
        <v>1.6555299999999998E-2</v>
      </c>
      <c r="I84" s="6">
        <f t="shared" si="4"/>
        <v>0.60968855073157613</v>
      </c>
      <c r="J84" s="6">
        <v>141.05000000000001</v>
      </c>
      <c r="K84" s="6">
        <v>202.79300000000001</v>
      </c>
      <c r="L84" s="6">
        <f t="shared" si="5"/>
        <v>1.4377383906416163</v>
      </c>
    </row>
    <row r="85" spans="1:12" x14ac:dyDescent="0.3">
      <c r="A85" s="9" t="s">
        <v>92</v>
      </c>
      <c r="B85" s="5">
        <v>2</v>
      </c>
      <c r="C85" s="5">
        <v>11</v>
      </c>
      <c r="D85" s="4">
        <v>10</v>
      </c>
      <c r="E85" s="9">
        <v>45.209099999999999</v>
      </c>
      <c r="F85" s="4">
        <v>-106.22413299999999</v>
      </c>
      <c r="G85" s="6">
        <v>4.5791600000000002E-2</v>
      </c>
      <c r="H85" s="6">
        <v>1.55412E-2</v>
      </c>
      <c r="I85" s="6">
        <f t="shared" si="4"/>
        <v>0.33938975707334967</v>
      </c>
      <c r="J85" s="6">
        <v>34.912799999999997</v>
      </c>
      <c r="K85" s="6">
        <v>78.079800000000006</v>
      </c>
      <c r="L85" s="6">
        <f t="shared" si="5"/>
        <v>2.2364233175225134</v>
      </c>
    </row>
    <row r="86" spans="1:12" x14ac:dyDescent="0.3">
      <c r="A86" s="9" t="s">
        <v>93</v>
      </c>
      <c r="B86" s="5">
        <v>4</v>
      </c>
      <c r="C86" s="5">
        <v>13</v>
      </c>
      <c r="D86" s="4">
        <v>13</v>
      </c>
      <c r="E86" s="9">
        <v>45.554233000000004</v>
      </c>
      <c r="F86" s="4">
        <v>-105.89485000000001</v>
      </c>
      <c r="G86" s="6">
        <v>8.1929999999999996</v>
      </c>
      <c r="H86" s="6">
        <v>1.74288</v>
      </c>
      <c r="I86" s="6">
        <f t="shared" si="4"/>
        <v>0.21272793848407179</v>
      </c>
      <c r="J86" s="6">
        <v>20.9818</v>
      </c>
      <c r="K86" s="6">
        <v>46.101100000000002</v>
      </c>
      <c r="L86" s="6">
        <f t="shared" si="5"/>
        <v>2.1971947116072026</v>
      </c>
    </row>
    <row r="87" spans="1:12" x14ac:dyDescent="0.3">
      <c r="A87" s="9" t="s">
        <v>94</v>
      </c>
      <c r="B87" s="5">
        <v>4</v>
      </c>
      <c r="C87" s="5">
        <v>13</v>
      </c>
      <c r="D87" s="4">
        <v>13</v>
      </c>
      <c r="E87" s="9">
        <v>45.554233000000004</v>
      </c>
      <c r="F87" s="4">
        <v>-105.89485000000001</v>
      </c>
      <c r="G87" s="6">
        <v>6.5003100000000002E-4</v>
      </c>
      <c r="H87" s="6">
        <v>1.2848199999999999E-4</v>
      </c>
      <c r="I87" s="6">
        <f t="shared" si="4"/>
        <v>0.1976551887525364</v>
      </c>
      <c r="J87" s="6">
        <v>16.601199999999999</v>
      </c>
      <c r="K87" s="6">
        <v>45.119900000000001</v>
      </c>
      <c r="L87" s="6">
        <f t="shared" si="5"/>
        <v>2.7178697925451174</v>
      </c>
    </row>
    <row r="88" spans="1:12" x14ac:dyDescent="0.3">
      <c r="A88" s="9" t="s">
        <v>95</v>
      </c>
      <c r="B88" s="5">
        <v>4</v>
      </c>
      <c r="C88" s="5">
        <v>14</v>
      </c>
      <c r="D88" s="4">
        <v>13</v>
      </c>
      <c r="E88" s="9">
        <v>45.554233000000004</v>
      </c>
      <c r="F88" s="4">
        <v>-105.89485000000001</v>
      </c>
      <c r="G88" s="6">
        <v>2.9752100000000003E-4</v>
      </c>
      <c r="H88" s="6">
        <v>8.7955300000000001E-5</v>
      </c>
      <c r="I88" s="6">
        <f t="shared" si="4"/>
        <v>0.29562719942457844</v>
      </c>
      <c r="J88" s="6">
        <v>33.045200000000001</v>
      </c>
      <c r="K88" s="6">
        <v>129.845</v>
      </c>
      <c r="L88" s="6">
        <f t="shared" si="5"/>
        <v>3.9293149988500597</v>
      </c>
    </row>
    <row r="89" spans="1:12" x14ac:dyDescent="0.3">
      <c r="A89" s="9" t="s">
        <v>96</v>
      </c>
      <c r="B89" s="5">
        <v>4</v>
      </c>
      <c r="C89" s="5">
        <v>13</v>
      </c>
      <c r="D89" s="4">
        <v>13</v>
      </c>
      <c r="E89" s="9">
        <v>45.554233000000004</v>
      </c>
      <c r="F89" s="4">
        <v>-105.89485000000001</v>
      </c>
      <c r="G89" s="6">
        <v>8.4048200000000003E-4</v>
      </c>
      <c r="H89" s="6">
        <v>1.02348E-4</v>
      </c>
      <c r="I89" s="6">
        <f t="shared" si="4"/>
        <v>0.12177298264567236</v>
      </c>
      <c r="J89" s="6">
        <v>10.5383</v>
      </c>
      <c r="K89" s="6">
        <v>31.171099999999999</v>
      </c>
      <c r="L89" s="6">
        <f t="shared" si="5"/>
        <v>2.9578869457123065</v>
      </c>
    </row>
    <row r="90" spans="1:12" x14ac:dyDescent="0.3">
      <c r="A90" s="9" t="s">
        <v>97</v>
      </c>
      <c r="B90" s="5">
        <v>4</v>
      </c>
      <c r="C90" s="5">
        <v>14</v>
      </c>
      <c r="D90" s="4">
        <v>13</v>
      </c>
      <c r="E90" s="9">
        <v>45.554233000000004</v>
      </c>
      <c r="F90" s="4">
        <v>-105.89485000000001</v>
      </c>
      <c r="G90" s="6">
        <v>4.5269400000000001E-2</v>
      </c>
      <c r="H90" s="6">
        <v>3.0878200000000001E-2</v>
      </c>
      <c r="I90" s="6">
        <f t="shared" si="4"/>
        <v>0.68209872452473419</v>
      </c>
      <c r="J90" s="6">
        <v>163.09399999999999</v>
      </c>
      <c r="K90" s="6">
        <v>227.71100000000001</v>
      </c>
      <c r="L90" s="6">
        <f t="shared" si="5"/>
        <v>1.3961948324279252</v>
      </c>
    </row>
    <row r="91" spans="1:12" x14ac:dyDescent="0.3">
      <c r="A91" s="9" t="s">
        <v>98</v>
      </c>
      <c r="B91" s="5">
        <v>2</v>
      </c>
      <c r="C91" s="5">
        <v>11</v>
      </c>
      <c r="D91" s="4">
        <v>10</v>
      </c>
      <c r="E91" s="9">
        <v>45.446866999999997</v>
      </c>
      <c r="F91" s="4">
        <v>-106.08886699999999</v>
      </c>
      <c r="G91" s="6">
        <v>0.165794</v>
      </c>
      <c r="H91" s="6">
        <v>5.4354899999999998E-2</v>
      </c>
      <c r="I91" s="6">
        <f t="shared" si="4"/>
        <v>0.32784600166471645</v>
      </c>
      <c r="J91" s="6">
        <v>19.172599999999999</v>
      </c>
      <c r="K91" s="6">
        <v>0</v>
      </c>
      <c r="L91" s="6"/>
    </row>
    <row r="92" spans="1:12" x14ac:dyDescent="0.3">
      <c r="A92" s="9" t="s">
        <v>99</v>
      </c>
      <c r="B92" s="5">
        <v>2</v>
      </c>
      <c r="C92" s="5">
        <v>2</v>
      </c>
      <c r="D92" s="4">
        <v>1</v>
      </c>
      <c r="E92" s="9">
        <v>45.446866999999997</v>
      </c>
      <c r="F92" s="4">
        <v>-106.08886699999999</v>
      </c>
      <c r="G92" s="6">
        <v>0.103336</v>
      </c>
      <c r="H92" s="6">
        <v>3.7329300000000003E-2</v>
      </c>
      <c r="I92" s="6">
        <f t="shared" si="4"/>
        <v>0.36124196794921426</v>
      </c>
      <c r="J92" s="6">
        <v>19.3203</v>
      </c>
      <c r="K92" s="6">
        <v>30.594000000000001</v>
      </c>
      <c r="L92" s="6">
        <f t="shared" si="5"/>
        <v>1.5835157839163989</v>
      </c>
    </row>
    <row r="93" spans="1:12" x14ac:dyDescent="0.3">
      <c r="A93" s="9" t="s">
        <v>100</v>
      </c>
      <c r="B93" s="5">
        <v>2</v>
      </c>
      <c r="C93" s="5">
        <v>2</v>
      </c>
      <c r="D93" s="4">
        <v>1</v>
      </c>
      <c r="E93" s="9">
        <v>45.446866999999997</v>
      </c>
      <c r="F93" s="4">
        <v>-106.08886699999999</v>
      </c>
      <c r="G93" s="6">
        <v>0.16037699999999999</v>
      </c>
      <c r="H93" s="6">
        <v>5.9775000000000002E-2</v>
      </c>
      <c r="I93" s="6">
        <f t="shared" si="4"/>
        <v>0.37271553901120485</v>
      </c>
      <c r="J93" s="6">
        <v>19.860499999999998</v>
      </c>
      <c r="K93" s="6">
        <v>30.507400000000001</v>
      </c>
      <c r="L93" s="6">
        <f t="shared" si="5"/>
        <v>1.5360841872057602</v>
      </c>
    </row>
    <row r="94" spans="1:12" x14ac:dyDescent="0.3">
      <c r="A94" s="9" t="s">
        <v>101</v>
      </c>
      <c r="B94" s="5">
        <v>2</v>
      </c>
      <c r="C94" s="5">
        <v>5</v>
      </c>
      <c r="D94" s="4">
        <v>5</v>
      </c>
      <c r="E94" s="9">
        <v>45.6907</v>
      </c>
      <c r="F94" s="4">
        <v>-105.96715</v>
      </c>
      <c r="G94" s="6">
        <v>1.8327800000000002E-2</v>
      </c>
      <c r="H94" s="6">
        <v>7.9844800000000004E-3</v>
      </c>
      <c r="I94" s="6">
        <f t="shared" si="4"/>
        <v>0.43564857757068493</v>
      </c>
      <c r="J94" s="6">
        <v>12.734299999999999</v>
      </c>
      <c r="K94" s="6">
        <v>21.338799999999999</v>
      </c>
      <c r="L94" s="6">
        <f t="shared" si="5"/>
        <v>1.6756947770980737</v>
      </c>
    </row>
    <row r="95" spans="1:12" x14ac:dyDescent="0.3">
      <c r="A95" s="9" t="s">
        <v>102</v>
      </c>
      <c r="B95" s="5">
        <v>2</v>
      </c>
      <c r="C95" s="5">
        <v>5</v>
      </c>
      <c r="D95" s="4">
        <v>5</v>
      </c>
      <c r="E95" s="9">
        <v>45.6907</v>
      </c>
      <c r="F95" s="4">
        <v>-105.96715</v>
      </c>
      <c r="G95" s="6">
        <v>3.0270499999999999E-2</v>
      </c>
      <c r="H95" s="6">
        <v>8.1463200000000003E-3</v>
      </c>
      <c r="I95" s="6">
        <f t="shared" si="4"/>
        <v>0.26911745759072364</v>
      </c>
      <c r="J95" s="6">
        <v>13.494400000000001</v>
      </c>
      <c r="K95" s="6">
        <v>25.3201</v>
      </c>
      <c r="L95" s="6">
        <f t="shared" si="5"/>
        <v>1.8763412971306614</v>
      </c>
    </row>
    <row r="96" spans="1:12" x14ac:dyDescent="0.3">
      <c r="A96" s="9" t="s">
        <v>103</v>
      </c>
      <c r="B96" s="5">
        <v>2</v>
      </c>
      <c r="C96" s="5">
        <v>5</v>
      </c>
      <c r="D96" s="4">
        <v>5</v>
      </c>
      <c r="E96" s="9">
        <v>45.6907</v>
      </c>
      <c r="F96" s="4">
        <v>-105.96715</v>
      </c>
      <c r="G96" s="6">
        <v>2.2030399999999999E-2</v>
      </c>
      <c r="H96" s="6">
        <v>9.3283499999999991E-3</v>
      </c>
      <c r="I96" s="6">
        <f t="shared" si="4"/>
        <v>0.42343080470622413</v>
      </c>
      <c r="J96" s="6">
        <v>14.152200000000001</v>
      </c>
      <c r="K96" s="6">
        <v>45.119900000000001</v>
      </c>
      <c r="L96" s="6">
        <f t="shared" si="5"/>
        <v>3.188189822077133</v>
      </c>
    </row>
    <row r="97" spans="1:12" x14ac:dyDescent="0.3">
      <c r="A97" s="9" t="s">
        <v>104</v>
      </c>
      <c r="B97" s="5">
        <v>2</v>
      </c>
      <c r="C97" s="5">
        <v>5</v>
      </c>
      <c r="D97" s="4">
        <v>5</v>
      </c>
      <c r="E97" s="9">
        <v>45.6907</v>
      </c>
      <c r="F97" s="4">
        <v>-105.96715</v>
      </c>
      <c r="G97" s="6">
        <v>1.9262999999999999E-2</v>
      </c>
      <c r="H97" s="6">
        <v>7.3740899999999998E-3</v>
      </c>
      <c r="I97" s="6">
        <f t="shared" si="4"/>
        <v>0.38281108861548047</v>
      </c>
      <c r="J97" s="6">
        <v>11.815099999999999</v>
      </c>
      <c r="K97" s="6">
        <v>22.1174</v>
      </c>
      <c r="L97" s="6">
        <f t="shared" si="5"/>
        <v>1.8719604573808095</v>
      </c>
    </row>
    <row r="98" spans="1:12" x14ac:dyDescent="0.3">
      <c r="A98" s="9" t="s">
        <v>105</v>
      </c>
      <c r="B98" s="5">
        <v>4</v>
      </c>
      <c r="C98" s="5">
        <v>14</v>
      </c>
      <c r="D98" s="4">
        <v>13</v>
      </c>
      <c r="E98" s="9">
        <v>45.6907</v>
      </c>
      <c r="F98" s="4">
        <v>-105.96715</v>
      </c>
      <c r="G98" s="6">
        <v>6.7061499999999996E-2</v>
      </c>
      <c r="H98" s="6">
        <v>1.39363E-2</v>
      </c>
      <c r="I98" s="6">
        <f t="shared" si="4"/>
        <v>0.20781372322420466</v>
      </c>
      <c r="J98" s="6">
        <v>10.335599999999999</v>
      </c>
      <c r="K98" s="6">
        <v>40.511000000000003</v>
      </c>
      <c r="L98" s="6">
        <f t="shared" si="5"/>
        <v>3.9195595804791212</v>
      </c>
    </row>
    <row r="99" spans="1:12" x14ac:dyDescent="0.3">
      <c r="A99" s="9" t="s">
        <v>106</v>
      </c>
      <c r="B99" s="5">
        <v>4</v>
      </c>
      <c r="C99" s="5">
        <v>13</v>
      </c>
      <c r="D99" s="4">
        <v>13</v>
      </c>
      <c r="E99" s="9">
        <v>45.6907</v>
      </c>
      <c r="F99" s="4">
        <v>-105.96715</v>
      </c>
      <c r="G99" s="6">
        <v>0.103506</v>
      </c>
      <c r="H99" s="6">
        <v>2.3437699999999999E-2</v>
      </c>
      <c r="I99" s="6">
        <f t="shared" si="4"/>
        <v>0.22643808088419995</v>
      </c>
      <c r="J99" s="6">
        <v>23.471399999999999</v>
      </c>
      <c r="K99" s="6">
        <v>52.888300000000001</v>
      </c>
      <c r="L99" s="6">
        <f t="shared" si="5"/>
        <v>2.2533082815682066</v>
      </c>
    </row>
    <row r="100" spans="1:12" x14ac:dyDescent="0.3">
      <c r="A100" s="9" t="s">
        <v>107</v>
      </c>
      <c r="B100" s="5">
        <v>4</v>
      </c>
      <c r="C100" s="5">
        <v>13</v>
      </c>
      <c r="D100" s="4">
        <v>13</v>
      </c>
      <c r="E100" s="9">
        <v>45.6907</v>
      </c>
      <c r="F100" s="4">
        <v>-105.96715</v>
      </c>
      <c r="G100" s="6">
        <v>0.16006999999999999</v>
      </c>
      <c r="H100" s="6">
        <v>2.5254100000000002E-2</v>
      </c>
      <c r="I100" s="6">
        <f t="shared" si="4"/>
        <v>0.15776910101830452</v>
      </c>
      <c r="J100" s="6">
        <v>17.750900000000001</v>
      </c>
      <c r="K100" s="6">
        <v>43.813099999999999</v>
      </c>
      <c r="L100" s="6">
        <f t="shared" si="5"/>
        <v>2.4682185128641363</v>
      </c>
    </row>
    <row r="101" spans="1:12" x14ac:dyDescent="0.3">
      <c r="A101" s="9" t="s">
        <v>108</v>
      </c>
      <c r="B101" s="5">
        <v>4</v>
      </c>
      <c r="C101" s="5">
        <v>13</v>
      </c>
      <c r="D101" s="4">
        <v>13</v>
      </c>
      <c r="E101" s="9">
        <v>45.6907</v>
      </c>
      <c r="F101" s="4">
        <v>-105.96715</v>
      </c>
      <c r="G101" s="6">
        <v>5.0476100000000003E-5</v>
      </c>
      <c r="H101" s="6">
        <v>1.20043E-5</v>
      </c>
      <c r="I101" s="6">
        <f t="shared" si="4"/>
        <v>0.2378214640196053</v>
      </c>
      <c r="J101" s="6">
        <v>24.231999999999999</v>
      </c>
      <c r="K101" s="6">
        <v>50.023899999999998</v>
      </c>
      <c r="L101" s="6">
        <f t="shared" si="5"/>
        <v>2.0643735556289204</v>
      </c>
    </row>
    <row r="102" spans="1:12" x14ac:dyDescent="0.3">
      <c r="A102" s="9" t="s">
        <v>109</v>
      </c>
      <c r="B102" s="5">
        <v>4</v>
      </c>
      <c r="C102" s="5">
        <v>13</v>
      </c>
      <c r="D102" s="4">
        <v>13</v>
      </c>
      <c r="E102" s="9">
        <v>45.6907</v>
      </c>
      <c r="F102" s="4">
        <v>-105.96715</v>
      </c>
      <c r="G102" s="6">
        <v>2.4338000000000002</v>
      </c>
      <c r="H102" s="6">
        <v>0.19454099999999999</v>
      </c>
      <c r="I102" s="6">
        <f t="shared" si="4"/>
        <v>7.9933026542854779E-2</v>
      </c>
      <c r="J102" s="6">
        <v>9.6559799999999996</v>
      </c>
      <c r="K102" s="6">
        <v>24.234999999999999</v>
      </c>
      <c r="L102" s="6">
        <f t="shared" si="5"/>
        <v>2.5098436409354616</v>
      </c>
    </row>
    <row r="103" spans="1:12" x14ac:dyDescent="0.3">
      <c r="A103" s="9" t="s">
        <v>110</v>
      </c>
      <c r="B103" s="5">
        <v>2</v>
      </c>
      <c r="C103" s="5">
        <v>6</v>
      </c>
      <c r="D103" s="4">
        <v>5</v>
      </c>
      <c r="E103" s="9">
        <v>45.711233</v>
      </c>
      <c r="F103" s="4">
        <v>-105.973133</v>
      </c>
      <c r="G103" s="6">
        <v>2.89634E-2</v>
      </c>
      <c r="H103" s="6">
        <v>1.37562E-2</v>
      </c>
      <c r="I103" s="6">
        <f t="shared" si="4"/>
        <v>0.47495114523847337</v>
      </c>
      <c r="J103" s="6">
        <v>29.017700000000001</v>
      </c>
      <c r="K103" s="6">
        <v>49.6736</v>
      </c>
      <c r="L103" s="6">
        <f t="shared" si="5"/>
        <v>1.71183794718396</v>
      </c>
    </row>
    <row r="104" spans="1:12" x14ac:dyDescent="0.3">
      <c r="A104" s="9" t="s">
        <v>111</v>
      </c>
      <c r="B104" s="5">
        <v>2</v>
      </c>
      <c r="C104" s="5">
        <v>10</v>
      </c>
      <c r="D104" s="4">
        <v>10</v>
      </c>
      <c r="E104" s="9">
        <v>45.711233</v>
      </c>
      <c r="F104" s="4">
        <v>-105.973133</v>
      </c>
      <c r="G104" s="6">
        <v>2.7422800000000001E-2</v>
      </c>
      <c r="H104" s="6">
        <v>1.14012E-2</v>
      </c>
      <c r="I104" s="6">
        <f t="shared" si="4"/>
        <v>0.41575623204049184</v>
      </c>
      <c r="J104" s="6">
        <v>30.018699999999999</v>
      </c>
      <c r="K104" s="6">
        <v>63.968299999999999</v>
      </c>
      <c r="L104" s="6">
        <f t="shared" si="5"/>
        <v>2.1309483755125971</v>
      </c>
    </row>
    <row r="105" spans="1:12" x14ac:dyDescent="0.3">
      <c r="A105" s="9" t="s">
        <v>112</v>
      </c>
      <c r="B105" s="5">
        <v>2</v>
      </c>
      <c r="C105" s="5">
        <v>6</v>
      </c>
      <c r="D105" s="4">
        <v>5</v>
      </c>
      <c r="E105" s="9">
        <v>45.711233</v>
      </c>
      <c r="F105" s="4">
        <v>-105.973133</v>
      </c>
      <c r="G105" s="6">
        <v>2.2107600000000002E-2</v>
      </c>
      <c r="H105" s="6">
        <v>5.3592199999999996E-3</v>
      </c>
      <c r="I105" s="6">
        <f t="shared" si="4"/>
        <v>0.2424152780039443</v>
      </c>
      <c r="J105" s="6">
        <v>12.772600000000001</v>
      </c>
      <c r="K105" s="6">
        <v>22.819900000000001</v>
      </c>
      <c r="L105" s="6">
        <f t="shared" si="5"/>
        <v>1.786629190611152</v>
      </c>
    </row>
    <row r="106" spans="1:12" x14ac:dyDescent="0.3">
      <c r="A106" s="9" t="s">
        <v>113</v>
      </c>
      <c r="B106" s="5">
        <v>2</v>
      </c>
      <c r="C106" s="5">
        <v>11</v>
      </c>
      <c r="D106" s="4">
        <v>10</v>
      </c>
      <c r="E106" s="9">
        <v>45.307617</v>
      </c>
      <c r="F106" s="4">
        <v>-106.224717</v>
      </c>
      <c r="G106" s="6">
        <v>1.10802E-2</v>
      </c>
      <c r="H106" s="6">
        <v>6.3217300000000002E-3</v>
      </c>
      <c r="I106" s="6">
        <f t="shared" si="4"/>
        <v>0.57054295048825832</v>
      </c>
      <c r="J106" s="6">
        <v>92.427999999999997</v>
      </c>
      <c r="K106" s="6">
        <v>288.82</v>
      </c>
      <c r="L106" s="6">
        <f t="shared" si="5"/>
        <v>3.1248106634353228</v>
      </c>
    </row>
    <row r="107" spans="1:12" x14ac:dyDescent="0.3">
      <c r="A107" s="9" t="s">
        <v>114</v>
      </c>
      <c r="B107" s="5">
        <v>2</v>
      </c>
      <c r="C107" s="5">
        <v>15</v>
      </c>
      <c r="D107" s="4">
        <v>15</v>
      </c>
      <c r="E107" s="9">
        <v>45.307617</v>
      </c>
      <c r="F107" s="4">
        <v>-106.224717</v>
      </c>
      <c r="G107" s="6">
        <v>0.73782099999999995</v>
      </c>
      <c r="H107" s="6">
        <v>0.26500000000000001</v>
      </c>
      <c r="I107" s="6">
        <f t="shared" si="4"/>
        <v>0.35916570550309634</v>
      </c>
      <c r="J107" s="6">
        <v>17.5791</v>
      </c>
      <c r="K107" s="6">
        <v>32.5214</v>
      </c>
      <c r="L107" s="6">
        <f t="shared" si="5"/>
        <v>1.8500036975726857</v>
      </c>
    </row>
    <row r="108" spans="1:12" x14ac:dyDescent="0.3">
      <c r="A108" s="9" t="s">
        <v>115</v>
      </c>
      <c r="B108" s="5">
        <v>2</v>
      </c>
      <c r="C108" s="5">
        <v>15</v>
      </c>
      <c r="D108" s="4">
        <v>15</v>
      </c>
      <c r="E108" s="9">
        <v>45.307617</v>
      </c>
      <c r="F108" s="4">
        <v>-106.224717</v>
      </c>
      <c r="G108" s="6">
        <v>0.36960700000000002</v>
      </c>
      <c r="H108" s="6">
        <v>0.129299</v>
      </c>
      <c r="I108" s="6">
        <f t="shared" si="4"/>
        <v>0.34982833117338141</v>
      </c>
      <c r="J108" s="6">
        <v>17.449000000000002</v>
      </c>
      <c r="K108" s="6">
        <v>28.882400000000001</v>
      </c>
      <c r="L108" s="6">
        <f t="shared" si="5"/>
        <v>1.6552467190096853</v>
      </c>
    </row>
    <row r="109" spans="1:12" x14ac:dyDescent="0.3">
      <c r="A109" s="9" t="s">
        <v>116</v>
      </c>
      <c r="B109" s="5">
        <v>2</v>
      </c>
      <c r="C109" s="5">
        <v>15</v>
      </c>
      <c r="D109" s="4">
        <v>15</v>
      </c>
      <c r="E109" s="9">
        <v>45.307617</v>
      </c>
      <c r="F109" s="4">
        <v>-106.224717</v>
      </c>
      <c r="G109" s="6">
        <v>0.20463799999999999</v>
      </c>
      <c r="H109" s="6">
        <v>3.5628100000000003E-2</v>
      </c>
      <c r="I109" s="6">
        <f t="shared" si="4"/>
        <v>0.17410305026436931</v>
      </c>
      <c r="J109" s="6">
        <v>14.1356</v>
      </c>
      <c r="K109" s="6">
        <v>31.4529</v>
      </c>
      <c r="L109" s="6">
        <f t="shared" si="5"/>
        <v>2.2250841846119016</v>
      </c>
    </row>
    <row r="110" spans="1:12" x14ac:dyDescent="0.3">
      <c r="A110" s="9" t="s">
        <v>117</v>
      </c>
      <c r="B110" s="5">
        <v>2</v>
      </c>
      <c r="C110" s="5">
        <v>1</v>
      </c>
      <c r="D110" s="4">
        <v>1</v>
      </c>
      <c r="E110" s="9">
        <v>45.307617</v>
      </c>
      <c r="F110" s="4">
        <v>-106.224717</v>
      </c>
      <c r="G110" s="6">
        <v>3.3393799999999999E-3</v>
      </c>
      <c r="H110" s="6">
        <v>1.3729300000000001E-3</v>
      </c>
      <c r="I110" s="6">
        <f t="shared" si="4"/>
        <v>0.41113320436727779</v>
      </c>
      <c r="J110" s="6">
        <v>44.394100000000002</v>
      </c>
      <c r="K110" s="6">
        <v>196.92</v>
      </c>
      <c r="L110" s="6">
        <f t="shared" si="5"/>
        <v>4.4357245670032723</v>
      </c>
    </row>
    <row r="111" spans="1:12" x14ac:dyDescent="0.3">
      <c r="A111" s="9" t="s">
        <v>118</v>
      </c>
      <c r="B111" s="5">
        <v>3</v>
      </c>
      <c r="C111" s="5">
        <v>12</v>
      </c>
      <c r="D111" s="4">
        <v>10</v>
      </c>
      <c r="E111" s="9">
        <v>45.554233000000004</v>
      </c>
      <c r="F111" s="4">
        <v>-105.89485000000001</v>
      </c>
      <c r="G111" s="6">
        <v>1.2031000000000001</v>
      </c>
      <c r="H111" s="6">
        <v>0.25593399999999999</v>
      </c>
      <c r="I111" s="6">
        <f t="shared" si="4"/>
        <v>0.21272878397473194</v>
      </c>
      <c r="J111" s="6">
        <v>20.9818</v>
      </c>
      <c r="K111" s="6">
        <v>46.101100000000002</v>
      </c>
      <c r="L111" s="6">
        <f t="shared" si="5"/>
        <v>2.1971947116072026</v>
      </c>
    </row>
    <row r="112" spans="1:12" x14ac:dyDescent="0.3">
      <c r="A112" s="9" t="s">
        <v>119</v>
      </c>
      <c r="B112" s="5">
        <v>3</v>
      </c>
      <c r="C112" s="5">
        <v>10</v>
      </c>
      <c r="D112" s="4">
        <v>10</v>
      </c>
      <c r="E112" s="9">
        <v>45.554233000000004</v>
      </c>
      <c r="F112" s="4">
        <v>-105.89485000000001</v>
      </c>
      <c r="G112" s="6">
        <v>4.7124200000000002E-3</v>
      </c>
      <c r="H112" s="6">
        <v>3.4679300000000001E-3</v>
      </c>
      <c r="I112" s="6">
        <f t="shared" si="4"/>
        <v>0.7359127582006697</v>
      </c>
      <c r="J112" s="6">
        <v>252.72399999999999</v>
      </c>
      <c r="K112" s="6">
        <v>327.59100000000001</v>
      </c>
      <c r="L112" s="6">
        <f t="shared" si="5"/>
        <v>1.296240167138855</v>
      </c>
    </row>
    <row r="113" spans="1:12" x14ac:dyDescent="0.3">
      <c r="A113" s="9" t="s">
        <v>120</v>
      </c>
      <c r="B113" s="5">
        <v>3</v>
      </c>
      <c r="C113" s="5">
        <v>15</v>
      </c>
      <c r="D113" s="4">
        <v>15</v>
      </c>
      <c r="E113" s="9">
        <v>45.554233000000004</v>
      </c>
      <c r="F113" s="4">
        <v>-105.89485000000001</v>
      </c>
      <c r="G113" s="6">
        <v>4.25016E-2</v>
      </c>
      <c r="H113" s="6">
        <v>1.4672299999999999E-2</v>
      </c>
      <c r="I113" s="6">
        <f t="shared" si="4"/>
        <v>0.34521759180830836</v>
      </c>
      <c r="J113" s="6">
        <v>52.665700000000001</v>
      </c>
      <c r="K113" s="6">
        <v>116.131</v>
      </c>
      <c r="L113" s="6">
        <f t="shared" si="5"/>
        <v>2.2050594599521132</v>
      </c>
    </row>
    <row r="114" spans="1:12" x14ac:dyDescent="0.3">
      <c r="A114" s="9" t="s">
        <v>121</v>
      </c>
      <c r="B114" s="5">
        <v>3</v>
      </c>
      <c r="C114" s="5">
        <v>5</v>
      </c>
      <c r="D114" s="4">
        <v>5</v>
      </c>
      <c r="E114" s="9">
        <v>45.554233000000004</v>
      </c>
      <c r="F114" s="4">
        <v>-105.89485000000001</v>
      </c>
      <c r="G114" s="6">
        <v>5.6973099999999997E-4</v>
      </c>
      <c r="H114" s="6">
        <v>3.1374199999999999E-4</v>
      </c>
      <c r="I114" s="6">
        <f t="shared" si="4"/>
        <v>0.55068444581741205</v>
      </c>
      <c r="J114" s="6">
        <v>85.649699999999996</v>
      </c>
      <c r="K114" s="6">
        <v>293.67099999999999</v>
      </c>
      <c r="L114" s="6">
        <f t="shared" si="5"/>
        <v>3.4287452261946045</v>
      </c>
    </row>
    <row r="115" spans="1:12" x14ac:dyDescent="0.3">
      <c r="A115" s="9" t="s">
        <v>122</v>
      </c>
      <c r="B115" s="5">
        <v>2</v>
      </c>
      <c r="C115" s="5">
        <v>15</v>
      </c>
      <c r="D115" s="4">
        <v>15</v>
      </c>
      <c r="E115" s="9">
        <v>45.554233000000004</v>
      </c>
      <c r="F115" s="4">
        <v>-105.89485000000001</v>
      </c>
      <c r="G115" s="6">
        <v>0.31659999999999999</v>
      </c>
      <c r="H115" s="6">
        <v>7.9540700000000006E-2</v>
      </c>
      <c r="I115" s="6">
        <f t="shared" si="4"/>
        <v>0.25123404927353127</v>
      </c>
      <c r="J115" s="6">
        <v>31.372</v>
      </c>
      <c r="K115" s="6">
        <v>68.816699999999997</v>
      </c>
      <c r="L115" s="6">
        <f t="shared" si="5"/>
        <v>2.1935706999872497</v>
      </c>
    </row>
    <row r="116" spans="1:12" x14ac:dyDescent="0.3">
      <c r="A116" s="9" t="s">
        <v>123</v>
      </c>
      <c r="B116" s="5">
        <v>6</v>
      </c>
      <c r="C116" s="5">
        <v>9</v>
      </c>
      <c r="D116" s="4">
        <v>5</v>
      </c>
      <c r="E116" s="9">
        <v>45.554233000000004</v>
      </c>
      <c r="F116" s="4">
        <v>-105.89485000000001</v>
      </c>
      <c r="G116" s="6">
        <v>7.0008299999999996E-2</v>
      </c>
      <c r="H116" s="6">
        <v>3.76212E-2</v>
      </c>
      <c r="I116" s="6">
        <f t="shared" si="4"/>
        <v>0.53738199613474402</v>
      </c>
      <c r="J116" s="6">
        <v>226.178</v>
      </c>
      <c r="K116" s="6">
        <v>344.94900000000001</v>
      </c>
      <c r="L116" s="6">
        <f t="shared" si="5"/>
        <v>1.5251218067186023</v>
      </c>
    </row>
    <row r="117" spans="1:12" x14ac:dyDescent="0.3">
      <c r="A117" s="9" t="s">
        <v>124</v>
      </c>
      <c r="B117" s="5">
        <v>6</v>
      </c>
      <c r="C117" s="5">
        <v>1</v>
      </c>
      <c r="D117" s="4">
        <v>1</v>
      </c>
      <c r="E117" s="9">
        <v>45.554233000000004</v>
      </c>
      <c r="F117" s="4">
        <v>-105.89485000000001</v>
      </c>
      <c r="G117" s="6">
        <v>3.5280600000000002E-2</v>
      </c>
      <c r="H117" s="6">
        <v>4.1309700000000003E-3</v>
      </c>
      <c r="I117" s="6">
        <f t="shared" si="4"/>
        <v>0.11708899508511759</v>
      </c>
      <c r="J117" s="6">
        <v>4.5026799999999998</v>
      </c>
      <c r="K117" s="6">
        <v>10.185600000000001</v>
      </c>
      <c r="L117" s="6">
        <f t="shared" si="5"/>
        <v>2.2621194488615672</v>
      </c>
    </row>
    <row r="118" spans="1:12" x14ac:dyDescent="0.3">
      <c r="A118" s="9" t="s">
        <v>125</v>
      </c>
      <c r="B118" s="5">
        <v>4</v>
      </c>
      <c r="C118" s="5">
        <v>13</v>
      </c>
      <c r="D118" s="4">
        <v>13</v>
      </c>
      <c r="E118" s="9">
        <v>45.554233000000004</v>
      </c>
      <c r="F118" s="4">
        <v>-105.89485000000001</v>
      </c>
      <c r="G118" s="6">
        <v>2.2876400000000001</v>
      </c>
      <c r="H118" s="6">
        <v>3.0025699999999999E-2</v>
      </c>
      <c r="I118" s="6">
        <f t="shared" si="4"/>
        <v>1.3125185780979523E-2</v>
      </c>
      <c r="J118" s="6">
        <v>3.47844</v>
      </c>
      <c r="K118" s="6">
        <v>45.880499999999998</v>
      </c>
      <c r="L118" s="6">
        <f t="shared" si="5"/>
        <v>13.189964466829958</v>
      </c>
    </row>
    <row r="119" spans="1:12" x14ac:dyDescent="0.3">
      <c r="A119" s="9" t="s">
        <v>126</v>
      </c>
      <c r="B119" s="5">
        <v>2</v>
      </c>
      <c r="C119" s="5">
        <v>12</v>
      </c>
      <c r="D119" s="4">
        <v>10</v>
      </c>
      <c r="E119" s="9">
        <v>45.711233</v>
      </c>
      <c r="F119" s="4">
        <v>-105.973133</v>
      </c>
      <c r="G119" s="6">
        <v>0.12956300000000001</v>
      </c>
      <c r="H119" s="6">
        <v>5.0192199999999999E-2</v>
      </c>
      <c r="I119" s="6">
        <f t="shared" si="4"/>
        <v>0.38739609302038386</v>
      </c>
      <c r="J119" s="6">
        <v>47.821599999999997</v>
      </c>
      <c r="K119" s="6">
        <v>81.749600000000001</v>
      </c>
      <c r="L119" s="6">
        <f t="shared" si="5"/>
        <v>1.7094701975676265</v>
      </c>
    </row>
    <row r="120" spans="1:12" x14ac:dyDescent="0.3">
      <c r="A120" s="9" t="s">
        <v>127</v>
      </c>
      <c r="B120" s="5">
        <v>2</v>
      </c>
      <c r="C120" s="5">
        <v>10</v>
      </c>
      <c r="D120" s="4">
        <v>10</v>
      </c>
      <c r="E120" s="9">
        <v>45.307617</v>
      </c>
      <c r="F120" s="4">
        <v>-106.224717</v>
      </c>
      <c r="G120" s="6">
        <v>0.21190300000000001</v>
      </c>
      <c r="H120" s="6">
        <v>9.5341700000000001E-2</v>
      </c>
      <c r="I120" s="6">
        <f>H120/G120</f>
        <v>0.44993086459370563</v>
      </c>
      <c r="J120" s="6">
        <v>47.5779</v>
      </c>
      <c r="K120" s="6">
        <v>182.047</v>
      </c>
      <c r="L120" s="6">
        <f>K120/J120</f>
        <v>3.826293300040565</v>
      </c>
    </row>
    <row r="121" spans="1:12" x14ac:dyDescent="0.3">
      <c r="A121" s="9" t="s">
        <v>128</v>
      </c>
      <c r="B121" s="5">
        <v>2</v>
      </c>
      <c r="C121" s="5">
        <v>10</v>
      </c>
      <c r="D121" s="4">
        <v>10</v>
      </c>
      <c r="E121" s="9">
        <v>45.307617</v>
      </c>
      <c r="F121" s="4">
        <v>-106.224717</v>
      </c>
      <c r="G121" s="6">
        <v>0.12551599999999999</v>
      </c>
      <c r="H121" s="6">
        <v>6.9885600000000006E-2</v>
      </c>
      <c r="I121" s="6">
        <f t="shared" ref="I121:I129" si="6">H121/G121</f>
        <v>0.55678638579942008</v>
      </c>
      <c r="J121" s="6">
        <v>147.18199999999999</v>
      </c>
      <c r="K121" s="6">
        <v>228.96700000000001</v>
      </c>
      <c r="L121" s="6">
        <f t="shared" ref="L121:L129" si="7">K121/J121</f>
        <v>1.5556725686564936</v>
      </c>
    </row>
    <row r="122" spans="1:12" x14ac:dyDescent="0.3">
      <c r="A122" s="9" t="s">
        <v>129</v>
      </c>
      <c r="B122" s="5">
        <v>2</v>
      </c>
      <c r="C122" s="5">
        <v>10</v>
      </c>
      <c r="D122" s="4">
        <v>10</v>
      </c>
      <c r="E122" s="9">
        <v>45.307617</v>
      </c>
      <c r="F122" s="4">
        <v>-106.224717</v>
      </c>
      <c r="G122" s="6">
        <v>6.6500100000000006E-2</v>
      </c>
      <c r="H122" s="6">
        <v>2.76543E-2</v>
      </c>
      <c r="I122" s="6">
        <f t="shared" si="6"/>
        <v>0.41585350999472176</v>
      </c>
      <c r="J122" s="6">
        <v>52.914700000000003</v>
      </c>
      <c r="K122" s="6">
        <v>184.14699999999999</v>
      </c>
      <c r="L122" s="6">
        <f t="shared" si="7"/>
        <v>3.48007264521957</v>
      </c>
    </row>
    <row r="123" spans="1:12" x14ac:dyDescent="0.3">
      <c r="A123" s="5"/>
      <c r="B123" s="10"/>
      <c r="C123" s="5"/>
      <c r="E123" s="9"/>
      <c r="G123" s="6"/>
      <c r="H123" s="6"/>
      <c r="I123" s="6"/>
      <c r="J123" s="6"/>
      <c r="K123" s="6"/>
      <c r="L123" s="6"/>
    </row>
    <row r="124" spans="1:12" x14ac:dyDescent="0.3">
      <c r="A124" s="5"/>
      <c r="B124" s="5"/>
      <c r="C124" s="5"/>
      <c r="E124" s="9"/>
      <c r="G124" s="6"/>
      <c r="H124" s="6"/>
      <c r="I124" s="6"/>
      <c r="J124" s="6"/>
      <c r="K124" s="6"/>
      <c r="L124" s="6"/>
    </row>
    <row r="125" spans="1:12" x14ac:dyDescent="0.3">
      <c r="A125" s="5"/>
      <c r="B125" s="5"/>
      <c r="C125" s="5"/>
      <c r="E125" s="9"/>
      <c r="G125" s="6"/>
      <c r="H125" s="6"/>
      <c r="I125" s="6"/>
      <c r="J125" s="6"/>
      <c r="K125" s="6"/>
      <c r="L125" s="6"/>
    </row>
    <row r="126" spans="1:12" x14ac:dyDescent="0.3">
      <c r="A126" s="5"/>
      <c r="B126" s="5"/>
      <c r="C126" s="5"/>
      <c r="E126" s="9"/>
      <c r="G126" s="6"/>
      <c r="H126" s="6"/>
      <c r="I126" s="6"/>
      <c r="J126" s="6"/>
      <c r="K126" s="6"/>
      <c r="L126" s="6"/>
    </row>
    <row r="127" spans="1:12" x14ac:dyDescent="0.3">
      <c r="A127" s="5"/>
      <c r="B127" s="5"/>
      <c r="C127" s="5"/>
      <c r="E127" s="9"/>
      <c r="G127" s="6"/>
      <c r="H127" s="6"/>
      <c r="I127" s="6"/>
      <c r="J127" s="6"/>
      <c r="K127" s="6"/>
      <c r="L127" s="6"/>
    </row>
    <row r="128" spans="1:12" x14ac:dyDescent="0.3">
      <c r="A128" s="5"/>
      <c r="B128" s="10"/>
      <c r="C128" s="5"/>
      <c r="E128" s="9"/>
      <c r="G128" s="6"/>
      <c r="H128" s="6"/>
      <c r="I128" s="6"/>
      <c r="J128" s="6"/>
      <c r="K128" s="6"/>
      <c r="L128" s="6"/>
    </row>
    <row r="129" spans="1:12" x14ac:dyDescent="0.3">
      <c r="A129" s="5"/>
      <c r="B129" s="5"/>
      <c r="C129" s="5"/>
      <c r="E129" s="9"/>
      <c r="G129" s="6"/>
      <c r="H129" s="6"/>
      <c r="I129" s="6"/>
      <c r="J129" s="6"/>
      <c r="K129" s="6"/>
      <c r="L129" s="6"/>
    </row>
    <row r="130" spans="1:12" x14ac:dyDescent="0.3">
      <c r="A130" s="5"/>
      <c r="C130" s="5"/>
    </row>
    <row r="131" spans="1:12" x14ac:dyDescent="0.3">
      <c r="A131" s="5"/>
      <c r="C131" s="5"/>
    </row>
    <row r="132" spans="1:12" x14ac:dyDescent="0.3">
      <c r="A132" s="5"/>
      <c r="C132" s="5"/>
    </row>
    <row r="133" spans="1:12" x14ac:dyDescent="0.3">
      <c r="A133" s="5"/>
      <c r="C133" s="5"/>
      <c r="G133" s="6"/>
      <c r="H133" s="6"/>
      <c r="I133" s="6"/>
      <c r="J133" s="6"/>
      <c r="K133" s="6"/>
      <c r="L133" s="6"/>
    </row>
    <row r="134" spans="1:12" x14ac:dyDescent="0.3">
      <c r="A134" s="5"/>
      <c r="C134" s="5"/>
      <c r="G134" s="6"/>
      <c r="H134" s="6"/>
      <c r="I134" s="6"/>
      <c r="J134" s="6"/>
      <c r="K134" s="6"/>
      <c r="L134" s="6"/>
    </row>
    <row r="135" spans="1:12" x14ac:dyDescent="0.3">
      <c r="A135" s="5"/>
      <c r="C135" s="5"/>
      <c r="G135" s="6"/>
      <c r="H135" s="6"/>
      <c r="I135" s="6"/>
      <c r="J135" s="6"/>
      <c r="K135" s="6"/>
      <c r="L135" s="6"/>
    </row>
    <row r="136" spans="1:12" x14ac:dyDescent="0.3">
      <c r="A136" s="5"/>
      <c r="C136" s="5"/>
    </row>
    <row r="137" spans="1:12" x14ac:dyDescent="0.3">
      <c r="A137" s="5"/>
      <c r="C137" s="5"/>
    </row>
    <row r="138" spans="1:12" x14ac:dyDescent="0.3">
      <c r="A138" s="5"/>
      <c r="C138" s="5"/>
    </row>
    <row r="139" spans="1:12" x14ac:dyDescent="0.3">
      <c r="A139" s="5"/>
      <c r="C139" s="5"/>
    </row>
    <row r="140" spans="1:12" x14ac:dyDescent="0.3">
      <c r="A140" s="5"/>
      <c r="C140" s="5"/>
    </row>
    <row r="141" spans="1:12" x14ac:dyDescent="0.3">
      <c r="A141" s="5"/>
      <c r="C141" s="5"/>
    </row>
    <row r="142" spans="1:12" x14ac:dyDescent="0.3">
      <c r="A142" s="5"/>
      <c r="C142" s="5"/>
    </row>
    <row r="143" spans="1:12" x14ac:dyDescent="0.3">
      <c r="A143" s="5"/>
      <c r="C143" s="5"/>
    </row>
    <row r="144" spans="1:12" x14ac:dyDescent="0.3">
      <c r="A144" s="5"/>
      <c r="C144" s="5"/>
    </row>
    <row r="145" spans="1:3" x14ac:dyDescent="0.3">
      <c r="A145" s="5"/>
      <c r="C145" s="5"/>
    </row>
    <row r="146" spans="1:3" x14ac:dyDescent="0.3">
      <c r="A146" s="5"/>
      <c r="C146" s="5"/>
    </row>
    <row r="147" spans="1:3" x14ac:dyDescent="0.3">
      <c r="A147" s="5"/>
      <c r="C147" s="5"/>
    </row>
    <row r="148" spans="1:3" x14ac:dyDescent="0.3">
      <c r="A148" s="5"/>
      <c r="C148" s="5"/>
    </row>
    <row r="149" spans="1:3" x14ac:dyDescent="0.3">
      <c r="A149" s="5"/>
      <c r="C149" s="5"/>
    </row>
    <row r="150" spans="1:3" x14ac:dyDescent="0.3">
      <c r="A150" s="5"/>
      <c r="C150" s="5"/>
    </row>
    <row r="151" spans="1:3" x14ac:dyDescent="0.3">
      <c r="A151" s="5"/>
      <c r="C151" s="5"/>
    </row>
    <row r="152" spans="1:3" x14ac:dyDescent="0.3">
      <c r="A152" s="5"/>
      <c r="C152" s="5"/>
    </row>
    <row r="153" spans="1:3" x14ac:dyDescent="0.3">
      <c r="A153" s="5"/>
      <c r="C153" s="5"/>
    </row>
    <row r="154" spans="1:3" x14ac:dyDescent="0.3">
      <c r="A154" s="5"/>
      <c r="C154" s="5"/>
    </row>
    <row r="155" spans="1:3" x14ac:dyDescent="0.3">
      <c r="A155" s="5"/>
      <c r="C155" s="5"/>
    </row>
    <row r="156" spans="1:3" x14ac:dyDescent="0.3">
      <c r="A156" s="5"/>
      <c r="C156" s="5"/>
    </row>
    <row r="157" spans="1:3" x14ac:dyDescent="0.3">
      <c r="A157" s="5"/>
      <c r="C157" s="5"/>
    </row>
    <row r="158" spans="1:3" x14ac:dyDescent="0.3">
      <c r="A158" s="5"/>
      <c r="C158" s="5"/>
    </row>
    <row r="159" spans="1:3" x14ac:dyDescent="0.3">
      <c r="A159" s="5"/>
      <c r="C159" s="5"/>
    </row>
    <row r="160" spans="1:3" x14ac:dyDescent="0.3">
      <c r="A160" s="5"/>
      <c r="C160" s="5"/>
    </row>
    <row r="161" spans="1:12" x14ac:dyDescent="0.3">
      <c r="A161" s="5"/>
      <c r="C161" s="5"/>
    </row>
    <row r="162" spans="1:12" x14ac:dyDescent="0.3">
      <c r="A162" s="5"/>
      <c r="C162" s="5"/>
    </row>
    <row r="163" spans="1:12" x14ac:dyDescent="0.3">
      <c r="A163" s="5"/>
      <c r="C163" s="5"/>
    </row>
    <row r="164" spans="1:12" x14ac:dyDescent="0.3">
      <c r="A164" s="5"/>
      <c r="C164" s="5"/>
    </row>
    <row r="165" spans="1:12" x14ac:dyDescent="0.3">
      <c r="A165" s="5"/>
      <c r="C165" s="5"/>
    </row>
    <row r="166" spans="1:12" x14ac:dyDescent="0.3">
      <c r="A166" s="5"/>
      <c r="C166" s="5"/>
    </row>
    <row r="167" spans="1:12" x14ac:dyDescent="0.3">
      <c r="A167" s="5"/>
      <c r="C167" s="5"/>
    </row>
    <row r="168" spans="1:12" x14ac:dyDescent="0.3">
      <c r="A168" s="5"/>
      <c r="C168" s="5"/>
    </row>
    <row r="169" spans="1:12" x14ac:dyDescent="0.3">
      <c r="A169" s="5"/>
      <c r="C169" s="5"/>
    </row>
    <row r="170" spans="1:12" x14ac:dyDescent="0.3">
      <c r="A170" s="5"/>
      <c r="C170" s="5"/>
    </row>
    <row r="171" spans="1:12" x14ac:dyDescent="0.3">
      <c r="A171" s="5"/>
      <c r="C171" s="5"/>
    </row>
    <row r="172" spans="1:12" x14ac:dyDescent="0.3">
      <c r="A172" s="5"/>
      <c r="C172" s="5"/>
    </row>
    <row r="173" spans="1:12" x14ac:dyDescent="0.3">
      <c r="A173" s="5"/>
      <c r="C173" s="5"/>
    </row>
    <row r="174" spans="1:12" x14ac:dyDescent="0.3">
      <c r="A174" s="5"/>
      <c r="C174" s="5"/>
      <c r="G174" s="6"/>
      <c r="H174" s="6"/>
      <c r="I174" s="6"/>
      <c r="J174" s="6"/>
      <c r="K174" s="6"/>
      <c r="L174" s="6"/>
    </row>
    <row r="175" spans="1:12" x14ac:dyDescent="0.3">
      <c r="A175" s="5"/>
      <c r="C175" s="5"/>
      <c r="G175" s="6"/>
      <c r="H175" s="6"/>
      <c r="I175" s="6"/>
      <c r="J175" s="6"/>
      <c r="K175" s="6"/>
      <c r="L175" s="6"/>
    </row>
    <row r="176" spans="1:12" x14ac:dyDescent="0.3">
      <c r="A176" s="5"/>
      <c r="C176" s="5"/>
      <c r="G176" s="6"/>
      <c r="H176" s="6"/>
      <c r="I176" s="6"/>
      <c r="J176" s="6"/>
      <c r="K176" s="6"/>
      <c r="L176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B</dc:creator>
  <cp:lastModifiedBy>Katie B</cp:lastModifiedBy>
  <dcterms:created xsi:type="dcterms:W3CDTF">2022-07-05T19:07:27Z</dcterms:created>
  <dcterms:modified xsi:type="dcterms:W3CDTF">2023-04-04T20:29:57Z</dcterms:modified>
</cp:coreProperties>
</file>