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C:\Users\Kate\OneDrive\Desktop\TTS\Excel\"/>
    </mc:Choice>
  </mc:AlternateContent>
  <bookViews>
    <workbookView xWindow="0" yWindow="0" windowWidth="17601" windowHeight="8474"/>
  </bookViews>
  <sheets>
    <sheet name="Sheet1" sheetId="1" r:id="rId1"/>
    <sheet name="Sheet2" sheetId="2" r:id="rId2"/>
    <sheet name="Sheet5" sheetId="5" r:id="rId3"/>
    <sheet name="Sheet3" sheetId="3" r:id="rId4"/>
    <sheet name="Sheet6" sheetId="6" r:id="rId5"/>
    <sheet name="Sheet4" sheetId="4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1" l="1"/>
  <c r="D16" i="12"/>
  <c r="O9" i="10"/>
  <c r="O7" i="10"/>
  <c r="C7" i="10"/>
  <c r="C6" i="10"/>
  <c r="C5" i="10"/>
  <c r="M21" i="9"/>
  <c r="M20" i="9"/>
  <c r="M19" i="9"/>
  <c r="H20" i="9"/>
  <c r="H19" i="9"/>
  <c r="H18" i="9"/>
  <c r="H17" i="9"/>
  <c r="E19" i="9"/>
  <c r="E17" i="9"/>
  <c r="H6" i="9"/>
  <c r="M9" i="9"/>
  <c r="M8" i="9"/>
  <c r="M7" i="9"/>
  <c r="M6" i="9"/>
  <c r="C6" i="9"/>
  <c r="E7" i="8"/>
  <c r="E5" i="8"/>
  <c r="S27" i="7"/>
  <c r="U18" i="7"/>
  <c r="S19" i="7" s="1"/>
  <c r="M14" i="7"/>
  <c r="O14" i="7" s="1"/>
  <c r="G4" i="7"/>
  <c r="E14" i="6"/>
  <c r="E4" i="6"/>
  <c r="G16" i="5"/>
  <c r="G5" i="5"/>
  <c r="F8" i="4"/>
  <c r="F4" i="4"/>
  <c r="M4" i="2"/>
  <c r="D4" i="3"/>
  <c r="K4" i="2"/>
  <c r="F4" i="2"/>
  <c r="E8" i="1"/>
  <c r="F8" i="1"/>
  <c r="G8" i="1"/>
  <c r="E9" i="1"/>
  <c r="F9" i="1"/>
  <c r="G9" i="1"/>
  <c r="E10" i="1"/>
  <c r="F10" i="1"/>
  <c r="G10" i="1"/>
  <c r="E11" i="1"/>
  <c r="F11" i="1"/>
  <c r="G11" i="1"/>
  <c r="F7" i="1"/>
  <c r="G7" i="1"/>
  <c r="E7" i="1"/>
  <c r="G6" i="1"/>
  <c r="F6" i="1"/>
  <c r="E6" i="1"/>
  <c r="D7" i="1"/>
  <c r="D8" i="1"/>
  <c r="D9" i="1"/>
  <c r="D10" i="1"/>
  <c r="D11" i="1"/>
  <c r="D6" i="1"/>
  <c r="R14" i="7" l="1"/>
  <c r="Q14" i="7"/>
  <c r="P14" i="7"/>
  <c r="N14" i="7"/>
</calcChain>
</file>

<file path=xl/sharedStrings.xml><?xml version="1.0" encoding="utf-8"?>
<sst xmlns="http://schemas.openxmlformats.org/spreadsheetml/2006/main" count="333" uniqueCount="207">
  <si>
    <t>Item</t>
  </si>
  <si>
    <t>Item A</t>
  </si>
  <si>
    <t>Item B</t>
  </si>
  <si>
    <t>Item C</t>
  </si>
  <si>
    <t>Item D</t>
  </si>
  <si>
    <t>Item E</t>
  </si>
  <si>
    <t>Item F</t>
  </si>
  <si>
    <t>Price</t>
  </si>
  <si>
    <t>Quantity</t>
  </si>
  <si>
    <t xml:space="preserve">Total </t>
  </si>
  <si>
    <t>Tier 1</t>
  </si>
  <si>
    <t>Tier 2</t>
  </si>
  <si>
    <t>Tier 3</t>
  </si>
  <si>
    <t>Commission</t>
  </si>
  <si>
    <t xml:space="preserve">mixed reference </t>
  </si>
  <si>
    <t>Sumif</t>
  </si>
  <si>
    <t>Name</t>
  </si>
  <si>
    <t>City</t>
  </si>
  <si>
    <t>Number of Pets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</si>
  <si>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</si>
  <si>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</si>
  <si>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</si>
  <si>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</si>
  <si>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</si>
  <si>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</si>
  <si>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</si>
  <si>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</si>
  <si>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</si>
  <si>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New York</t>
  </si>
  <si>
    <t>Portland</t>
  </si>
  <si>
    <t>Great Falls</t>
  </si>
  <si>
    <t>new york</t>
  </si>
  <si>
    <t>Day</t>
  </si>
  <si>
    <t>prizes won</t>
  </si>
  <si>
    <t>Fruits</t>
  </si>
  <si>
    <t>Lemon</t>
  </si>
  <si>
    <t>Apple</t>
  </si>
  <si>
    <t>Pear</t>
  </si>
  <si>
    <t>Orange</t>
  </si>
  <si>
    <t>Color</t>
  </si>
  <si>
    <t>Yellow</t>
  </si>
  <si>
    <t>Red</t>
  </si>
  <si>
    <t>White</t>
  </si>
  <si>
    <t>Countif  -  count the number of cells within a specific range which meet a certain criteria.</t>
  </si>
  <si>
    <t>countif</t>
  </si>
  <si>
    <t>averageif()</t>
  </si>
  <si>
    <t>country</t>
  </si>
  <si>
    <t>continent</t>
  </si>
  <si>
    <t>legal drinking age</t>
  </si>
  <si>
    <t>North America</t>
  </si>
  <si>
    <t>Europe</t>
  </si>
  <si>
    <t>Asia</t>
  </si>
  <si>
    <t>South America</t>
  </si>
  <si>
    <t>Austria</t>
  </si>
  <si>
    <t>Iceland</t>
  </si>
  <si>
    <t>Finland</t>
  </si>
  <si>
    <t>France</t>
  </si>
  <si>
    <t>USA</t>
  </si>
  <si>
    <t>Korea</t>
  </si>
  <si>
    <t>Japan</t>
  </si>
  <si>
    <t>Peru</t>
  </si>
  <si>
    <t>Colombia</t>
  </si>
  <si>
    <t>What is the average legal drinking age in Europe?</t>
  </si>
  <si>
    <t>What is the average legal drinking age of all countries over age 16?</t>
  </si>
  <si>
    <t>sumifs()</t>
  </si>
  <si>
    <t>Age</t>
  </si>
  <si>
    <t>Number of pets for people over G2  and living in  H2</t>
  </si>
  <si>
    <t>Account #</t>
  </si>
  <si>
    <t>Type</t>
  </si>
  <si>
    <t>State</t>
  </si>
  <si>
    <t>Revenue</t>
  </si>
  <si>
    <t>Gold</t>
  </si>
  <si>
    <t>NY</t>
  </si>
  <si>
    <t>Silver</t>
  </si>
  <si>
    <t>PA</t>
  </si>
  <si>
    <t>NJ</t>
  </si>
  <si>
    <t>Bronze</t>
  </si>
  <si>
    <t>MA</t>
  </si>
  <si>
    <t>Calculate the total revenue from "Gold" accounts in the State of NY</t>
  </si>
  <si>
    <t>countifs</t>
  </si>
  <si>
    <t>allows us to check multiple criteria within multiple columns, and to count the number of occurrences where all criteria were met.
For example – How many employees in London received a yearly bonus?</t>
  </si>
  <si>
    <t>color</t>
  </si>
  <si>
    <t>red</t>
  </si>
  <si>
    <t>yellow</t>
  </si>
  <si>
    <t>brown</t>
  </si>
  <si>
    <t>orange</t>
  </si>
  <si>
    <t>good</t>
  </si>
  <si>
    <t>bad</t>
  </si>
  <si>
    <t>count</t>
  </si>
  <si>
    <t>Count only red and bad and over 105</t>
  </si>
  <si>
    <t>Boy/Girl</t>
  </si>
  <si>
    <t>Alex</t>
  </si>
  <si>
    <t>Boy</t>
  </si>
  <si>
    <t>Danny</t>
  </si>
  <si>
    <t>Gabby</t>
  </si>
  <si>
    <t>Girl</t>
  </si>
  <si>
    <t>Kris</t>
  </si>
  <si>
    <t>Taylor</t>
  </si>
  <si>
    <t>Vic</t>
  </si>
  <si>
    <t>Count number of boys over age 12</t>
  </si>
  <si>
    <t>VLOOKUP helps us lookup a value in table, and return a corresponding value.</t>
  </si>
  <si>
    <t>Letter</t>
  </si>
  <si>
    <t>Note Name</t>
  </si>
  <si>
    <t>Do</t>
  </si>
  <si>
    <t>Re</t>
  </si>
  <si>
    <t>Mi</t>
  </si>
  <si>
    <t>Fa</t>
  </si>
  <si>
    <t>Sol</t>
  </si>
  <si>
    <t>La</t>
  </si>
  <si>
    <t>Si</t>
  </si>
  <si>
    <t>Car</t>
  </si>
  <si>
    <t>Plate Number</t>
  </si>
  <si>
    <t>Model Year</t>
  </si>
  <si>
    <t>Toyota</t>
  </si>
  <si>
    <t>Corola</t>
  </si>
  <si>
    <t>Nissan</t>
  </si>
  <si>
    <t>X Trail</t>
  </si>
  <si>
    <t>Black</t>
  </si>
  <si>
    <t>Subaru</t>
  </si>
  <si>
    <t>Impreza</t>
  </si>
  <si>
    <t>Mercedes</t>
  </si>
  <si>
    <t>S 600</t>
  </si>
  <si>
    <t>Honda</t>
  </si>
  <si>
    <t>Civic</t>
  </si>
  <si>
    <t>Blue</t>
  </si>
  <si>
    <t>Plate Number:</t>
  </si>
  <si>
    <t>Using Index and Match (to replace XLOOKUP)</t>
  </si>
  <si>
    <t>Rank</t>
  </si>
  <si>
    <t>Find row number</t>
  </si>
  <si>
    <t>Ex</t>
  </si>
  <si>
    <t>Jake</t>
  </si>
  <si>
    <t>Henry</t>
  </si>
  <si>
    <t>Kate</t>
  </si>
  <si>
    <t>How old is --?</t>
  </si>
  <si>
    <t>Number 1</t>
  </si>
  <si>
    <t>Number 2</t>
  </si>
  <si>
    <t>and/or</t>
  </si>
  <si>
    <r>
      <t xml:space="preserve">If </t>
    </r>
    <r>
      <rPr>
        <b/>
        <u/>
        <sz val="11"/>
        <color rgb="FF000000"/>
        <rFont val="Calibri"/>
        <family val="2"/>
        <scheme val="minor"/>
      </rPr>
      <t>all</t>
    </r>
    <r>
      <rPr>
        <b/>
        <sz val="11"/>
        <color rgb="FF000000"/>
        <rFont val="Calibri"/>
        <family val="2"/>
        <scheme val="minor"/>
      </rPr>
      <t xml:space="preserve"> numbers are greater than 30, return "Good", otherwise return "Bad"</t>
    </r>
  </si>
  <si>
    <r>
      <t xml:space="preserve">If </t>
    </r>
    <r>
      <rPr>
        <b/>
        <u/>
        <sz val="11"/>
        <color rgb="FF000000"/>
        <rFont val="Calibri"/>
        <family val="2"/>
        <scheme val="minor"/>
      </rPr>
      <t>at least one</t>
    </r>
    <r>
      <rPr>
        <b/>
        <sz val="11"/>
        <color rgb="FF000000"/>
        <rFont val="Calibri"/>
        <family val="2"/>
        <scheme val="minor"/>
      </rPr>
      <t xml:space="preserve"> number is greater than 30, return "Good", otherwise return "Bad"</t>
    </r>
  </si>
  <si>
    <t>MATCH function is a function which is used when we want to find the position of a certain value within a row or a column. 
The position is represented as a relative number.</t>
  </si>
  <si>
    <t>Mary is a cute little white lamb</t>
  </si>
  <si>
    <t>Find:</t>
  </si>
  <si>
    <t>lamb</t>
  </si>
  <si>
    <t>position:</t>
  </si>
  <si>
    <t>len()</t>
  </si>
  <si>
    <t>Mary is a cute little lamb!</t>
  </si>
  <si>
    <t>Length:</t>
  </si>
  <si>
    <t>left, 4:</t>
  </si>
  <si>
    <t>mid, 6-7:</t>
  </si>
  <si>
    <t>right, 5:</t>
  </si>
  <si>
    <t>left, mid, right()</t>
  </si>
  <si>
    <t xml:space="preserve">find() - find the position of a text within another text/cell. </t>
  </si>
  <si>
    <t>search() -</t>
  </si>
  <si>
    <t xml:space="preserve"> find the position of a text within another text/cell.</t>
  </si>
  <si>
    <t>Position:</t>
  </si>
  <si>
    <t>trim()</t>
  </si>
  <si>
    <t xml:space="preserve">              Welcome</t>
  </si>
  <si>
    <t xml:space="preserve">     Good      Morning </t>
  </si>
  <si>
    <t>lower(), upper(), proper()</t>
  </si>
  <si>
    <t>mon</t>
  </si>
  <si>
    <t>mary</t>
  </si>
  <si>
    <t>jOHN</t>
  </si>
  <si>
    <t>Amazing</t>
  </si>
  <si>
    <t>day(), month(), year()</t>
  </si>
  <si>
    <t>day:</t>
  </si>
  <si>
    <t>month:</t>
  </si>
  <si>
    <t>year:</t>
  </si>
  <si>
    <t>date()</t>
  </si>
  <si>
    <t>Month</t>
  </si>
  <si>
    <t>Year</t>
  </si>
  <si>
    <t>date1:</t>
  </si>
  <si>
    <t>date2:</t>
  </si>
  <si>
    <t>eomonth()</t>
  </si>
  <si>
    <t>How many months after the date:</t>
  </si>
  <si>
    <t>5 months before</t>
  </si>
  <si>
    <t>3 months after</t>
  </si>
  <si>
    <t>IFERROR()</t>
  </si>
  <si>
    <t>IFERROR can help the user understand what’s the reason for the problem, by adding custom text explaining what went wrong.</t>
  </si>
  <si>
    <t>Example</t>
  </si>
  <si>
    <t>IFERROR  (VLOOKUP  (A1,  B1:C4,  2,0),  ”Value not found”)</t>
  </si>
  <si>
    <t>Output</t>
  </si>
  <si>
    <r>
      <t xml:space="preserve">Use IFERROR to check each cell of cells A2-A7, in case of an error - return the word </t>
    </r>
    <r>
      <rPr>
        <b/>
        <u/>
        <sz val="11"/>
        <color rgb="FF000000"/>
        <rFont val="Calibri"/>
        <family val="2"/>
        <scheme val="minor"/>
      </rPr>
      <t>"Error"</t>
    </r>
  </si>
  <si>
    <t>&lt;&lt;Check cell A2 here</t>
  </si>
  <si>
    <t>&lt;&lt;Check cell A3 here</t>
  </si>
  <si>
    <t>&lt;&lt;Check cell A4 here</t>
  </si>
  <si>
    <t>&lt;&lt;Check cell A5 here</t>
  </si>
  <si>
    <t>&lt;&lt;Check cell A6 here</t>
  </si>
  <si>
    <t>&lt;&lt;Check cell A7 here</t>
  </si>
  <si>
    <t>#N/A – Value not found</t>
  </si>
  <si>
    <t>#DIV/0 – Division by zero</t>
  </si>
  <si>
    <t>#REF – Cell/Range reference error. Example: formula references a deleted row.</t>
  </si>
  <si>
    <t>#NAME – Invalid name error, usually happens when a formula name is not spelled correctly.</t>
  </si>
  <si>
    <t>#VALUE – Value error (can happen when a formula is used incorrectly)</t>
  </si>
  <si>
    <t>5 excel errors</t>
  </si>
  <si>
    <t>sumproduct()</t>
  </si>
  <si>
    <t>By using SUMPRODUCT:</t>
  </si>
  <si>
    <t>1. Multiply each transaction by its corresponding exchange rate</t>
  </si>
  <si>
    <t>2. Sum all the products</t>
  </si>
  <si>
    <t>Amount</t>
  </si>
  <si>
    <t>Exchange rate</t>
  </si>
  <si>
    <t xml:space="preserve">£84.20 </t>
  </si>
  <si>
    <t xml:space="preserve">₪ 43.40 </t>
  </si>
  <si>
    <t xml:space="preserve">₪ 294.20 </t>
  </si>
  <si>
    <t xml:space="preserve">£194.30 </t>
  </si>
  <si>
    <t>Answer:</t>
  </si>
  <si>
    <t>&lt;= Insert formula here</t>
  </si>
  <si>
    <t> returns the sum of the products of two or more arrays.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</si>
</sst>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70" formatCode="[$€-2]\ #,##0.00;[Red]\-[$€-2]\ #,##0.00"/>
  </numFmts>
  <fonts count="1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3A3A3A"/>
      <name val="Poppins"/>
    </font>
    <font>
      <sz val="12"/>
      <color rgb="FF3A3A3A"/>
      <name val="Poppins"/>
    </font>
    <font>
      <b/>
      <sz val="11"/>
      <color rgb="FF000000"/>
      <name val="Calibri"/>
      <family val="2"/>
      <charset val="177"/>
      <scheme val="minor"/>
    </font>
    <font>
      <sz val="11"/>
      <color rgb="FF000000"/>
      <name val="Calibri"/>
      <family val="2"/>
      <charset val="177"/>
      <scheme val="minor"/>
    </font>
    <font>
      <b/>
      <u/>
      <sz val="11"/>
      <color rgb="FF000000"/>
      <name val="Calibri"/>
      <family val="2"/>
      <scheme val="minor"/>
    </font>
    <font>
      <i/>
      <sz val="8"/>
      <color rgb="FF3A3A3A"/>
      <name val="Poppins"/>
    </font>
    <font>
      <b/>
      <sz val="8"/>
      <color rgb="FF3A3A3A"/>
      <name val="Inherit"/>
    </font>
    <font>
      <sz val="13"/>
      <color rgb="FF3A3A3A"/>
      <name val="Poppins"/>
    </font>
    <font>
      <sz val="13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CFF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1" fillId="0" borderId="0" xfId="0" applyFont="1"/>
    <xf numFmtId="0" fontId="0" fillId="0" borderId="0" xfId="0" applyAlignment="1"/>
    <xf numFmtId="0" fontId="3" fillId="0" borderId="0" xfId="0" applyFont="1"/>
    <xf numFmtId="0" fontId="5" fillId="3" borderId="2" xfId="0" applyFont="1" applyFill="1" applyBorder="1"/>
    <xf numFmtId="0" fontId="5" fillId="3" borderId="3" xfId="0" applyFont="1" applyFill="1" applyBorder="1"/>
    <xf numFmtId="0" fontId="5" fillId="3" borderId="4" xfId="0" applyFont="1" applyFill="1" applyBorder="1"/>
    <xf numFmtId="0" fontId="6" fillId="0" borderId="5" xfId="0" applyFont="1" applyBorder="1"/>
    <xf numFmtId="0" fontId="6" fillId="0" borderId="1" xfId="0" applyFont="1" applyBorder="1"/>
    <xf numFmtId="0" fontId="6" fillId="0" borderId="6" xfId="0" applyFont="1" applyBorder="1"/>
    <xf numFmtId="0" fontId="6" fillId="0" borderId="0" xfId="0" applyFont="1"/>
    <xf numFmtId="0" fontId="6" fillId="4" borderId="0" xfId="0" applyFont="1" applyFill="1"/>
    <xf numFmtId="0" fontId="6" fillId="5" borderId="1" xfId="0" applyFont="1" applyFill="1" applyBorder="1"/>
    <xf numFmtId="0" fontId="2" fillId="0" borderId="0" xfId="0" applyFont="1" applyFill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14" fontId="0" fillId="0" borderId="0" xfId="0" applyNumberFormat="1"/>
    <xf numFmtId="0" fontId="0" fillId="0" borderId="0" xfId="0" applyFill="1"/>
    <xf numFmtId="0" fontId="0" fillId="6" borderId="0" xfId="0" applyFill="1"/>
    <xf numFmtId="14" fontId="0" fillId="2" borderId="0" xfId="0" applyNumberFormat="1" applyFill="1"/>
    <xf numFmtId="0" fontId="8" fillId="0" borderId="0" xfId="0" applyFont="1"/>
    <xf numFmtId="0" fontId="2" fillId="5" borderId="1" xfId="0" applyFont="1" applyFill="1" applyBorder="1"/>
    <xf numFmtId="0" fontId="1" fillId="0" borderId="7" xfId="0" applyFont="1" applyBorder="1" applyAlignment="1">
      <alignment horizontal="left" wrapText="1"/>
    </xf>
    <xf numFmtId="0" fontId="1" fillId="0" borderId="0" xfId="0" applyFont="1" applyBorder="1" applyAlignment="1">
      <alignment horizontal="left" wrapText="1"/>
    </xf>
    <xf numFmtId="0" fontId="9" fillId="7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9" fillId="7" borderId="0" xfId="0" applyFont="1" applyFill="1" applyAlignment="1">
      <alignment vertical="center"/>
    </xf>
    <xf numFmtId="0" fontId="1" fillId="0" borderId="1" xfId="0" applyFont="1" applyBorder="1" applyAlignment="1">
      <alignment wrapText="1"/>
    </xf>
    <xf numFmtId="170" fontId="2" fillId="0" borderId="1" xfId="0" applyNumberFormat="1" applyFont="1" applyBorder="1"/>
    <xf numFmtId="8" fontId="2" fillId="0" borderId="1" xfId="0" applyNumberFormat="1" applyFont="1" applyBorder="1"/>
    <xf numFmtId="0" fontId="2" fillId="5" borderId="0" xfId="0" applyFont="1" applyFill="1"/>
    <xf numFmtId="0" fontId="1" fillId="0" borderId="0" xfId="0" applyFont="1" applyAlignment="1">
      <alignment horizontal="left" vertical="center" wrapText="1" readingOrder="1"/>
    </xf>
    <xf numFmtId="0" fontId="2" fillId="0" borderId="0" xfId="0" applyFont="1" applyAlignment="1">
      <alignment horizontal="left" vertical="center" wrapText="1" readingOrder="1"/>
    </xf>
    <xf numFmtId="0" fontId="10" fillId="0" borderId="0" xfId="0" applyFont="1"/>
    <xf numFmtId="0" fontId="4" fillId="6" borderId="0" xfId="0" applyFont="1" applyFill="1"/>
    <xf numFmtId="0" fontId="1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G17" sqref="G17"/>
    </sheetView>
  </sheetViews>
  <sheetFormatPr defaultRowHeight="14.4"/>
  <sheetData>
    <row r="1" spans="1:7">
      <c r="B1" s="29" t="s">
        <v>14</v>
      </c>
      <c r="C1" s="29"/>
    </row>
    <row r="3" spans="1:7">
      <c r="E3" s="2" t="s">
        <v>13</v>
      </c>
      <c r="F3" s="2"/>
      <c r="G3" s="2"/>
    </row>
    <row r="4" spans="1:7">
      <c r="E4" s="1">
        <v>0.1</v>
      </c>
      <c r="F4" s="1">
        <v>0.15</v>
      </c>
      <c r="G4" s="1">
        <v>0.2</v>
      </c>
    </row>
    <row r="5" spans="1:7">
      <c r="A5" t="s">
        <v>0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</row>
    <row r="6" spans="1:7">
      <c r="A6" t="s">
        <v>1</v>
      </c>
      <c r="B6">
        <v>10</v>
      </c>
      <c r="C6">
        <v>17</v>
      </c>
      <c r="D6">
        <f>B6*C6</f>
        <v>170</v>
      </c>
      <c r="E6" s="3">
        <f>$B6*$C6*E$4</f>
        <v>17</v>
      </c>
      <c r="F6">
        <f>$B6*$C6*F$4</f>
        <v>25.5</v>
      </c>
      <c r="G6">
        <f>$B6*$C6*G$4</f>
        <v>34</v>
      </c>
    </row>
    <row r="7" spans="1:7">
      <c r="A7" t="s">
        <v>2</v>
      </c>
      <c r="B7">
        <v>15</v>
      </c>
      <c r="C7">
        <v>14</v>
      </c>
      <c r="D7">
        <f t="shared" ref="D7:D11" si="0">B7*C7</f>
        <v>210</v>
      </c>
      <c r="E7">
        <f>$B7*$C7*E$4</f>
        <v>21</v>
      </c>
      <c r="F7">
        <f t="shared" ref="F7:G11" si="1">$B7*$C7*F$4</f>
        <v>31.5</v>
      </c>
      <c r="G7">
        <f t="shared" si="1"/>
        <v>42</v>
      </c>
    </row>
    <row r="8" spans="1:7">
      <c r="A8" t="s">
        <v>3</v>
      </c>
      <c r="B8">
        <v>14</v>
      </c>
      <c r="C8">
        <v>19</v>
      </c>
      <c r="D8">
        <f t="shared" si="0"/>
        <v>266</v>
      </c>
      <c r="E8">
        <f t="shared" ref="E8:E11" si="2">$B8*$C8*E$4</f>
        <v>26.6</v>
      </c>
      <c r="F8">
        <f t="shared" si="1"/>
        <v>39.9</v>
      </c>
      <c r="G8">
        <f t="shared" si="1"/>
        <v>53.2</v>
      </c>
    </row>
    <row r="9" spans="1:7">
      <c r="A9" t="s">
        <v>4</v>
      </c>
      <c r="B9">
        <v>12</v>
      </c>
      <c r="C9">
        <v>14</v>
      </c>
      <c r="D9">
        <f t="shared" si="0"/>
        <v>168</v>
      </c>
      <c r="E9">
        <f t="shared" si="2"/>
        <v>16.8</v>
      </c>
      <c r="F9">
        <f t="shared" si="1"/>
        <v>25.2</v>
      </c>
      <c r="G9">
        <f t="shared" si="1"/>
        <v>33.6</v>
      </c>
    </row>
    <row r="10" spans="1:7">
      <c r="A10" t="s">
        <v>5</v>
      </c>
      <c r="B10">
        <v>12</v>
      </c>
      <c r="C10">
        <v>20</v>
      </c>
      <c r="D10">
        <f t="shared" si="0"/>
        <v>240</v>
      </c>
      <c r="E10">
        <f t="shared" si="2"/>
        <v>24</v>
      </c>
      <c r="F10">
        <f t="shared" si="1"/>
        <v>36</v>
      </c>
      <c r="G10">
        <f t="shared" si="1"/>
        <v>48</v>
      </c>
    </row>
    <row r="11" spans="1:7">
      <c r="A11" t="s">
        <v>6</v>
      </c>
      <c r="B11">
        <v>13</v>
      </c>
      <c r="C11">
        <v>12</v>
      </c>
      <c r="D11">
        <f t="shared" si="0"/>
        <v>156</v>
      </c>
      <c r="E11">
        <f t="shared" si="2"/>
        <v>15.600000000000001</v>
      </c>
      <c r="F11">
        <f t="shared" si="1"/>
        <v>23.4</v>
      </c>
      <c r="G11">
        <f t="shared" si="1"/>
        <v>31.200000000000003</v>
      </c>
    </row>
  </sheetData>
  <mergeCells count="1">
    <mergeCell ref="E3:G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9"/>
  <sheetViews>
    <sheetView workbookViewId="0">
      <selection activeCell="J13" sqref="J13"/>
    </sheetView>
  </sheetViews>
  <sheetFormatPr defaultRowHeight="14.4"/>
  <cols>
    <col min="13" max="13" width="9.5" bestFit="1" customWidth="1"/>
    <col min="15" max="15" width="10.5" bestFit="1" customWidth="1"/>
  </cols>
  <sheetData>
    <row r="1" spans="2:15">
      <c r="B1" s="29" t="s">
        <v>163</v>
      </c>
      <c r="C1" s="29"/>
      <c r="D1" s="28"/>
      <c r="E1" s="28"/>
      <c r="F1" s="28"/>
      <c r="H1" s="29" t="s">
        <v>167</v>
      </c>
      <c r="M1" s="29" t="s">
        <v>172</v>
      </c>
    </row>
    <row r="2" spans="2:15">
      <c r="D2" s="28"/>
      <c r="E2" s="28"/>
      <c r="F2" s="28"/>
    </row>
    <row r="3" spans="2:15">
      <c r="B3" s="27">
        <v>44664</v>
      </c>
      <c r="D3" s="28"/>
      <c r="E3" s="28"/>
      <c r="F3" s="28"/>
      <c r="H3" s="8" t="s">
        <v>32</v>
      </c>
      <c r="I3" s="8" t="s">
        <v>168</v>
      </c>
      <c r="J3" s="8" t="s">
        <v>169</v>
      </c>
      <c r="M3" s="27">
        <v>43934</v>
      </c>
    </row>
    <row r="4" spans="2:15">
      <c r="D4" s="28"/>
      <c r="E4" s="28"/>
      <c r="F4" s="28"/>
      <c r="H4" s="23">
        <v>11</v>
      </c>
      <c r="I4" s="23">
        <v>12</v>
      </c>
      <c r="J4" s="23">
        <v>2020</v>
      </c>
    </row>
    <row r="5" spans="2:15">
      <c r="B5" t="s">
        <v>164</v>
      </c>
      <c r="C5" s="3">
        <f>DAY(B3)</f>
        <v>13</v>
      </c>
      <c r="D5" s="28"/>
      <c r="E5" s="28"/>
      <c r="F5" s="28"/>
      <c r="H5" s="23">
        <v>25</v>
      </c>
      <c r="I5" s="23">
        <v>1</v>
      </c>
      <c r="J5" s="23">
        <v>2019</v>
      </c>
      <c r="M5" t="s">
        <v>173</v>
      </c>
    </row>
    <row r="6" spans="2:15">
      <c r="B6" t="s">
        <v>165</v>
      </c>
      <c r="C6" s="3">
        <f>MONTH(B3)</f>
        <v>4</v>
      </c>
      <c r="D6" s="28"/>
      <c r="E6" s="28"/>
      <c r="F6" s="28"/>
    </row>
    <row r="7" spans="2:15">
      <c r="B7" t="s">
        <v>166</v>
      </c>
      <c r="C7" s="3">
        <f>YEAR(B3)</f>
        <v>2022</v>
      </c>
      <c r="D7" s="28"/>
      <c r="E7" s="28"/>
      <c r="F7" s="28"/>
      <c r="H7" t="s">
        <v>170</v>
      </c>
      <c r="I7" s="3"/>
      <c r="M7" t="s">
        <v>175</v>
      </c>
      <c r="O7" s="30">
        <f>EOMONTH(M3, 3)</f>
        <v>44043</v>
      </c>
    </row>
    <row r="8" spans="2:15">
      <c r="H8" t="s">
        <v>171</v>
      </c>
      <c r="I8" s="3"/>
    </row>
    <row r="9" spans="2:15">
      <c r="M9" t="s">
        <v>174</v>
      </c>
      <c r="O9" s="30">
        <f>EOMONTH(M3, -5)</f>
        <v>43799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3"/>
  <sheetViews>
    <sheetView workbookViewId="0">
      <selection activeCell="D18" sqref="D18"/>
    </sheetView>
  </sheetViews>
  <sheetFormatPr defaultRowHeight="14.4"/>
  <cols>
    <col min="3" max="3" width="14.09765625" bestFit="1" customWidth="1"/>
    <col min="8" max="8" width="10.5" bestFit="1" customWidth="1"/>
  </cols>
  <sheetData>
    <row r="1" spans="2:12">
      <c r="B1" s="29" t="s">
        <v>176</v>
      </c>
    </row>
    <row r="2" spans="2:12">
      <c r="B2" s="10" t="s">
        <v>177</v>
      </c>
    </row>
    <row r="4" spans="2:12">
      <c r="B4" t="s">
        <v>178</v>
      </c>
    </row>
    <row r="5" spans="2:12">
      <c r="B5" s="31" t="s">
        <v>179</v>
      </c>
      <c r="H5" t="s">
        <v>193</v>
      </c>
    </row>
    <row r="6" spans="2:12">
      <c r="H6" s="35" t="s">
        <v>188</v>
      </c>
      <c r="I6" s="35"/>
      <c r="J6" s="35"/>
      <c r="K6" s="35"/>
      <c r="L6" s="35"/>
    </row>
    <row r="7" spans="2:12" ht="72" customHeight="1">
      <c r="B7" s="4" t="s">
        <v>180</v>
      </c>
      <c r="C7" s="33" t="s">
        <v>181</v>
      </c>
      <c r="D7" s="34"/>
      <c r="H7" s="35" t="s">
        <v>189</v>
      </c>
      <c r="I7" s="35"/>
      <c r="J7" s="35"/>
      <c r="K7" s="35"/>
      <c r="L7" s="35"/>
    </row>
    <row r="8" spans="2:12">
      <c r="B8" s="6" t="e">
        <v>#DIV/0!</v>
      </c>
      <c r="C8" s="32" t="str">
        <f>IFERROR(B8, "division by zero")</f>
        <v>division by zero</v>
      </c>
      <c r="D8" s="23" t="s">
        <v>182</v>
      </c>
      <c r="H8" s="37" t="s">
        <v>190</v>
      </c>
      <c r="I8" s="37"/>
      <c r="J8" s="37"/>
      <c r="K8" s="37"/>
      <c r="L8" s="37"/>
    </row>
    <row r="9" spans="2:12">
      <c r="B9" s="6">
        <v>11</v>
      </c>
      <c r="C9" s="32"/>
      <c r="D9" s="23" t="s">
        <v>183</v>
      </c>
      <c r="H9" s="36"/>
      <c r="I9" s="36"/>
      <c r="J9" s="36"/>
      <c r="K9" s="36"/>
      <c r="L9" s="36"/>
    </row>
    <row r="10" spans="2:12">
      <c r="B10" s="6">
        <v>124</v>
      </c>
      <c r="C10" s="32"/>
      <c r="D10" s="23" t="s">
        <v>184</v>
      </c>
      <c r="H10" s="37" t="s">
        <v>191</v>
      </c>
      <c r="I10" s="37"/>
      <c r="J10" s="37"/>
      <c r="K10" s="37"/>
      <c r="L10" s="37"/>
    </row>
    <row r="11" spans="2:12">
      <c r="B11" s="6" t="e">
        <v>#NAME?</v>
      </c>
      <c r="C11" s="32"/>
      <c r="D11" s="23" t="s">
        <v>185</v>
      </c>
      <c r="H11" s="36"/>
      <c r="I11" s="36"/>
      <c r="J11" s="36"/>
      <c r="K11" s="36"/>
      <c r="L11" s="36"/>
    </row>
    <row r="12" spans="2:12">
      <c r="B12" s="6">
        <v>1245</v>
      </c>
      <c r="C12" s="32"/>
      <c r="D12" s="23" t="s">
        <v>186</v>
      </c>
      <c r="H12" s="37" t="s">
        <v>192</v>
      </c>
      <c r="I12" s="37"/>
      <c r="J12" s="37"/>
      <c r="K12" s="37"/>
      <c r="L12" s="37"/>
    </row>
    <row r="13" spans="2:12">
      <c r="B13" s="6" t="e">
        <v>#REF!</v>
      </c>
      <c r="C13" s="32"/>
      <c r="D13" s="23" t="s">
        <v>187</v>
      </c>
    </row>
  </sheetData>
  <mergeCells count="3">
    <mergeCell ref="C7:D7"/>
    <mergeCell ref="H6:L6"/>
    <mergeCell ref="H7:L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6"/>
  <sheetViews>
    <sheetView workbookViewId="0">
      <selection activeCell="F13" sqref="F13"/>
    </sheetView>
  </sheetViews>
  <sheetFormatPr defaultRowHeight="14.4"/>
  <cols>
    <col min="2" max="2" width="13.69921875" bestFit="1" customWidth="1"/>
  </cols>
  <sheetData>
    <row r="1" spans="2:5" ht="16.649999999999999">
      <c r="B1" s="46" t="s">
        <v>194</v>
      </c>
      <c r="D1" s="44" t="s">
        <v>206</v>
      </c>
    </row>
    <row r="5" spans="2:5" ht="14.4" customHeight="1">
      <c r="B5" s="42" t="s">
        <v>195</v>
      </c>
      <c r="C5" s="42"/>
      <c r="D5" s="42"/>
      <c r="E5" s="42"/>
    </row>
    <row r="6" spans="2:5" ht="28.8" customHeight="1">
      <c r="B6" s="43" t="s">
        <v>196</v>
      </c>
      <c r="C6" s="43"/>
      <c r="D6" s="43"/>
      <c r="E6" s="43"/>
    </row>
    <row r="7" spans="2:5" ht="14.4" customHeight="1">
      <c r="B7" s="43" t="s">
        <v>197</v>
      </c>
      <c r="C7" s="43"/>
      <c r="D7" s="43"/>
      <c r="E7" s="43"/>
    </row>
    <row r="8" spans="2:5">
      <c r="B8" s="38" t="s">
        <v>198</v>
      </c>
      <c r="C8" s="4" t="s">
        <v>199</v>
      </c>
      <c r="D8" s="23"/>
      <c r="E8" s="23"/>
    </row>
    <row r="9" spans="2:5">
      <c r="B9" s="6" t="s">
        <v>200</v>
      </c>
      <c r="C9" s="6">
        <v>1.29</v>
      </c>
      <c r="D9" s="23"/>
      <c r="E9" s="23"/>
    </row>
    <row r="10" spans="2:5">
      <c r="B10" s="39">
        <v>9423.1</v>
      </c>
      <c r="C10" s="6">
        <v>1.1100000000000001</v>
      </c>
      <c r="D10" s="23"/>
      <c r="E10" s="23"/>
    </row>
    <row r="11" spans="2:5">
      <c r="B11" s="6" t="s">
        <v>201</v>
      </c>
      <c r="C11" s="6">
        <v>0.28999999999999998</v>
      </c>
      <c r="D11" s="23"/>
      <c r="E11" s="23"/>
    </row>
    <row r="12" spans="2:5">
      <c r="B12" s="6" t="s">
        <v>202</v>
      </c>
      <c r="C12" s="6">
        <v>0.28999999999999998</v>
      </c>
      <c r="D12" s="23"/>
      <c r="E12" s="23"/>
    </row>
    <row r="13" spans="2:5">
      <c r="B13" s="6" t="s">
        <v>203</v>
      </c>
      <c r="C13" s="6">
        <v>1.29</v>
      </c>
      <c r="D13" s="23"/>
      <c r="E13" s="23"/>
    </row>
    <row r="14" spans="2:5">
      <c r="B14" s="40">
        <v>506</v>
      </c>
      <c r="C14" s="6">
        <v>1</v>
      </c>
      <c r="D14" s="23"/>
      <c r="E14" s="23"/>
    </row>
    <row r="15" spans="2:5">
      <c r="B15" s="23"/>
      <c r="C15" s="23"/>
      <c r="D15" s="23"/>
      <c r="E15" s="23"/>
    </row>
    <row r="16" spans="2:5">
      <c r="B16" s="23"/>
      <c r="C16" s="23" t="s">
        <v>204</v>
      </c>
      <c r="D16" s="41">
        <f>SUMPRODUCT(B9:B14, C9:C14)</f>
        <v>10965.641000000001</v>
      </c>
      <c r="E16" s="8" t="s">
        <v>205</v>
      </c>
    </row>
  </sheetData>
  <mergeCells count="3">
    <mergeCell ref="B5:E5"/>
    <mergeCell ref="B6:E6"/>
    <mergeCell ref="B7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2"/>
  <sheetViews>
    <sheetView workbookViewId="0">
      <selection activeCell="D22" sqref="D22"/>
    </sheetView>
  </sheetViews>
  <sheetFormatPr defaultRowHeight="14.4"/>
  <sheetData>
    <row r="1" spans="2:13">
      <c r="B1" s="29" t="s">
        <v>15</v>
      </c>
      <c r="M1" s="29" t="s">
        <v>44</v>
      </c>
    </row>
    <row r="2" spans="2:13">
      <c r="F2" t="s">
        <v>31</v>
      </c>
    </row>
    <row r="3" spans="2:13">
      <c r="B3" t="s">
        <v>16</v>
      </c>
      <c r="C3" t="s">
        <v>17</v>
      </c>
      <c r="D3" t="s">
        <v>18</v>
      </c>
      <c r="I3" t="s">
        <v>32</v>
      </c>
      <c r="J3" t="s">
        <v>33</v>
      </c>
    </row>
    <row r="4" spans="2:13">
      <c r="B4" t="s">
        <v>19</v>
      </c>
      <c r="C4" t="s">
        <v>28</v>
      </c>
      <c r="D4">
        <v>1</v>
      </c>
      <c r="F4" s="3">
        <f>SUMIF(C4:C12, $F$2, D4:D12)</f>
        <v>15</v>
      </c>
      <c r="I4">
        <v>1</v>
      </c>
      <c r="J4">
        <v>11</v>
      </c>
      <c r="K4" s="3">
        <f>SUMIF(J4:J12, "&gt;15")</f>
        <v>74</v>
      </c>
      <c r="M4" s="3">
        <f>COUNTIF(J4:J12, "&lt;16")</f>
        <v>5</v>
      </c>
    </row>
    <row r="5" spans="2:13">
      <c r="B5" t="s">
        <v>20</v>
      </c>
      <c r="C5" t="s">
        <v>30</v>
      </c>
      <c r="D5">
        <v>3</v>
      </c>
      <c r="I5">
        <v>2</v>
      </c>
      <c r="J5">
        <v>19</v>
      </c>
    </row>
    <row r="6" spans="2:13">
      <c r="B6" t="s">
        <v>21</v>
      </c>
      <c r="C6" t="s">
        <v>28</v>
      </c>
      <c r="D6">
        <v>5</v>
      </c>
      <c r="I6">
        <v>3</v>
      </c>
      <c r="J6">
        <v>15</v>
      </c>
    </row>
    <row r="7" spans="2:13">
      <c r="B7" t="s">
        <v>22</v>
      </c>
      <c r="C7" t="s">
        <v>30</v>
      </c>
      <c r="D7">
        <v>3</v>
      </c>
      <c r="I7">
        <v>4</v>
      </c>
      <c r="J7">
        <v>10</v>
      </c>
    </row>
    <row r="8" spans="2:13">
      <c r="B8" t="s">
        <v>23</v>
      </c>
      <c r="C8" t="s">
        <v>29</v>
      </c>
      <c r="D8">
        <v>2</v>
      </c>
      <c r="I8">
        <v>5</v>
      </c>
      <c r="J8">
        <v>17</v>
      </c>
    </row>
    <row r="9" spans="2:13">
      <c r="B9" t="s">
        <v>24</v>
      </c>
      <c r="C9" t="s">
        <v>28</v>
      </c>
      <c r="D9">
        <v>4</v>
      </c>
      <c r="I9">
        <v>6</v>
      </c>
      <c r="J9">
        <v>15</v>
      </c>
    </row>
    <row r="10" spans="2:13">
      <c r="B10" t="s">
        <v>25</v>
      </c>
      <c r="C10" t="s">
        <v>28</v>
      </c>
      <c r="D10">
        <v>3</v>
      </c>
      <c r="I10">
        <v>7</v>
      </c>
      <c r="J10">
        <v>15</v>
      </c>
    </row>
    <row r="11" spans="2:13">
      <c r="B11" t="s">
        <v>26</v>
      </c>
      <c r="C11" t="s">
        <v>28</v>
      </c>
      <c r="D11">
        <v>2</v>
      </c>
      <c r="I11">
        <v>8</v>
      </c>
      <c r="J11">
        <v>20</v>
      </c>
    </row>
    <row r="12" spans="2:13">
      <c r="B12" t="s">
        <v>27</v>
      </c>
      <c r="C12" t="s">
        <v>29</v>
      </c>
      <c r="D12">
        <v>1</v>
      </c>
      <c r="I12">
        <v>9</v>
      </c>
      <c r="J12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6"/>
  <sheetViews>
    <sheetView workbookViewId="0">
      <selection activeCell="I22" sqref="I22"/>
    </sheetView>
  </sheetViews>
  <sheetFormatPr defaultRowHeight="14.4"/>
  <sheetData>
    <row r="1" spans="2:8">
      <c r="B1" s="29" t="s">
        <v>64</v>
      </c>
    </row>
    <row r="2" spans="2:8">
      <c r="G2">
        <v>54</v>
      </c>
      <c r="H2" t="s">
        <v>29</v>
      </c>
    </row>
    <row r="4" spans="2:8">
      <c r="B4" t="s">
        <v>16</v>
      </c>
      <c r="C4" t="s">
        <v>65</v>
      </c>
      <c r="D4" t="s">
        <v>17</v>
      </c>
      <c r="E4" t="s">
        <v>18</v>
      </c>
      <c r="G4" t="s">
        <v>66</v>
      </c>
    </row>
    <row r="5" spans="2:8">
      <c r="B5" t="s">
        <v>19</v>
      </c>
      <c r="C5">
        <v>53</v>
      </c>
      <c r="D5" t="s">
        <v>28</v>
      </c>
      <c r="E5">
        <v>1</v>
      </c>
      <c r="G5" s="3">
        <f>SUMIFS(E5:E13, C5:C13, G2, D5:D13, H2)</f>
        <v>2</v>
      </c>
    </row>
    <row r="6" spans="2:8">
      <c r="B6" t="s">
        <v>20</v>
      </c>
      <c r="C6">
        <v>61</v>
      </c>
      <c r="D6" t="s">
        <v>30</v>
      </c>
      <c r="E6">
        <v>3</v>
      </c>
    </row>
    <row r="7" spans="2:8">
      <c r="B7" t="s">
        <v>21</v>
      </c>
      <c r="C7">
        <v>51</v>
      </c>
      <c r="D7" t="s">
        <v>28</v>
      </c>
      <c r="E7">
        <v>5</v>
      </c>
    </row>
    <row r="8" spans="2:8">
      <c r="B8" t="s">
        <v>22</v>
      </c>
      <c r="C8">
        <v>28</v>
      </c>
      <c r="D8" t="s">
        <v>30</v>
      </c>
      <c r="E8">
        <v>3</v>
      </c>
    </row>
    <row r="9" spans="2:8">
      <c r="B9" t="s">
        <v>23</v>
      </c>
      <c r="C9">
        <v>54</v>
      </c>
      <c r="D9" t="s">
        <v>29</v>
      </c>
      <c r="E9">
        <v>2</v>
      </c>
    </row>
    <row r="10" spans="2:8">
      <c r="B10" t="s">
        <v>24</v>
      </c>
      <c r="C10">
        <v>69</v>
      </c>
      <c r="D10" t="s">
        <v>28</v>
      </c>
      <c r="E10">
        <v>4</v>
      </c>
    </row>
    <row r="11" spans="2:8">
      <c r="B11" t="s">
        <v>25</v>
      </c>
      <c r="C11">
        <v>29</v>
      </c>
      <c r="D11" t="s">
        <v>28</v>
      </c>
      <c r="E11">
        <v>3</v>
      </c>
    </row>
    <row r="12" spans="2:8">
      <c r="B12" t="s">
        <v>26</v>
      </c>
      <c r="C12">
        <v>26</v>
      </c>
      <c r="D12" t="s">
        <v>28</v>
      </c>
      <c r="E12">
        <v>2</v>
      </c>
    </row>
    <row r="13" spans="2:8">
      <c r="B13" t="s">
        <v>27</v>
      </c>
      <c r="C13">
        <v>27</v>
      </c>
      <c r="D13" t="s">
        <v>29</v>
      </c>
      <c r="E13">
        <v>1</v>
      </c>
    </row>
    <row r="15" spans="2:8">
      <c r="G15" s="8" t="s">
        <v>78</v>
      </c>
    </row>
    <row r="16" spans="2:8">
      <c r="B16" s="4" t="s">
        <v>67</v>
      </c>
      <c r="C16" s="4" t="s">
        <v>68</v>
      </c>
      <c r="D16" s="4" t="s">
        <v>69</v>
      </c>
      <c r="E16" s="4" t="s">
        <v>70</v>
      </c>
      <c r="G16" s="3">
        <f>SUMIFS(E17:E26, C17:C26, "Gold", D17:D26, "NY")</f>
        <v>612</v>
      </c>
    </row>
    <row r="17" spans="2:5">
      <c r="B17" s="5">
        <v>1</v>
      </c>
      <c r="C17" s="6" t="s">
        <v>71</v>
      </c>
      <c r="D17" s="6" t="s">
        <v>72</v>
      </c>
      <c r="E17" s="7">
        <v>492</v>
      </c>
    </row>
    <row r="18" spans="2:5">
      <c r="B18" s="5">
        <v>2</v>
      </c>
      <c r="C18" s="6" t="s">
        <v>73</v>
      </c>
      <c r="D18" s="6" t="s">
        <v>74</v>
      </c>
      <c r="E18" s="7">
        <v>124</v>
      </c>
    </row>
    <row r="19" spans="2:5">
      <c r="B19" s="5">
        <v>3</v>
      </c>
      <c r="C19" s="6" t="s">
        <v>71</v>
      </c>
      <c r="D19" s="6" t="s">
        <v>75</v>
      </c>
      <c r="E19" s="7">
        <v>555</v>
      </c>
    </row>
    <row r="20" spans="2:5">
      <c r="B20" s="5">
        <v>4</v>
      </c>
      <c r="C20" s="6" t="s">
        <v>71</v>
      </c>
      <c r="D20" s="6" t="s">
        <v>72</v>
      </c>
      <c r="E20" s="7">
        <v>100</v>
      </c>
    </row>
    <row r="21" spans="2:5">
      <c r="B21" s="5">
        <v>5</v>
      </c>
      <c r="C21" s="6" t="s">
        <v>76</v>
      </c>
      <c r="D21" s="6" t="s">
        <v>72</v>
      </c>
      <c r="E21" s="7">
        <v>8</v>
      </c>
    </row>
    <row r="22" spans="2:5">
      <c r="B22" s="5">
        <v>6</v>
      </c>
      <c r="C22" s="6" t="s">
        <v>76</v>
      </c>
      <c r="D22" s="6" t="s">
        <v>77</v>
      </c>
      <c r="E22" s="7">
        <v>201</v>
      </c>
    </row>
    <row r="23" spans="2:5">
      <c r="B23" s="5">
        <v>7</v>
      </c>
      <c r="C23" s="6" t="s">
        <v>71</v>
      </c>
      <c r="D23" s="6" t="s">
        <v>72</v>
      </c>
      <c r="E23" s="7">
        <v>20</v>
      </c>
    </row>
    <row r="24" spans="2:5">
      <c r="B24" s="5">
        <v>8</v>
      </c>
      <c r="C24" s="6" t="s">
        <v>73</v>
      </c>
      <c r="D24" s="6" t="s">
        <v>74</v>
      </c>
      <c r="E24" s="7">
        <v>43</v>
      </c>
    </row>
    <row r="25" spans="2:5">
      <c r="B25" s="5">
        <v>9</v>
      </c>
      <c r="C25" s="6" t="s">
        <v>71</v>
      </c>
      <c r="D25" s="6" t="s">
        <v>74</v>
      </c>
      <c r="E25" s="7">
        <v>108</v>
      </c>
    </row>
    <row r="26" spans="2:5">
      <c r="B26" s="5">
        <v>10</v>
      </c>
      <c r="C26" s="6" t="s">
        <v>76</v>
      </c>
      <c r="D26" s="6" t="s">
        <v>75</v>
      </c>
      <c r="E26" s="7">
        <v>172</v>
      </c>
    </row>
  </sheetData>
  <dataValidations count="2">
    <dataValidation type="list" allowBlank="1" showInputMessage="1" showErrorMessage="1" sqref="G2">
      <formula1>$C$5:$C$13</formula1>
    </dataValidation>
    <dataValidation type="list" allowBlank="1" showInputMessage="1" showErrorMessage="1" sqref="H2">
      <formula1>"New York, Great Falls, Portland"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3"/>
  <sheetViews>
    <sheetView workbookViewId="0">
      <selection activeCell="E19" sqref="E19"/>
    </sheetView>
  </sheetViews>
  <sheetFormatPr defaultRowHeight="14.4"/>
  <sheetData>
    <row r="1" spans="2:4">
      <c r="B1" s="29" t="s">
        <v>43</v>
      </c>
    </row>
    <row r="3" spans="2:4">
      <c r="B3" t="s">
        <v>34</v>
      </c>
      <c r="C3" t="s">
        <v>39</v>
      </c>
    </row>
    <row r="4" spans="2:4">
      <c r="B4" t="s">
        <v>35</v>
      </c>
      <c r="C4" t="s">
        <v>40</v>
      </c>
      <c r="D4" s="3">
        <f>COUNTIF(C4:C13, "Yellow")</f>
        <v>3</v>
      </c>
    </row>
    <row r="5" spans="2:4">
      <c r="B5" t="s">
        <v>36</v>
      </c>
      <c r="C5" t="s">
        <v>41</v>
      </c>
    </row>
    <row r="6" spans="2:4">
      <c r="B6" t="s">
        <v>35</v>
      </c>
      <c r="C6" t="s">
        <v>40</v>
      </c>
    </row>
    <row r="7" spans="2:4">
      <c r="B7" t="s">
        <v>36</v>
      </c>
      <c r="C7" t="s">
        <v>41</v>
      </c>
    </row>
    <row r="8" spans="2:4">
      <c r="B8" t="s">
        <v>37</v>
      </c>
      <c r="C8" t="s">
        <v>42</v>
      </c>
    </row>
    <row r="9" spans="2:4">
      <c r="B9" t="s">
        <v>38</v>
      </c>
      <c r="C9" t="s">
        <v>38</v>
      </c>
    </row>
    <row r="10" spans="2:4">
      <c r="B10" t="s">
        <v>35</v>
      </c>
      <c r="C10" t="s">
        <v>40</v>
      </c>
    </row>
    <row r="11" spans="2:4">
      <c r="B11" t="s">
        <v>36</v>
      </c>
      <c r="C11" t="s">
        <v>41</v>
      </c>
    </row>
    <row r="12" spans="2:4">
      <c r="B12" t="s">
        <v>37</v>
      </c>
      <c r="C12" t="s">
        <v>42</v>
      </c>
    </row>
    <row r="13" spans="2:4">
      <c r="B13" t="s">
        <v>38</v>
      </c>
      <c r="C13" t="s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0"/>
  <sheetViews>
    <sheetView workbookViewId="0">
      <selection activeCell="F17" sqref="F17"/>
    </sheetView>
  </sheetViews>
  <sheetFormatPr defaultRowHeight="14.4"/>
  <sheetData>
    <row r="1" spans="2:5">
      <c r="C1" s="29" t="s">
        <v>79</v>
      </c>
      <c r="E1" s="9" t="s">
        <v>80</v>
      </c>
    </row>
    <row r="2" spans="2:5">
      <c r="E2" s="9"/>
    </row>
    <row r="3" spans="2:5">
      <c r="B3" t="s">
        <v>81</v>
      </c>
      <c r="C3" t="s">
        <v>68</v>
      </c>
      <c r="D3" t="s">
        <v>88</v>
      </c>
      <c r="E3" t="s">
        <v>89</v>
      </c>
    </row>
    <row r="4" spans="2:5">
      <c r="B4" t="s">
        <v>82</v>
      </c>
      <c r="C4" t="s">
        <v>86</v>
      </c>
      <c r="D4">
        <v>95</v>
      </c>
      <c r="E4" s="3">
        <f>COUNTIFS(B4:B11, "red", C4:C11, "bad", D4:D11, "&gt;105")</f>
        <v>1</v>
      </c>
    </row>
    <row r="5" spans="2:5">
      <c r="B5" t="s">
        <v>82</v>
      </c>
      <c r="C5" t="s">
        <v>87</v>
      </c>
      <c r="D5">
        <v>116</v>
      </c>
    </row>
    <row r="6" spans="2:5">
      <c r="B6" t="s">
        <v>83</v>
      </c>
      <c r="C6" t="s">
        <v>86</v>
      </c>
      <c r="D6">
        <v>92</v>
      </c>
    </row>
    <row r="7" spans="2:5">
      <c r="B7" t="s">
        <v>84</v>
      </c>
      <c r="C7" t="s">
        <v>87</v>
      </c>
      <c r="D7">
        <v>96</v>
      </c>
    </row>
    <row r="8" spans="2:5">
      <c r="B8" t="s">
        <v>83</v>
      </c>
      <c r="C8" t="s">
        <v>86</v>
      </c>
      <c r="D8">
        <v>106</v>
      </c>
    </row>
    <row r="9" spans="2:5">
      <c r="B9" t="s">
        <v>82</v>
      </c>
      <c r="C9" t="s">
        <v>86</v>
      </c>
      <c r="D9">
        <v>117</v>
      </c>
    </row>
    <row r="10" spans="2:5">
      <c r="B10" t="s">
        <v>82</v>
      </c>
      <c r="C10" t="s">
        <v>87</v>
      </c>
      <c r="D10">
        <v>90</v>
      </c>
    </row>
    <row r="11" spans="2:5">
      <c r="B11" t="s">
        <v>85</v>
      </c>
      <c r="C11" t="s">
        <v>86</v>
      </c>
      <c r="D11">
        <v>109</v>
      </c>
    </row>
    <row r="13" spans="2:5">
      <c r="E13" t="s">
        <v>99</v>
      </c>
    </row>
    <row r="14" spans="2:5">
      <c r="B14" s="4" t="s">
        <v>16</v>
      </c>
      <c r="C14" s="4" t="s">
        <v>90</v>
      </c>
      <c r="D14" s="4" t="s">
        <v>65</v>
      </c>
      <c r="E14" s="3">
        <f>COUNTIFS(C15:C20, "boy", D15:D20, "&gt;12")</f>
        <v>2</v>
      </c>
    </row>
    <row r="15" spans="2:5">
      <c r="B15" s="6" t="s">
        <v>91</v>
      </c>
      <c r="C15" s="6" t="s">
        <v>92</v>
      </c>
      <c r="D15" s="7">
        <v>12</v>
      </c>
    </row>
    <row r="16" spans="2:5">
      <c r="B16" s="6" t="s">
        <v>93</v>
      </c>
      <c r="C16" s="6" t="s">
        <v>92</v>
      </c>
      <c r="D16" s="7">
        <v>14</v>
      </c>
    </row>
    <row r="17" spans="2:4">
      <c r="B17" s="6" t="s">
        <v>94</v>
      </c>
      <c r="C17" s="6" t="s">
        <v>95</v>
      </c>
      <c r="D17" s="7">
        <v>24</v>
      </c>
    </row>
    <row r="18" spans="2:4">
      <c r="B18" s="6" t="s">
        <v>96</v>
      </c>
      <c r="C18" s="6" t="s">
        <v>95</v>
      </c>
      <c r="D18" s="7">
        <v>32</v>
      </c>
    </row>
    <row r="19" spans="2:4">
      <c r="B19" s="6" t="s">
        <v>97</v>
      </c>
      <c r="C19" s="6" t="s">
        <v>92</v>
      </c>
      <c r="D19" s="7">
        <v>12</v>
      </c>
    </row>
    <row r="20" spans="2:4">
      <c r="B20" s="6" t="s">
        <v>98</v>
      </c>
      <c r="C20" s="6" t="s">
        <v>92</v>
      </c>
      <c r="D20" s="7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2"/>
  <sheetViews>
    <sheetView workbookViewId="0">
      <selection activeCell="H25" sqref="H25"/>
    </sheetView>
  </sheetViews>
  <sheetFormatPr defaultRowHeight="14.4"/>
  <sheetData>
    <row r="1" spans="2:6">
      <c r="B1" s="29" t="s">
        <v>45</v>
      </c>
    </row>
    <row r="2" spans="2:6">
      <c r="F2" t="s">
        <v>50</v>
      </c>
    </row>
    <row r="3" spans="2:6">
      <c r="B3" t="s">
        <v>47</v>
      </c>
      <c r="C3" t="s">
        <v>46</v>
      </c>
      <c r="D3" t="s">
        <v>48</v>
      </c>
      <c r="F3" t="s">
        <v>62</v>
      </c>
    </row>
    <row r="4" spans="2:6">
      <c r="B4" t="s">
        <v>49</v>
      </c>
      <c r="C4" t="s">
        <v>57</v>
      </c>
      <c r="D4">
        <v>18</v>
      </c>
      <c r="F4" s="3">
        <f>AVERAGEIF(B4:B12, F2, D4:D12)</f>
        <v>18.25</v>
      </c>
    </row>
    <row r="5" spans="2:6">
      <c r="B5" t="s">
        <v>50</v>
      </c>
      <c r="C5" t="s">
        <v>56</v>
      </c>
      <c r="D5">
        <v>18</v>
      </c>
    </row>
    <row r="6" spans="2:6">
      <c r="B6" t="s">
        <v>51</v>
      </c>
      <c r="C6" t="s">
        <v>58</v>
      </c>
      <c r="D6">
        <v>19</v>
      </c>
    </row>
    <row r="7" spans="2:6">
      <c r="B7" t="s">
        <v>50</v>
      </c>
      <c r="C7" t="s">
        <v>55</v>
      </c>
      <c r="D7">
        <v>18</v>
      </c>
      <c r="F7" t="s">
        <v>63</v>
      </c>
    </row>
    <row r="8" spans="2:6">
      <c r="B8" t="s">
        <v>51</v>
      </c>
      <c r="C8" t="s">
        <v>59</v>
      </c>
      <c r="D8">
        <v>19</v>
      </c>
      <c r="F8" s="3">
        <f>AVERAGEIF(D4:D12, "&gt;16")</f>
        <v>18.111111111111111</v>
      </c>
    </row>
    <row r="9" spans="2:6">
      <c r="B9" t="s">
        <v>50</v>
      </c>
      <c r="C9" t="s">
        <v>54</v>
      </c>
      <c r="D9">
        <v>18</v>
      </c>
    </row>
    <row r="10" spans="2:6">
      <c r="B10" t="s">
        <v>52</v>
      </c>
      <c r="C10" t="s">
        <v>60</v>
      </c>
      <c r="D10">
        <v>17</v>
      </c>
    </row>
    <row r="11" spans="2:6">
      <c r="B11" t="s">
        <v>52</v>
      </c>
      <c r="C11" t="s">
        <v>61</v>
      </c>
      <c r="D11">
        <v>17</v>
      </c>
    </row>
    <row r="12" spans="2:6">
      <c r="B12" t="s">
        <v>50</v>
      </c>
      <c r="C12" t="s">
        <v>53</v>
      </c>
      <c r="D12">
        <v>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30"/>
  <sheetViews>
    <sheetView workbookViewId="0">
      <selection activeCell="F15" sqref="F15"/>
    </sheetView>
  </sheetViews>
  <sheetFormatPr defaultRowHeight="14.4"/>
  <cols>
    <col min="8" max="8" width="15.3984375" bestFit="1" customWidth="1"/>
    <col min="10" max="10" width="1.3984375" customWidth="1"/>
    <col min="11" max="11" width="0.3984375" customWidth="1"/>
    <col min="12" max="12" width="4.3984375" customWidth="1"/>
  </cols>
  <sheetData>
    <row r="1" spans="2:22" ht="15.55">
      <c r="B1" s="45" t="s">
        <v>100</v>
      </c>
      <c r="N1" s="29" t="s">
        <v>126</v>
      </c>
    </row>
    <row r="2" spans="2:22" ht="31.15" customHeight="1">
      <c r="N2" s="26" t="s">
        <v>139</v>
      </c>
      <c r="O2" s="25"/>
      <c r="P2" s="25"/>
      <c r="Q2" s="25"/>
      <c r="R2" s="25"/>
      <c r="S2" s="25"/>
      <c r="T2" s="25"/>
      <c r="U2" s="25"/>
      <c r="V2" s="25"/>
    </row>
    <row r="3" spans="2:22">
      <c r="B3" t="s">
        <v>101</v>
      </c>
      <c r="C3" t="s">
        <v>102</v>
      </c>
      <c r="F3" t="s">
        <v>101</v>
      </c>
      <c r="G3" t="s">
        <v>102</v>
      </c>
    </row>
    <row r="4" spans="2:22" ht="14.95" thickBot="1">
      <c r="B4" t="s">
        <v>19</v>
      </c>
      <c r="C4" t="s">
        <v>103</v>
      </c>
      <c r="F4" t="s">
        <v>21</v>
      </c>
      <c r="G4" s="3" t="str">
        <f>VLOOKUP(F4, B4:C12, 2, FALSE)</f>
        <v>Mi</v>
      </c>
    </row>
    <row r="5" spans="2:22">
      <c r="B5" t="s">
        <v>20</v>
      </c>
      <c r="C5" t="s">
        <v>104</v>
      </c>
      <c r="M5" t="s">
        <v>129</v>
      </c>
      <c r="N5" s="11" t="s">
        <v>110</v>
      </c>
      <c r="O5" s="12" t="s">
        <v>68</v>
      </c>
      <c r="P5" s="12" t="s">
        <v>111</v>
      </c>
      <c r="Q5" s="12" t="s">
        <v>39</v>
      </c>
      <c r="R5" s="13" t="s">
        <v>112</v>
      </c>
    </row>
    <row r="6" spans="2:22">
      <c r="B6" t="s">
        <v>21</v>
      </c>
      <c r="C6" t="s">
        <v>105</v>
      </c>
      <c r="N6" s="14" t="s">
        <v>113</v>
      </c>
      <c r="O6" s="15" t="s">
        <v>114</v>
      </c>
      <c r="P6" s="15">
        <v>3343453</v>
      </c>
      <c r="Q6" s="15" t="s">
        <v>41</v>
      </c>
      <c r="R6" s="16">
        <v>2013</v>
      </c>
    </row>
    <row r="7" spans="2:22">
      <c r="B7" t="s">
        <v>22</v>
      </c>
      <c r="C7" t="s">
        <v>106</v>
      </c>
      <c r="N7" s="14" t="s">
        <v>115</v>
      </c>
      <c r="O7" s="15" t="s">
        <v>116</v>
      </c>
      <c r="P7" s="15">
        <v>5535334</v>
      </c>
      <c r="Q7" s="15" t="s">
        <v>117</v>
      </c>
      <c r="R7" s="16">
        <v>2015</v>
      </c>
    </row>
    <row r="8" spans="2:22">
      <c r="B8" t="s">
        <v>23</v>
      </c>
      <c r="C8" t="s">
        <v>107</v>
      </c>
      <c r="N8" s="14" t="s">
        <v>118</v>
      </c>
      <c r="O8" s="15" t="s">
        <v>119</v>
      </c>
      <c r="P8" s="15">
        <v>6474574</v>
      </c>
      <c r="Q8" s="15" t="s">
        <v>41</v>
      </c>
      <c r="R8" s="16">
        <v>2012</v>
      </c>
    </row>
    <row r="9" spans="2:22">
      <c r="B9" t="s">
        <v>24</v>
      </c>
      <c r="C9" t="s">
        <v>108</v>
      </c>
      <c r="N9" s="14" t="s">
        <v>120</v>
      </c>
      <c r="O9" s="15" t="s">
        <v>121</v>
      </c>
      <c r="P9" s="15">
        <v>5544667</v>
      </c>
      <c r="Q9" s="15" t="s">
        <v>40</v>
      </c>
      <c r="R9" s="16">
        <v>2014</v>
      </c>
    </row>
    <row r="10" spans="2:22">
      <c r="B10" t="s">
        <v>25</v>
      </c>
      <c r="C10" t="s">
        <v>109</v>
      </c>
      <c r="N10" s="14" t="s">
        <v>122</v>
      </c>
      <c r="O10" s="15" t="s">
        <v>123</v>
      </c>
      <c r="P10" s="15">
        <v>4356434</v>
      </c>
      <c r="Q10" s="15" t="s">
        <v>124</v>
      </c>
      <c r="R10" s="16">
        <v>2015</v>
      </c>
    </row>
    <row r="11" spans="2:22">
      <c r="B11" t="s">
        <v>26</v>
      </c>
      <c r="C11" t="s">
        <v>103</v>
      </c>
    </row>
    <row r="12" spans="2:22" ht="14.95" thickBot="1">
      <c r="B12" t="s">
        <v>27</v>
      </c>
      <c r="C12" t="s">
        <v>104</v>
      </c>
      <c r="N12" s="17" t="s">
        <v>125</v>
      </c>
      <c r="O12" s="18">
        <v>5544667</v>
      </c>
      <c r="P12" s="17"/>
      <c r="Q12" s="17"/>
      <c r="R12" s="17"/>
    </row>
    <row r="13" spans="2:22">
      <c r="N13" s="11" t="s">
        <v>110</v>
      </c>
      <c r="O13" s="12" t="s">
        <v>68</v>
      </c>
      <c r="P13" s="12" t="s">
        <v>111</v>
      </c>
      <c r="Q13" s="12" t="s">
        <v>39</v>
      </c>
      <c r="R13" s="13" t="s">
        <v>112</v>
      </c>
    </row>
    <row r="14" spans="2:22">
      <c r="M14">
        <f>MATCH(O12, P6:P10, FALSE)</f>
        <v>4</v>
      </c>
      <c r="N14" s="19" t="str">
        <f>INDEX(N$6:N$10, $M$14, FALSE)</f>
        <v>Mercedes</v>
      </c>
      <c r="O14" s="19" t="str">
        <f>INDEX(O$6:O$10, $M$14, FALSE)</f>
        <v>S 600</v>
      </c>
      <c r="P14" s="19">
        <f>INDEX(P$6:P$10, $M$14, FALSE)</f>
        <v>5544667</v>
      </c>
      <c r="Q14" s="19" t="str">
        <f>INDEX(Q$6:Q$10, $M$14, FALSE)</f>
        <v>Yellow</v>
      </c>
      <c r="R14" s="19">
        <f>INDEX(R$6:R$10, $M$14, FALSE)</f>
        <v>2014</v>
      </c>
    </row>
    <row r="18" spans="13:21">
      <c r="M18" t="s">
        <v>129</v>
      </c>
      <c r="N18" s="4" t="s">
        <v>16</v>
      </c>
      <c r="O18" t="s">
        <v>127</v>
      </c>
      <c r="R18" t="s">
        <v>127</v>
      </c>
      <c r="S18">
        <v>3</v>
      </c>
      <c r="T18" t="s">
        <v>128</v>
      </c>
      <c r="U18" s="3">
        <f>MATCH(S18, O19:O24, FALSE)</f>
        <v>1</v>
      </c>
    </row>
    <row r="19" spans="13:21">
      <c r="N19" s="6" t="s">
        <v>91</v>
      </c>
      <c r="O19">
        <v>3</v>
      </c>
      <c r="R19" t="s">
        <v>16</v>
      </c>
      <c r="S19" s="3" t="str">
        <f>INDEX(N19:N24, U18, 1)</f>
        <v>Alex</v>
      </c>
    </row>
    <row r="20" spans="13:21">
      <c r="N20" s="6" t="s">
        <v>93</v>
      </c>
      <c r="O20">
        <v>5</v>
      </c>
    </row>
    <row r="21" spans="13:21">
      <c r="N21" s="6" t="s">
        <v>94</v>
      </c>
      <c r="O21">
        <v>4</v>
      </c>
    </row>
    <row r="22" spans="13:21">
      <c r="N22" s="6" t="s">
        <v>96</v>
      </c>
      <c r="O22">
        <v>2</v>
      </c>
    </row>
    <row r="23" spans="13:21">
      <c r="N23" s="6" t="s">
        <v>97</v>
      </c>
      <c r="O23">
        <v>1</v>
      </c>
    </row>
    <row r="24" spans="13:21">
      <c r="N24" s="6" t="s">
        <v>98</v>
      </c>
      <c r="O24">
        <v>6</v>
      </c>
    </row>
    <row r="26" spans="13:21">
      <c r="R26" t="s">
        <v>133</v>
      </c>
    </row>
    <row r="27" spans="13:21">
      <c r="M27" t="s">
        <v>129</v>
      </c>
      <c r="N27" s="20" t="s">
        <v>65</v>
      </c>
      <c r="O27" t="s">
        <v>16</v>
      </c>
      <c r="R27" t="s">
        <v>131</v>
      </c>
      <c r="S27">
        <f>INDEX(N28:N30,  MATCH(R27, O28:O30, FALSE), 1)</f>
        <v>5</v>
      </c>
    </row>
    <row r="28" spans="13:21">
      <c r="N28">
        <v>4</v>
      </c>
      <c r="O28" t="s">
        <v>130</v>
      </c>
    </row>
    <row r="29" spans="13:21">
      <c r="N29">
        <v>5</v>
      </c>
      <c r="O29" t="s">
        <v>131</v>
      </c>
    </row>
    <row r="30" spans="13:21">
      <c r="N30">
        <v>6</v>
      </c>
      <c r="O30" t="s">
        <v>132</v>
      </c>
    </row>
  </sheetData>
  <mergeCells count="1">
    <mergeCell ref="N2:V2"/>
  </mergeCells>
  <dataValidations count="1">
    <dataValidation type="list" allowBlank="1" showInputMessage="1" showErrorMessage="1" sqref="F4">
      <formula1>$B$4:$B$12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"/>
  <sheetViews>
    <sheetView workbookViewId="0">
      <selection activeCell="B1" sqref="B1"/>
    </sheetView>
  </sheetViews>
  <sheetFormatPr defaultRowHeight="14.4"/>
  <sheetData>
    <row r="1" spans="2:7">
      <c r="B1" s="29" t="s">
        <v>136</v>
      </c>
    </row>
    <row r="3" spans="2:7">
      <c r="E3" s="8"/>
      <c r="F3" s="23"/>
      <c r="G3" s="23"/>
    </row>
    <row r="4" spans="2:7">
      <c r="B4" s="21" t="s">
        <v>134</v>
      </c>
      <c r="C4" s="21" t="s">
        <v>135</v>
      </c>
      <c r="E4" s="8" t="s">
        <v>137</v>
      </c>
    </row>
    <row r="5" spans="2:7">
      <c r="B5" s="22">
        <v>40</v>
      </c>
      <c r="C5" s="22">
        <v>25</v>
      </c>
      <c r="E5" t="str">
        <f>IF(AND(B5&gt;30, C5&gt;30), "Good", "Bad")</f>
        <v>Bad</v>
      </c>
    </row>
    <row r="6" spans="2:7">
      <c r="E6" s="8" t="s">
        <v>138</v>
      </c>
      <c r="F6" s="24"/>
      <c r="G6" s="23"/>
    </row>
    <row r="7" spans="2:7">
      <c r="E7" t="str">
        <f>IF( OR(B5&gt;30, C5&gt;30), "Good", "Bad")</f>
        <v>Good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2"/>
  <sheetViews>
    <sheetView workbookViewId="0">
      <selection activeCell="L15" sqref="L15:R23"/>
    </sheetView>
  </sheetViews>
  <sheetFormatPr defaultRowHeight="14.4"/>
  <cols>
    <col min="6" max="6" width="17.69921875" customWidth="1"/>
    <col min="7" max="7" width="8.59765625" bestFit="1" customWidth="1"/>
    <col min="8" max="8" width="44.59765625" bestFit="1" customWidth="1"/>
    <col min="9" max="9" width="7.296875" hidden="1" customWidth="1"/>
    <col min="10" max="10" width="8.796875" hidden="1" customWidth="1"/>
    <col min="11" max="11" width="7.59765625" customWidth="1"/>
    <col min="12" max="12" width="9.5" bestFit="1" customWidth="1"/>
  </cols>
  <sheetData>
    <row r="1" spans="2:15">
      <c r="B1" s="29" t="s">
        <v>151</v>
      </c>
      <c r="G1" s="29" t="s">
        <v>152</v>
      </c>
      <c r="H1" s="29" t="s">
        <v>153</v>
      </c>
      <c r="L1" s="29" t="s">
        <v>144</v>
      </c>
    </row>
    <row r="2" spans="2:15">
      <c r="L2" s="29" t="s">
        <v>150</v>
      </c>
    </row>
    <row r="3" spans="2:15">
      <c r="B3" t="s">
        <v>140</v>
      </c>
    </row>
    <row r="4" spans="2:15">
      <c r="L4" t="s">
        <v>145</v>
      </c>
    </row>
    <row r="5" spans="2:15">
      <c r="B5" t="s">
        <v>141</v>
      </c>
      <c r="C5" t="s">
        <v>142</v>
      </c>
    </row>
    <row r="6" spans="2:15">
      <c r="B6" t="s">
        <v>143</v>
      </c>
      <c r="C6" s="3">
        <f>FIND(C5, B3)</f>
        <v>29</v>
      </c>
      <c r="G6" t="s">
        <v>154</v>
      </c>
      <c r="H6" s="3">
        <f>SEARCH(C5, B3)</f>
        <v>29</v>
      </c>
      <c r="L6" t="s">
        <v>146</v>
      </c>
      <c r="M6" s="3">
        <f>LEN(L4)</f>
        <v>27</v>
      </c>
    </row>
    <row r="7" spans="2:15">
      <c r="L7" t="s">
        <v>147</v>
      </c>
      <c r="M7" t="str">
        <f>LEFT(L4, 4)</f>
        <v>Mary</v>
      </c>
    </row>
    <row r="8" spans="2:15">
      <c r="L8" t="s">
        <v>148</v>
      </c>
      <c r="M8" t="str">
        <f>MID(L4, 6, 2)</f>
        <v>is</v>
      </c>
    </row>
    <row r="9" spans="2:15">
      <c r="L9" t="s">
        <v>149</v>
      </c>
      <c r="M9" t="str">
        <f>RIGHT(L4, 5)</f>
        <v>lamb!</v>
      </c>
    </row>
    <row r="15" spans="2:15">
      <c r="B15" s="29" t="s">
        <v>155</v>
      </c>
      <c r="H15" s="29" t="s">
        <v>158</v>
      </c>
      <c r="L15" s="29" t="s">
        <v>163</v>
      </c>
      <c r="M15" s="29"/>
      <c r="O15" s="29" t="s">
        <v>167</v>
      </c>
    </row>
    <row r="17" spans="2:17">
      <c r="B17" s="23" t="s">
        <v>156</v>
      </c>
      <c r="E17" s="3" t="str">
        <f>TRIM(B17)</f>
        <v>Welcome</v>
      </c>
      <c r="G17" t="s">
        <v>162</v>
      </c>
      <c r="H17" s="3" t="str">
        <f>LOWER(G17)</f>
        <v>amazing</v>
      </c>
      <c r="L17" s="27">
        <v>44664</v>
      </c>
      <c r="O17" s="8" t="s">
        <v>32</v>
      </c>
      <c r="P17" s="8" t="s">
        <v>168</v>
      </c>
      <c r="Q17" s="8" t="s">
        <v>169</v>
      </c>
    </row>
    <row r="18" spans="2:17">
      <c r="B18" s="23"/>
      <c r="G18" t="s">
        <v>161</v>
      </c>
      <c r="H18" s="3" t="str">
        <f>UPPER(G18)</f>
        <v>JOHN</v>
      </c>
      <c r="O18" s="23">
        <v>11</v>
      </c>
      <c r="P18" s="23">
        <v>12</v>
      </c>
      <c r="Q18" s="23">
        <v>2020</v>
      </c>
    </row>
    <row r="19" spans="2:17">
      <c r="B19" s="23" t="s">
        <v>157</v>
      </c>
      <c r="E19" s="3" t="str">
        <f>TRIM(B19)</f>
        <v>Good Morning</v>
      </c>
      <c r="G19" t="s">
        <v>160</v>
      </c>
      <c r="H19" s="3" t="str">
        <f>PROPER(G19)</f>
        <v>Mary</v>
      </c>
      <c r="L19" t="s">
        <v>164</v>
      </c>
      <c r="M19" s="3">
        <f>DAY(L17)</f>
        <v>13</v>
      </c>
      <c r="O19" s="23">
        <v>25</v>
      </c>
      <c r="P19" s="23">
        <v>1</v>
      </c>
      <c r="Q19" s="23">
        <v>2019</v>
      </c>
    </row>
    <row r="20" spans="2:17">
      <c r="G20" t="s">
        <v>159</v>
      </c>
      <c r="H20" t="str">
        <f>PROPER(G20)</f>
        <v>Mon</v>
      </c>
      <c r="L20" t="s">
        <v>165</v>
      </c>
      <c r="M20" s="3">
        <f>MONTH(L17)</f>
        <v>4</v>
      </c>
    </row>
    <row r="21" spans="2:17">
      <c r="L21" t="s">
        <v>166</v>
      </c>
      <c r="M21" s="3">
        <f>YEAR(L17)</f>
        <v>2022</v>
      </c>
      <c r="O21" t="s">
        <v>170</v>
      </c>
      <c r="P21" s="3"/>
    </row>
    <row r="22" spans="2:17">
      <c r="O22" t="s">
        <v>171</v>
      </c>
      <c r="P2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Sheet2</vt:lpstr>
      <vt:lpstr>Sheet5</vt:lpstr>
      <vt:lpstr>Sheet3</vt:lpstr>
      <vt:lpstr>Sheet6</vt:lpstr>
      <vt:lpstr>Sheet4</vt:lpstr>
      <vt:lpstr>Sheet7</vt:lpstr>
      <vt:lpstr>Sheet8</vt:lpstr>
      <vt:lpstr>Sheet9</vt:lpstr>
      <vt:lpstr>Sheet10</vt:lpstr>
      <vt:lpstr>Sheet11</vt:lpstr>
      <vt:lpstr>Sheet12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</dc:creator>
  <cp:lastModifiedBy>Kate</cp:lastModifiedBy>
  <dcterms:created xsi:type="dcterms:W3CDTF">2022-07-10T17:29:17Z</dcterms:created>
  <dcterms:modified xsi:type="dcterms:W3CDTF">2022-07-11T03:13:37Z</dcterms:modified>
</cp:coreProperties>
</file>