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en\TeslaProben\alle_AWDB1_nach_CSV\"/>
    </mc:Choice>
  </mc:AlternateContent>
  <xr:revisionPtr revIDLastSave="0" documentId="13_ncr:1_{3F954B36-4F24-4674-8B5E-78E1618FAE2B}" xr6:coauthVersionLast="47" xr6:coauthVersionMax="47" xr10:uidLastSave="{00000000-0000-0000-0000-000000000000}"/>
  <bookViews>
    <workbookView xWindow="-165" yWindow="-165" windowWidth="29130" windowHeight="15930" firstSheet="1" activeTab="1" xr2:uid="{00000000-000D-0000-FFFF-FFFF00000000}"/>
  </bookViews>
  <sheets>
    <sheet name="Proben_Infos" sheetId="18" r:id="rId1"/>
    <sheet name="BW_2021_04_19" sheetId="7" r:id="rId2"/>
    <sheet name="72100736" sheetId="8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3" i="8" l="1"/>
  <c r="AM4" i="8"/>
  <c r="AM5" i="8"/>
  <c r="AM6" i="8"/>
  <c r="AM7" i="8"/>
  <c r="AM8" i="8"/>
  <c r="AM9" i="8"/>
  <c r="AM10" i="8"/>
  <c r="AM11" i="8"/>
  <c r="AM12" i="8"/>
  <c r="AM13" i="8"/>
  <c r="AM14" i="8"/>
  <c r="AM15" i="8"/>
  <c r="AM16" i="8"/>
  <c r="AM17" i="8"/>
  <c r="AM18" i="8"/>
  <c r="AM19" i="8"/>
  <c r="AM20" i="8"/>
  <c r="AM21" i="8"/>
  <c r="AM22" i="8"/>
  <c r="AM23" i="8"/>
  <c r="AM24" i="8"/>
  <c r="AM25" i="8"/>
  <c r="AM26" i="8"/>
  <c r="AM27" i="8"/>
  <c r="AM28" i="8"/>
  <c r="AM29" i="8"/>
  <c r="AM30" i="8"/>
  <c r="AM31" i="8"/>
  <c r="AM32" i="8"/>
  <c r="AM33" i="8"/>
  <c r="AM34" i="8"/>
  <c r="AM35" i="8"/>
  <c r="AM36" i="8"/>
  <c r="AM37" i="8"/>
  <c r="AM38" i="8"/>
  <c r="AM39" i="8"/>
  <c r="AM40" i="8"/>
  <c r="AM41" i="8"/>
  <c r="AM42" i="8"/>
  <c r="AM43" i="8"/>
  <c r="AM44" i="8"/>
  <c r="AM45" i="8"/>
  <c r="AM46" i="8"/>
  <c r="AM47" i="8"/>
  <c r="AM48" i="8"/>
  <c r="AM49" i="8"/>
  <c r="AM50" i="8"/>
  <c r="AM51" i="8"/>
  <c r="AM52" i="8"/>
  <c r="AM53" i="8"/>
  <c r="AM54" i="8"/>
  <c r="AM55" i="8"/>
  <c r="AM56" i="8"/>
  <c r="AM57" i="8"/>
  <c r="AM58" i="8"/>
  <c r="AM59" i="8"/>
  <c r="AM60" i="8"/>
  <c r="AM61" i="8"/>
  <c r="AM62" i="8"/>
  <c r="AM63" i="8"/>
  <c r="AM64" i="8"/>
  <c r="AM65" i="8"/>
  <c r="AM66" i="8"/>
  <c r="AM67" i="8"/>
  <c r="AM68" i="8"/>
  <c r="AM69" i="8"/>
  <c r="AM70" i="8"/>
  <c r="AM71" i="8"/>
  <c r="AM72" i="8"/>
  <c r="AM73" i="8"/>
  <c r="AM74" i="8"/>
  <c r="AM75" i="8"/>
  <c r="AM76" i="8"/>
  <c r="AM77" i="8"/>
  <c r="AM78" i="8"/>
  <c r="AM79" i="8"/>
  <c r="AM80" i="8"/>
  <c r="AM81" i="8"/>
  <c r="AM82" i="8"/>
  <c r="AM83" i="8"/>
  <c r="AM84" i="8"/>
  <c r="AM85" i="8"/>
  <c r="AM86" i="8"/>
  <c r="AM87" i="8"/>
  <c r="AM88" i="8"/>
  <c r="AM89" i="8"/>
  <c r="AM90" i="8"/>
  <c r="AM91" i="8"/>
  <c r="AM92" i="8"/>
  <c r="AM93" i="8"/>
  <c r="AM94" i="8"/>
  <c r="AM95" i="8"/>
  <c r="AM96" i="8"/>
  <c r="AM97" i="8"/>
  <c r="AM98" i="8"/>
  <c r="AM99" i="8"/>
  <c r="AM100" i="8"/>
  <c r="AM101" i="8"/>
  <c r="AM102" i="8"/>
  <c r="AM103" i="8"/>
  <c r="AM104" i="8"/>
  <c r="AM105" i="8"/>
  <c r="AM106" i="8"/>
  <c r="AM107" i="8"/>
  <c r="AM108" i="8"/>
  <c r="AM109" i="8"/>
  <c r="AM110" i="8"/>
  <c r="AM111" i="8"/>
  <c r="AM112" i="8"/>
  <c r="AM113" i="8"/>
  <c r="AM114" i="8"/>
  <c r="AM115" i="8"/>
  <c r="AM116" i="8"/>
  <c r="AM117" i="8"/>
  <c r="AM118" i="8"/>
  <c r="AM119" i="8"/>
  <c r="AM120" i="8"/>
  <c r="AM121" i="8"/>
  <c r="AM122" i="8"/>
  <c r="AM123" i="8"/>
  <c r="AM124" i="8"/>
  <c r="AM125" i="8"/>
  <c r="AM126" i="8"/>
  <c r="AM127" i="8"/>
  <c r="AM128" i="8"/>
  <c r="AM129" i="8"/>
  <c r="AM130" i="8"/>
  <c r="AM131" i="8"/>
  <c r="AM132" i="8"/>
  <c r="AM133" i="8"/>
  <c r="AM134" i="8"/>
  <c r="AM135" i="8"/>
  <c r="AM136" i="8"/>
  <c r="AM137" i="8"/>
  <c r="AM138" i="8"/>
  <c r="AM139" i="8"/>
  <c r="AM140" i="8"/>
  <c r="AM141" i="8"/>
  <c r="AM142" i="8"/>
  <c r="AM143" i="8"/>
  <c r="AM144" i="8"/>
  <c r="AM145" i="8"/>
  <c r="AM146" i="8"/>
  <c r="AM147" i="8"/>
  <c r="AM148" i="8"/>
  <c r="AM149" i="8"/>
  <c r="AM150" i="8"/>
  <c r="AM151" i="8"/>
  <c r="AM152" i="8"/>
  <c r="AM153" i="8"/>
  <c r="AM154" i="8"/>
  <c r="AM155" i="8"/>
  <c r="AM156" i="8"/>
  <c r="AM157" i="8"/>
  <c r="AM158" i="8"/>
  <c r="AM159" i="8"/>
  <c r="AM160" i="8"/>
  <c r="AM161" i="8"/>
  <c r="AM162" i="8"/>
  <c r="AM163" i="8"/>
  <c r="AM164" i="8"/>
  <c r="AM165" i="8"/>
  <c r="AM166" i="8"/>
  <c r="AM167" i="8"/>
  <c r="AM168" i="8"/>
  <c r="AM169" i="8"/>
  <c r="AM170" i="8"/>
  <c r="AM171" i="8"/>
  <c r="AM172" i="8"/>
  <c r="AM173" i="8"/>
  <c r="AM174" i="8"/>
  <c r="AM175" i="8"/>
  <c r="AM176" i="8"/>
  <c r="AM177" i="8"/>
  <c r="AM178" i="8"/>
  <c r="AM179" i="8"/>
  <c r="AM180" i="8"/>
  <c r="AM181" i="8"/>
  <c r="AM182" i="8"/>
  <c r="AM183" i="8"/>
  <c r="AM184" i="8"/>
  <c r="AM185" i="8"/>
  <c r="AM186" i="8"/>
  <c r="AM187" i="8"/>
  <c r="AM188" i="8"/>
  <c r="AM189" i="8"/>
  <c r="AM190" i="8"/>
  <c r="AM191" i="8"/>
  <c r="AM192" i="8"/>
  <c r="AM193" i="8"/>
  <c r="AM194" i="8"/>
  <c r="AM195" i="8"/>
  <c r="AM196" i="8"/>
  <c r="AM197" i="8"/>
  <c r="AM198" i="8"/>
  <c r="AM199" i="8"/>
  <c r="AM200" i="8"/>
  <c r="AM201" i="8"/>
  <c r="AM202" i="8"/>
  <c r="AM203" i="8"/>
  <c r="AM204" i="8"/>
  <c r="AM205" i="8"/>
  <c r="AM206" i="8"/>
  <c r="AM207" i="8"/>
  <c r="AM208" i="8"/>
  <c r="AM209" i="8"/>
  <c r="AM210" i="8"/>
  <c r="AM211" i="8"/>
  <c r="AM212" i="8"/>
  <c r="AM213" i="8"/>
  <c r="AM214" i="8"/>
  <c r="AM215" i="8"/>
  <c r="AM216" i="8"/>
  <c r="AM217" i="8"/>
  <c r="AM218" i="8"/>
  <c r="AM219" i="8"/>
  <c r="AM220" i="8"/>
  <c r="AM221" i="8"/>
  <c r="AM222" i="8"/>
  <c r="AM223" i="8"/>
  <c r="AM224" i="8"/>
  <c r="AM225" i="8"/>
  <c r="AM226" i="8"/>
  <c r="AM227" i="8"/>
  <c r="AM228" i="8"/>
  <c r="AM229" i="8"/>
  <c r="AM230" i="8"/>
  <c r="AM231" i="8"/>
  <c r="AM232" i="8"/>
  <c r="AM233" i="8"/>
  <c r="AM234" i="8"/>
  <c r="AM235" i="8"/>
  <c r="AM236" i="8"/>
  <c r="AM237" i="8"/>
  <c r="AM238" i="8"/>
  <c r="AM239" i="8"/>
  <c r="AM240" i="8"/>
  <c r="AM241" i="8"/>
  <c r="AM242" i="8"/>
  <c r="AM243" i="8"/>
  <c r="AM244" i="8"/>
  <c r="AM245" i="8"/>
  <c r="AM246" i="8"/>
  <c r="AM247" i="8"/>
  <c r="AM248" i="8"/>
  <c r="AM249" i="8"/>
  <c r="AM250" i="8"/>
  <c r="AM251" i="8"/>
  <c r="AM252" i="8"/>
  <c r="AM253" i="8"/>
  <c r="AM254" i="8"/>
  <c r="AM255" i="8"/>
  <c r="AM256" i="8"/>
  <c r="AM257" i="8"/>
  <c r="AM258" i="8"/>
  <c r="AM259" i="8"/>
  <c r="AM260" i="8"/>
  <c r="AM261" i="8"/>
  <c r="AM262" i="8"/>
  <c r="AM263" i="8"/>
  <c r="AM264" i="8"/>
  <c r="AM265" i="8"/>
  <c r="AM266" i="8"/>
  <c r="AM267" i="8"/>
  <c r="AM268" i="8"/>
  <c r="AM269" i="8"/>
  <c r="AM270" i="8"/>
  <c r="AM271" i="8"/>
  <c r="AM272" i="8"/>
  <c r="AM273" i="8"/>
  <c r="AM274" i="8"/>
  <c r="AM275" i="8"/>
  <c r="AM276" i="8"/>
  <c r="AM277" i="8"/>
  <c r="AM278" i="8"/>
  <c r="AM279" i="8"/>
  <c r="AM280" i="8"/>
  <c r="AM281" i="8"/>
  <c r="AM282" i="8"/>
  <c r="AM283" i="8"/>
  <c r="AM284" i="8"/>
  <c r="AM285" i="8"/>
  <c r="AM286" i="8"/>
  <c r="AM287" i="8"/>
  <c r="AM288" i="8"/>
  <c r="AM289" i="8"/>
  <c r="AM290" i="8"/>
  <c r="AM291" i="8"/>
  <c r="AM292" i="8"/>
  <c r="AM293" i="8"/>
  <c r="AM294" i="8"/>
  <c r="AM295" i="8"/>
  <c r="AM296" i="8"/>
  <c r="AM297" i="8"/>
  <c r="AM298" i="8"/>
  <c r="AM299" i="8"/>
  <c r="AM300" i="8"/>
  <c r="AM301" i="8"/>
  <c r="AM302" i="8"/>
  <c r="AM303" i="8"/>
  <c r="AM304" i="8"/>
  <c r="AM305" i="8"/>
  <c r="AM306" i="8"/>
  <c r="AM307" i="8"/>
  <c r="AM308" i="8"/>
  <c r="AM309" i="8"/>
  <c r="AM310" i="8"/>
  <c r="AM311" i="8"/>
  <c r="AM312" i="8"/>
  <c r="AM313" i="8"/>
  <c r="AM314" i="8"/>
  <c r="AM315" i="8"/>
  <c r="AM316" i="8"/>
  <c r="AM317" i="8"/>
  <c r="AM318" i="8"/>
  <c r="AM319" i="8"/>
  <c r="AM320" i="8"/>
  <c r="AM321" i="8"/>
  <c r="AM322" i="8"/>
  <c r="AM323" i="8"/>
  <c r="AM324" i="8"/>
  <c r="AM325" i="8"/>
  <c r="AM326" i="8"/>
  <c r="AM327" i="8"/>
  <c r="AM328" i="8"/>
  <c r="AM329" i="8"/>
  <c r="AM330" i="8"/>
  <c r="AM331" i="8"/>
  <c r="AM332" i="8"/>
  <c r="AM333" i="8"/>
  <c r="AM334" i="8"/>
  <c r="AM335" i="8"/>
  <c r="AM336" i="8"/>
  <c r="AM337" i="8"/>
  <c r="AM338" i="8"/>
  <c r="AM339" i="8"/>
  <c r="AM340" i="8"/>
  <c r="AM341" i="8"/>
  <c r="AM342" i="8"/>
  <c r="AM343" i="8"/>
  <c r="AM344" i="8"/>
  <c r="AM345" i="8"/>
  <c r="AM346" i="8"/>
  <c r="AM347" i="8"/>
  <c r="AM348" i="8"/>
  <c r="AM349" i="8"/>
  <c r="AM350" i="8"/>
  <c r="AM351" i="8"/>
  <c r="AM352" i="8"/>
  <c r="AM353" i="8"/>
  <c r="AM354" i="8"/>
  <c r="AM355" i="8"/>
  <c r="AM356" i="8"/>
  <c r="AM357" i="8"/>
  <c r="AM358" i="8"/>
  <c r="AM359" i="8"/>
  <c r="AM360" i="8"/>
  <c r="AM361" i="8"/>
  <c r="AM362" i="8"/>
  <c r="AM363" i="8"/>
  <c r="AM364" i="8"/>
  <c r="AM365" i="8"/>
  <c r="AM366" i="8"/>
  <c r="AM367" i="8"/>
  <c r="AM368" i="8"/>
  <c r="AM369" i="8"/>
  <c r="AM370" i="8"/>
  <c r="AM371" i="8"/>
  <c r="AM372" i="8"/>
  <c r="AM373" i="8"/>
  <c r="AM374" i="8"/>
  <c r="AM375" i="8"/>
  <c r="AM376" i="8"/>
  <c r="AM377" i="8"/>
  <c r="AM378" i="8"/>
  <c r="AM379" i="8"/>
  <c r="AM380" i="8"/>
  <c r="AM381" i="8"/>
  <c r="AM382" i="8"/>
  <c r="AM383" i="8"/>
  <c r="AM384" i="8"/>
  <c r="AM385" i="8"/>
  <c r="AM386" i="8"/>
  <c r="AM387" i="8"/>
  <c r="AM388" i="8"/>
  <c r="AM389" i="8"/>
  <c r="AM390" i="8"/>
  <c r="AM391" i="8"/>
  <c r="AM392" i="8"/>
  <c r="AM393" i="8"/>
  <c r="AM394" i="8"/>
  <c r="AM395" i="8"/>
  <c r="AM396" i="8"/>
  <c r="AM397" i="8"/>
  <c r="AM398" i="8"/>
  <c r="AM399" i="8"/>
  <c r="AM400" i="8"/>
  <c r="AM401" i="8"/>
  <c r="AM402" i="8"/>
  <c r="AM403" i="8"/>
  <c r="AM404" i="8"/>
  <c r="AM405" i="8"/>
  <c r="AM406" i="8"/>
  <c r="AM407" i="8"/>
  <c r="AM408" i="8"/>
  <c r="AM409" i="8"/>
  <c r="AM410" i="8"/>
  <c r="AM411" i="8"/>
  <c r="AM412" i="8"/>
  <c r="AM413" i="8"/>
  <c r="AM414" i="8"/>
  <c r="AM415" i="8"/>
  <c r="AM416" i="8"/>
  <c r="AM417" i="8"/>
  <c r="AM418" i="8"/>
  <c r="AM419" i="8"/>
  <c r="AM420" i="8"/>
  <c r="AM421" i="8"/>
  <c r="AM422" i="8"/>
  <c r="AM423" i="8"/>
  <c r="AM424" i="8"/>
  <c r="AM425" i="8"/>
  <c r="AM426" i="8"/>
  <c r="AM427" i="8"/>
  <c r="AM428" i="8"/>
  <c r="AM429" i="8"/>
  <c r="AM430" i="8"/>
  <c r="AM431" i="8"/>
  <c r="AM432" i="8"/>
  <c r="AM2" i="8"/>
  <c r="M2" i="8"/>
  <c r="M322" i="7"/>
  <c r="N322" i="7"/>
  <c r="M323" i="7"/>
  <c r="N323" i="7"/>
  <c r="M324" i="7"/>
  <c r="N324" i="7"/>
  <c r="A322" i="7"/>
  <c r="A323" i="7"/>
  <c r="A324" i="7"/>
  <c r="T426" i="8"/>
  <c r="V426" i="8"/>
  <c r="X426" i="8"/>
  <c r="Y426" i="8"/>
  <c r="AH426" i="8"/>
  <c r="AI426" i="8"/>
  <c r="AN426" i="8" s="1"/>
  <c r="AK426" i="8"/>
  <c r="T427" i="8"/>
  <c r="V427" i="8"/>
  <c r="X427" i="8"/>
  <c r="Y427" i="8"/>
  <c r="AH427" i="8"/>
  <c r="AI427" i="8"/>
  <c r="AN427" i="8" s="1"/>
  <c r="AK427" i="8"/>
  <c r="T428" i="8"/>
  <c r="V428" i="8"/>
  <c r="X428" i="8"/>
  <c r="Y428" i="8"/>
  <c r="AH428" i="8"/>
  <c r="AI428" i="8"/>
  <c r="AN428" i="8" s="1"/>
  <c r="AK428" i="8"/>
  <c r="T429" i="8"/>
  <c r="V429" i="8"/>
  <c r="X429" i="8"/>
  <c r="Y429" i="8"/>
  <c r="AH429" i="8"/>
  <c r="AI429" i="8"/>
  <c r="AN429" i="8" s="1"/>
  <c r="AK429" i="8"/>
  <c r="T430" i="8"/>
  <c r="V430" i="8"/>
  <c r="X430" i="8"/>
  <c r="Y430" i="8"/>
  <c r="AH430" i="8"/>
  <c r="AI430" i="8"/>
  <c r="AN430" i="8" s="1"/>
  <c r="AK430" i="8"/>
  <c r="T431" i="8"/>
  <c r="V431" i="8"/>
  <c r="X431" i="8"/>
  <c r="Y431" i="8"/>
  <c r="AH431" i="8"/>
  <c r="AI431" i="8"/>
  <c r="AN431" i="8" s="1"/>
  <c r="AK431" i="8"/>
  <c r="T432" i="8"/>
  <c r="V432" i="8"/>
  <c r="X432" i="8"/>
  <c r="Y432" i="8"/>
  <c r="AH432" i="8"/>
  <c r="AI432" i="8"/>
  <c r="AN432" i="8" s="1"/>
  <c r="AK432" i="8"/>
  <c r="A426" i="8"/>
  <c r="A427" i="8"/>
  <c r="A428" i="8"/>
  <c r="A429" i="8"/>
  <c r="A430" i="8"/>
  <c r="A431" i="8"/>
  <c r="A432" i="8"/>
  <c r="Z1" i="8"/>
  <c r="AE1" i="8"/>
  <c r="A2" i="8"/>
  <c r="T2" i="8"/>
  <c r="V2" i="8"/>
  <c r="X2" i="8"/>
  <c r="Y2" i="8"/>
  <c r="AH2" i="8"/>
  <c r="AI2" i="8"/>
  <c r="AN2" i="8" s="1"/>
  <c r="AK2" i="8"/>
  <c r="A3" i="8"/>
  <c r="T3" i="8"/>
  <c r="V3" i="8"/>
  <c r="X3" i="8"/>
  <c r="Y3" i="8"/>
  <c r="AH3" i="8"/>
  <c r="AI3" i="8"/>
  <c r="AN3" i="8" s="1"/>
  <c r="AK3" i="8"/>
  <c r="A4" i="8"/>
  <c r="T4" i="8"/>
  <c r="V4" i="8"/>
  <c r="X4" i="8"/>
  <c r="Y4" i="8"/>
  <c r="AH4" i="8"/>
  <c r="AI4" i="8"/>
  <c r="AN4" i="8" s="1"/>
  <c r="AK4" i="8"/>
  <c r="A5" i="8"/>
  <c r="T5" i="8"/>
  <c r="V5" i="8"/>
  <c r="X5" i="8"/>
  <c r="Y5" i="8"/>
  <c r="AH5" i="8"/>
  <c r="AI5" i="8"/>
  <c r="AN5" i="8" s="1"/>
  <c r="AK5" i="8"/>
  <c r="A6" i="8"/>
  <c r="T6" i="8"/>
  <c r="V6" i="8"/>
  <c r="X6" i="8"/>
  <c r="Y6" i="8"/>
  <c r="AH6" i="8"/>
  <c r="AI6" i="8"/>
  <c r="AN6" i="8" s="1"/>
  <c r="AK6" i="8"/>
  <c r="A7" i="8"/>
  <c r="T7" i="8"/>
  <c r="V7" i="8"/>
  <c r="X7" i="8"/>
  <c r="Y7" i="8"/>
  <c r="AH7" i="8"/>
  <c r="AI7" i="8"/>
  <c r="AN7" i="8" s="1"/>
  <c r="AK7" i="8"/>
  <c r="A8" i="8"/>
  <c r="T8" i="8"/>
  <c r="V8" i="8"/>
  <c r="X8" i="8"/>
  <c r="Y8" i="8"/>
  <c r="AH8" i="8"/>
  <c r="AI8" i="8"/>
  <c r="AN8" i="8" s="1"/>
  <c r="AK8" i="8"/>
  <c r="A9" i="8"/>
  <c r="T9" i="8"/>
  <c r="V9" i="8"/>
  <c r="X9" i="8"/>
  <c r="Y9" i="8"/>
  <c r="AH9" i="8"/>
  <c r="AI9" i="8"/>
  <c r="AN9" i="8" s="1"/>
  <c r="AK9" i="8"/>
  <c r="A10" i="8"/>
  <c r="T10" i="8"/>
  <c r="V10" i="8"/>
  <c r="X10" i="8"/>
  <c r="Y10" i="8"/>
  <c r="AH10" i="8"/>
  <c r="AI10" i="8"/>
  <c r="AN10" i="8" s="1"/>
  <c r="AK10" i="8"/>
  <c r="A11" i="8"/>
  <c r="T11" i="8"/>
  <c r="V11" i="8"/>
  <c r="X11" i="8"/>
  <c r="Y11" i="8"/>
  <c r="AH11" i="8"/>
  <c r="AI11" i="8"/>
  <c r="AN11" i="8" s="1"/>
  <c r="AK11" i="8"/>
  <c r="A12" i="8"/>
  <c r="T12" i="8"/>
  <c r="V12" i="8"/>
  <c r="X12" i="8"/>
  <c r="Y12" i="8"/>
  <c r="AH12" i="8"/>
  <c r="AI12" i="8"/>
  <c r="AN12" i="8" s="1"/>
  <c r="AK12" i="8"/>
  <c r="A13" i="8"/>
  <c r="T13" i="8"/>
  <c r="V13" i="8"/>
  <c r="X13" i="8"/>
  <c r="Y13" i="8"/>
  <c r="AH13" i="8"/>
  <c r="AI13" i="8"/>
  <c r="AN13" i="8" s="1"/>
  <c r="AK13" i="8"/>
  <c r="A14" i="8"/>
  <c r="T14" i="8"/>
  <c r="V14" i="8"/>
  <c r="X14" i="8"/>
  <c r="Y14" i="8"/>
  <c r="AH14" i="8"/>
  <c r="AI14" i="8"/>
  <c r="AN14" i="8" s="1"/>
  <c r="AK14" i="8"/>
  <c r="A15" i="8"/>
  <c r="T15" i="8"/>
  <c r="V15" i="8"/>
  <c r="X15" i="8"/>
  <c r="Y15" i="8"/>
  <c r="AH15" i="8"/>
  <c r="AI15" i="8"/>
  <c r="AN15" i="8" s="1"/>
  <c r="AK15" i="8"/>
  <c r="A16" i="8"/>
  <c r="T16" i="8"/>
  <c r="V16" i="8"/>
  <c r="X16" i="8"/>
  <c r="Y16" i="8"/>
  <c r="AH16" i="8"/>
  <c r="AI16" i="8"/>
  <c r="AN16" i="8" s="1"/>
  <c r="AK16" i="8"/>
  <c r="A17" i="8"/>
  <c r="T17" i="8"/>
  <c r="V17" i="8"/>
  <c r="X17" i="8"/>
  <c r="Y17" i="8"/>
  <c r="AH17" i="8"/>
  <c r="AI17" i="8"/>
  <c r="AN17" i="8" s="1"/>
  <c r="AK17" i="8"/>
  <c r="A18" i="8"/>
  <c r="T18" i="8"/>
  <c r="V18" i="8"/>
  <c r="X18" i="8"/>
  <c r="Y18" i="8"/>
  <c r="AH18" i="8"/>
  <c r="AI18" i="8"/>
  <c r="AN18" i="8" s="1"/>
  <c r="AK18" i="8"/>
  <c r="A19" i="8"/>
  <c r="T19" i="8"/>
  <c r="V19" i="8"/>
  <c r="X19" i="8"/>
  <c r="Y19" i="8"/>
  <c r="AH19" i="8"/>
  <c r="AI19" i="8"/>
  <c r="AN19" i="8" s="1"/>
  <c r="AK19" i="8"/>
  <c r="A20" i="8"/>
  <c r="T20" i="8"/>
  <c r="V20" i="8"/>
  <c r="X20" i="8"/>
  <c r="Y20" i="8"/>
  <c r="AH20" i="8"/>
  <c r="AI20" i="8"/>
  <c r="AN20" i="8" s="1"/>
  <c r="AK20" i="8"/>
  <c r="A21" i="8"/>
  <c r="T21" i="8"/>
  <c r="V21" i="8"/>
  <c r="X21" i="8"/>
  <c r="Y21" i="8"/>
  <c r="AH21" i="8"/>
  <c r="AI21" i="8"/>
  <c r="AN21" i="8" s="1"/>
  <c r="AK21" i="8"/>
  <c r="A22" i="8"/>
  <c r="T22" i="8"/>
  <c r="V22" i="8"/>
  <c r="X22" i="8"/>
  <c r="Y22" i="8"/>
  <c r="AH22" i="8"/>
  <c r="AI22" i="8"/>
  <c r="AN22" i="8" s="1"/>
  <c r="AK22" i="8"/>
  <c r="A23" i="8"/>
  <c r="T23" i="8"/>
  <c r="V23" i="8"/>
  <c r="X23" i="8"/>
  <c r="Y23" i="8"/>
  <c r="AH23" i="8"/>
  <c r="AI23" i="8"/>
  <c r="AN23" i="8" s="1"/>
  <c r="AK23" i="8"/>
  <c r="A24" i="8"/>
  <c r="T24" i="8"/>
  <c r="V24" i="8"/>
  <c r="X24" i="8"/>
  <c r="Y24" i="8"/>
  <c r="AH24" i="8"/>
  <c r="AI24" i="8"/>
  <c r="AN24" i="8" s="1"/>
  <c r="AK24" i="8"/>
  <c r="A25" i="8"/>
  <c r="T25" i="8"/>
  <c r="V25" i="8"/>
  <c r="X25" i="8"/>
  <c r="Y25" i="8"/>
  <c r="AH25" i="8"/>
  <c r="AI25" i="8"/>
  <c r="AN25" i="8" s="1"/>
  <c r="AK25" i="8"/>
  <c r="A26" i="8"/>
  <c r="T26" i="8"/>
  <c r="V26" i="8"/>
  <c r="X26" i="8"/>
  <c r="Y26" i="8"/>
  <c r="AH26" i="8"/>
  <c r="AI26" i="8"/>
  <c r="AN26" i="8" s="1"/>
  <c r="AK26" i="8"/>
  <c r="A27" i="8"/>
  <c r="T27" i="8"/>
  <c r="V27" i="8"/>
  <c r="X27" i="8"/>
  <c r="Y27" i="8"/>
  <c r="AH27" i="8"/>
  <c r="AI27" i="8"/>
  <c r="AN27" i="8" s="1"/>
  <c r="AK27" i="8"/>
  <c r="A28" i="8"/>
  <c r="T28" i="8"/>
  <c r="V28" i="8"/>
  <c r="X28" i="8"/>
  <c r="Y28" i="8"/>
  <c r="AH28" i="8"/>
  <c r="AI28" i="8"/>
  <c r="AN28" i="8" s="1"/>
  <c r="AK28" i="8"/>
  <c r="A29" i="8"/>
  <c r="T29" i="8"/>
  <c r="V29" i="8"/>
  <c r="X29" i="8"/>
  <c r="Y29" i="8"/>
  <c r="AH29" i="8"/>
  <c r="AI29" i="8"/>
  <c r="AN29" i="8" s="1"/>
  <c r="AK29" i="8"/>
  <c r="A30" i="8"/>
  <c r="T30" i="8"/>
  <c r="V30" i="8"/>
  <c r="X30" i="8"/>
  <c r="Y30" i="8"/>
  <c r="AH30" i="8"/>
  <c r="AI30" i="8"/>
  <c r="AN30" i="8" s="1"/>
  <c r="AK30" i="8"/>
  <c r="A31" i="8"/>
  <c r="T31" i="8"/>
  <c r="V31" i="8"/>
  <c r="X31" i="8"/>
  <c r="Y31" i="8"/>
  <c r="AH31" i="8"/>
  <c r="AI31" i="8"/>
  <c r="AN31" i="8" s="1"/>
  <c r="AK31" i="8"/>
  <c r="A32" i="8"/>
  <c r="T32" i="8"/>
  <c r="V32" i="8"/>
  <c r="X32" i="8"/>
  <c r="Y32" i="8"/>
  <c r="AH32" i="8"/>
  <c r="AI32" i="8"/>
  <c r="AN32" i="8" s="1"/>
  <c r="AK32" i="8"/>
  <c r="A33" i="8"/>
  <c r="T33" i="8"/>
  <c r="V33" i="8"/>
  <c r="X33" i="8"/>
  <c r="Y33" i="8"/>
  <c r="AH33" i="8"/>
  <c r="AI33" i="8"/>
  <c r="AN33" i="8" s="1"/>
  <c r="AK33" i="8"/>
  <c r="A34" i="8"/>
  <c r="T34" i="8"/>
  <c r="V34" i="8"/>
  <c r="X34" i="8"/>
  <c r="Y34" i="8"/>
  <c r="AH34" i="8"/>
  <c r="AI34" i="8"/>
  <c r="AN34" i="8" s="1"/>
  <c r="AK34" i="8"/>
  <c r="A35" i="8"/>
  <c r="T35" i="8"/>
  <c r="V35" i="8"/>
  <c r="X35" i="8"/>
  <c r="Y35" i="8"/>
  <c r="AH35" i="8"/>
  <c r="AI35" i="8"/>
  <c r="AN35" i="8" s="1"/>
  <c r="AK35" i="8"/>
  <c r="A36" i="8"/>
  <c r="T36" i="8"/>
  <c r="V36" i="8"/>
  <c r="X36" i="8"/>
  <c r="Y36" i="8"/>
  <c r="AH36" i="8"/>
  <c r="AI36" i="8"/>
  <c r="AN36" i="8" s="1"/>
  <c r="AK36" i="8"/>
  <c r="A37" i="8"/>
  <c r="T37" i="8"/>
  <c r="V37" i="8"/>
  <c r="X37" i="8"/>
  <c r="Y37" i="8"/>
  <c r="AH37" i="8"/>
  <c r="AI37" i="8"/>
  <c r="AN37" i="8" s="1"/>
  <c r="AK37" i="8"/>
  <c r="A38" i="8"/>
  <c r="T38" i="8"/>
  <c r="V38" i="8"/>
  <c r="X38" i="8"/>
  <c r="Y38" i="8"/>
  <c r="AH38" i="8"/>
  <c r="AI38" i="8"/>
  <c r="AN38" i="8" s="1"/>
  <c r="AK38" i="8"/>
  <c r="A39" i="8"/>
  <c r="T39" i="8"/>
  <c r="V39" i="8"/>
  <c r="X39" i="8"/>
  <c r="Y39" i="8"/>
  <c r="AH39" i="8"/>
  <c r="AI39" i="8"/>
  <c r="AN39" i="8" s="1"/>
  <c r="AK39" i="8"/>
  <c r="A40" i="8"/>
  <c r="T40" i="8"/>
  <c r="V40" i="8"/>
  <c r="X40" i="8"/>
  <c r="Y40" i="8"/>
  <c r="AH40" i="8"/>
  <c r="AI40" i="8"/>
  <c r="AN40" i="8" s="1"/>
  <c r="AK40" i="8"/>
  <c r="A41" i="8"/>
  <c r="T41" i="8"/>
  <c r="V41" i="8"/>
  <c r="X41" i="8"/>
  <c r="Y41" i="8"/>
  <c r="AH41" i="8"/>
  <c r="AI41" i="8"/>
  <c r="AN41" i="8" s="1"/>
  <c r="AK41" i="8"/>
  <c r="A42" i="8"/>
  <c r="T42" i="8"/>
  <c r="V42" i="8"/>
  <c r="X42" i="8"/>
  <c r="Y42" i="8"/>
  <c r="AH42" i="8"/>
  <c r="AI42" i="8"/>
  <c r="AN42" i="8" s="1"/>
  <c r="AK42" i="8"/>
  <c r="A43" i="8"/>
  <c r="T43" i="8"/>
  <c r="V43" i="8"/>
  <c r="X43" i="8"/>
  <c r="Y43" i="8"/>
  <c r="AH43" i="8"/>
  <c r="AI43" i="8"/>
  <c r="AN43" i="8" s="1"/>
  <c r="AK43" i="8"/>
  <c r="A44" i="8"/>
  <c r="T44" i="8"/>
  <c r="V44" i="8"/>
  <c r="X44" i="8"/>
  <c r="Y44" i="8"/>
  <c r="AH44" i="8"/>
  <c r="AI44" i="8"/>
  <c r="AN44" i="8" s="1"/>
  <c r="AK44" i="8"/>
  <c r="A45" i="8"/>
  <c r="T45" i="8"/>
  <c r="V45" i="8"/>
  <c r="X45" i="8"/>
  <c r="Y45" i="8"/>
  <c r="AH45" i="8"/>
  <c r="AI45" i="8"/>
  <c r="AN45" i="8" s="1"/>
  <c r="AK45" i="8"/>
  <c r="A46" i="8"/>
  <c r="T46" i="8"/>
  <c r="V46" i="8"/>
  <c r="X46" i="8"/>
  <c r="Y46" i="8"/>
  <c r="AH46" i="8"/>
  <c r="AI46" i="8"/>
  <c r="AN46" i="8" s="1"/>
  <c r="AK46" i="8"/>
  <c r="A47" i="8"/>
  <c r="T47" i="8"/>
  <c r="V47" i="8"/>
  <c r="X47" i="8"/>
  <c r="Y47" i="8"/>
  <c r="AH47" i="8"/>
  <c r="AI47" i="8"/>
  <c r="AN47" i="8" s="1"/>
  <c r="AK47" i="8"/>
  <c r="A48" i="8"/>
  <c r="T48" i="8"/>
  <c r="V48" i="8"/>
  <c r="X48" i="8"/>
  <c r="Y48" i="8"/>
  <c r="AH48" i="8"/>
  <c r="AI48" i="8"/>
  <c r="AN48" i="8" s="1"/>
  <c r="AK48" i="8"/>
  <c r="A49" i="8"/>
  <c r="T49" i="8"/>
  <c r="V49" i="8"/>
  <c r="X49" i="8"/>
  <c r="Y49" i="8"/>
  <c r="AH49" i="8"/>
  <c r="AI49" i="8"/>
  <c r="AN49" i="8" s="1"/>
  <c r="AK49" i="8"/>
  <c r="A50" i="8"/>
  <c r="T50" i="8"/>
  <c r="V50" i="8"/>
  <c r="X50" i="8"/>
  <c r="Y50" i="8"/>
  <c r="AH50" i="8"/>
  <c r="AI50" i="8"/>
  <c r="AN50" i="8" s="1"/>
  <c r="AK50" i="8"/>
  <c r="A51" i="8"/>
  <c r="T51" i="8"/>
  <c r="V51" i="8"/>
  <c r="X51" i="8"/>
  <c r="Y51" i="8"/>
  <c r="AH51" i="8"/>
  <c r="AI51" i="8"/>
  <c r="AN51" i="8" s="1"/>
  <c r="AK51" i="8"/>
  <c r="A52" i="8"/>
  <c r="T52" i="8"/>
  <c r="V52" i="8"/>
  <c r="X52" i="8"/>
  <c r="Y52" i="8"/>
  <c r="AH52" i="8"/>
  <c r="AI52" i="8"/>
  <c r="AN52" i="8" s="1"/>
  <c r="AK52" i="8"/>
  <c r="A53" i="8"/>
  <c r="T53" i="8"/>
  <c r="V53" i="8"/>
  <c r="X53" i="8"/>
  <c r="Y53" i="8"/>
  <c r="AH53" i="8"/>
  <c r="AI53" i="8"/>
  <c r="AN53" i="8" s="1"/>
  <c r="AK53" i="8"/>
  <c r="A54" i="8"/>
  <c r="T54" i="8"/>
  <c r="V54" i="8"/>
  <c r="X54" i="8"/>
  <c r="Y54" i="8"/>
  <c r="AH54" i="8"/>
  <c r="AI54" i="8"/>
  <c r="AN54" i="8" s="1"/>
  <c r="AK54" i="8"/>
  <c r="A55" i="8"/>
  <c r="T55" i="8"/>
  <c r="V55" i="8"/>
  <c r="X55" i="8"/>
  <c r="Y55" i="8"/>
  <c r="AH55" i="8"/>
  <c r="AI55" i="8"/>
  <c r="AN55" i="8" s="1"/>
  <c r="AK55" i="8"/>
  <c r="A56" i="8"/>
  <c r="T56" i="8"/>
  <c r="V56" i="8"/>
  <c r="X56" i="8"/>
  <c r="Y56" i="8"/>
  <c r="AH56" i="8"/>
  <c r="AI56" i="8"/>
  <c r="AN56" i="8" s="1"/>
  <c r="AK56" i="8"/>
  <c r="A57" i="8"/>
  <c r="T57" i="8"/>
  <c r="V57" i="8"/>
  <c r="X57" i="8"/>
  <c r="Y57" i="8"/>
  <c r="AH57" i="8"/>
  <c r="AI57" i="8"/>
  <c r="AN57" i="8" s="1"/>
  <c r="AK57" i="8"/>
  <c r="A58" i="8"/>
  <c r="T58" i="8"/>
  <c r="V58" i="8"/>
  <c r="X58" i="8"/>
  <c r="Y58" i="8"/>
  <c r="AH58" i="8"/>
  <c r="AI58" i="8"/>
  <c r="AN58" i="8" s="1"/>
  <c r="AK58" i="8"/>
  <c r="A59" i="8"/>
  <c r="T59" i="8"/>
  <c r="V59" i="8"/>
  <c r="X59" i="8"/>
  <c r="Y59" i="8"/>
  <c r="AH59" i="8"/>
  <c r="AI59" i="8"/>
  <c r="AN59" i="8" s="1"/>
  <c r="AK59" i="8"/>
  <c r="A60" i="8"/>
  <c r="T60" i="8"/>
  <c r="V60" i="8"/>
  <c r="X60" i="8"/>
  <c r="Y60" i="8"/>
  <c r="AH60" i="8"/>
  <c r="AI60" i="8"/>
  <c r="AN60" i="8" s="1"/>
  <c r="AK60" i="8"/>
  <c r="A61" i="8"/>
  <c r="T61" i="8"/>
  <c r="V61" i="8"/>
  <c r="X61" i="8"/>
  <c r="Y61" i="8"/>
  <c r="AH61" i="8"/>
  <c r="AI61" i="8"/>
  <c r="AN61" i="8" s="1"/>
  <c r="AK61" i="8"/>
  <c r="A62" i="8"/>
  <c r="T62" i="8"/>
  <c r="V62" i="8"/>
  <c r="X62" i="8"/>
  <c r="Y62" i="8"/>
  <c r="AH62" i="8"/>
  <c r="AI62" i="8"/>
  <c r="AN62" i="8" s="1"/>
  <c r="AK62" i="8"/>
  <c r="A63" i="8"/>
  <c r="T63" i="8"/>
  <c r="V63" i="8"/>
  <c r="X63" i="8"/>
  <c r="Y63" i="8"/>
  <c r="AH63" i="8"/>
  <c r="AI63" i="8"/>
  <c r="AN63" i="8" s="1"/>
  <c r="AK63" i="8"/>
  <c r="A64" i="8"/>
  <c r="T64" i="8"/>
  <c r="V64" i="8"/>
  <c r="X64" i="8"/>
  <c r="Y64" i="8"/>
  <c r="AH64" i="8"/>
  <c r="AI64" i="8"/>
  <c r="AN64" i="8" s="1"/>
  <c r="AK64" i="8"/>
  <c r="A65" i="8"/>
  <c r="T65" i="8"/>
  <c r="V65" i="8"/>
  <c r="X65" i="8"/>
  <c r="Y65" i="8"/>
  <c r="AH65" i="8"/>
  <c r="AI65" i="8"/>
  <c r="AN65" i="8" s="1"/>
  <c r="AK65" i="8"/>
  <c r="A66" i="8"/>
  <c r="T66" i="8"/>
  <c r="V66" i="8"/>
  <c r="X66" i="8"/>
  <c r="Y66" i="8"/>
  <c r="AH66" i="8"/>
  <c r="AI66" i="8"/>
  <c r="AN66" i="8" s="1"/>
  <c r="AK66" i="8"/>
  <c r="A67" i="8"/>
  <c r="T67" i="8"/>
  <c r="V67" i="8"/>
  <c r="X67" i="8"/>
  <c r="Y67" i="8"/>
  <c r="AH67" i="8"/>
  <c r="AI67" i="8"/>
  <c r="AN67" i="8" s="1"/>
  <c r="AK67" i="8"/>
  <c r="A68" i="8"/>
  <c r="T68" i="8"/>
  <c r="V68" i="8"/>
  <c r="X68" i="8"/>
  <c r="Y68" i="8"/>
  <c r="AH68" i="8"/>
  <c r="AI68" i="8"/>
  <c r="AN68" i="8" s="1"/>
  <c r="AK68" i="8"/>
  <c r="A69" i="8"/>
  <c r="T69" i="8"/>
  <c r="V69" i="8"/>
  <c r="X69" i="8"/>
  <c r="Y69" i="8"/>
  <c r="AH69" i="8"/>
  <c r="AI69" i="8"/>
  <c r="AN69" i="8" s="1"/>
  <c r="AK69" i="8"/>
  <c r="A70" i="8"/>
  <c r="T70" i="8"/>
  <c r="V70" i="8"/>
  <c r="X70" i="8"/>
  <c r="Y70" i="8"/>
  <c r="AH70" i="8"/>
  <c r="AI70" i="8"/>
  <c r="AN70" i="8" s="1"/>
  <c r="AK70" i="8"/>
  <c r="A71" i="8"/>
  <c r="T71" i="8"/>
  <c r="V71" i="8"/>
  <c r="X71" i="8"/>
  <c r="Y71" i="8"/>
  <c r="AH71" i="8"/>
  <c r="AI71" i="8"/>
  <c r="AN71" i="8" s="1"/>
  <c r="AK71" i="8"/>
  <c r="A72" i="8"/>
  <c r="T72" i="8"/>
  <c r="V72" i="8"/>
  <c r="X72" i="8"/>
  <c r="Y72" i="8"/>
  <c r="AH72" i="8"/>
  <c r="AI72" i="8"/>
  <c r="AN72" i="8" s="1"/>
  <c r="AK72" i="8"/>
  <c r="A73" i="8"/>
  <c r="T73" i="8"/>
  <c r="V73" i="8"/>
  <c r="X73" i="8"/>
  <c r="Y73" i="8"/>
  <c r="AH73" i="8"/>
  <c r="AI73" i="8"/>
  <c r="AN73" i="8" s="1"/>
  <c r="AK73" i="8"/>
  <c r="A74" i="8"/>
  <c r="T74" i="8"/>
  <c r="V74" i="8"/>
  <c r="X74" i="8"/>
  <c r="Y74" i="8"/>
  <c r="AH74" i="8"/>
  <c r="AI74" i="8"/>
  <c r="AN74" i="8" s="1"/>
  <c r="AK74" i="8"/>
  <c r="A75" i="8"/>
  <c r="T75" i="8"/>
  <c r="V75" i="8"/>
  <c r="X75" i="8"/>
  <c r="Y75" i="8"/>
  <c r="AH75" i="8"/>
  <c r="AI75" i="8"/>
  <c r="AN75" i="8" s="1"/>
  <c r="AK75" i="8"/>
  <c r="A76" i="8"/>
  <c r="T76" i="8"/>
  <c r="V76" i="8"/>
  <c r="X76" i="8"/>
  <c r="Y76" i="8"/>
  <c r="AH76" i="8"/>
  <c r="AI76" i="8"/>
  <c r="AN76" i="8" s="1"/>
  <c r="AK76" i="8"/>
  <c r="A77" i="8"/>
  <c r="T77" i="8"/>
  <c r="V77" i="8"/>
  <c r="X77" i="8"/>
  <c r="Y77" i="8"/>
  <c r="AH77" i="8"/>
  <c r="AI77" i="8"/>
  <c r="AN77" i="8" s="1"/>
  <c r="AK77" i="8"/>
  <c r="A78" i="8"/>
  <c r="T78" i="8"/>
  <c r="V78" i="8"/>
  <c r="X78" i="8"/>
  <c r="Y78" i="8"/>
  <c r="AH78" i="8"/>
  <c r="AI78" i="8"/>
  <c r="AN78" i="8" s="1"/>
  <c r="AK78" i="8"/>
  <c r="A79" i="8"/>
  <c r="T79" i="8"/>
  <c r="V79" i="8"/>
  <c r="X79" i="8"/>
  <c r="Y79" i="8"/>
  <c r="AH79" i="8"/>
  <c r="AI79" i="8"/>
  <c r="AN79" i="8" s="1"/>
  <c r="AK79" i="8"/>
  <c r="A80" i="8"/>
  <c r="T80" i="8"/>
  <c r="V80" i="8"/>
  <c r="X80" i="8"/>
  <c r="Y80" i="8"/>
  <c r="AH80" i="8"/>
  <c r="AI80" i="8"/>
  <c r="AN80" i="8" s="1"/>
  <c r="AK80" i="8"/>
  <c r="A81" i="8"/>
  <c r="T81" i="8"/>
  <c r="V81" i="8"/>
  <c r="X81" i="8"/>
  <c r="Y81" i="8"/>
  <c r="AH81" i="8"/>
  <c r="AI81" i="8"/>
  <c r="AN81" i="8" s="1"/>
  <c r="AK81" i="8"/>
  <c r="A82" i="8"/>
  <c r="T82" i="8"/>
  <c r="V82" i="8"/>
  <c r="X82" i="8"/>
  <c r="Y82" i="8"/>
  <c r="AH82" i="8"/>
  <c r="AI82" i="8"/>
  <c r="AN82" i="8" s="1"/>
  <c r="AK82" i="8"/>
  <c r="A83" i="8"/>
  <c r="T83" i="8"/>
  <c r="V83" i="8"/>
  <c r="X83" i="8"/>
  <c r="Y83" i="8"/>
  <c r="AH83" i="8"/>
  <c r="AI83" i="8"/>
  <c r="AN83" i="8" s="1"/>
  <c r="AK83" i="8"/>
  <c r="A84" i="8"/>
  <c r="T84" i="8"/>
  <c r="V84" i="8"/>
  <c r="X84" i="8"/>
  <c r="Y84" i="8"/>
  <c r="AH84" i="8"/>
  <c r="AI84" i="8"/>
  <c r="AN84" i="8" s="1"/>
  <c r="AK84" i="8"/>
  <c r="A85" i="8"/>
  <c r="T85" i="8"/>
  <c r="V85" i="8"/>
  <c r="X85" i="8"/>
  <c r="Y85" i="8"/>
  <c r="AH85" i="8"/>
  <c r="AI85" i="8"/>
  <c r="AN85" i="8" s="1"/>
  <c r="AK85" i="8"/>
  <c r="A86" i="8"/>
  <c r="T86" i="8"/>
  <c r="V86" i="8"/>
  <c r="X86" i="8"/>
  <c r="Y86" i="8"/>
  <c r="AH86" i="8"/>
  <c r="AI86" i="8"/>
  <c r="AN86" i="8" s="1"/>
  <c r="AK86" i="8"/>
  <c r="A87" i="8"/>
  <c r="T87" i="8"/>
  <c r="V87" i="8"/>
  <c r="X87" i="8"/>
  <c r="Y87" i="8"/>
  <c r="AH87" i="8"/>
  <c r="AI87" i="8"/>
  <c r="AN87" i="8" s="1"/>
  <c r="AK87" i="8"/>
  <c r="A88" i="8"/>
  <c r="T88" i="8"/>
  <c r="V88" i="8"/>
  <c r="X88" i="8"/>
  <c r="Y88" i="8"/>
  <c r="AH88" i="8"/>
  <c r="AI88" i="8"/>
  <c r="AN88" i="8" s="1"/>
  <c r="AK88" i="8"/>
  <c r="A89" i="8"/>
  <c r="T89" i="8"/>
  <c r="V89" i="8"/>
  <c r="X89" i="8"/>
  <c r="Y89" i="8"/>
  <c r="AH89" i="8"/>
  <c r="AI89" i="8"/>
  <c r="AN89" i="8" s="1"/>
  <c r="AK89" i="8"/>
  <c r="A90" i="8"/>
  <c r="T90" i="8"/>
  <c r="V90" i="8"/>
  <c r="X90" i="8"/>
  <c r="Y90" i="8"/>
  <c r="AH90" i="8"/>
  <c r="AI90" i="8"/>
  <c r="AN90" i="8" s="1"/>
  <c r="AK90" i="8"/>
  <c r="A91" i="8"/>
  <c r="T91" i="8"/>
  <c r="V91" i="8"/>
  <c r="X91" i="8"/>
  <c r="Y91" i="8"/>
  <c r="AH91" i="8"/>
  <c r="AI91" i="8"/>
  <c r="AN91" i="8" s="1"/>
  <c r="AK91" i="8"/>
  <c r="A92" i="8"/>
  <c r="T92" i="8"/>
  <c r="V92" i="8"/>
  <c r="X92" i="8"/>
  <c r="Y92" i="8"/>
  <c r="AH92" i="8"/>
  <c r="AI92" i="8"/>
  <c r="AN92" i="8" s="1"/>
  <c r="AK92" i="8"/>
  <c r="A93" i="8"/>
  <c r="T93" i="8"/>
  <c r="V93" i="8"/>
  <c r="X93" i="8"/>
  <c r="Y93" i="8"/>
  <c r="AH93" i="8"/>
  <c r="AI93" i="8"/>
  <c r="AN93" i="8" s="1"/>
  <c r="AK93" i="8"/>
  <c r="A94" i="8"/>
  <c r="T94" i="8"/>
  <c r="V94" i="8"/>
  <c r="X94" i="8"/>
  <c r="Y94" i="8"/>
  <c r="AH94" i="8"/>
  <c r="AI94" i="8"/>
  <c r="AN94" i="8" s="1"/>
  <c r="AK94" i="8"/>
  <c r="A95" i="8"/>
  <c r="T95" i="8"/>
  <c r="V95" i="8"/>
  <c r="X95" i="8"/>
  <c r="Y95" i="8"/>
  <c r="AH95" i="8"/>
  <c r="AI95" i="8"/>
  <c r="AN95" i="8" s="1"/>
  <c r="AK95" i="8"/>
  <c r="A96" i="8"/>
  <c r="T96" i="8"/>
  <c r="V96" i="8"/>
  <c r="X96" i="8"/>
  <c r="Y96" i="8"/>
  <c r="AH96" i="8"/>
  <c r="AI96" i="8"/>
  <c r="AN96" i="8" s="1"/>
  <c r="AK96" i="8"/>
  <c r="A97" i="8"/>
  <c r="T97" i="8"/>
  <c r="V97" i="8"/>
  <c r="X97" i="8"/>
  <c r="Y97" i="8"/>
  <c r="AH97" i="8"/>
  <c r="AI97" i="8"/>
  <c r="AN97" i="8" s="1"/>
  <c r="AK97" i="8"/>
  <c r="A98" i="8"/>
  <c r="T98" i="8"/>
  <c r="V98" i="8"/>
  <c r="X98" i="8"/>
  <c r="Y98" i="8"/>
  <c r="AH98" i="8"/>
  <c r="AI98" i="8"/>
  <c r="AN98" i="8" s="1"/>
  <c r="AK98" i="8"/>
  <c r="A99" i="8"/>
  <c r="T99" i="8"/>
  <c r="V99" i="8"/>
  <c r="X99" i="8"/>
  <c r="Y99" i="8"/>
  <c r="AH99" i="8"/>
  <c r="AI99" i="8"/>
  <c r="AN99" i="8" s="1"/>
  <c r="AK99" i="8"/>
  <c r="A100" i="8"/>
  <c r="T100" i="8"/>
  <c r="V100" i="8"/>
  <c r="X100" i="8"/>
  <c r="Y100" i="8"/>
  <c r="AH100" i="8"/>
  <c r="AI100" i="8"/>
  <c r="AN100" i="8" s="1"/>
  <c r="AK100" i="8"/>
  <c r="A101" i="8"/>
  <c r="T101" i="8"/>
  <c r="V101" i="8"/>
  <c r="X101" i="8"/>
  <c r="Y101" i="8"/>
  <c r="AH101" i="8"/>
  <c r="AI101" i="8"/>
  <c r="AN101" i="8" s="1"/>
  <c r="AK101" i="8"/>
  <c r="A102" i="8"/>
  <c r="T102" i="8"/>
  <c r="V102" i="8"/>
  <c r="X102" i="8"/>
  <c r="Y102" i="8"/>
  <c r="AH102" i="8"/>
  <c r="AI102" i="8"/>
  <c r="AN102" i="8" s="1"/>
  <c r="AK102" i="8"/>
  <c r="A103" i="8"/>
  <c r="T103" i="8"/>
  <c r="V103" i="8"/>
  <c r="X103" i="8"/>
  <c r="Y103" i="8"/>
  <c r="AH103" i="8"/>
  <c r="AI103" i="8"/>
  <c r="AN103" i="8" s="1"/>
  <c r="AK103" i="8"/>
  <c r="A104" i="8"/>
  <c r="T104" i="8"/>
  <c r="V104" i="8"/>
  <c r="X104" i="8"/>
  <c r="Y104" i="8"/>
  <c r="AH104" i="8"/>
  <c r="AI104" i="8"/>
  <c r="AN104" i="8" s="1"/>
  <c r="AK104" i="8"/>
  <c r="A105" i="8"/>
  <c r="T105" i="8"/>
  <c r="V105" i="8"/>
  <c r="X105" i="8"/>
  <c r="Y105" i="8"/>
  <c r="AH105" i="8"/>
  <c r="AI105" i="8"/>
  <c r="AN105" i="8" s="1"/>
  <c r="AK105" i="8"/>
  <c r="A106" i="8"/>
  <c r="T106" i="8"/>
  <c r="V106" i="8"/>
  <c r="X106" i="8"/>
  <c r="Y106" i="8"/>
  <c r="AH106" i="8"/>
  <c r="AI106" i="8"/>
  <c r="AN106" i="8" s="1"/>
  <c r="AK106" i="8"/>
  <c r="A107" i="8"/>
  <c r="T107" i="8"/>
  <c r="V107" i="8"/>
  <c r="X107" i="8"/>
  <c r="Y107" i="8"/>
  <c r="AH107" i="8"/>
  <c r="AI107" i="8"/>
  <c r="AN107" i="8" s="1"/>
  <c r="AK107" i="8"/>
  <c r="A108" i="8"/>
  <c r="T108" i="8"/>
  <c r="V108" i="8"/>
  <c r="X108" i="8"/>
  <c r="Y108" i="8"/>
  <c r="AH108" i="8"/>
  <c r="AI108" i="8"/>
  <c r="AN108" i="8" s="1"/>
  <c r="AK108" i="8"/>
  <c r="A109" i="8"/>
  <c r="T109" i="8"/>
  <c r="V109" i="8"/>
  <c r="X109" i="8"/>
  <c r="Y109" i="8"/>
  <c r="AH109" i="8"/>
  <c r="AI109" i="8"/>
  <c r="AN109" i="8" s="1"/>
  <c r="AK109" i="8"/>
  <c r="A110" i="8"/>
  <c r="T110" i="8"/>
  <c r="V110" i="8"/>
  <c r="X110" i="8"/>
  <c r="Y110" i="8"/>
  <c r="AH110" i="8"/>
  <c r="AI110" i="8"/>
  <c r="AN110" i="8" s="1"/>
  <c r="AK110" i="8"/>
  <c r="A111" i="8"/>
  <c r="T111" i="8"/>
  <c r="V111" i="8"/>
  <c r="X111" i="8"/>
  <c r="Y111" i="8"/>
  <c r="AH111" i="8"/>
  <c r="AI111" i="8"/>
  <c r="AN111" i="8" s="1"/>
  <c r="AK111" i="8"/>
  <c r="A112" i="8"/>
  <c r="T112" i="8"/>
  <c r="V112" i="8"/>
  <c r="X112" i="8"/>
  <c r="Y112" i="8"/>
  <c r="AH112" i="8"/>
  <c r="AI112" i="8"/>
  <c r="AN112" i="8" s="1"/>
  <c r="AK112" i="8"/>
  <c r="A113" i="8"/>
  <c r="T113" i="8"/>
  <c r="V113" i="8"/>
  <c r="X113" i="8"/>
  <c r="Y113" i="8"/>
  <c r="AH113" i="8"/>
  <c r="AI113" i="8"/>
  <c r="AN113" i="8" s="1"/>
  <c r="AK113" i="8"/>
  <c r="A114" i="8"/>
  <c r="T114" i="8"/>
  <c r="V114" i="8"/>
  <c r="X114" i="8"/>
  <c r="Y114" i="8"/>
  <c r="AH114" i="8"/>
  <c r="AI114" i="8"/>
  <c r="AN114" i="8" s="1"/>
  <c r="AK114" i="8"/>
  <c r="A115" i="8"/>
  <c r="T115" i="8"/>
  <c r="V115" i="8"/>
  <c r="X115" i="8"/>
  <c r="Y115" i="8"/>
  <c r="AH115" i="8"/>
  <c r="AI115" i="8"/>
  <c r="AN115" i="8" s="1"/>
  <c r="AK115" i="8"/>
  <c r="A116" i="8"/>
  <c r="T116" i="8"/>
  <c r="V116" i="8"/>
  <c r="X116" i="8"/>
  <c r="Y116" i="8"/>
  <c r="AH116" i="8"/>
  <c r="AI116" i="8"/>
  <c r="AN116" i="8" s="1"/>
  <c r="AK116" i="8"/>
  <c r="A117" i="8"/>
  <c r="T117" i="8"/>
  <c r="V117" i="8"/>
  <c r="X117" i="8"/>
  <c r="Y117" i="8"/>
  <c r="AH117" i="8"/>
  <c r="AI117" i="8"/>
  <c r="AN117" i="8" s="1"/>
  <c r="AK117" i="8"/>
  <c r="A118" i="8"/>
  <c r="T118" i="8"/>
  <c r="V118" i="8"/>
  <c r="X118" i="8"/>
  <c r="Y118" i="8"/>
  <c r="AH118" i="8"/>
  <c r="AI118" i="8"/>
  <c r="AN118" i="8" s="1"/>
  <c r="AK118" i="8"/>
  <c r="A119" i="8"/>
  <c r="T119" i="8"/>
  <c r="V119" i="8"/>
  <c r="X119" i="8"/>
  <c r="Y119" i="8"/>
  <c r="AH119" i="8"/>
  <c r="AI119" i="8"/>
  <c r="AN119" i="8" s="1"/>
  <c r="AK119" i="8"/>
  <c r="A120" i="8"/>
  <c r="T120" i="8"/>
  <c r="V120" i="8"/>
  <c r="X120" i="8"/>
  <c r="Y120" i="8"/>
  <c r="AH120" i="8"/>
  <c r="AI120" i="8"/>
  <c r="AN120" i="8" s="1"/>
  <c r="AK120" i="8"/>
  <c r="A121" i="8"/>
  <c r="T121" i="8"/>
  <c r="V121" i="8"/>
  <c r="X121" i="8"/>
  <c r="Y121" i="8"/>
  <c r="AH121" i="8"/>
  <c r="AI121" i="8"/>
  <c r="AN121" i="8" s="1"/>
  <c r="AK121" i="8"/>
  <c r="A122" i="8"/>
  <c r="T122" i="8"/>
  <c r="V122" i="8"/>
  <c r="X122" i="8"/>
  <c r="Y122" i="8"/>
  <c r="AH122" i="8"/>
  <c r="AI122" i="8"/>
  <c r="AN122" i="8" s="1"/>
  <c r="AK122" i="8"/>
  <c r="A123" i="8"/>
  <c r="T123" i="8"/>
  <c r="V123" i="8"/>
  <c r="X123" i="8"/>
  <c r="Y123" i="8"/>
  <c r="AH123" i="8"/>
  <c r="AI123" i="8"/>
  <c r="AN123" i="8" s="1"/>
  <c r="AK123" i="8"/>
  <c r="A124" i="8"/>
  <c r="T124" i="8"/>
  <c r="V124" i="8"/>
  <c r="X124" i="8"/>
  <c r="Y124" i="8"/>
  <c r="AH124" i="8"/>
  <c r="AI124" i="8"/>
  <c r="AN124" i="8" s="1"/>
  <c r="AK124" i="8"/>
  <c r="A125" i="8"/>
  <c r="T125" i="8"/>
  <c r="V125" i="8"/>
  <c r="X125" i="8"/>
  <c r="Y125" i="8"/>
  <c r="AH125" i="8"/>
  <c r="AI125" i="8"/>
  <c r="AN125" i="8" s="1"/>
  <c r="AK125" i="8"/>
  <c r="A126" i="8"/>
  <c r="T126" i="8"/>
  <c r="V126" i="8"/>
  <c r="X126" i="8"/>
  <c r="Y126" i="8"/>
  <c r="AH126" i="8"/>
  <c r="AI126" i="8"/>
  <c r="AN126" i="8" s="1"/>
  <c r="AK126" i="8"/>
  <c r="A127" i="8"/>
  <c r="T127" i="8"/>
  <c r="V127" i="8"/>
  <c r="X127" i="8"/>
  <c r="Y127" i="8"/>
  <c r="AH127" i="8"/>
  <c r="AI127" i="8"/>
  <c r="AN127" i="8" s="1"/>
  <c r="AK127" i="8"/>
  <c r="A128" i="8"/>
  <c r="T128" i="8"/>
  <c r="V128" i="8"/>
  <c r="X128" i="8"/>
  <c r="Y128" i="8"/>
  <c r="AH128" i="8"/>
  <c r="AI128" i="8"/>
  <c r="AN128" i="8" s="1"/>
  <c r="AK128" i="8"/>
  <c r="A129" i="8"/>
  <c r="T129" i="8"/>
  <c r="V129" i="8"/>
  <c r="X129" i="8"/>
  <c r="Y129" i="8"/>
  <c r="AH129" i="8"/>
  <c r="AI129" i="8"/>
  <c r="AN129" i="8" s="1"/>
  <c r="AK129" i="8"/>
  <c r="A130" i="8"/>
  <c r="T130" i="8"/>
  <c r="V130" i="8"/>
  <c r="X130" i="8"/>
  <c r="Y130" i="8"/>
  <c r="AH130" i="8"/>
  <c r="AI130" i="8"/>
  <c r="AN130" i="8" s="1"/>
  <c r="AK130" i="8"/>
  <c r="A131" i="8"/>
  <c r="T131" i="8"/>
  <c r="V131" i="8"/>
  <c r="X131" i="8"/>
  <c r="Y131" i="8"/>
  <c r="AH131" i="8"/>
  <c r="AI131" i="8"/>
  <c r="AN131" i="8" s="1"/>
  <c r="AK131" i="8"/>
  <c r="A132" i="8"/>
  <c r="T132" i="8"/>
  <c r="V132" i="8"/>
  <c r="X132" i="8"/>
  <c r="Y132" i="8"/>
  <c r="AH132" i="8"/>
  <c r="AI132" i="8"/>
  <c r="AN132" i="8" s="1"/>
  <c r="AK132" i="8"/>
  <c r="A133" i="8"/>
  <c r="T133" i="8"/>
  <c r="V133" i="8"/>
  <c r="X133" i="8"/>
  <c r="Y133" i="8"/>
  <c r="AH133" i="8"/>
  <c r="AI133" i="8"/>
  <c r="AN133" i="8" s="1"/>
  <c r="AK133" i="8"/>
  <c r="A134" i="8"/>
  <c r="T134" i="8"/>
  <c r="V134" i="8"/>
  <c r="X134" i="8"/>
  <c r="Y134" i="8"/>
  <c r="AH134" i="8"/>
  <c r="AI134" i="8"/>
  <c r="AN134" i="8" s="1"/>
  <c r="AK134" i="8"/>
  <c r="A135" i="8"/>
  <c r="T135" i="8"/>
  <c r="V135" i="8"/>
  <c r="X135" i="8"/>
  <c r="Y135" i="8"/>
  <c r="AH135" i="8"/>
  <c r="AI135" i="8"/>
  <c r="AN135" i="8" s="1"/>
  <c r="AK135" i="8"/>
  <c r="A136" i="8"/>
  <c r="T136" i="8"/>
  <c r="V136" i="8"/>
  <c r="X136" i="8"/>
  <c r="Y136" i="8"/>
  <c r="AH136" i="8"/>
  <c r="AI136" i="8"/>
  <c r="AN136" i="8" s="1"/>
  <c r="AK136" i="8"/>
  <c r="A137" i="8"/>
  <c r="T137" i="8"/>
  <c r="V137" i="8"/>
  <c r="X137" i="8"/>
  <c r="Y137" i="8"/>
  <c r="AH137" i="8"/>
  <c r="AI137" i="8"/>
  <c r="AN137" i="8" s="1"/>
  <c r="AK137" i="8"/>
  <c r="A138" i="8"/>
  <c r="T138" i="8"/>
  <c r="V138" i="8"/>
  <c r="X138" i="8"/>
  <c r="Y138" i="8"/>
  <c r="AH138" i="8"/>
  <c r="AI138" i="8"/>
  <c r="AN138" i="8" s="1"/>
  <c r="AK138" i="8"/>
  <c r="A139" i="8"/>
  <c r="T139" i="8"/>
  <c r="V139" i="8"/>
  <c r="X139" i="8"/>
  <c r="Y139" i="8"/>
  <c r="AH139" i="8"/>
  <c r="AI139" i="8"/>
  <c r="AN139" i="8" s="1"/>
  <c r="AK139" i="8"/>
  <c r="A140" i="8"/>
  <c r="T140" i="8"/>
  <c r="V140" i="8"/>
  <c r="X140" i="8"/>
  <c r="Y140" i="8"/>
  <c r="AH140" i="8"/>
  <c r="AI140" i="8"/>
  <c r="AN140" i="8" s="1"/>
  <c r="AK140" i="8"/>
  <c r="A141" i="8"/>
  <c r="T141" i="8"/>
  <c r="V141" i="8"/>
  <c r="X141" i="8"/>
  <c r="Y141" i="8"/>
  <c r="AH141" i="8"/>
  <c r="AI141" i="8"/>
  <c r="AN141" i="8" s="1"/>
  <c r="AK141" i="8"/>
  <c r="A142" i="8"/>
  <c r="T142" i="8"/>
  <c r="V142" i="8"/>
  <c r="X142" i="8"/>
  <c r="Y142" i="8"/>
  <c r="AH142" i="8"/>
  <c r="AI142" i="8"/>
  <c r="AN142" i="8" s="1"/>
  <c r="AK142" i="8"/>
  <c r="A143" i="8"/>
  <c r="T143" i="8"/>
  <c r="V143" i="8"/>
  <c r="X143" i="8"/>
  <c r="Y143" i="8"/>
  <c r="AH143" i="8"/>
  <c r="AI143" i="8"/>
  <c r="AN143" i="8" s="1"/>
  <c r="AK143" i="8"/>
  <c r="A144" i="8"/>
  <c r="T144" i="8"/>
  <c r="V144" i="8"/>
  <c r="X144" i="8"/>
  <c r="Y144" i="8"/>
  <c r="AH144" i="8"/>
  <c r="AI144" i="8"/>
  <c r="AN144" i="8" s="1"/>
  <c r="AK144" i="8"/>
  <c r="A145" i="8"/>
  <c r="T145" i="8"/>
  <c r="V145" i="8"/>
  <c r="X145" i="8"/>
  <c r="Y145" i="8"/>
  <c r="AH145" i="8"/>
  <c r="AI145" i="8"/>
  <c r="AN145" i="8" s="1"/>
  <c r="AK145" i="8"/>
  <c r="A146" i="8"/>
  <c r="T146" i="8"/>
  <c r="V146" i="8"/>
  <c r="X146" i="8"/>
  <c r="Y146" i="8"/>
  <c r="AH146" i="8"/>
  <c r="AI146" i="8"/>
  <c r="AN146" i="8" s="1"/>
  <c r="AK146" i="8"/>
  <c r="A147" i="8"/>
  <c r="T147" i="8"/>
  <c r="V147" i="8"/>
  <c r="X147" i="8"/>
  <c r="Y147" i="8"/>
  <c r="AH147" i="8"/>
  <c r="AI147" i="8"/>
  <c r="AN147" i="8" s="1"/>
  <c r="AK147" i="8"/>
  <c r="A148" i="8"/>
  <c r="T148" i="8"/>
  <c r="V148" i="8"/>
  <c r="X148" i="8"/>
  <c r="Y148" i="8"/>
  <c r="AH148" i="8"/>
  <c r="AI148" i="8"/>
  <c r="AN148" i="8" s="1"/>
  <c r="AK148" i="8"/>
  <c r="A149" i="8"/>
  <c r="T149" i="8"/>
  <c r="V149" i="8"/>
  <c r="X149" i="8"/>
  <c r="Y149" i="8"/>
  <c r="AH149" i="8"/>
  <c r="AI149" i="8"/>
  <c r="AN149" i="8" s="1"/>
  <c r="AK149" i="8"/>
  <c r="A150" i="8"/>
  <c r="T150" i="8"/>
  <c r="V150" i="8"/>
  <c r="X150" i="8"/>
  <c r="Y150" i="8"/>
  <c r="AH150" i="8"/>
  <c r="AI150" i="8"/>
  <c r="AN150" i="8" s="1"/>
  <c r="AK150" i="8"/>
  <c r="A151" i="8"/>
  <c r="T151" i="8"/>
  <c r="V151" i="8"/>
  <c r="X151" i="8"/>
  <c r="Y151" i="8"/>
  <c r="AH151" i="8"/>
  <c r="AI151" i="8"/>
  <c r="AN151" i="8" s="1"/>
  <c r="AK151" i="8"/>
  <c r="A152" i="8"/>
  <c r="T152" i="8"/>
  <c r="V152" i="8"/>
  <c r="X152" i="8"/>
  <c r="Y152" i="8"/>
  <c r="AH152" i="8"/>
  <c r="AI152" i="8"/>
  <c r="AN152" i="8" s="1"/>
  <c r="AK152" i="8"/>
  <c r="A153" i="8"/>
  <c r="T153" i="8"/>
  <c r="V153" i="8"/>
  <c r="X153" i="8"/>
  <c r="Y153" i="8"/>
  <c r="AH153" i="8"/>
  <c r="AI153" i="8"/>
  <c r="AN153" i="8" s="1"/>
  <c r="AK153" i="8"/>
  <c r="A154" i="8"/>
  <c r="T154" i="8"/>
  <c r="V154" i="8"/>
  <c r="X154" i="8"/>
  <c r="Y154" i="8"/>
  <c r="AH154" i="8"/>
  <c r="AI154" i="8"/>
  <c r="AN154" i="8" s="1"/>
  <c r="AK154" i="8"/>
  <c r="A155" i="8"/>
  <c r="T155" i="8"/>
  <c r="V155" i="8"/>
  <c r="X155" i="8"/>
  <c r="Y155" i="8"/>
  <c r="AH155" i="8"/>
  <c r="AI155" i="8"/>
  <c r="AN155" i="8" s="1"/>
  <c r="AK155" i="8"/>
  <c r="A156" i="8"/>
  <c r="T156" i="8"/>
  <c r="V156" i="8"/>
  <c r="X156" i="8"/>
  <c r="Y156" i="8"/>
  <c r="AH156" i="8"/>
  <c r="AI156" i="8"/>
  <c r="AN156" i="8" s="1"/>
  <c r="AK156" i="8"/>
  <c r="A157" i="8"/>
  <c r="T157" i="8"/>
  <c r="V157" i="8"/>
  <c r="X157" i="8"/>
  <c r="Y157" i="8"/>
  <c r="AH157" i="8"/>
  <c r="AI157" i="8"/>
  <c r="AN157" i="8" s="1"/>
  <c r="AK157" i="8"/>
  <c r="A158" i="8"/>
  <c r="T158" i="8"/>
  <c r="V158" i="8"/>
  <c r="X158" i="8"/>
  <c r="Y158" i="8"/>
  <c r="AH158" i="8"/>
  <c r="AI158" i="8"/>
  <c r="AN158" i="8" s="1"/>
  <c r="AK158" i="8"/>
  <c r="A159" i="8"/>
  <c r="T159" i="8"/>
  <c r="V159" i="8"/>
  <c r="X159" i="8"/>
  <c r="Y159" i="8"/>
  <c r="AH159" i="8"/>
  <c r="AI159" i="8"/>
  <c r="AN159" i="8" s="1"/>
  <c r="AK159" i="8"/>
  <c r="A160" i="8"/>
  <c r="T160" i="8"/>
  <c r="V160" i="8"/>
  <c r="X160" i="8"/>
  <c r="Y160" i="8"/>
  <c r="AH160" i="8"/>
  <c r="AI160" i="8"/>
  <c r="AN160" i="8" s="1"/>
  <c r="AK160" i="8"/>
  <c r="A161" i="8"/>
  <c r="T161" i="8"/>
  <c r="V161" i="8"/>
  <c r="X161" i="8"/>
  <c r="Y161" i="8"/>
  <c r="AH161" i="8"/>
  <c r="AI161" i="8"/>
  <c r="AN161" i="8" s="1"/>
  <c r="AK161" i="8"/>
  <c r="A162" i="8"/>
  <c r="T162" i="8"/>
  <c r="V162" i="8"/>
  <c r="X162" i="8"/>
  <c r="Y162" i="8"/>
  <c r="AH162" i="8"/>
  <c r="AI162" i="8"/>
  <c r="AN162" i="8" s="1"/>
  <c r="AK162" i="8"/>
  <c r="A163" i="8"/>
  <c r="T163" i="8"/>
  <c r="V163" i="8"/>
  <c r="X163" i="8"/>
  <c r="Y163" i="8"/>
  <c r="AH163" i="8"/>
  <c r="AI163" i="8"/>
  <c r="AN163" i="8" s="1"/>
  <c r="AK163" i="8"/>
  <c r="A164" i="8"/>
  <c r="T164" i="8"/>
  <c r="V164" i="8"/>
  <c r="X164" i="8"/>
  <c r="Y164" i="8"/>
  <c r="AH164" i="8"/>
  <c r="AI164" i="8"/>
  <c r="AN164" i="8" s="1"/>
  <c r="AK164" i="8"/>
  <c r="A165" i="8"/>
  <c r="T165" i="8"/>
  <c r="V165" i="8"/>
  <c r="X165" i="8"/>
  <c r="Y165" i="8"/>
  <c r="AH165" i="8"/>
  <c r="AI165" i="8"/>
  <c r="AN165" i="8" s="1"/>
  <c r="AK165" i="8"/>
  <c r="A166" i="8"/>
  <c r="T166" i="8"/>
  <c r="V166" i="8"/>
  <c r="X166" i="8"/>
  <c r="Y166" i="8"/>
  <c r="AH166" i="8"/>
  <c r="AI166" i="8"/>
  <c r="AN166" i="8" s="1"/>
  <c r="AK166" i="8"/>
  <c r="A167" i="8"/>
  <c r="T167" i="8"/>
  <c r="V167" i="8"/>
  <c r="X167" i="8"/>
  <c r="Y167" i="8"/>
  <c r="AH167" i="8"/>
  <c r="AI167" i="8"/>
  <c r="AN167" i="8" s="1"/>
  <c r="AK167" i="8"/>
  <c r="A168" i="8"/>
  <c r="T168" i="8"/>
  <c r="V168" i="8"/>
  <c r="X168" i="8"/>
  <c r="Y168" i="8"/>
  <c r="AH168" i="8"/>
  <c r="AI168" i="8"/>
  <c r="AN168" i="8" s="1"/>
  <c r="AK168" i="8"/>
  <c r="A169" i="8"/>
  <c r="T169" i="8"/>
  <c r="V169" i="8"/>
  <c r="X169" i="8"/>
  <c r="Y169" i="8"/>
  <c r="AH169" i="8"/>
  <c r="AI169" i="8"/>
  <c r="AN169" i="8" s="1"/>
  <c r="AK169" i="8"/>
  <c r="A170" i="8"/>
  <c r="T170" i="8"/>
  <c r="V170" i="8"/>
  <c r="X170" i="8"/>
  <c r="Y170" i="8"/>
  <c r="AH170" i="8"/>
  <c r="AI170" i="8"/>
  <c r="AN170" i="8" s="1"/>
  <c r="AK170" i="8"/>
  <c r="A171" i="8"/>
  <c r="T171" i="8"/>
  <c r="V171" i="8"/>
  <c r="X171" i="8"/>
  <c r="Y171" i="8"/>
  <c r="AH171" i="8"/>
  <c r="AI171" i="8"/>
  <c r="AN171" i="8" s="1"/>
  <c r="AK171" i="8"/>
  <c r="A172" i="8"/>
  <c r="T172" i="8"/>
  <c r="V172" i="8"/>
  <c r="X172" i="8"/>
  <c r="Y172" i="8"/>
  <c r="AH172" i="8"/>
  <c r="AI172" i="8"/>
  <c r="AN172" i="8" s="1"/>
  <c r="AK172" i="8"/>
  <c r="A173" i="8"/>
  <c r="T173" i="8"/>
  <c r="V173" i="8"/>
  <c r="X173" i="8"/>
  <c r="Y173" i="8"/>
  <c r="AH173" i="8"/>
  <c r="AI173" i="8"/>
  <c r="AN173" i="8" s="1"/>
  <c r="AK173" i="8"/>
  <c r="A174" i="8"/>
  <c r="T174" i="8"/>
  <c r="V174" i="8"/>
  <c r="X174" i="8"/>
  <c r="Y174" i="8"/>
  <c r="AH174" i="8"/>
  <c r="AI174" i="8"/>
  <c r="AN174" i="8" s="1"/>
  <c r="AK174" i="8"/>
  <c r="A175" i="8"/>
  <c r="T175" i="8"/>
  <c r="V175" i="8"/>
  <c r="X175" i="8"/>
  <c r="Y175" i="8"/>
  <c r="AH175" i="8"/>
  <c r="AI175" i="8"/>
  <c r="AN175" i="8" s="1"/>
  <c r="AK175" i="8"/>
  <c r="A176" i="8"/>
  <c r="T176" i="8"/>
  <c r="V176" i="8"/>
  <c r="X176" i="8"/>
  <c r="Y176" i="8"/>
  <c r="AH176" i="8"/>
  <c r="AI176" i="8"/>
  <c r="AN176" i="8" s="1"/>
  <c r="AK176" i="8"/>
  <c r="A177" i="8"/>
  <c r="T177" i="8"/>
  <c r="V177" i="8"/>
  <c r="X177" i="8"/>
  <c r="Y177" i="8"/>
  <c r="AH177" i="8"/>
  <c r="AI177" i="8"/>
  <c r="AN177" i="8" s="1"/>
  <c r="AK177" i="8"/>
  <c r="A178" i="8"/>
  <c r="T178" i="8"/>
  <c r="V178" i="8"/>
  <c r="X178" i="8"/>
  <c r="Y178" i="8"/>
  <c r="AH178" i="8"/>
  <c r="AI178" i="8"/>
  <c r="AN178" i="8" s="1"/>
  <c r="AK178" i="8"/>
  <c r="A179" i="8"/>
  <c r="T179" i="8"/>
  <c r="V179" i="8"/>
  <c r="X179" i="8"/>
  <c r="Y179" i="8"/>
  <c r="AH179" i="8"/>
  <c r="AI179" i="8"/>
  <c r="AN179" i="8" s="1"/>
  <c r="AK179" i="8"/>
  <c r="A180" i="8"/>
  <c r="T180" i="8"/>
  <c r="V180" i="8"/>
  <c r="X180" i="8"/>
  <c r="Y180" i="8"/>
  <c r="AH180" i="8"/>
  <c r="AI180" i="8"/>
  <c r="AN180" i="8" s="1"/>
  <c r="AK180" i="8"/>
  <c r="A181" i="8"/>
  <c r="T181" i="8"/>
  <c r="V181" i="8"/>
  <c r="X181" i="8"/>
  <c r="Y181" i="8"/>
  <c r="AH181" i="8"/>
  <c r="AI181" i="8"/>
  <c r="AN181" i="8" s="1"/>
  <c r="AK181" i="8"/>
  <c r="A182" i="8"/>
  <c r="T182" i="8"/>
  <c r="V182" i="8"/>
  <c r="X182" i="8"/>
  <c r="Y182" i="8"/>
  <c r="AH182" i="8"/>
  <c r="AI182" i="8"/>
  <c r="AN182" i="8" s="1"/>
  <c r="AK182" i="8"/>
  <c r="A183" i="8"/>
  <c r="T183" i="8"/>
  <c r="V183" i="8"/>
  <c r="X183" i="8"/>
  <c r="Y183" i="8"/>
  <c r="AH183" i="8"/>
  <c r="AI183" i="8"/>
  <c r="AN183" i="8" s="1"/>
  <c r="AK183" i="8"/>
  <c r="A184" i="8"/>
  <c r="T184" i="8"/>
  <c r="V184" i="8"/>
  <c r="X184" i="8"/>
  <c r="Y184" i="8"/>
  <c r="AH184" i="8"/>
  <c r="AI184" i="8"/>
  <c r="AN184" i="8" s="1"/>
  <c r="AK184" i="8"/>
  <c r="A185" i="8"/>
  <c r="T185" i="8"/>
  <c r="V185" i="8"/>
  <c r="X185" i="8"/>
  <c r="Y185" i="8"/>
  <c r="AH185" i="8"/>
  <c r="AI185" i="8"/>
  <c r="AN185" i="8" s="1"/>
  <c r="AK185" i="8"/>
  <c r="A186" i="8"/>
  <c r="T186" i="8"/>
  <c r="V186" i="8"/>
  <c r="X186" i="8"/>
  <c r="Y186" i="8"/>
  <c r="AH186" i="8"/>
  <c r="AI186" i="8"/>
  <c r="AN186" i="8" s="1"/>
  <c r="AK186" i="8"/>
  <c r="A187" i="8"/>
  <c r="T187" i="8"/>
  <c r="V187" i="8"/>
  <c r="X187" i="8"/>
  <c r="Y187" i="8"/>
  <c r="AH187" i="8"/>
  <c r="AI187" i="8"/>
  <c r="AN187" i="8" s="1"/>
  <c r="AK187" i="8"/>
  <c r="A188" i="8"/>
  <c r="T188" i="8"/>
  <c r="V188" i="8"/>
  <c r="X188" i="8"/>
  <c r="Y188" i="8"/>
  <c r="AH188" i="8"/>
  <c r="AI188" i="8"/>
  <c r="AN188" i="8" s="1"/>
  <c r="AK188" i="8"/>
  <c r="A189" i="8"/>
  <c r="T189" i="8"/>
  <c r="V189" i="8"/>
  <c r="X189" i="8"/>
  <c r="Y189" i="8"/>
  <c r="AH189" i="8"/>
  <c r="AI189" i="8"/>
  <c r="AN189" i="8" s="1"/>
  <c r="AK189" i="8"/>
  <c r="A190" i="8"/>
  <c r="T190" i="8"/>
  <c r="V190" i="8"/>
  <c r="X190" i="8"/>
  <c r="Y190" i="8"/>
  <c r="AH190" i="8"/>
  <c r="AI190" i="8"/>
  <c r="AN190" i="8" s="1"/>
  <c r="AK190" i="8"/>
  <c r="A191" i="8"/>
  <c r="T191" i="8"/>
  <c r="V191" i="8"/>
  <c r="X191" i="8"/>
  <c r="Y191" i="8"/>
  <c r="AH191" i="8"/>
  <c r="AI191" i="8"/>
  <c r="AN191" i="8" s="1"/>
  <c r="AK191" i="8"/>
  <c r="A192" i="8"/>
  <c r="T192" i="8"/>
  <c r="V192" i="8"/>
  <c r="X192" i="8"/>
  <c r="Y192" i="8"/>
  <c r="AH192" i="8"/>
  <c r="AI192" i="8"/>
  <c r="AN192" i="8" s="1"/>
  <c r="AK192" i="8"/>
  <c r="A193" i="8"/>
  <c r="T193" i="8"/>
  <c r="V193" i="8"/>
  <c r="X193" i="8"/>
  <c r="Y193" i="8"/>
  <c r="AH193" i="8"/>
  <c r="AI193" i="8"/>
  <c r="AN193" i="8" s="1"/>
  <c r="AK193" i="8"/>
  <c r="A194" i="8"/>
  <c r="T194" i="8"/>
  <c r="V194" i="8"/>
  <c r="X194" i="8"/>
  <c r="Y194" i="8"/>
  <c r="AH194" i="8"/>
  <c r="AI194" i="8"/>
  <c r="AN194" i="8" s="1"/>
  <c r="AK194" i="8"/>
  <c r="A195" i="8"/>
  <c r="T195" i="8"/>
  <c r="V195" i="8"/>
  <c r="X195" i="8"/>
  <c r="Y195" i="8"/>
  <c r="AH195" i="8"/>
  <c r="AI195" i="8"/>
  <c r="AN195" i="8" s="1"/>
  <c r="AK195" i="8"/>
  <c r="A196" i="8"/>
  <c r="T196" i="8"/>
  <c r="V196" i="8"/>
  <c r="X196" i="8"/>
  <c r="Y196" i="8"/>
  <c r="AH196" i="8"/>
  <c r="AI196" i="8"/>
  <c r="AN196" i="8" s="1"/>
  <c r="AK196" i="8"/>
  <c r="A197" i="8"/>
  <c r="T197" i="8"/>
  <c r="V197" i="8"/>
  <c r="X197" i="8"/>
  <c r="Y197" i="8"/>
  <c r="AH197" i="8"/>
  <c r="AI197" i="8"/>
  <c r="AN197" i="8" s="1"/>
  <c r="AK197" i="8"/>
  <c r="A198" i="8"/>
  <c r="T198" i="8"/>
  <c r="V198" i="8"/>
  <c r="X198" i="8"/>
  <c r="Y198" i="8"/>
  <c r="AH198" i="8"/>
  <c r="AI198" i="8"/>
  <c r="AN198" i="8" s="1"/>
  <c r="AK198" i="8"/>
  <c r="A199" i="8"/>
  <c r="T199" i="8"/>
  <c r="V199" i="8"/>
  <c r="X199" i="8"/>
  <c r="Y199" i="8"/>
  <c r="AH199" i="8"/>
  <c r="AI199" i="8"/>
  <c r="AN199" i="8" s="1"/>
  <c r="AK199" i="8"/>
  <c r="A200" i="8"/>
  <c r="T200" i="8"/>
  <c r="V200" i="8"/>
  <c r="X200" i="8"/>
  <c r="Y200" i="8"/>
  <c r="AH200" i="8"/>
  <c r="AI200" i="8"/>
  <c r="AN200" i="8" s="1"/>
  <c r="AK200" i="8"/>
  <c r="A201" i="8"/>
  <c r="T201" i="8"/>
  <c r="V201" i="8"/>
  <c r="X201" i="8"/>
  <c r="Y201" i="8"/>
  <c r="AH201" i="8"/>
  <c r="AI201" i="8"/>
  <c r="AN201" i="8" s="1"/>
  <c r="AK201" i="8"/>
  <c r="A202" i="8"/>
  <c r="T202" i="8"/>
  <c r="V202" i="8"/>
  <c r="X202" i="8"/>
  <c r="Y202" i="8"/>
  <c r="AH202" i="8"/>
  <c r="AI202" i="8"/>
  <c r="AN202" i="8" s="1"/>
  <c r="AK202" i="8"/>
  <c r="A203" i="8"/>
  <c r="T203" i="8"/>
  <c r="V203" i="8"/>
  <c r="X203" i="8"/>
  <c r="Y203" i="8"/>
  <c r="AH203" i="8"/>
  <c r="AI203" i="8"/>
  <c r="AN203" i="8" s="1"/>
  <c r="AK203" i="8"/>
  <c r="A204" i="8"/>
  <c r="T204" i="8"/>
  <c r="V204" i="8"/>
  <c r="X204" i="8"/>
  <c r="Y204" i="8"/>
  <c r="AH204" i="8"/>
  <c r="AI204" i="8"/>
  <c r="AN204" i="8" s="1"/>
  <c r="AK204" i="8"/>
  <c r="A205" i="8"/>
  <c r="T205" i="8"/>
  <c r="V205" i="8"/>
  <c r="X205" i="8"/>
  <c r="Y205" i="8"/>
  <c r="AH205" i="8"/>
  <c r="AI205" i="8"/>
  <c r="AN205" i="8" s="1"/>
  <c r="AK205" i="8"/>
  <c r="A206" i="8"/>
  <c r="T206" i="8"/>
  <c r="V206" i="8"/>
  <c r="X206" i="8"/>
  <c r="Y206" i="8"/>
  <c r="AH206" i="8"/>
  <c r="AI206" i="8"/>
  <c r="AN206" i="8" s="1"/>
  <c r="AK206" i="8"/>
  <c r="A207" i="8"/>
  <c r="T207" i="8"/>
  <c r="V207" i="8"/>
  <c r="X207" i="8"/>
  <c r="Y207" i="8"/>
  <c r="AH207" i="8"/>
  <c r="AI207" i="8"/>
  <c r="AN207" i="8" s="1"/>
  <c r="AK207" i="8"/>
  <c r="A208" i="8"/>
  <c r="T208" i="8"/>
  <c r="V208" i="8"/>
  <c r="X208" i="8"/>
  <c r="Y208" i="8"/>
  <c r="AH208" i="8"/>
  <c r="AI208" i="8"/>
  <c r="AN208" i="8" s="1"/>
  <c r="AK208" i="8"/>
  <c r="A209" i="8"/>
  <c r="T209" i="8"/>
  <c r="V209" i="8"/>
  <c r="X209" i="8"/>
  <c r="Y209" i="8"/>
  <c r="AH209" i="8"/>
  <c r="AI209" i="8"/>
  <c r="AN209" i="8" s="1"/>
  <c r="AK209" i="8"/>
  <c r="A210" i="8"/>
  <c r="T210" i="8"/>
  <c r="V210" i="8"/>
  <c r="X210" i="8"/>
  <c r="Y210" i="8"/>
  <c r="AH210" i="8"/>
  <c r="AI210" i="8"/>
  <c r="AN210" i="8" s="1"/>
  <c r="AK210" i="8"/>
  <c r="A211" i="8"/>
  <c r="T211" i="8"/>
  <c r="V211" i="8"/>
  <c r="X211" i="8"/>
  <c r="Y211" i="8"/>
  <c r="AH211" i="8"/>
  <c r="AI211" i="8"/>
  <c r="AN211" i="8" s="1"/>
  <c r="AK211" i="8"/>
  <c r="A212" i="8"/>
  <c r="T212" i="8"/>
  <c r="V212" i="8"/>
  <c r="X212" i="8"/>
  <c r="Y212" i="8"/>
  <c r="AH212" i="8"/>
  <c r="AI212" i="8"/>
  <c r="AN212" i="8" s="1"/>
  <c r="AK212" i="8"/>
  <c r="A213" i="8"/>
  <c r="T213" i="8"/>
  <c r="V213" i="8"/>
  <c r="X213" i="8"/>
  <c r="Y213" i="8"/>
  <c r="AH213" i="8"/>
  <c r="AI213" i="8"/>
  <c r="AN213" i="8" s="1"/>
  <c r="AK213" i="8"/>
  <c r="A214" i="8"/>
  <c r="T214" i="8"/>
  <c r="V214" i="8"/>
  <c r="X214" i="8"/>
  <c r="Y214" i="8"/>
  <c r="AH214" i="8"/>
  <c r="AI214" i="8"/>
  <c r="AN214" i="8" s="1"/>
  <c r="AK214" i="8"/>
  <c r="A215" i="8"/>
  <c r="T215" i="8"/>
  <c r="V215" i="8"/>
  <c r="X215" i="8"/>
  <c r="Y215" i="8"/>
  <c r="AH215" i="8"/>
  <c r="AI215" i="8"/>
  <c r="AN215" i="8" s="1"/>
  <c r="AK215" i="8"/>
  <c r="A216" i="8"/>
  <c r="T216" i="8"/>
  <c r="V216" i="8"/>
  <c r="X216" i="8"/>
  <c r="Y216" i="8"/>
  <c r="AH216" i="8"/>
  <c r="AI216" i="8"/>
  <c r="AN216" i="8" s="1"/>
  <c r="AK216" i="8"/>
  <c r="A217" i="8"/>
  <c r="T217" i="8"/>
  <c r="V217" i="8"/>
  <c r="X217" i="8"/>
  <c r="Y217" i="8"/>
  <c r="AH217" i="8"/>
  <c r="AI217" i="8"/>
  <c r="AN217" i="8" s="1"/>
  <c r="AK217" i="8"/>
  <c r="A218" i="8"/>
  <c r="T218" i="8"/>
  <c r="V218" i="8"/>
  <c r="X218" i="8"/>
  <c r="Y218" i="8"/>
  <c r="AH218" i="8"/>
  <c r="AI218" i="8"/>
  <c r="AN218" i="8" s="1"/>
  <c r="AK218" i="8"/>
  <c r="A219" i="8"/>
  <c r="T219" i="8"/>
  <c r="V219" i="8"/>
  <c r="X219" i="8"/>
  <c r="Y219" i="8"/>
  <c r="AH219" i="8"/>
  <c r="AI219" i="8"/>
  <c r="AN219" i="8" s="1"/>
  <c r="AK219" i="8"/>
  <c r="A220" i="8"/>
  <c r="T220" i="8"/>
  <c r="V220" i="8"/>
  <c r="X220" i="8"/>
  <c r="Y220" i="8"/>
  <c r="AH220" i="8"/>
  <c r="AI220" i="8"/>
  <c r="AN220" i="8" s="1"/>
  <c r="AK220" i="8"/>
  <c r="A221" i="8"/>
  <c r="T221" i="8"/>
  <c r="V221" i="8"/>
  <c r="X221" i="8"/>
  <c r="Y221" i="8"/>
  <c r="AH221" i="8"/>
  <c r="AI221" i="8"/>
  <c r="AN221" i="8" s="1"/>
  <c r="AK221" i="8"/>
  <c r="A222" i="8"/>
  <c r="T222" i="8"/>
  <c r="V222" i="8"/>
  <c r="X222" i="8"/>
  <c r="Y222" i="8"/>
  <c r="AH222" i="8"/>
  <c r="AI222" i="8"/>
  <c r="AN222" i="8" s="1"/>
  <c r="AK222" i="8"/>
  <c r="A223" i="8"/>
  <c r="T223" i="8"/>
  <c r="V223" i="8"/>
  <c r="X223" i="8"/>
  <c r="Y223" i="8"/>
  <c r="AH223" i="8"/>
  <c r="AI223" i="8"/>
  <c r="AN223" i="8" s="1"/>
  <c r="AK223" i="8"/>
  <c r="A224" i="8"/>
  <c r="T224" i="8"/>
  <c r="V224" i="8"/>
  <c r="X224" i="8"/>
  <c r="Y224" i="8"/>
  <c r="AH224" i="8"/>
  <c r="AI224" i="8"/>
  <c r="AN224" i="8" s="1"/>
  <c r="AK224" i="8"/>
  <c r="A225" i="8"/>
  <c r="T225" i="8"/>
  <c r="V225" i="8"/>
  <c r="X225" i="8"/>
  <c r="Y225" i="8"/>
  <c r="AH225" i="8"/>
  <c r="AI225" i="8"/>
  <c r="AN225" i="8" s="1"/>
  <c r="AK225" i="8"/>
  <c r="A226" i="8"/>
  <c r="T226" i="8"/>
  <c r="V226" i="8"/>
  <c r="X226" i="8"/>
  <c r="Y226" i="8"/>
  <c r="AH226" i="8"/>
  <c r="AI226" i="8"/>
  <c r="AN226" i="8" s="1"/>
  <c r="AK226" i="8"/>
  <c r="A227" i="8"/>
  <c r="T227" i="8"/>
  <c r="V227" i="8"/>
  <c r="X227" i="8"/>
  <c r="Y227" i="8"/>
  <c r="AH227" i="8"/>
  <c r="AI227" i="8"/>
  <c r="AN227" i="8" s="1"/>
  <c r="AK227" i="8"/>
  <c r="A228" i="8"/>
  <c r="T228" i="8"/>
  <c r="V228" i="8"/>
  <c r="X228" i="8"/>
  <c r="Y228" i="8"/>
  <c r="AH228" i="8"/>
  <c r="AI228" i="8"/>
  <c r="AN228" i="8" s="1"/>
  <c r="AK228" i="8"/>
  <c r="A229" i="8"/>
  <c r="T229" i="8"/>
  <c r="V229" i="8"/>
  <c r="X229" i="8"/>
  <c r="Y229" i="8"/>
  <c r="AH229" i="8"/>
  <c r="AI229" i="8"/>
  <c r="AN229" i="8" s="1"/>
  <c r="AK229" i="8"/>
  <c r="A230" i="8"/>
  <c r="T230" i="8"/>
  <c r="V230" i="8"/>
  <c r="X230" i="8"/>
  <c r="Y230" i="8"/>
  <c r="AH230" i="8"/>
  <c r="AI230" i="8"/>
  <c r="AN230" i="8" s="1"/>
  <c r="AK230" i="8"/>
  <c r="A231" i="8"/>
  <c r="T231" i="8"/>
  <c r="V231" i="8"/>
  <c r="X231" i="8"/>
  <c r="Y231" i="8"/>
  <c r="AH231" i="8"/>
  <c r="AI231" i="8"/>
  <c r="AN231" i="8" s="1"/>
  <c r="AK231" i="8"/>
  <c r="A232" i="8"/>
  <c r="T232" i="8"/>
  <c r="V232" i="8"/>
  <c r="X232" i="8"/>
  <c r="Y232" i="8"/>
  <c r="AH232" i="8"/>
  <c r="AI232" i="8"/>
  <c r="AN232" i="8" s="1"/>
  <c r="AK232" i="8"/>
  <c r="A233" i="8"/>
  <c r="T233" i="8"/>
  <c r="V233" i="8"/>
  <c r="X233" i="8"/>
  <c r="Y233" i="8"/>
  <c r="AH233" i="8"/>
  <c r="AI233" i="8"/>
  <c r="AN233" i="8" s="1"/>
  <c r="AK233" i="8"/>
  <c r="A234" i="8"/>
  <c r="T234" i="8"/>
  <c r="V234" i="8"/>
  <c r="X234" i="8"/>
  <c r="Y234" i="8"/>
  <c r="AH234" i="8"/>
  <c r="AI234" i="8"/>
  <c r="AN234" i="8" s="1"/>
  <c r="AK234" i="8"/>
  <c r="A235" i="8"/>
  <c r="T235" i="8"/>
  <c r="V235" i="8"/>
  <c r="X235" i="8"/>
  <c r="Y235" i="8"/>
  <c r="AH235" i="8"/>
  <c r="AI235" i="8"/>
  <c r="AN235" i="8" s="1"/>
  <c r="AK235" i="8"/>
  <c r="A236" i="8"/>
  <c r="T236" i="8"/>
  <c r="V236" i="8"/>
  <c r="X236" i="8"/>
  <c r="Y236" i="8"/>
  <c r="AH236" i="8"/>
  <c r="AI236" i="8"/>
  <c r="AN236" i="8" s="1"/>
  <c r="AK236" i="8"/>
  <c r="A237" i="8"/>
  <c r="T237" i="8"/>
  <c r="V237" i="8"/>
  <c r="X237" i="8"/>
  <c r="Y237" i="8"/>
  <c r="AH237" i="8"/>
  <c r="AI237" i="8"/>
  <c r="AN237" i="8" s="1"/>
  <c r="AK237" i="8"/>
  <c r="A238" i="8"/>
  <c r="T238" i="8"/>
  <c r="V238" i="8"/>
  <c r="X238" i="8"/>
  <c r="Y238" i="8"/>
  <c r="AH238" i="8"/>
  <c r="AI238" i="8"/>
  <c r="AN238" i="8" s="1"/>
  <c r="AK238" i="8"/>
  <c r="A239" i="8"/>
  <c r="T239" i="8"/>
  <c r="V239" i="8"/>
  <c r="X239" i="8"/>
  <c r="Y239" i="8"/>
  <c r="AH239" i="8"/>
  <c r="AI239" i="8"/>
  <c r="AN239" i="8" s="1"/>
  <c r="AK239" i="8"/>
  <c r="A240" i="8"/>
  <c r="T240" i="8"/>
  <c r="V240" i="8"/>
  <c r="X240" i="8"/>
  <c r="Y240" i="8"/>
  <c r="AH240" i="8"/>
  <c r="AI240" i="8"/>
  <c r="AN240" i="8" s="1"/>
  <c r="AK240" i="8"/>
  <c r="A241" i="8"/>
  <c r="T241" i="8"/>
  <c r="V241" i="8"/>
  <c r="X241" i="8"/>
  <c r="Y241" i="8"/>
  <c r="AH241" i="8"/>
  <c r="AI241" i="8"/>
  <c r="AN241" i="8" s="1"/>
  <c r="AK241" i="8"/>
  <c r="A242" i="8"/>
  <c r="T242" i="8"/>
  <c r="V242" i="8"/>
  <c r="X242" i="8"/>
  <c r="Y242" i="8"/>
  <c r="AH242" i="8"/>
  <c r="AI242" i="8"/>
  <c r="AN242" i="8" s="1"/>
  <c r="AK242" i="8"/>
  <c r="A243" i="8"/>
  <c r="T243" i="8"/>
  <c r="V243" i="8"/>
  <c r="X243" i="8"/>
  <c r="Y243" i="8"/>
  <c r="AH243" i="8"/>
  <c r="AI243" i="8"/>
  <c r="AN243" i="8" s="1"/>
  <c r="AK243" i="8"/>
  <c r="A244" i="8"/>
  <c r="T244" i="8"/>
  <c r="V244" i="8"/>
  <c r="X244" i="8"/>
  <c r="Y244" i="8"/>
  <c r="AH244" i="8"/>
  <c r="AI244" i="8"/>
  <c r="AN244" i="8" s="1"/>
  <c r="AK244" i="8"/>
  <c r="A245" i="8"/>
  <c r="T245" i="8"/>
  <c r="V245" i="8"/>
  <c r="X245" i="8"/>
  <c r="Y245" i="8"/>
  <c r="AH245" i="8"/>
  <c r="AI245" i="8"/>
  <c r="AN245" i="8" s="1"/>
  <c r="AK245" i="8"/>
  <c r="A246" i="8"/>
  <c r="T246" i="8"/>
  <c r="V246" i="8"/>
  <c r="X246" i="8"/>
  <c r="Y246" i="8"/>
  <c r="AH246" i="8"/>
  <c r="AI246" i="8"/>
  <c r="AN246" i="8" s="1"/>
  <c r="AK246" i="8"/>
  <c r="A247" i="8"/>
  <c r="T247" i="8"/>
  <c r="V247" i="8"/>
  <c r="X247" i="8"/>
  <c r="Y247" i="8"/>
  <c r="AH247" i="8"/>
  <c r="AI247" i="8"/>
  <c r="AN247" i="8" s="1"/>
  <c r="AK247" i="8"/>
  <c r="A248" i="8"/>
  <c r="T248" i="8"/>
  <c r="V248" i="8"/>
  <c r="X248" i="8"/>
  <c r="Y248" i="8"/>
  <c r="AH248" i="8"/>
  <c r="AI248" i="8"/>
  <c r="AN248" i="8" s="1"/>
  <c r="AK248" i="8"/>
  <c r="A249" i="8"/>
  <c r="T249" i="8"/>
  <c r="V249" i="8"/>
  <c r="X249" i="8"/>
  <c r="Y249" i="8"/>
  <c r="AH249" i="8"/>
  <c r="AI249" i="8"/>
  <c r="AN249" i="8" s="1"/>
  <c r="AK249" i="8"/>
  <c r="A250" i="8"/>
  <c r="T250" i="8"/>
  <c r="V250" i="8"/>
  <c r="X250" i="8"/>
  <c r="Y250" i="8"/>
  <c r="AH250" i="8"/>
  <c r="AI250" i="8"/>
  <c r="AN250" i="8" s="1"/>
  <c r="AK250" i="8"/>
  <c r="A251" i="8"/>
  <c r="T251" i="8"/>
  <c r="V251" i="8"/>
  <c r="X251" i="8"/>
  <c r="Y251" i="8"/>
  <c r="AH251" i="8"/>
  <c r="AI251" i="8"/>
  <c r="AN251" i="8" s="1"/>
  <c r="AK251" i="8"/>
  <c r="A252" i="8"/>
  <c r="T252" i="8"/>
  <c r="V252" i="8"/>
  <c r="X252" i="8"/>
  <c r="Y252" i="8"/>
  <c r="AH252" i="8"/>
  <c r="AI252" i="8"/>
  <c r="AN252" i="8" s="1"/>
  <c r="AK252" i="8"/>
  <c r="A253" i="8"/>
  <c r="T253" i="8"/>
  <c r="V253" i="8"/>
  <c r="X253" i="8"/>
  <c r="Y253" i="8"/>
  <c r="AH253" i="8"/>
  <c r="AI253" i="8"/>
  <c r="AN253" i="8" s="1"/>
  <c r="AK253" i="8"/>
  <c r="A254" i="8"/>
  <c r="T254" i="8"/>
  <c r="V254" i="8"/>
  <c r="X254" i="8"/>
  <c r="Y254" i="8"/>
  <c r="AH254" i="8"/>
  <c r="AI254" i="8"/>
  <c r="AN254" i="8" s="1"/>
  <c r="AK254" i="8"/>
  <c r="A255" i="8"/>
  <c r="T255" i="8"/>
  <c r="V255" i="8"/>
  <c r="X255" i="8"/>
  <c r="Y255" i="8"/>
  <c r="AH255" i="8"/>
  <c r="AI255" i="8"/>
  <c r="AN255" i="8" s="1"/>
  <c r="AK255" i="8"/>
  <c r="A256" i="8"/>
  <c r="T256" i="8"/>
  <c r="V256" i="8"/>
  <c r="X256" i="8"/>
  <c r="Y256" i="8"/>
  <c r="AH256" i="8"/>
  <c r="AI256" i="8"/>
  <c r="AN256" i="8" s="1"/>
  <c r="AK256" i="8"/>
  <c r="A257" i="8"/>
  <c r="T257" i="8"/>
  <c r="V257" i="8"/>
  <c r="X257" i="8"/>
  <c r="Y257" i="8"/>
  <c r="AH257" i="8"/>
  <c r="AI257" i="8"/>
  <c r="AN257" i="8" s="1"/>
  <c r="AK257" i="8"/>
  <c r="A258" i="8"/>
  <c r="T258" i="8"/>
  <c r="V258" i="8"/>
  <c r="X258" i="8"/>
  <c r="Y258" i="8"/>
  <c r="AH258" i="8"/>
  <c r="AI258" i="8"/>
  <c r="AN258" i="8" s="1"/>
  <c r="AK258" i="8"/>
  <c r="A259" i="8"/>
  <c r="T259" i="8"/>
  <c r="V259" i="8"/>
  <c r="X259" i="8"/>
  <c r="Y259" i="8"/>
  <c r="AH259" i="8"/>
  <c r="AI259" i="8"/>
  <c r="AN259" i="8" s="1"/>
  <c r="AK259" i="8"/>
  <c r="A260" i="8"/>
  <c r="T260" i="8"/>
  <c r="V260" i="8"/>
  <c r="X260" i="8"/>
  <c r="Y260" i="8"/>
  <c r="AH260" i="8"/>
  <c r="AI260" i="8"/>
  <c r="AN260" i="8" s="1"/>
  <c r="AK260" i="8"/>
  <c r="A261" i="8"/>
  <c r="T261" i="8"/>
  <c r="V261" i="8"/>
  <c r="X261" i="8"/>
  <c r="Y261" i="8"/>
  <c r="AH261" i="8"/>
  <c r="AI261" i="8"/>
  <c r="AN261" i="8" s="1"/>
  <c r="AK261" i="8"/>
  <c r="A262" i="8"/>
  <c r="T262" i="8"/>
  <c r="V262" i="8"/>
  <c r="X262" i="8"/>
  <c r="Y262" i="8"/>
  <c r="AH262" i="8"/>
  <c r="AI262" i="8"/>
  <c r="AN262" i="8" s="1"/>
  <c r="AK262" i="8"/>
  <c r="A263" i="8"/>
  <c r="T263" i="8"/>
  <c r="V263" i="8"/>
  <c r="X263" i="8"/>
  <c r="Y263" i="8"/>
  <c r="AH263" i="8"/>
  <c r="AI263" i="8"/>
  <c r="AN263" i="8" s="1"/>
  <c r="AK263" i="8"/>
  <c r="A264" i="8"/>
  <c r="T264" i="8"/>
  <c r="V264" i="8"/>
  <c r="X264" i="8"/>
  <c r="Y264" i="8"/>
  <c r="AH264" i="8"/>
  <c r="AI264" i="8"/>
  <c r="AN264" i="8" s="1"/>
  <c r="AK264" i="8"/>
  <c r="A265" i="8"/>
  <c r="T265" i="8"/>
  <c r="V265" i="8"/>
  <c r="X265" i="8"/>
  <c r="Y265" i="8"/>
  <c r="AH265" i="8"/>
  <c r="AI265" i="8"/>
  <c r="AN265" i="8" s="1"/>
  <c r="AK265" i="8"/>
  <c r="A266" i="8"/>
  <c r="T266" i="8"/>
  <c r="V266" i="8"/>
  <c r="X266" i="8"/>
  <c r="Y266" i="8"/>
  <c r="AH266" i="8"/>
  <c r="AI266" i="8"/>
  <c r="AN266" i="8" s="1"/>
  <c r="AK266" i="8"/>
  <c r="A267" i="8"/>
  <c r="T267" i="8"/>
  <c r="V267" i="8"/>
  <c r="X267" i="8"/>
  <c r="Y267" i="8"/>
  <c r="AH267" i="8"/>
  <c r="AI267" i="8"/>
  <c r="AN267" i="8" s="1"/>
  <c r="AK267" i="8"/>
  <c r="A268" i="8"/>
  <c r="T268" i="8"/>
  <c r="V268" i="8"/>
  <c r="X268" i="8"/>
  <c r="Y268" i="8"/>
  <c r="AH268" i="8"/>
  <c r="AI268" i="8"/>
  <c r="AN268" i="8" s="1"/>
  <c r="AK268" i="8"/>
  <c r="A269" i="8"/>
  <c r="T269" i="8"/>
  <c r="V269" i="8"/>
  <c r="X269" i="8"/>
  <c r="Y269" i="8"/>
  <c r="AH269" i="8"/>
  <c r="AI269" i="8"/>
  <c r="AN269" i="8" s="1"/>
  <c r="AK269" i="8"/>
  <c r="A270" i="8"/>
  <c r="T270" i="8"/>
  <c r="V270" i="8"/>
  <c r="X270" i="8"/>
  <c r="Y270" i="8"/>
  <c r="AH270" i="8"/>
  <c r="AI270" i="8"/>
  <c r="AN270" i="8" s="1"/>
  <c r="AK270" i="8"/>
  <c r="A271" i="8"/>
  <c r="T271" i="8"/>
  <c r="V271" i="8"/>
  <c r="X271" i="8"/>
  <c r="Y271" i="8"/>
  <c r="AH271" i="8"/>
  <c r="AI271" i="8"/>
  <c r="AN271" i="8" s="1"/>
  <c r="AK271" i="8"/>
  <c r="A272" i="8"/>
  <c r="T272" i="8"/>
  <c r="V272" i="8"/>
  <c r="X272" i="8"/>
  <c r="Y272" i="8"/>
  <c r="AH272" i="8"/>
  <c r="AI272" i="8"/>
  <c r="AN272" i="8" s="1"/>
  <c r="AK272" i="8"/>
  <c r="A273" i="8"/>
  <c r="T273" i="8"/>
  <c r="V273" i="8"/>
  <c r="X273" i="8"/>
  <c r="Y273" i="8"/>
  <c r="AH273" i="8"/>
  <c r="AI273" i="8"/>
  <c r="AN273" i="8" s="1"/>
  <c r="AK273" i="8"/>
  <c r="A274" i="8"/>
  <c r="T274" i="8"/>
  <c r="V274" i="8"/>
  <c r="X274" i="8"/>
  <c r="Y274" i="8"/>
  <c r="AH274" i="8"/>
  <c r="AI274" i="8"/>
  <c r="AN274" i="8" s="1"/>
  <c r="AK274" i="8"/>
  <c r="A275" i="8"/>
  <c r="T275" i="8"/>
  <c r="V275" i="8"/>
  <c r="X275" i="8"/>
  <c r="Y275" i="8"/>
  <c r="AH275" i="8"/>
  <c r="AI275" i="8"/>
  <c r="AN275" i="8" s="1"/>
  <c r="AK275" i="8"/>
  <c r="A276" i="8"/>
  <c r="T276" i="8"/>
  <c r="V276" i="8"/>
  <c r="X276" i="8"/>
  <c r="Y276" i="8"/>
  <c r="AH276" i="8"/>
  <c r="AI276" i="8"/>
  <c r="AN276" i="8" s="1"/>
  <c r="AK276" i="8"/>
  <c r="A277" i="8"/>
  <c r="T277" i="8"/>
  <c r="V277" i="8"/>
  <c r="X277" i="8"/>
  <c r="Y277" i="8"/>
  <c r="AH277" i="8"/>
  <c r="AI277" i="8"/>
  <c r="AN277" i="8" s="1"/>
  <c r="AK277" i="8"/>
  <c r="A278" i="8"/>
  <c r="T278" i="8"/>
  <c r="V278" i="8"/>
  <c r="X278" i="8"/>
  <c r="Y278" i="8"/>
  <c r="AH278" i="8"/>
  <c r="AI278" i="8"/>
  <c r="AN278" i="8" s="1"/>
  <c r="AK278" i="8"/>
  <c r="A279" i="8"/>
  <c r="T279" i="8"/>
  <c r="V279" i="8"/>
  <c r="X279" i="8"/>
  <c r="Y279" i="8"/>
  <c r="AH279" i="8"/>
  <c r="AI279" i="8"/>
  <c r="AN279" i="8" s="1"/>
  <c r="AK279" i="8"/>
  <c r="A280" i="8"/>
  <c r="T280" i="8"/>
  <c r="V280" i="8"/>
  <c r="X280" i="8"/>
  <c r="Y280" i="8"/>
  <c r="AH280" i="8"/>
  <c r="AI280" i="8"/>
  <c r="AN280" i="8" s="1"/>
  <c r="AK280" i="8"/>
  <c r="A281" i="8"/>
  <c r="T281" i="8"/>
  <c r="V281" i="8"/>
  <c r="X281" i="8"/>
  <c r="Y281" i="8"/>
  <c r="AH281" i="8"/>
  <c r="AI281" i="8"/>
  <c r="AN281" i="8" s="1"/>
  <c r="AK281" i="8"/>
  <c r="A282" i="8"/>
  <c r="T282" i="8"/>
  <c r="V282" i="8"/>
  <c r="X282" i="8"/>
  <c r="Y282" i="8"/>
  <c r="AH282" i="8"/>
  <c r="AI282" i="8"/>
  <c r="AN282" i="8" s="1"/>
  <c r="AK282" i="8"/>
  <c r="A283" i="8"/>
  <c r="T283" i="8"/>
  <c r="V283" i="8"/>
  <c r="X283" i="8"/>
  <c r="Y283" i="8"/>
  <c r="AH283" i="8"/>
  <c r="AI283" i="8"/>
  <c r="AN283" i="8" s="1"/>
  <c r="AK283" i="8"/>
  <c r="A284" i="8"/>
  <c r="T284" i="8"/>
  <c r="V284" i="8"/>
  <c r="X284" i="8"/>
  <c r="Y284" i="8"/>
  <c r="AH284" i="8"/>
  <c r="AI284" i="8"/>
  <c r="AN284" i="8" s="1"/>
  <c r="AK284" i="8"/>
  <c r="A285" i="8"/>
  <c r="T285" i="8"/>
  <c r="V285" i="8"/>
  <c r="X285" i="8"/>
  <c r="Y285" i="8"/>
  <c r="AH285" i="8"/>
  <c r="AI285" i="8"/>
  <c r="AN285" i="8" s="1"/>
  <c r="AK285" i="8"/>
  <c r="A286" i="8"/>
  <c r="T286" i="8"/>
  <c r="V286" i="8"/>
  <c r="X286" i="8"/>
  <c r="Y286" i="8"/>
  <c r="AH286" i="8"/>
  <c r="AI286" i="8"/>
  <c r="AN286" i="8" s="1"/>
  <c r="AK286" i="8"/>
  <c r="A287" i="8"/>
  <c r="T287" i="8"/>
  <c r="V287" i="8"/>
  <c r="X287" i="8"/>
  <c r="Y287" i="8"/>
  <c r="AH287" i="8"/>
  <c r="AI287" i="8"/>
  <c r="AN287" i="8" s="1"/>
  <c r="AK287" i="8"/>
  <c r="A288" i="8"/>
  <c r="T288" i="8"/>
  <c r="V288" i="8"/>
  <c r="X288" i="8"/>
  <c r="Y288" i="8"/>
  <c r="AH288" i="8"/>
  <c r="AI288" i="8"/>
  <c r="AN288" i="8" s="1"/>
  <c r="AK288" i="8"/>
  <c r="A289" i="8"/>
  <c r="T289" i="8"/>
  <c r="V289" i="8"/>
  <c r="X289" i="8"/>
  <c r="Y289" i="8"/>
  <c r="AH289" i="8"/>
  <c r="AI289" i="8"/>
  <c r="AN289" i="8" s="1"/>
  <c r="AK289" i="8"/>
  <c r="A290" i="8"/>
  <c r="T290" i="8"/>
  <c r="V290" i="8"/>
  <c r="X290" i="8"/>
  <c r="Y290" i="8"/>
  <c r="AH290" i="8"/>
  <c r="AI290" i="8"/>
  <c r="AN290" i="8" s="1"/>
  <c r="AK290" i="8"/>
  <c r="A291" i="8"/>
  <c r="T291" i="8"/>
  <c r="V291" i="8"/>
  <c r="X291" i="8"/>
  <c r="Y291" i="8"/>
  <c r="AH291" i="8"/>
  <c r="AI291" i="8"/>
  <c r="AN291" i="8" s="1"/>
  <c r="AK291" i="8"/>
  <c r="A292" i="8"/>
  <c r="T292" i="8"/>
  <c r="V292" i="8"/>
  <c r="X292" i="8"/>
  <c r="Y292" i="8"/>
  <c r="AH292" i="8"/>
  <c r="AI292" i="8"/>
  <c r="AN292" i="8" s="1"/>
  <c r="AK292" i="8"/>
  <c r="A293" i="8"/>
  <c r="T293" i="8"/>
  <c r="V293" i="8"/>
  <c r="X293" i="8"/>
  <c r="Y293" i="8"/>
  <c r="AH293" i="8"/>
  <c r="AI293" i="8"/>
  <c r="AN293" i="8" s="1"/>
  <c r="AK293" i="8"/>
  <c r="A294" i="8"/>
  <c r="T294" i="8"/>
  <c r="V294" i="8"/>
  <c r="X294" i="8"/>
  <c r="Y294" i="8"/>
  <c r="AH294" i="8"/>
  <c r="AI294" i="8"/>
  <c r="AN294" i="8" s="1"/>
  <c r="AK294" i="8"/>
  <c r="A295" i="8"/>
  <c r="T295" i="8"/>
  <c r="V295" i="8"/>
  <c r="X295" i="8"/>
  <c r="Y295" i="8"/>
  <c r="AH295" i="8"/>
  <c r="AI295" i="8"/>
  <c r="AN295" i="8" s="1"/>
  <c r="AK295" i="8"/>
  <c r="A296" i="8"/>
  <c r="T296" i="8"/>
  <c r="V296" i="8"/>
  <c r="X296" i="8"/>
  <c r="Y296" i="8"/>
  <c r="AH296" i="8"/>
  <c r="AI296" i="8"/>
  <c r="AN296" i="8" s="1"/>
  <c r="AK296" i="8"/>
  <c r="A297" i="8"/>
  <c r="T297" i="8"/>
  <c r="V297" i="8"/>
  <c r="X297" i="8"/>
  <c r="Y297" i="8"/>
  <c r="AH297" i="8"/>
  <c r="AI297" i="8"/>
  <c r="AN297" i="8" s="1"/>
  <c r="AK297" i="8"/>
  <c r="A298" i="8"/>
  <c r="T298" i="8"/>
  <c r="V298" i="8"/>
  <c r="X298" i="8"/>
  <c r="Y298" i="8"/>
  <c r="AH298" i="8"/>
  <c r="AI298" i="8"/>
  <c r="AN298" i="8" s="1"/>
  <c r="AK298" i="8"/>
  <c r="A299" i="8"/>
  <c r="T299" i="8"/>
  <c r="V299" i="8"/>
  <c r="X299" i="8"/>
  <c r="Y299" i="8"/>
  <c r="AH299" i="8"/>
  <c r="AI299" i="8"/>
  <c r="AN299" i="8" s="1"/>
  <c r="AK299" i="8"/>
  <c r="A300" i="8"/>
  <c r="T300" i="8"/>
  <c r="V300" i="8"/>
  <c r="X300" i="8"/>
  <c r="Y300" i="8"/>
  <c r="AH300" i="8"/>
  <c r="AI300" i="8"/>
  <c r="AN300" i="8" s="1"/>
  <c r="AK300" i="8"/>
  <c r="A301" i="8"/>
  <c r="T301" i="8"/>
  <c r="V301" i="8"/>
  <c r="X301" i="8"/>
  <c r="Y301" i="8"/>
  <c r="AH301" i="8"/>
  <c r="AI301" i="8"/>
  <c r="AN301" i="8" s="1"/>
  <c r="AK301" i="8"/>
  <c r="A302" i="8"/>
  <c r="T302" i="8"/>
  <c r="V302" i="8"/>
  <c r="X302" i="8"/>
  <c r="Y302" i="8"/>
  <c r="AH302" i="8"/>
  <c r="AI302" i="8"/>
  <c r="AN302" i="8" s="1"/>
  <c r="AK302" i="8"/>
  <c r="A303" i="8"/>
  <c r="T303" i="8"/>
  <c r="V303" i="8"/>
  <c r="X303" i="8"/>
  <c r="Y303" i="8"/>
  <c r="AH303" i="8"/>
  <c r="AI303" i="8"/>
  <c r="AN303" i="8" s="1"/>
  <c r="AK303" i="8"/>
  <c r="A304" i="8"/>
  <c r="T304" i="8"/>
  <c r="V304" i="8"/>
  <c r="X304" i="8"/>
  <c r="Y304" i="8"/>
  <c r="AH304" i="8"/>
  <c r="AI304" i="8"/>
  <c r="AN304" i="8" s="1"/>
  <c r="AK304" i="8"/>
  <c r="A305" i="8"/>
  <c r="T305" i="8"/>
  <c r="V305" i="8"/>
  <c r="X305" i="8"/>
  <c r="Y305" i="8"/>
  <c r="AH305" i="8"/>
  <c r="AI305" i="8"/>
  <c r="AN305" i="8" s="1"/>
  <c r="AK305" i="8"/>
  <c r="A306" i="8"/>
  <c r="T306" i="8"/>
  <c r="V306" i="8"/>
  <c r="X306" i="8"/>
  <c r="Y306" i="8"/>
  <c r="AH306" i="8"/>
  <c r="AI306" i="8"/>
  <c r="AN306" i="8" s="1"/>
  <c r="AK306" i="8"/>
  <c r="A307" i="8"/>
  <c r="T307" i="8"/>
  <c r="V307" i="8"/>
  <c r="X307" i="8"/>
  <c r="Y307" i="8"/>
  <c r="AH307" i="8"/>
  <c r="AI307" i="8"/>
  <c r="AN307" i="8" s="1"/>
  <c r="AK307" i="8"/>
  <c r="A308" i="8"/>
  <c r="T308" i="8"/>
  <c r="V308" i="8"/>
  <c r="X308" i="8"/>
  <c r="Y308" i="8"/>
  <c r="AH308" i="8"/>
  <c r="AI308" i="8"/>
  <c r="AN308" i="8" s="1"/>
  <c r="AK308" i="8"/>
  <c r="A309" i="8"/>
  <c r="T309" i="8"/>
  <c r="V309" i="8"/>
  <c r="X309" i="8"/>
  <c r="Y309" i="8"/>
  <c r="AH309" i="8"/>
  <c r="AI309" i="8"/>
  <c r="AN309" i="8" s="1"/>
  <c r="AK309" i="8"/>
  <c r="A310" i="8"/>
  <c r="T310" i="8"/>
  <c r="V310" i="8"/>
  <c r="X310" i="8"/>
  <c r="Y310" i="8"/>
  <c r="AH310" i="8"/>
  <c r="AI310" i="8"/>
  <c r="AN310" i="8" s="1"/>
  <c r="AK310" i="8"/>
  <c r="A311" i="8"/>
  <c r="T311" i="8"/>
  <c r="V311" i="8"/>
  <c r="X311" i="8"/>
  <c r="Y311" i="8"/>
  <c r="AH311" i="8"/>
  <c r="AI311" i="8"/>
  <c r="AN311" i="8" s="1"/>
  <c r="AK311" i="8"/>
  <c r="A312" i="8"/>
  <c r="T312" i="8"/>
  <c r="V312" i="8"/>
  <c r="X312" i="8"/>
  <c r="Y312" i="8"/>
  <c r="AH312" i="8"/>
  <c r="AI312" i="8"/>
  <c r="AN312" i="8" s="1"/>
  <c r="AK312" i="8"/>
  <c r="A313" i="8"/>
  <c r="T313" i="8"/>
  <c r="V313" i="8"/>
  <c r="X313" i="8"/>
  <c r="Y313" i="8"/>
  <c r="AH313" i="8"/>
  <c r="AI313" i="8"/>
  <c r="AN313" i="8" s="1"/>
  <c r="AK313" i="8"/>
  <c r="A314" i="8"/>
  <c r="T314" i="8"/>
  <c r="V314" i="8"/>
  <c r="X314" i="8"/>
  <c r="Y314" i="8"/>
  <c r="AH314" i="8"/>
  <c r="AI314" i="8"/>
  <c r="AN314" i="8" s="1"/>
  <c r="AK314" i="8"/>
  <c r="A315" i="8"/>
  <c r="T315" i="8"/>
  <c r="V315" i="8"/>
  <c r="X315" i="8"/>
  <c r="Y315" i="8"/>
  <c r="AH315" i="8"/>
  <c r="AI315" i="8"/>
  <c r="AN315" i="8" s="1"/>
  <c r="AK315" i="8"/>
  <c r="A316" i="8"/>
  <c r="T316" i="8"/>
  <c r="V316" i="8"/>
  <c r="X316" i="8"/>
  <c r="Y316" i="8"/>
  <c r="AH316" i="8"/>
  <c r="AI316" i="8"/>
  <c r="AN316" i="8" s="1"/>
  <c r="AK316" i="8"/>
  <c r="A317" i="8"/>
  <c r="T317" i="8"/>
  <c r="V317" i="8"/>
  <c r="X317" i="8"/>
  <c r="Y317" i="8"/>
  <c r="AH317" i="8"/>
  <c r="AI317" i="8"/>
  <c r="AN317" i="8" s="1"/>
  <c r="AK317" i="8"/>
  <c r="A318" i="8"/>
  <c r="T318" i="8"/>
  <c r="V318" i="8"/>
  <c r="X318" i="8"/>
  <c r="Y318" i="8"/>
  <c r="AH318" i="8"/>
  <c r="AI318" i="8"/>
  <c r="AN318" i="8" s="1"/>
  <c r="AK318" i="8"/>
  <c r="A319" i="8"/>
  <c r="T319" i="8"/>
  <c r="V319" i="8"/>
  <c r="X319" i="8"/>
  <c r="Y319" i="8"/>
  <c r="AH319" i="8"/>
  <c r="AI319" i="8"/>
  <c r="AN319" i="8" s="1"/>
  <c r="AK319" i="8"/>
  <c r="A320" i="8"/>
  <c r="T320" i="8"/>
  <c r="V320" i="8"/>
  <c r="X320" i="8"/>
  <c r="Y320" i="8"/>
  <c r="AH320" i="8"/>
  <c r="AI320" i="8"/>
  <c r="AN320" i="8" s="1"/>
  <c r="AK320" i="8"/>
  <c r="A321" i="8"/>
  <c r="T321" i="8"/>
  <c r="V321" i="8"/>
  <c r="X321" i="8"/>
  <c r="Y321" i="8"/>
  <c r="AH321" i="8"/>
  <c r="AI321" i="8"/>
  <c r="AN321" i="8" s="1"/>
  <c r="AK321" i="8"/>
  <c r="A322" i="8"/>
  <c r="T322" i="8"/>
  <c r="V322" i="8"/>
  <c r="X322" i="8"/>
  <c r="Y322" i="8"/>
  <c r="AH322" i="8"/>
  <c r="AI322" i="8"/>
  <c r="AN322" i="8" s="1"/>
  <c r="AK322" i="8"/>
  <c r="A323" i="8"/>
  <c r="T323" i="8"/>
  <c r="V323" i="8"/>
  <c r="X323" i="8"/>
  <c r="Y323" i="8"/>
  <c r="AH323" i="8"/>
  <c r="AI323" i="8"/>
  <c r="AN323" i="8" s="1"/>
  <c r="AK323" i="8"/>
  <c r="A324" i="8"/>
  <c r="T324" i="8"/>
  <c r="V324" i="8"/>
  <c r="X324" i="8"/>
  <c r="Y324" i="8"/>
  <c r="AH324" i="8"/>
  <c r="AI324" i="8"/>
  <c r="AN324" i="8" s="1"/>
  <c r="AK324" i="8"/>
  <c r="A325" i="8"/>
  <c r="T325" i="8"/>
  <c r="V325" i="8"/>
  <c r="X325" i="8"/>
  <c r="Y325" i="8"/>
  <c r="AH325" i="8"/>
  <c r="AI325" i="8"/>
  <c r="AN325" i="8" s="1"/>
  <c r="AK325" i="8"/>
  <c r="A326" i="8"/>
  <c r="T326" i="8"/>
  <c r="V326" i="8"/>
  <c r="X326" i="8"/>
  <c r="Y326" i="8"/>
  <c r="AH326" i="8"/>
  <c r="AI326" i="8"/>
  <c r="AN326" i="8" s="1"/>
  <c r="AK326" i="8"/>
  <c r="A327" i="8"/>
  <c r="T327" i="8"/>
  <c r="V327" i="8"/>
  <c r="X327" i="8"/>
  <c r="Y327" i="8"/>
  <c r="AH327" i="8"/>
  <c r="AI327" i="8"/>
  <c r="AN327" i="8" s="1"/>
  <c r="AK327" i="8"/>
  <c r="A328" i="8"/>
  <c r="T328" i="8"/>
  <c r="V328" i="8"/>
  <c r="X328" i="8"/>
  <c r="Y328" i="8"/>
  <c r="AH328" i="8"/>
  <c r="AI328" i="8"/>
  <c r="AN328" i="8" s="1"/>
  <c r="AK328" i="8"/>
  <c r="A329" i="8"/>
  <c r="T329" i="8"/>
  <c r="V329" i="8"/>
  <c r="X329" i="8"/>
  <c r="Y329" i="8"/>
  <c r="AH329" i="8"/>
  <c r="AI329" i="8"/>
  <c r="AN329" i="8" s="1"/>
  <c r="AK329" i="8"/>
  <c r="A330" i="8"/>
  <c r="T330" i="8"/>
  <c r="V330" i="8"/>
  <c r="X330" i="8"/>
  <c r="Y330" i="8"/>
  <c r="AH330" i="8"/>
  <c r="AI330" i="8"/>
  <c r="AN330" i="8" s="1"/>
  <c r="AK330" i="8"/>
  <c r="A331" i="8"/>
  <c r="T331" i="8"/>
  <c r="V331" i="8"/>
  <c r="X331" i="8"/>
  <c r="Y331" i="8"/>
  <c r="AH331" i="8"/>
  <c r="AI331" i="8"/>
  <c r="AN331" i="8" s="1"/>
  <c r="AK331" i="8"/>
  <c r="A332" i="8"/>
  <c r="T332" i="8"/>
  <c r="V332" i="8"/>
  <c r="X332" i="8"/>
  <c r="Y332" i="8"/>
  <c r="AH332" i="8"/>
  <c r="AI332" i="8"/>
  <c r="AN332" i="8" s="1"/>
  <c r="AK332" i="8"/>
  <c r="A333" i="8"/>
  <c r="T333" i="8"/>
  <c r="V333" i="8"/>
  <c r="X333" i="8"/>
  <c r="Y333" i="8"/>
  <c r="AH333" i="8"/>
  <c r="AI333" i="8"/>
  <c r="AN333" i="8" s="1"/>
  <c r="AK333" i="8"/>
  <c r="A334" i="8"/>
  <c r="T334" i="8"/>
  <c r="V334" i="8"/>
  <c r="X334" i="8"/>
  <c r="Y334" i="8"/>
  <c r="AH334" i="8"/>
  <c r="AI334" i="8"/>
  <c r="AN334" i="8" s="1"/>
  <c r="AK334" i="8"/>
  <c r="A335" i="8"/>
  <c r="T335" i="8"/>
  <c r="V335" i="8"/>
  <c r="X335" i="8"/>
  <c r="Y335" i="8"/>
  <c r="AH335" i="8"/>
  <c r="AI335" i="8"/>
  <c r="AN335" i="8" s="1"/>
  <c r="AK335" i="8"/>
  <c r="A336" i="8"/>
  <c r="T336" i="8"/>
  <c r="V336" i="8"/>
  <c r="X336" i="8"/>
  <c r="Y336" i="8"/>
  <c r="AH336" i="8"/>
  <c r="AI336" i="8"/>
  <c r="AN336" i="8" s="1"/>
  <c r="AK336" i="8"/>
  <c r="A337" i="8"/>
  <c r="T337" i="8"/>
  <c r="V337" i="8"/>
  <c r="X337" i="8"/>
  <c r="Y337" i="8"/>
  <c r="AH337" i="8"/>
  <c r="AI337" i="8"/>
  <c r="AN337" i="8" s="1"/>
  <c r="AK337" i="8"/>
  <c r="A338" i="8"/>
  <c r="T338" i="8"/>
  <c r="V338" i="8"/>
  <c r="X338" i="8"/>
  <c r="Y338" i="8"/>
  <c r="AH338" i="8"/>
  <c r="AI338" i="8"/>
  <c r="AN338" i="8" s="1"/>
  <c r="AK338" i="8"/>
  <c r="A339" i="8"/>
  <c r="T339" i="8"/>
  <c r="V339" i="8"/>
  <c r="X339" i="8"/>
  <c r="Y339" i="8"/>
  <c r="AH339" i="8"/>
  <c r="AI339" i="8"/>
  <c r="AN339" i="8" s="1"/>
  <c r="AK339" i="8"/>
  <c r="A340" i="8"/>
  <c r="T340" i="8"/>
  <c r="V340" i="8"/>
  <c r="X340" i="8"/>
  <c r="Y340" i="8"/>
  <c r="AH340" i="8"/>
  <c r="AI340" i="8"/>
  <c r="AN340" i="8" s="1"/>
  <c r="AK340" i="8"/>
  <c r="A341" i="8"/>
  <c r="T341" i="8"/>
  <c r="V341" i="8"/>
  <c r="X341" i="8"/>
  <c r="Y341" i="8"/>
  <c r="AH341" i="8"/>
  <c r="AI341" i="8"/>
  <c r="AN341" i="8" s="1"/>
  <c r="AK341" i="8"/>
  <c r="A342" i="8"/>
  <c r="T342" i="8"/>
  <c r="V342" i="8"/>
  <c r="X342" i="8"/>
  <c r="Y342" i="8"/>
  <c r="AH342" i="8"/>
  <c r="AI342" i="8"/>
  <c r="AN342" i="8" s="1"/>
  <c r="AK342" i="8"/>
  <c r="A343" i="8"/>
  <c r="T343" i="8"/>
  <c r="V343" i="8"/>
  <c r="X343" i="8"/>
  <c r="Y343" i="8"/>
  <c r="AH343" i="8"/>
  <c r="AI343" i="8"/>
  <c r="AN343" i="8" s="1"/>
  <c r="AK343" i="8"/>
  <c r="A344" i="8"/>
  <c r="T344" i="8"/>
  <c r="V344" i="8"/>
  <c r="X344" i="8"/>
  <c r="Y344" i="8"/>
  <c r="AH344" i="8"/>
  <c r="AI344" i="8"/>
  <c r="AN344" i="8" s="1"/>
  <c r="AK344" i="8"/>
  <c r="A345" i="8"/>
  <c r="T345" i="8"/>
  <c r="V345" i="8"/>
  <c r="X345" i="8"/>
  <c r="Y345" i="8"/>
  <c r="AH345" i="8"/>
  <c r="AI345" i="8"/>
  <c r="AN345" i="8" s="1"/>
  <c r="AK345" i="8"/>
  <c r="A346" i="8"/>
  <c r="T346" i="8"/>
  <c r="V346" i="8"/>
  <c r="X346" i="8"/>
  <c r="Y346" i="8"/>
  <c r="AH346" i="8"/>
  <c r="AI346" i="8"/>
  <c r="AN346" i="8" s="1"/>
  <c r="AK346" i="8"/>
  <c r="A347" i="8"/>
  <c r="T347" i="8"/>
  <c r="V347" i="8"/>
  <c r="X347" i="8"/>
  <c r="Y347" i="8"/>
  <c r="AH347" i="8"/>
  <c r="AI347" i="8"/>
  <c r="AN347" i="8" s="1"/>
  <c r="AK347" i="8"/>
  <c r="A348" i="8"/>
  <c r="T348" i="8"/>
  <c r="V348" i="8"/>
  <c r="X348" i="8"/>
  <c r="Y348" i="8"/>
  <c r="AH348" i="8"/>
  <c r="AI348" i="8"/>
  <c r="AN348" i="8" s="1"/>
  <c r="AK348" i="8"/>
  <c r="A349" i="8"/>
  <c r="T349" i="8"/>
  <c r="V349" i="8"/>
  <c r="X349" i="8"/>
  <c r="Y349" i="8"/>
  <c r="AH349" i="8"/>
  <c r="AI349" i="8"/>
  <c r="AN349" i="8" s="1"/>
  <c r="AK349" i="8"/>
  <c r="A350" i="8"/>
  <c r="T350" i="8"/>
  <c r="V350" i="8"/>
  <c r="X350" i="8"/>
  <c r="Y350" i="8"/>
  <c r="AH350" i="8"/>
  <c r="AI350" i="8"/>
  <c r="AN350" i="8" s="1"/>
  <c r="AK350" i="8"/>
  <c r="A351" i="8"/>
  <c r="T351" i="8"/>
  <c r="V351" i="8"/>
  <c r="X351" i="8"/>
  <c r="Y351" i="8"/>
  <c r="AH351" i="8"/>
  <c r="AI351" i="8"/>
  <c r="AN351" i="8" s="1"/>
  <c r="AK351" i="8"/>
  <c r="A352" i="8"/>
  <c r="T352" i="8"/>
  <c r="V352" i="8"/>
  <c r="X352" i="8"/>
  <c r="Y352" i="8"/>
  <c r="AH352" i="8"/>
  <c r="AI352" i="8"/>
  <c r="AN352" i="8" s="1"/>
  <c r="AK352" i="8"/>
  <c r="A353" i="8"/>
  <c r="T353" i="8"/>
  <c r="V353" i="8"/>
  <c r="X353" i="8"/>
  <c r="Y353" i="8"/>
  <c r="AH353" i="8"/>
  <c r="AI353" i="8"/>
  <c r="AN353" i="8" s="1"/>
  <c r="AK353" i="8"/>
  <c r="A354" i="8"/>
  <c r="T354" i="8"/>
  <c r="V354" i="8"/>
  <c r="X354" i="8"/>
  <c r="Y354" i="8"/>
  <c r="AH354" i="8"/>
  <c r="AI354" i="8"/>
  <c r="AN354" i="8" s="1"/>
  <c r="AK354" i="8"/>
  <c r="A355" i="8"/>
  <c r="T355" i="8"/>
  <c r="V355" i="8"/>
  <c r="X355" i="8"/>
  <c r="Y355" i="8"/>
  <c r="AH355" i="8"/>
  <c r="AI355" i="8"/>
  <c r="AN355" i="8" s="1"/>
  <c r="AK355" i="8"/>
  <c r="A356" i="8"/>
  <c r="T356" i="8"/>
  <c r="V356" i="8"/>
  <c r="X356" i="8"/>
  <c r="Y356" i="8"/>
  <c r="AH356" i="8"/>
  <c r="AI356" i="8"/>
  <c r="AN356" i="8" s="1"/>
  <c r="AK356" i="8"/>
  <c r="A357" i="8"/>
  <c r="T357" i="8"/>
  <c r="V357" i="8"/>
  <c r="X357" i="8"/>
  <c r="Y357" i="8"/>
  <c r="AH357" i="8"/>
  <c r="AI357" i="8"/>
  <c r="AN357" i="8" s="1"/>
  <c r="AK357" i="8"/>
  <c r="A358" i="8"/>
  <c r="T358" i="8"/>
  <c r="V358" i="8"/>
  <c r="X358" i="8"/>
  <c r="Y358" i="8"/>
  <c r="AH358" i="8"/>
  <c r="AI358" i="8"/>
  <c r="AN358" i="8" s="1"/>
  <c r="AK358" i="8"/>
  <c r="A359" i="8"/>
  <c r="T359" i="8"/>
  <c r="V359" i="8"/>
  <c r="X359" i="8"/>
  <c r="Y359" i="8"/>
  <c r="AH359" i="8"/>
  <c r="AI359" i="8"/>
  <c r="AN359" i="8" s="1"/>
  <c r="AK359" i="8"/>
  <c r="A360" i="8"/>
  <c r="T360" i="8"/>
  <c r="V360" i="8"/>
  <c r="X360" i="8"/>
  <c r="Y360" i="8"/>
  <c r="AH360" i="8"/>
  <c r="AI360" i="8"/>
  <c r="AN360" i="8" s="1"/>
  <c r="AK360" i="8"/>
  <c r="A361" i="8"/>
  <c r="T361" i="8"/>
  <c r="V361" i="8"/>
  <c r="X361" i="8"/>
  <c r="Y361" i="8"/>
  <c r="AH361" i="8"/>
  <c r="AI361" i="8"/>
  <c r="AN361" i="8" s="1"/>
  <c r="AK361" i="8"/>
  <c r="A362" i="8"/>
  <c r="T362" i="8"/>
  <c r="V362" i="8"/>
  <c r="X362" i="8"/>
  <c r="Y362" i="8"/>
  <c r="AH362" i="8"/>
  <c r="AI362" i="8"/>
  <c r="AN362" i="8" s="1"/>
  <c r="AK362" i="8"/>
  <c r="A363" i="8"/>
  <c r="T363" i="8"/>
  <c r="V363" i="8"/>
  <c r="X363" i="8"/>
  <c r="Y363" i="8"/>
  <c r="AH363" i="8"/>
  <c r="AI363" i="8"/>
  <c r="AN363" i="8" s="1"/>
  <c r="AK363" i="8"/>
  <c r="A364" i="8"/>
  <c r="T364" i="8"/>
  <c r="V364" i="8"/>
  <c r="X364" i="8"/>
  <c r="Y364" i="8"/>
  <c r="AH364" i="8"/>
  <c r="AI364" i="8"/>
  <c r="AN364" i="8" s="1"/>
  <c r="AK364" i="8"/>
  <c r="A365" i="8"/>
  <c r="T365" i="8"/>
  <c r="V365" i="8"/>
  <c r="X365" i="8"/>
  <c r="Y365" i="8"/>
  <c r="AH365" i="8"/>
  <c r="AI365" i="8"/>
  <c r="AN365" i="8" s="1"/>
  <c r="AK365" i="8"/>
  <c r="A366" i="8"/>
  <c r="T366" i="8"/>
  <c r="V366" i="8"/>
  <c r="X366" i="8"/>
  <c r="Y366" i="8"/>
  <c r="AH366" i="8"/>
  <c r="AI366" i="8"/>
  <c r="AN366" i="8" s="1"/>
  <c r="AK366" i="8"/>
  <c r="A367" i="8"/>
  <c r="T367" i="8"/>
  <c r="V367" i="8"/>
  <c r="X367" i="8"/>
  <c r="Y367" i="8"/>
  <c r="AH367" i="8"/>
  <c r="AI367" i="8"/>
  <c r="AN367" i="8" s="1"/>
  <c r="AK367" i="8"/>
  <c r="A368" i="8"/>
  <c r="T368" i="8"/>
  <c r="V368" i="8"/>
  <c r="X368" i="8"/>
  <c r="Y368" i="8"/>
  <c r="AH368" i="8"/>
  <c r="AI368" i="8"/>
  <c r="AN368" i="8" s="1"/>
  <c r="AK368" i="8"/>
  <c r="A369" i="8"/>
  <c r="T369" i="8"/>
  <c r="V369" i="8"/>
  <c r="X369" i="8"/>
  <c r="Y369" i="8"/>
  <c r="AH369" i="8"/>
  <c r="AI369" i="8"/>
  <c r="AN369" i="8" s="1"/>
  <c r="AK369" i="8"/>
  <c r="A370" i="8"/>
  <c r="T370" i="8"/>
  <c r="V370" i="8"/>
  <c r="X370" i="8"/>
  <c r="Y370" i="8"/>
  <c r="AH370" i="8"/>
  <c r="AI370" i="8"/>
  <c r="AN370" i="8" s="1"/>
  <c r="AK370" i="8"/>
  <c r="A371" i="8"/>
  <c r="T371" i="8"/>
  <c r="V371" i="8"/>
  <c r="X371" i="8"/>
  <c r="Y371" i="8"/>
  <c r="AH371" i="8"/>
  <c r="AI371" i="8"/>
  <c r="AN371" i="8" s="1"/>
  <c r="AK371" i="8"/>
  <c r="A372" i="8"/>
  <c r="T372" i="8"/>
  <c r="V372" i="8"/>
  <c r="X372" i="8"/>
  <c r="Y372" i="8"/>
  <c r="AH372" i="8"/>
  <c r="AI372" i="8"/>
  <c r="AN372" i="8" s="1"/>
  <c r="AK372" i="8"/>
  <c r="A373" i="8"/>
  <c r="T373" i="8"/>
  <c r="V373" i="8"/>
  <c r="X373" i="8"/>
  <c r="Y373" i="8"/>
  <c r="AH373" i="8"/>
  <c r="AI373" i="8"/>
  <c r="AN373" i="8" s="1"/>
  <c r="AK373" i="8"/>
  <c r="A374" i="8"/>
  <c r="T374" i="8"/>
  <c r="V374" i="8"/>
  <c r="X374" i="8"/>
  <c r="Y374" i="8"/>
  <c r="AH374" i="8"/>
  <c r="AI374" i="8"/>
  <c r="AN374" i="8" s="1"/>
  <c r="AK374" i="8"/>
  <c r="A375" i="8"/>
  <c r="T375" i="8"/>
  <c r="V375" i="8"/>
  <c r="X375" i="8"/>
  <c r="Y375" i="8"/>
  <c r="AH375" i="8"/>
  <c r="AI375" i="8"/>
  <c r="AN375" i="8" s="1"/>
  <c r="AK375" i="8"/>
  <c r="A376" i="8"/>
  <c r="T376" i="8"/>
  <c r="V376" i="8"/>
  <c r="X376" i="8"/>
  <c r="Y376" i="8"/>
  <c r="AH376" i="8"/>
  <c r="AI376" i="8"/>
  <c r="AN376" i="8" s="1"/>
  <c r="AK376" i="8"/>
  <c r="A377" i="8"/>
  <c r="T377" i="8"/>
  <c r="V377" i="8"/>
  <c r="X377" i="8"/>
  <c r="Y377" i="8"/>
  <c r="AH377" i="8"/>
  <c r="AI377" i="8"/>
  <c r="AN377" i="8" s="1"/>
  <c r="AK377" i="8"/>
  <c r="A378" i="8"/>
  <c r="T378" i="8"/>
  <c r="V378" i="8"/>
  <c r="X378" i="8"/>
  <c r="Y378" i="8"/>
  <c r="AH378" i="8"/>
  <c r="AI378" i="8"/>
  <c r="AN378" i="8" s="1"/>
  <c r="AK378" i="8"/>
  <c r="A379" i="8"/>
  <c r="T379" i="8"/>
  <c r="V379" i="8"/>
  <c r="X379" i="8"/>
  <c r="Y379" i="8"/>
  <c r="AH379" i="8"/>
  <c r="AI379" i="8"/>
  <c r="AN379" i="8" s="1"/>
  <c r="AK379" i="8"/>
  <c r="A380" i="8"/>
  <c r="T380" i="8"/>
  <c r="V380" i="8"/>
  <c r="X380" i="8"/>
  <c r="Y380" i="8"/>
  <c r="AH380" i="8"/>
  <c r="AI380" i="8"/>
  <c r="AN380" i="8" s="1"/>
  <c r="AK380" i="8"/>
  <c r="A381" i="8"/>
  <c r="T381" i="8"/>
  <c r="V381" i="8"/>
  <c r="X381" i="8"/>
  <c r="Y381" i="8"/>
  <c r="AH381" i="8"/>
  <c r="AI381" i="8"/>
  <c r="AN381" i="8" s="1"/>
  <c r="AK381" i="8"/>
  <c r="A382" i="8"/>
  <c r="T382" i="8"/>
  <c r="V382" i="8"/>
  <c r="X382" i="8"/>
  <c r="Y382" i="8"/>
  <c r="AH382" i="8"/>
  <c r="AI382" i="8"/>
  <c r="AN382" i="8" s="1"/>
  <c r="AK382" i="8"/>
  <c r="A383" i="8"/>
  <c r="T383" i="8"/>
  <c r="V383" i="8"/>
  <c r="X383" i="8"/>
  <c r="Y383" i="8"/>
  <c r="AH383" i="8"/>
  <c r="AI383" i="8"/>
  <c r="AN383" i="8" s="1"/>
  <c r="AK383" i="8"/>
  <c r="A384" i="8"/>
  <c r="T384" i="8"/>
  <c r="V384" i="8"/>
  <c r="X384" i="8"/>
  <c r="Y384" i="8"/>
  <c r="AH384" i="8"/>
  <c r="AI384" i="8"/>
  <c r="AN384" i="8" s="1"/>
  <c r="AK384" i="8"/>
  <c r="A385" i="8"/>
  <c r="T385" i="8"/>
  <c r="V385" i="8"/>
  <c r="X385" i="8"/>
  <c r="Y385" i="8"/>
  <c r="AH385" i="8"/>
  <c r="AI385" i="8"/>
  <c r="AN385" i="8" s="1"/>
  <c r="AK385" i="8"/>
  <c r="A386" i="8"/>
  <c r="T386" i="8"/>
  <c r="V386" i="8"/>
  <c r="X386" i="8"/>
  <c r="Y386" i="8"/>
  <c r="AH386" i="8"/>
  <c r="AI386" i="8"/>
  <c r="AN386" i="8" s="1"/>
  <c r="AK386" i="8"/>
  <c r="A387" i="8"/>
  <c r="T387" i="8"/>
  <c r="V387" i="8"/>
  <c r="X387" i="8"/>
  <c r="Y387" i="8"/>
  <c r="AH387" i="8"/>
  <c r="AI387" i="8"/>
  <c r="AN387" i="8" s="1"/>
  <c r="AK387" i="8"/>
  <c r="A388" i="8"/>
  <c r="T388" i="8"/>
  <c r="V388" i="8"/>
  <c r="X388" i="8"/>
  <c r="Y388" i="8"/>
  <c r="AH388" i="8"/>
  <c r="AI388" i="8"/>
  <c r="AN388" i="8" s="1"/>
  <c r="AK388" i="8"/>
  <c r="A389" i="8"/>
  <c r="T389" i="8"/>
  <c r="V389" i="8"/>
  <c r="X389" i="8"/>
  <c r="Y389" i="8"/>
  <c r="AH389" i="8"/>
  <c r="AI389" i="8"/>
  <c r="AN389" i="8" s="1"/>
  <c r="AK389" i="8"/>
  <c r="A390" i="8"/>
  <c r="T390" i="8"/>
  <c r="V390" i="8"/>
  <c r="X390" i="8"/>
  <c r="Y390" i="8"/>
  <c r="AH390" i="8"/>
  <c r="AI390" i="8"/>
  <c r="AN390" i="8" s="1"/>
  <c r="AK390" i="8"/>
  <c r="A391" i="8"/>
  <c r="T391" i="8"/>
  <c r="V391" i="8"/>
  <c r="X391" i="8"/>
  <c r="Y391" i="8"/>
  <c r="AH391" i="8"/>
  <c r="AI391" i="8"/>
  <c r="AN391" i="8" s="1"/>
  <c r="AK391" i="8"/>
  <c r="A392" i="8"/>
  <c r="T392" i="8"/>
  <c r="V392" i="8"/>
  <c r="X392" i="8"/>
  <c r="Y392" i="8"/>
  <c r="AH392" i="8"/>
  <c r="AI392" i="8"/>
  <c r="AN392" i="8" s="1"/>
  <c r="AK392" i="8"/>
  <c r="A393" i="8"/>
  <c r="T393" i="8"/>
  <c r="V393" i="8"/>
  <c r="X393" i="8"/>
  <c r="Y393" i="8"/>
  <c r="AH393" i="8"/>
  <c r="AI393" i="8"/>
  <c r="AN393" i="8" s="1"/>
  <c r="AK393" i="8"/>
  <c r="A394" i="8"/>
  <c r="T394" i="8"/>
  <c r="V394" i="8"/>
  <c r="X394" i="8"/>
  <c r="Y394" i="8"/>
  <c r="AH394" i="8"/>
  <c r="AI394" i="8"/>
  <c r="AN394" i="8" s="1"/>
  <c r="AK394" i="8"/>
  <c r="A395" i="8"/>
  <c r="T395" i="8"/>
  <c r="V395" i="8"/>
  <c r="X395" i="8"/>
  <c r="Y395" i="8"/>
  <c r="AH395" i="8"/>
  <c r="AI395" i="8"/>
  <c r="AN395" i="8" s="1"/>
  <c r="AK395" i="8"/>
  <c r="A396" i="8"/>
  <c r="T396" i="8"/>
  <c r="V396" i="8"/>
  <c r="X396" i="8"/>
  <c r="Y396" i="8"/>
  <c r="AH396" i="8"/>
  <c r="AI396" i="8"/>
  <c r="AN396" i="8" s="1"/>
  <c r="AK396" i="8"/>
  <c r="A397" i="8"/>
  <c r="T397" i="8"/>
  <c r="V397" i="8"/>
  <c r="X397" i="8"/>
  <c r="Y397" i="8"/>
  <c r="AH397" i="8"/>
  <c r="AI397" i="8"/>
  <c r="AN397" i="8" s="1"/>
  <c r="AK397" i="8"/>
  <c r="A398" i="8"/>
  <c r="T398" i="8"/>
  <c r="V398" i="8"/>
  <c r="X398" i="8"/>
  <c r="Y398" i="8"/>
  <c r="AH398" i="8"/>
  <c r="AI398" i="8"/>
  <c r="AN398" i="8" s="1"/>
  <c r="AK398" i="8"/>
  <c r="A399" i="8"/>
  <c r="T399" i="8"/>
  <c r="V399" i="8"/>
  <c r="X399" i="8"/>
  <c r="Y399" i="8"/>
  <c r="AH399" i="8"/>
  <c r="AI399" i="8"/>
  <c r="AN399" i="8" s="1"/>
  <c r="AK399" i="8"/>
  <c r="A400" i="8"/>
  <c r="T400" i="8"/>
  <c r="V400" i="8"/>
  <c r="X400" i="8"/>
  <c r="Y400" i="8"/>
  <c r="AH400" i="8"/>
  <c r="AI400" i="8"/>
  <c r="AN400" i="8" s="1"/>
  <c r="AK400" i="8"/>
  <c r="A401" i="8"/>
  <c r="T401" i="8"/>
  <c r="V401" i="8"/>
  <c r="X401" i="8"/>
  <c r="Y401" i="8"/>
  <c r="AH401" i="8"/>
  <c r="AI401" i="8"/>
  <c r="AN401" i="8" s="1"/>
  <c r="AK401" i="8"/>
  <c r="A402" i="8"/>
  <c r="T402" i="8"/>
  <c r="V402" i="8"/>
  <c r="X402" i="8"/>
  <c r="Y402" i="8"/>
  <c r="AH402" i="8"/>
  <c r="AI402" i="8"/>
  <c r="AN402" i="8" s="1"/>
  <c r="AK402" i="8"/>
  <c r="A403" i="8"/>
  <c r="T403" i="8"/>
  <c r="V403" i="8"/>
  <c r="X403" i="8"/>
  <c r="Y403" i="8"/>
  <c r="AH403" i="8"/>
  <c r="AI403" i="8"/>
  <c r="AN403" i="8" s="1"/>
  <c r="AK403" i="8"/>
  <c r="A404" i="8"/>
  <c r="T404" i="8"/>
  <c r="V404" i="8"/>
  <c r="X404" i="8"/>
  <c r="Y404" i="8"/>
  <c r="AH404" i="8"/>
  <c r="AI404" i="8"/>
  <c r="AN404" i="8" s="1"/>
  <c r="AK404" i="8"/>
  <c r="A405" i="8"/>
  <c r="T405" i="8"/>
  <c r="V405" i="8"/>
  <c r="X405" i="8"/>
  <c r="Y405" i="8"/>
  <c r="AH405" i="8"/>
  <c r="AI405" i="8"/>
  <c r="AN405" i="8" s="1"/>
  <c r="AK405" i="8"/>
  <c r="A406" i="8"/>
  <c r="T406" i="8"/>
  <c r="V406" i="8"/>
  <c r="X406" i="8"/>
  <c r="Y406" i="8"/>
  <c r="AH406" i="8"/>
  <c r="AI406" i="8"/>
  <c r="AN406" i="8" s="1"/>
  <c r="AK406" i="8"/>
  <c r="A407" i="8"/>
  <c r="T407" i="8"/>
  <c r="V407" i="8"/>
  <c r="X407" i="8"/>
  <c r="Y407" i="8"/>
  <c r="AH407" i="8"/>
  <c r="AI407" i="8"/>
  <c r="AN407" i="8" s="1"/>
  <c r="AK407" i="8"/>
  <c r="A408" i="8"/>
  <c r="T408" i="8"/>
  <c r="V408" i="8"/>
  <c r="X408" i="8"/>
  <c r="Y408" i="8"/>
  <c r="AH408" i="8"/>
  <c r="AI408" i="8"/>
  <c r="AN408" i="8" s="1"/>
  <c r="AK408" i="8"/>
  <c r="A409" i="8"/>
  <c r="T409" i="8"/>
  <c r="V409" i="8"/>
  <c r="X409" i="8"/>
  <c r="Y409" i="8"/>
  <c r="AH409" i="8"/>
  <c r="AI409" i="8"/>
  <c r="AN409" i="8" s="1"/>
  <c r="AK409" i="8"/>
  <c r="A410" i="8"/>
  <c r="T410" i="8"/>
  <c r="V410" i="8"/>
  <c r="X410" i="8"/>
  <c r="Y410" i="8"/>
  <c r="AH410" i="8"/>
  <c r="AI410" i="8"/>
  <c r="AN410" i="8" s="1"/>
  <c r="AK410" i="8"/>
  <c r="A411" i="8"/>
  <c r="T411" i="8"/>
  <c r="V411" i="8"/>
  <c r="X411" i="8"/>
  <c r="Y411" i="8"/>
  <c r="AH411" i="8"/>
  <c r="AI411" i="8"/>
  <c r="AN411" i="8" s="1"/>
  <c r="AK411" i="8"/>
  <c r="A412" i="8"/>
  <c r="T412" i="8"/>
  <c r="V412" i="8"/>
  <c r="X412" i="8"/>
  <c r="Y412" i="8"/>
  <c r="AH412" i="8"/>
  <c r="AI412" i="8"/>
  <c r="AN412" i="8" s="1"/>
  <c r="AK412" i="8"/>
  <c r="A413" i="8"/>
  <c r="T413" i="8"/>
  <c r="V413" i="8"/>
  <c r="X413" i="8"/>
  <c r="Y413" i="8"/>
  <c r="AH413" i="8"/>
  <c r="AI413" i="8"/>
  <c r="AN413" i="8" s="1"/>
  <c r="AK413" i="8"/>
  <c r="A414" i="8"/>
  <c r="T414" i="8"/>
  <c r="V414" i="8"/>
  <c r="X414" i="8"/>
  <c r="Y414" i="8"/>
  <c r="AH414" i="8"/>
  <c r="AI414" i="8"/>
  <c r="AN414" i="8" s="1"/>
  <c r="AK414" i="8"/>
  <c r="A415" i="8"/>
  <c r="T415" i="8"/>
  <c r="V415" i="8"/>
  <c r="X415" i="8"/>
  <c r="Y415" i="8"/>
  <c r="AH415" i="8"/>
  <c r="AI415" i="8"/>
  <c r="AN415" i="8" s="1"/>
  <c r="AK415" i="8"/>
  <c r="A416" i="8"/>
  <c r="T416" i="8"/>
  <c r="V416" i="8"/>
  <c r="X416" i="8"/>
  <c r="Y416" i="8"/>
  <c r="AH416" i="8"/>
  <c r="AI416" i="8"/>
  <c r="AN416" i="8" s="1"/>
  <c r="AK416" i="8"/>
  <c r="A417" i="8"/>
  <c r="T417" i="8"/>
  <c r="V417" i="8"/>
  <c r="X417" i="8"/>
  <c r="Y417" i="8"/>
  <c r="AH417" i="8"/>
  <c r="AI417" i="8"/>
  <c r="AN417" i="8" s="1"/>
  <c r="AK417" i="8"/>
  <c r="A418" i="8"/>
  <c r="T418" i="8"/>
  <c r="V418" i="8"/>
  <c r="X418" i="8"/>
  <c r="Y418" i="8"/>
  <c r="AH418" i="8"/>
  <c r="AI418" i="8"/>
  <c r="AN418" i="8" s="1"/>
  <c r="AK418" i="8"/>
  <c r="A419" i="8"/>
  <c r="T419" i="8"/>
  <c r="V419" i="8"/>
  <c r="X419" i="8"/>
  <c r="Y419" i="8"/>
  <c r="AH419" i="8"/>
  <c r="AI419" i="8"/>
  <c r="AN419" i="8" s="1"/>
  <c r="AK419" i="8"/>
  <c r="A420" i="8"/>
  <c r="T420" i="8"/>
  <c r="V420" i="8"/>
  <c r="X420" i="8"/>
  <c r="Y420" i="8"/>
  <c r="AH420" i="8"/>
  <c r="AI420" i="8"/>
  <c r="AN420" i="8" s="1"/>
  <c r="AK420" i="8"/>
  <c r="A421" i="8"/>
  <c r="T421" i="8"/>
  <c r="V421" i="8"/>
  <c r="X421" i="8"/>
  <c r="Y421" i="8"/>
  <c r="AH421" i="8"/>
  <c r="AI421" i="8"/>
  <c r="AN421" i="8" s="1"/>
  <c r="AK421" i="8"/>
  <c r="A422" i="8"/>
  <c r="T422" i="8"/>
  <c r="V422" i="8"/>
  <c r="X422" i="8"/>
  <c r="Y422" i="8"/>
  <c r="AH422" i="8"/>
  <c r="AI422" i="8"/>
  <c r="AN422" i="8" s="1"/>
  <c r="AK422" i="8"/>
  <c r="A423" i="8"/>
  <c r="T423" i="8"/>
  <c r="V423" i="8"/>
  <c r="X423" i="8"/>
  <c r="Y423" i="8"/>
  <c r="AH423" i="8"/>
  <c r="AI423" i="8"/>
  <c r="AN423" i="8" s="1"/>
  <c r="AK423" i="8"/>
  <c r="A424" i="8"/>
  <c r="T424" i="8"/>
  <c r="V424" i="8"/>
  <c r="X424" i="8"/>
  <c r="Y424" i="8"/>
  <c r="AH424" i="8"/>
  <c r="AI424" i="8"/>
  <c r="AN424" i="8" s="1"/>
  <c r="AK424" i="8"/>
  <c r="A425" i="8"/>
  <c r="T425" i="8"/>
  <c r="V425" i="8"/>
  <c r="X425" i="8"/>
  <c r="Y425" i="8"/>
  <c r="AH425" i="8"/>
  <c r="AI425" i="8"/>
  <c r="AN425" i="8" s="1"/>
  <c r="AK425" i="8"/>
  <c r="G3" i="18" l="1"/>
  <c r="G2" i="18"/>
  <c r="D3" i="18"/>
  <c r="D2" i="18"/>
  <c r="M282" i="7" l="1"/>
  <c r="A282" i="7" s="1"/>
  <c r="M290" i="7"/>
  <c r="A290" i="7" s="1"/>
  <c r="M298" i="7"/>
  <c r="A298" i="7" s="1"/>
  <c r="M306" i="7"/>
  <c r="A306" i="7" s="1"/>
  <c r="M314" i="7"/>
  <c r="A314" i="7" s="1"/>
  <c r="M278" i="7"/>
  <c r="A278" i="7" s="1"/>
  <c r="M286" i="7"/>
  <c r="A286" i="7" s="1"/>
  <c r="M294" i="7"/>
  <c r="A294" i="7" s="1"/>
  <c r="M302" i="7"/>
  <c r="A302" i="7" s="1"/>
  <c r="M310" i="7"/>
  <c r="A310" i="7" s="1"/>
  <c r="M318" i="7"/>
  <c r="A318" i="7" s="1"/>
  <c r="M275" i="7"/>
  <c r="A275" i="7" s="1"/>
  <c r="M279" i="7"/>
  <c r="A279" i="7" s="1"/>
  <c r="M283" i="7"/>
  <c r="A283" i="7" s="1"/>
  <c r="M287" i="7"/>
  <c r="A287" i="7" s="1"/>
  <c r="M291" i="7"/>
  <c r="A291" i="7" s="1"/>
  <c r="M295" i="7"/>
  <c r="A295" i="7" s="1"/>
  <c r="M299" i="7"/>
  <c r="A299" i="7" s="1"/>
  <c r="M303" i="7"/>
  <c r="A303" i="7" s="1"/>
  <c r="M307" i="7"/>
  <c r="A307" i="7" s="1"/>
  <c r="M311" i="7"/>
  <c r="A311" i="7" s="1"/>
  <c r="M315" i="7"/>
  <c r="A315" i="7" s="1"/>
  <c r="M319" i="7"/>
  <c r="A319" i="7" s="1"/>
  <c r="M276" i="7"/>
  <c r="A276" i="7" s="1"/>
  <c r="M280" i="7"/>
  <c r="A280" i="7" s="1"/>
  <c r="M284" i="7"/>
  <c r="A284" i="7" s="1"/>
  <c r="M288" i="7"/>
  <c r="A288" i="7" s="1"/>
  <c r="M292" i="7"/>
  <c r="A292" i="7" s="1"/>
  <c r="M296" i="7"/>
  <c r="A296" i="7" s="1"/>
  <c r="M300" i="7"/>
  <c r="A300" i="7" s="1"/>
  <c r="M304" i="7"/>
  <c r="A304" i="7" s="1"/>
  <c r="M308" i="7"/>
  <c r="A308" i="7" s="1"/>
  <c r="M312" i="7"/>
  <c r="A312" i="7" s="1"/>
  <c r="M316" i="7"/>
  <c r="A316" i="7" s="1"/>
  <c r="M320" i="7"/>
  <c r="A320" i="7" s="1"/>
  <c r="M297" i="7"/>
  <c r="A297" i="7" s="1"/>
  <c r="M305" i="7"/>
  <c r="A305" i="7" s="1"/>
  <c r="M301" i="7"/>
  <c r="A301" i="7" s="1"/>
  <c r="M277" i="7"/>
  <c r="A277" i="7" s="1"/>
  <c r="M309" i="7"/>
  <c r="A309" i="7" s="1"/>
  <c r="M321" i="7"/>
  <c r="A321" i="7" s="1"/>
  <c r="M281" i="7"/>
  <c r="A281" i="7" s="1"/>
  <c r="M313" i="7"/>
  <c r="A313" i="7" s="1"/>
  <c r="M285" i="7"/>
  <c r="A285" i="7" s="1"/>
  <c r="M317" i="7"/>
  <c r="A317" i="7" s="1"/>
  <c r="M289" i="7"/>
  <c r="A289" i="7" s="1"/>
  <c r="M293" i="7"/>
  <c r="A293" i="7" s="1"/>
  <c r="R426" i="8"/>
  <c r="R432" i="8"/>
  <c r="R428" i="8"/>
  <c r="R10" i="8"/>
  <c r="R16" i="8"/>
  <c r="R31" i="8"/>
  <c r="R34" i="8"/>
  <c r="R2" i="8"/>
  <c r="R13" i="8"/>
  <c r="R19" i="8"/>
  <c r="R21" i="8"/>
  <c r="R23" i="8"/>
  <c r="R28" i="8"/>
  <c r="R429" i="8"/>
  <c r="R15" i="8"/>
  <c r="R26" i="8"/>
  <c r="R30" i="8"/>
  <c r="R33" i="8"/>
  <c r="R36" i="8"/>
  <c r="R4" i="8"/>
  <c r="R8" i="8"/>
  <c r="R18" i="8"/>
  <c r="R7" i="8"/>
  <c r="R9" i="8"/>
  <c r="R12" i="8"/>
  <c r="R427" i="8"/>
  <c r="R14" i="8"/>
  <c r="R24" i="8"/>
  <c r="R27" i="8"/>
  <c r="R430" i="8"/>
  <c r="R431" i="8"/>
  <c r="R11" i="8"/>
  <c r="R20" i="8"/>
  <c r="R22" i="8"/>
  <c r="R45" i="8"/>
  <c r="R55" i="8"/>
  <c r="R73" i="8"/>
  <c r="R85" i="8"/>
  <c r="R86" i="8"/>
  <c r="R93" i="8"/>
  <c r="R97" i="8"/>
  <c r="R104" i="8"/>
  <c r="R107" i="8"/>
  <c r="R111" i="8"/>
  <c r="R122" i="8"/>
  <c r="R128" i="8"/>
  <c r="R133" i="8"/>
  <c r="R137" i="8"/>
  <c r="R29" i="8"/>
  <c r="R52" i="8"/>
  <c r="R57" i="8"/>
  <c r="R64" i="8"/>
  <c r="R67" i="8"/>
  <c r="R69" i="8"/>
  <c r="R77" i="8"/>
  <c r="R82" i="8"/>
  <c r="R92" i="8"/>
  <c r="R99" i="8"/>
  <c r="R102" i="8"/>
  <c r="R114" i="8"/>
  <c r="R126" i="8"/>
  <c r="R6" i="8"/>
  <c r="R25" i="8"/>
  <c r="R32" i="8"/>
  <c r="R42" i="8"/>
  <c r="R44" i="8"/>
  <c r="R54" i="8"/>
  <c r="R49" i="8"/>
  <c r="R60" i="8"/>
  <c r="R70" i="8"/>
  <c r="R71" i="8"/>
  <c r="R84" i="8"/>
  <c r="R3" i="8"/>
  <c r="R17" i="8"/>
  <c r="R41" i="8"/>
  <c r="R51" i="8"/>
  <c r="R53" i="8"/>
  <c r="R62" i="8"/>
  <c r="R63" i="8"/>
  <c r="R66" i="8"/>
  <c r="R68" i="8"/>
  <c r="R72" i="8"/>
  <c r="R74" i="8"/>
  <c r="R76" i="8"/>
  <c r="R81" i="8"/>
  <c r="R91" i="8"/>
  <c r="R95" i="8"/>
  <c r="R110" i="8"/>
  <c r="R112" i="8"/>
  <c r="R46" i="8"/>
  <c r="R47" i="8"/>
  <c r="R56" i="8"/>
  <c r="R65" i="8"/>
  <c r="R35" i="8"/>
  <c r="R37" i="8"/>
  <c r="R40" i="8"/>
  <c r="R48" i="8"/>
  <c r="R50" i="8"/>
  <c r="R58" i="8"/>
  <c r="R59" i="8"/>
  <c r="R78" i="8"/>
  <c r="R80" i="8"/>
  <c r="R83" i="8"/>
  <c r="R87" i="8"/>
  <c r="R88" i="8"/>
  <c r="R94" i="8"/>
  <c r="R117" i="8"/>
  <c r="R5" i="8"/>
  <c r="R38" i="8"/>
  <c r="R39" i="8"/>
  <c r="R43" i="8"/>
  <c r="R61" i="8"/>
  <c r="R75" i="8"/>
  <c r="R79" i="8"/>
  <c r="R90" i="8"/>
  <c r="R101" i="8"/>
  <c r="R124" i="8"/>
  <c r="R136" i="8"/>
  <c r="R142" i="8"/>
  <c r="R155" i="8"/>
  <c r="R169" i="8"/>
  <c r="R174" i="8"/>
  <c r="R198" i="8"/>
  <c r="R199" i="8"/>
  <c r="R228" i="8"/>
  <c r="R229" i="8"/>
  <c r="R230" i="8"/>
  <c r="R89" i="8"/>
  <c r="R98" i="8"/>
  <c r="R103" i="8"/>
  <c r="R116" i="8"/>
  <c r="R119" i="8"/>
  <c r="R145" i="8"/>
  <c r="R148" i="8"/>
  <c r="R96" i="8"/>
  <c r="R100" i="8"/>
  <c r="R108" i="8"/>
  <c r="R121" i="8"/>
  <c r="R106" i="8"/>
  <c r="R123" i="8"/>
  <c r="R125" i="8"/>
  <c r="R135" i="8"/>
  <c r="R113" i="8"/>
  <c r="R118" i="8"/>
  <c r="R127" i="8"/>
  <c r="R146" i="8"/>
  <c r="R152" i="8"/>
  <c r="R153" i="8"/>
  <c r="R105" i="8"/>
  <c r="R129" i="8"/>
  <c r="R150" i="8"/>
  <c r="R161" i="8"/>
  <c r="R171" i="8"/>
  <c r="R178" i="8"/>
  <c r="R186" i="8"/>
  <c r="R192" i="8"/>
  <c r="R197" i="8"/>
  <c r="R204" i="8"/>
  <c r="R213" i="8"/>
  <c r="R219" i="8"/>
  <c r="R224" i="8"/>
  <c r="R246" i="8"/>
  <c r="R249" i="8"/>
  <c r="R250" i="8"/>
  <c r="R255" i="8"/>
  <c r="R257" i="8"/>
  <c r="R140" i="8"/>
  <c r="R144" i="8"/>
  <c r="R168" i="8"/>
  <c r="R175" i="8"/>
  <c r="R189" i="8"/>
  <c r="R193" i="8"/>
  <c r="R195" i="8"/>
  <c r="R217" i="8"/>
  <c r="R226" i="8"/>
  <c r="R232" i="8"/>
  <c r="R236" i="8"/>
  <c r="R241" i="8"/>
  <c r="R242" i="8"/>
  <c r="R253" i="8"/>
  <c r="R130" i="8"/>
  <c r="R138" i="8"/>
  <c r="R149" i="8"/>
  <c r="R151" i="8"/>
  <c r="R162" i="8"/>
  <c r="R164" i="8"/>
  <c r="R172" i="8"/>
  <c r="R177" i="8"/>
  <c r="R179" i="8"/>
  <c r="R181" i="8"/>
  <c r="R182" i="8"/>
  <c r="R185" i="8"/>
  <c r="R202" i="8"/>
  <c r="R203" i="8"/>
  <c r="R206" i="8"/>
  <c r="R209" i="8"/>
  <c r="R211" i="8"/>
  <c r="R221" i="8"/>
  <c r="R239" i="8"/>
  <c r="R245" i="8"/>
  <c r="R248" i="8"/>
  <c r="R160" i="8"/>
  <c r="R167" i="8"/>
  <c r="R183" i="8"/>
  <c r="R187" i="8"/>
  <c r="R188" i="8"/>
  <c r="R191" i="8"/>
  <c r="R218" i="8"/>
  <c r="R223" i="8"/>
  <c r="R225" i="8"/>
  <c r="R234" i="8"/>
  <c r="R141" i="8"/>
  <c r="R143" i="8"/>
  <c r="R147" i="8"/>
  <c r="R156" i="8"/>
  <c r="R166" i="8"/>
  <c r="R170" i="8"/>
  <c r="R201" i="8"/>
  <c r="R231" i="8"/>
  <c r="R244" i="8"/>
  <c r="R247" i="8"/>
  <c r="R252" i="8"/>
  <c r="R254" i="8"/>
  <c r="R134" i="8"/>
  <c r="R139" i="8"/>
  <c r="R163" i="8"/>
  <c r="R176" i="8"/>
  <c r="R180" i="8"/>
  <c r="R200" i="8"/>
  <c r="R205" i="8"/>
  <c r="R207" i="8"/>
  <c r="R208" i="8"/>
  <c r="R214" i="8"/>
  <c r="R238" i="8"/>
  <c r="R243" i="8"/>
  <c r="R251" i="8"/>
  <c r="R109" i="8"/>
  <c r="R120" i="8"/>
  <c r="R131" i="8"/>
  <c r="R154" i="8"/>
  <c r="R158" i="8"/>
  <c r="R159" i="8"/>
  <c r="R165" i="8"/>
  <c r="R184" i="8"/>
  <c r="R190" i="8"/>
  <c r="R194" i="8"/>
  <c r="R210" i="8"/>
  <c r="R212" i="8"/>
  <c r="R216" i="8"/>
  <c r="R220" i="8"/>
  <c r="R222" i="8"/>
  <c r="R235" i="8"/>
  <c r="R240" i="8"/>
  <c r="R264" i="8"/>
  <c r="R267" i="8"/>
  <c r="R282" i="8"/>
  <c r="R283" i="8"/>
  <c r="R285" i="8"/>
  <c r="R295" i="8"/>
  <c r="R302" i="8"/>
  <c r="R305" i="8"/>
  <c r="R314" i="8"/>
  <c r="R321" i="8"/>
  <c r="R326" i="8"/>
  <c r="R344" i="8"/>
  <c r="R349" i="8"/>
  <c r="R350" i="8"/>
  <c r="R365" i="8"/>
  <c r="R115" i="8"/>
  <c r="R237" i="8"/>
  <c r="R262" i="8"/>
  <c r="R279" i="8"/>
  <c r="R307" i="8"/>
  <c r="R316" i="8"/>
  <c r="R322" i="8"/>
  <c r="R331" i="8"/>
  <c r="R333" i="8"/>
  <c r="R233" i="8"/>
  <c r="R258" i="8"/>
  <c r="R274" i="8"/>
  <c r="R294" i="8"/>
  <c r="R304" i="8"/>
  <c r="R319" i="8"/>
  <c r="R320" i="8"/>
  <c r="R325" i="8"/>
  <c r="R336" i="8"/>
  <c r="R339" i="8"/>
  <c r="R353" i="8"/>
  <c r="R357" i="8"/>
  <c r="R358" i="8"/>
  <c r="R361" i="8"/>
  <c r="R215" i="8"/>
  <c r="R256" i="8"/>
  <c r="R265" i="8"/>
  <c r="R266" i="8"/>
  <c r="R271" i="8"/>
  <c r="R273" i="8"/>
  <c r="R276" i="8"/>
  <c r="R278" i="8"/>
  <c r="R288" i="8"/>
  <c r="R289" i="8"/>
  <c r="R292" i="8"/>
  <c r="R298" i="8"/>
  <c r="R300" i="8"/>
  <c r="R301" i="8"/>
  <c r="R310" i="8"/>
  <c r="R318" i="8"/>
  <c r="R334" i="8"/>
  <c r="R343" i="8"/>
  <c r="R352" i="8"/>
  <c r="R355" i="8"/>
  <c r="R368" i="8"/>
  <c r="R371" i="8"/>
  <c r="R260" i="8"/>
  <c r="R263" i="8"/>
  <c r="R269" i="8"/>
  <c r="R286" i="8"/>
  <c r="R303" i="8"/>
  <c r="R306" i="8"/>
  <c r="R313" i="8"/>
  <c r="R317" i="8"/>
  <c r="R324" i="8"/>
  <c r="R327" i="8"/>
  <c r="R341" i="8"/>
  <c r="R347" i="8"/>
  <c r="R348" i="8"/>
  <c r="R360" i="8"/>
  <c r="R132" i="8"/>
  <c r="R281" i="8"/>
  <c r="R284" i="8"/>
  <c r="R297" i="8"/>
  <c r="R309" i="8"/>
  <c r="R329" i="8"/>
  <c r="R330" i="8"/>
  <c r="R342" i="8"/>
  <c r="R354" i="8"/>
  <c r="R259" i="8"/>
  <c r="R268" i="8"/>
  <c r="R275" i="8"/>
  <c r="R157" i="8"/>
  <c r="R173" i="8"/>
  <c r="R196" i="8"/>
  <c r="R227" i="8"/>
  <c r="R261" i="8"/>
  <c r="R270" i="8"/>
  <c r="R272" i="8"/>
  <c r="R277" i="8"/>
  <c r="R287" i="8"/>
  <c r="R299" i="8"/>
  <c r="R311" i="8"/>
  <c r="R312" i="8"/>
  <c r="R323" i="8"/>
  <c r="R328" i="8"/>
  <c r="R335" i="8"/>
  <c r="R337" i="8"/>
  <c r="R338" i="8"/>
  <c r="R345" i="8"/>
  <c r="R346" i="8"/>
  <c r="R290" i="8"/>
  <c r="R359" i="8"/>
  <c r="R374" i="8"/>
  <c r="R378" i="8"/>
  <c r="R385" i="8"/>
  <c r="R386" i="8"/>
  <c r="R388" i="8"/>
  <c r="R395" i="8"/>
  <c r="R402" i="8"/>
  <c r="R410" i="8"/>
  <c r="R414" i="8"/>
  <c r="R417" i="8"/>
  <c r="R422" i="8"/>
  <c r="R406" i="8"/>
  <c r="R280" i="8"/>
  <c r="R340" i="8"/>
  <c r="R367" i="8"/>
  <c r="R380" i="8"/>
  <c r="R381" i="8"/>
  <c r="R392" i="8"/>
  <c r="R409" i="8"/>
  <c r="R389" i="8"/>
  <c r="R315" i="8"/>
  <c r="R370" i="8"/>
  <c r="R394" i="8"/>
  <c r="R399" i="8"/>
  <c r="R405" i="8"/>
  <c r="R362" i="8"/>
  <c r="R291" i="8"/>
  <c r="R296" i="8"/>
  <c r="R351" i="8"/>
  <c r="R363" i="8"/>
  <c r="R372" i="8"/>
  <c r="R373" i="8"/>
  <c r="R377" i="8"/>
  <c r="R384" i="8"/>
  <c r="R391" i="8"/>
  <c r="R401" i="8"/>
  <c r="R416" i="8"/>
  <c r="R419" i="8"/>
  <c r="R421" i="8"/>
  <c r="R423" i="8"/>
  <c r="R424" i="8"/>
  <c r="R376" i="8"/>
  <c r="R332" i="8"/>
  <c r="R356" i="8"/>
  <c r="R383" i="8"/>
  <c r="R387" i="8"/>
  <c r="R390" i="8"/>
  <c r="R396" i="8"/>
  <c r="R398" i="8"/>
  <c r="R404" i="8"/>
  <c r="R412" i="8"/>
  <c r="R413" i="8"/>
  <c r="R397" i="8"/>
  <c r="R308" i="8"/>
  <c r="R366" i="8"/>
  <c r="R375" i="8"/>
  <c r="R382" i="8"/>
  <c r="R393" i="8"/>
  <c r="R407" i="8"/>
  <c r="R408" i="8"/>
  <c r="R400" i="8"/>
  <c r="R403" i="8"/>
  <c r="R293" i="8"/>
  <c r="R364" i="8"/>
  <c r="R379" i="8"/>
  <c r="R411" i="8"/>
  <c r="R415" i="8"/>
  <c r="R420" i="8"/>
  <c r="R369" i="8"/>
  <c r="R418" i="8"/>
  <c r="R425" i="8"/>
  <c r="N277" i="7"/>
  <c r="N281" i="7"/>
  <c r="N285" i="7"/>
  <c r="N289" i="7"/>
  <c r="N293" i="7"/>
  <c r="N297" i="7"/>
  <c r="N301" i="7"/>
  <c r="N305" i="7"/>
  <c r="N309" i="7"/>
  <c r="N313" i="7"/>
  <c r="N317" i="7"/>
  <c r="N321" i="7"/>
  <c r="N167" i="7"/>
  <c r="N175" i="7"/>
  <c r="N183" i="7"/>
  <c r="N191" i="7"/>
  <c r="N199" i="7"/>
  <c r="N207" i="7"/>
  <c r="N215" i="7"/>
  <c r="N223" i="7"/>
  <c r="N231" i="7"/>
  <c r="N239" i="7"/>
  <c r="N247" i="7"/>
  <c r="N255" i="7"/>
  <c r="N263" i="7"/>
  <c r="N271" i="7"/>
  <c r="N176" i="7"/>
  <c r="N192" i="7"/>
  <c r="N208" i="7"/>
  <c r="N216" i="7"/>
  <c r="N232" i="7"/>
  <c r="N240" i="7"/>
  <c r="N248" i="7"/>
  <c r="N264" i="7"/>
  <c r="N168" i="7"/>
  <c r="N184" i="7"/>
  <c r="N200" i="7"/>
  <c r="N224" i="7"/>
  <c r="N256" i="7"/>
  <c r="N272" i="7"/>
  <c r="N278" i="7"/>
  <c r="N282" i="7"/>
  <c r="N286" i="7"/>
  <c r="N290" i="7"/>
  <c r="N294" i="7"/>
  <c r="N298" i="7"/>
  <c r="N302" i="7"/>
  <c r="N306" i="7"/>
  <c r="N310" i="7"/>
  <c r="N314" i="7"/>
  <c r="N318" i="7"/>
  <c r="N169" i="7"/>
  <c r="N177" i="7"/>
  <c r="N185" i="7"/>
  <c r="N193" i="7"/>
  <c r="N201" i="7"/>
  <c r="N209" i="7"/>
  <c r="N217" i="7"/>
  <c r="N225" i="7"/>
  <c r="N233" i="7"/>
  <c r="N241" i="7"/>
  <c r="N249" i="7"/>
  <c r="N257" i="7"/>
  <c r="N265" i="7"/>
  <c r="N273" i="7"/>
  <c r="N258" i="7"/>
  <c r="N274" i="7"/>
  <c r="N284" i="7"/>
  <c r="N173" i="7"/>
  <c r="N229" i="7"/>
  <c r="N269" i="7"/>
  <c r="N170" i="7"/>
  <c r="N178" i="7"/>
  <c r="N186" i="7"/>
  <c r="N194" i="7"/>
  <c r="N202" i="7"/>
  <c r="N210" i="7"/>
  <c r="N218" i="7"/>
  <c r="N226" i="7"/>
  <c r="N234" i="7"/>
  <c r="N242" i="7"/>
  <c r="N250" i="7"/>
  <c r="N266" i="7"/>
  <c r="N292" i="7"/>
  <c r="N308" i="7"/>
  <c r="N181" i="7"/>
  <c r="N205" i="7"/>
  <c r="N237" i="7"/>
  <c r="N275" i="7"/>
  <c r="N279" i="7"/>
  <c r="N283" i="7"/>
  <c r="N287" i="7"/>
  <c r="N291" i="7"/>
  <c r="N295" i="7"/>
  <c r="N299" i="7"/>
  <c r="N303" i="7"/>
  <c r="N307" i="7"/>
  <c r="N311" i="7"/>
  <c r="N315" i="7"/>
  <c r="N319" i="7"/>
  <c r="N171" i="7"/>
  <c r="N179" i="7"/>
  <c r="N187" i="7"/>
  <c r="N195" i="7"/>
  <c r="N203" i="7"/>
  <c r="N211" i="7"/>
  <c r="N219" i="7"/>
  <c r="N227" i="7"/>
  <c r="N235" i="7"/>
  <c r="N243" i="7"/>
  <c r="N251" i="7"/>
  <c r="N259" i="7"/>
  <c r="N267" i="7"/>
  <c r="N213" i="7"/>
  <c r="N253" i="7"/>
  <c r="N172" i="7"/>
  <c r="N180" i="7"/>
  <c r="N188" i="7"/>
  <c r="N196" i="7"/>
  <c r="N204" i="7"/>
  <c r="N212" i="7"/>
  <c r="N220" i="7"/>
  <c r="N228" i="7"/>
  <c r="N236" i="7"/>
  <c r="N244" i="7"/>
  <c r="N252" i="7"/>
  <c r="N260" i="7"/>
  <c r="N268" i="7"/>
  <c r="N276" i="7"/>
  <c r="N288" i="7"/>
  <c r="N296" i="7"/>
  <c r="N304" i="7"/>
  <c r="N312" i="7"/>
  <c r="N320" i="7"/>
  <c r="N197" i="7"/>
  <c r="N221" i="7"/>
  <c r="N261" i="7"/>
  <c r="N280" i="7"/>
  <c r="N300" i="7"/>
  <c r="N316" i="7"/>
  <c r="N189" i="7"/>
  <c r="N245" i="7"/>
  <c r="N246" i="7"/>
  <c r="N254" i="7"/>
  <c r="N198" i="7"/>
  <c r="N262" i="7"/>
  <c r="N206" i="7"/>
  <c r="N214" i="7"/>
  <c r="N270" i="7"/>
  <c r="N222" i="7"/>
  <c r="N230" i="7"/>
  <c r="N174" i="7"/>
  <c r="N238" i="7"/>
  <c r="N182" i="7"/>
  <c r="N190" i="7"/>
  <c r="U427" i="8"/>
  <c r="U20" i="8"/>
  <c r="U22" i="8"/>
  <c r="U24" i="8"/>
  <c r="U426" i="8"/>
  <c r="U430" i="8"/>
  <c r="U431" i="8"/>
  <c r="U3" i="8"/>
  <c r="U6" i="8"/>
  <c r="U11" i="8"/>
  <c r="U17" i="8"/>
  <c r="U25" i="8"/>
  <c r="U432" i="8"/>
  <c r="U5" i="8"/>
  <c r="U10" i="8"/>
  <c r="U16" i="8"/>
  <c r="U32" i="8"/>
  <c r="U34" i="8"/>
  <c r="U428" i="8"/>
  <c r="U2" i="8"/>
  <c r="U13" i="8"/>
  <c r="U19" i="8"/>
  <c r="U21" i="8"/>
  <c r="U23" i="8"/>
  <c r="U28" i="8"/>
  <c r="U31" i="8"/>
  <c r="U429" i="8"/>
  <c r="U4" i="8"/>
  <c r="U15" i="8"/>
  <c r="U18" i="8"/>
  <c r="U8" i="8"/>
  <c r="U9" i="8"/>
  <c r="U12" i="8"/>
  <c r="U29" i="8"/>
  <c r="U14" i="8"/>
  <c r="U35" i="8"/>
  <c r="U40" i="8"/>
  <c r="U46" i="8"/>
  <c r="U47" i="8"/>
  <c r="U48" i="8"/>
  <c r="U50" i="8"/>
  <c r="U59" i="8"/>
  <c r="U65" i="8"/>
  <c r="U80" i="8"/>
  <c r="U83" i="8"/>
  <c r="U88" i="8"/>
  <c r="U94" i="8"/>
  <c r="U105" i="8"/>
  <c r="U117" i="8"/>
  <c r="U134" i="8"/>
  <c r="U138" i="8"/>
  <c r="U142" i="8"/>
  <c r="U33" i="8"/>
  <c r="U37" i="8"/>
  <c r="U39" i="8"/>
  <c r="U43" i="8"/>
  <c r="U58" i="8"/>
  <c r="U61" i="8"/>
  <c r="U75" i="8"/>
  <c r="U78" i="8"/>
  <c r="U79" i="8"/>
  <c r="U87" i="8"/>
  <c r="U90" i="8"/>
  <c r="U98" i="8"/>
  <c r="U109" i="8"/>
  <c r="U115" i="8"/>
  <c r="U119" i="8"/>
  <c r="U123" i="8"/>
  <c r="U38" i="8"/>
  <c r="U45" i="8"/>
  <c r="U55" i="8"/>
  <c r="U73" i="8"/>
  <c r="U52" i="8"/>
  <c r="U57" i="8"/>
  <c r="U64" i="8"/>
  <c r="U67" i="8"/>
  <c r="U77" i="8"/>
  <c r="U82" i="8"/>
  <c r="U85" i="8"/>
  <c r="U36" i="8"/>
  <c r="U42" i="8"/>
  <c r="U44" i="8"/>
  <c r="U54" i="8"/>
  <c r="U69" i="8"/>
  <c r="U89" i="8"/>
  <c r="U96" i="8"/>
  <c r="U108" i="8"/>
  <c r="U116" i="8"/>
  <c r="U7" i="8"/>
  <c r="U26" i="8"/>
  <c r="U30" i="8"/>
  <c r="U49" i="8"/>
  <c r="U60" i="8"/>
  <c r="U41" i="8"/>
  <c r="U51" i="8"/>
  <c r="U53" i="8"/>
  <c r="U63" i="8"/>
  <c r="U66" i="8"/>
  <c r="U68" i="8"/>
  <c r="U70" i="8"/>
  <c r="U71" i="8"/>
  <c r="U72" i="8"/>
  <c r="U74" i="8"/>
  <c r="U76" i="8"/>
  <c r="U81" i="8"/>
  <c r="U91" i="8"/>
  <c r="U95" i="8"/>
  <c r="U110" i="8"/>
  <c r="U112" i="8"/>
  <c r="U27" i="8"/>
  <c r="U56" i="8"/>
  <c r="U62" i="8"/>
  <c r="U92" i="8"/>
  <c r="U107" i="8"/>
  <c r="U118" i="8"/>
  <c r="U120" i="8"/>
  <c r="U127" i="8"/>
  <c r="U153" i="8"/>
  <c r="U161" i="8"/>
  <c r="U175" i="8"/>
  <c r="U180" i="8"/>
  <c r="U185" i="8"/>
  <c r="U192" i="8"/>
  <c r="U194" i="8"/>
  <c r="U207" i="8"/>
  <c r="U208" i="8"/>
  <c r="U217" i="8"/>
  <c r="U220" i="8"/>
  <c r="U238" i="8"/>
  <c r="U84" i="8"/>
  <c r="U99" i="8"/>
  <c r="U113" i="8"/>
  <c r="U122" i="8"/>
  <c r="U140" i="8"/>
  <c r="U146" i="8"/>
  <c r="U151" i="8"/>
  <c r="U152" i="8"/>
  <c r="U101" i="8"/>
  <c r="U124" i="8"/>
  <c r="U128" i="8"/>
  <c r="U103" i="8"/>
  <c r="U111" i="8"/>
  <c r="U93" i="8"/>
  <c r="U126" i="8"/>
  <c r="U131" i="8"/>
  <c r="U133" i="8"/>
  <c r="U144" i="8"/>
  <c r="U106" i="8"/>
  <c r="U125" i="8"/>
  <c r="U135" i="8"/>
  <c r="U137" i="8"/>
  <c r="U147" i="8"/>
  <c r="U97" i="8"/>
  <c r="U114" i="8"/>
  <c r="U139" i="8"/>
  <c r="U163" i="8"/>
  <c r="U166" i="8"/>
  <c r="U169" i="8"/>
  <c r="U176" i="8"/>
  <c r="U205" i="8"/>
  <c r="U214" i="8"/>
  <c r="U228" i="8"/>
  <c r="U247" i="8"/>
  <c r="U261" i="8"/>
  <c r="U129" i="8"/>
  <c r="U150" i="8"/>
  <c r="U171" i="8"/>
  <c r="U178" i="8"/>
  <c r="U186" i="8"/>
  <c r="U197" i="8"/>
  <c r="U204" i="8"/>
  <c r="U212" i="8"/>
  <c r="U213" i="8"/>
  <c r="U224" i="8"/>
  <c r="U246" i="8"/>
  <c r="U250" i="8"/>
  <c r="U255" i="8"/>
  <c r="U257" i="8"/>
  <c r="U86" i="8"/>
  <c r="U121" i="8"/>
  <c r="U132" i="8"/>
  <c r="U157" i="8"/>
  <c r="U173" i="8"/>
  <c r="U219" i="8"/>
  <c r="U227" i="8"/>
  <c r="U230" i="8"/>
  <c r="U233" i="8"/>
  <c r="U237" i="8"/>
  <c r="U249" i="8"/>
  <c r="U102" i="8"/>
  <c r="U155" i="8"/>
  <c r="U168" i="8"/>
  <c r="U189" i="8"/>
  <c r="U193" i="8"/>
  <c r="U196" i="8"/>
  <c r="U199" i="8"/>
  <c r="U215" i="8"/>
  <c r="U242" i="8"/>
  <c r="U130" i="8"/>
  <c r="U136" i="8"/>
  <c r="U149" i="8"/>
  <c r="U162" i="8"/>
  <c r="U164" i="8"/>
  <c r="U177" i="8"/>
  <c r="U179" i="8"/>
  <c r="U195" i="8"/>
  <c r="U203" i="8"/>
  <c r="U206" i="8"/>
  <c r="U209" i="8"/>
  <c r="U211" i="8"/>
  <c r="U221" i="8"/>
  <c r="U226" i="8"/>
  <c r="U229" i="8"/>
  <c r="U232" i="8"/>
  <c r="U236" i="8"/>
  <c r="U239" i="8"/>
  <c r="U241" i="8"/>
  <c r="U245" i="8"/>
  <c r="U248" i="8"/>
  <c r="U259" i="8"/>
  <c r="U262" i="8"/>
  <c r="U264" i="8"/>
  <c r="U160" i="8"/>
  <c r="U167" i="8"/>
  <c r="U172" i="8"/>
  <c r="U174" i="8"/>
  <c r="U181" i="8"/>
  <c r="U182" i="8"/>
  <c r="U183" i="8"/>
  <c r="U187" i="8"/>
  <c r="U188" i="8"/>
  <c r="U191" i="8"/>
  <c r="U202" i="8"/>
  <c r="U218" i="8"/>
  <c r="U223" i="8"/>
  <c r="U225" i="8"/>
  <c r="U234" i="8"/>
  <c r="U256" i="8"/>
  <c r="U100" i="8"/>
  <c r="U104" i="8"/>
  <c r="U141" i="8"/>
  <c r="U143" i="8"/>
  <c r="U145" i="8"/>
  <c r="U156" i="8"/>
  <c r="U170" i="8"/>
  <c r="U198" i="8"/>
  <c r="U201" i="8"/>
  <c r="U231" i="8"/>
  <c r="U244" i="8"/>
  <c r="U252" i="8"/>
  <c r="U254" i="8"/>
  <c r="U222" i="8"/>
  <c r="U253" i="8"/>
  <c r="U268" i="8"/>
  <c r="U280" i="8"/>
  <c r="U291" i="8"/>
  <c r="U293" i="8"/>
  <c r="U296" i="8"/>
  <c r="U315" i="8"/>
  <c r="U329" i="8"/>
  <c r="U332" i="8"/>
  <c r="U340" i="8"/>
  <c r="U351" i="8"/>
  <c r="U356" i="8"/>
  <c r="U367" i="8"/>
  <c r="U369" i="8"/>
  <c r="U270" i="8"/>
  <c r="U272" i="8"/>
  <c r="U275" i="8"/>
  <c r="U277" i="8"/>
  <c r="U287" i="8"/>
  <c r="U290" i="8"/>
  <c r="U299" i="8"/>
  <c r="U308" i="8"/>
  <c r="U312" i="8"/>
  <c r="U323" i="8"/>
  <c r="U328" i="8"/>
  <c r="U335" i="8"/>
  <c r="U338" i="8"/>
  <c r="U346" i="8"/>
  <c r="U359" i="8"/>
  <c r="U362" i="8"/>
  <c r="U267" i="8"/>
  <c r="U283" i="8"/>
  <c r="U285" i="8"/>
  <c r="U295" i="8"/>
  <c r="U302" i="8"/>
  <c r="U305" i="8"/>
  <c r="U311" i="8"/>
  <c r="U314" i="8"/>
  <c r="U326" i="8"/>
  <c r="U337" i="8"/>
  <c r="U344" i="8"/>
  <c r="U345" i="8"/>
  <c r="U350" i="8"/>
  <c r="U365" i="8"/>
  <c r="U366" i="8"/>
  <c r="U158" i="8"/>
  <c r="U279" i="8"/>
  <c r="U282" i="8"/>
  <c r="U307" i="8"/>
  <c r="U316" i="8"/>
  <c r="U321" i="8"/>
  <c r="U322" i="8"/>
  <c r="U349" i="8"/>
  <c r="U148" i="8"/>
  <c r="U154" i="8"/>
  <c r="U210" i="8"/>
  <c r="U243" i="8"/>
  <c r="U251" i="8"/>
  <c r="U258" i="8"/>
  <c r="U274" i="8"/>
  <c r="U304" i="8"/>
  <c r="U320" i="8"/>
  <c r="U325" i="8"/>
  <c r="U331" i="8"/>
  <c r="U333" i="8"/>
  <c r="U336" i="8"/>
  <c r="U339" i="8"/>
  <c r="U353" i="8"/>
  <c r="U358" i="8"/>
  <c r="U361" i="8"/>
  <c r="U364" i="8"/>
  <c r="U159" i="8"/>
  <c r="U165" i="8"/>
  <c r="U266" i="8"/>
  <c r="U271" i="8"/>
  <c r="U273" i="8"/>
  <c r="U276" i="8"/>
  <c r="U278" i="8"/>
  <c r="U288" i="8"/>
  <c r="U289" i="8"/>
  <c r="U292" i="8"/>
  <c r="U294" i="8"/>
  <c r="U298" i="8"/>
  <c r="U301" i="8"/>
  <c r="U310" i="8"/>
  <c r="U318" i="8"/>
  <c r="U319" i="8"/>
  <c r="U334" i="8"/>
  <c r="U343" i="8"/>
  <c r="U352" i="8"/>
  <c r="U355" i="8"/>
  <c r="U357" i="8"/>
  <c r="U184" i="8"/>
  <c r="U235" i="8"/>
  <c r="U240" i="8"/>
  <c r="U260" i="8"/>
  <c r="U263" i="8"/>
  <c r="U265" i="8"/>
  <c r="U269" i="8"/>
  <c r="U190" i="8"/>
  <c r="U200" i="8"/>
  <c r="U216" i="8"/>
  <c r="U281" i="8"/>
  <c r="U284" i="8"/>
  <c r="U297" i="8"/>
  <c r="U309" i="8"/>
  <c r="U317" i="8"/>
  <c r="U324" i="8"/>
  <c r="U330" i="8"/>
  <c r="U341" i="8"/>
  <c r="U342" i="8"/>
  <c r="U347" i="8"/>
  <c r="U313" i="8"/>
  <c r="U375" i="8"/>
  <c r="U379" i="8"/>
  <c r="U382" i="8"/>
  <c r="U407" i="8"/>
  <c r="U411" i="8"/>
  <c r="U415" i="8"/>
  <c r="U420" i="8"/>
  <c r="U418" i="8"/>
  <c r="U376" i="8"/>
  <c r="U389" i="8"/>
  <c r="U397" i="8"/>
  <c r="U400" i="8"/>
  <c r="U403" i="8"/>
  <c r="U425" i="8"/>
  <c r="U390" i="8"/>
  <c r="U300" i="8"/>
  <c r="U306" i="8"/>
  <c r="U354" i="8"/>
  <c r="U371" i="8"/>
  <c r="U374" i="8"/>
  <c r="U378" i="8"/>
  <c r="U386" i="8"/>
  <c r="U395" i="8"/>
  <c r="U402" i="8"/>
  <c r="U410" i="8"/>
  <c r="U414" i="8"/>
  <c r="U422" i="8"/>
  <c r="U348" i="8"/>
  <c r="U393" i="8"/>
  <c r="U408" i="8"/>
  <c r="U286" i="8"/>
  <c r="U327" i="8"/>
  <c r="U381" i="8"/>
  <c r="U385" i="8"/>
  <c r="U388" i="8"/>
  <c r="U392" i="8"/>
  <c r="U406" i="8"/>
  <c r="U417" i="8"/>
  <c r="U370" i="8"/>
  <c r="U380" i="8"/>
  <c r="U394" i="8"/>
  <c r="U399" i="8"/>
  <c r="U405" i="8"/>
  <c r="U409" i="8"/>
  <c r="U360" i="8"/>
  <c r="U363" i="8"/>
  <c r="U373" i="8"/>
  <c r="U377" i="8"/>
  <c r="U384" i="8"/>
  <c r="U391" i="8"/>
  <c r="U401" i="8"/>
  <c r="U416" i="8"/>
  <c r="U419" i="8"/>
  <c r="U421" i="8"/>
  <c r="U424" i="8"/>
  <c r="U423" i="8"/>
  <c r="U398" i="8"/>
  <c r="U303" i="8"/>
  <c r="U368" i="8"/>
  <c r="U372" i="8"/>
  <c r="U383" i="8"/>
  <c r="U387" i="8"/>
  <c r="U396" i="8"/>
  <c r="U404" i="8"/>
  <c r="U413" i="8"/>
  <c r="U412" i="8"/>
  <c r="M167" i="7"/>
  <c r="A167" i="7" s="1"/>
  <c r="M171" i="7"/>
  <c r="A171" i="7" s="1"/>
  <c r="M175" i="7"/>
  <c r="A175" i="7" s="1"/>
  <c r="M179" i="7"/>
  <c r="A179" i="7" s="1"/>
  <c r="M183" i="7"/>
  <c r="A183" i="7" s="1"/>
  <c r="M187" i="7"/>
  <c r="A187" i="7" s="1"/>
  <c r="M191" i="7"/>
  <c r="A191" i="7" s="1"/>
  <c r="M195" i="7"/>
  <c r="A195" i="7" s="1"/>
  <c r="M199" i="7"/>
  <c r="A199" i="7" s="1"/>
  <c r="M203" i="7"/>
  <c r="A203" i="7" s="1"/>
  <c r="M207" i="7"/>
  <c r="A207" i="7" s="1"/>
  <c r="M211" i="7"/>
  <c r="A211" i="7" s="1"/>
  <c r="M215" i="7"/>
  <c r="A215" i="7" s="1"/>
  <c r="M219" i="7"/>
  <c r="A219" i="7" s="1"/>
  <c r="M223" i="7"/>
  <c r="A223" i="7" s="1"/>
  <c r="M227" i="7"/>
  <c r="A227" i="7" s="1"/>
  <c r="M231" i="7"/>
  <c r="A231" i="7" s="1"/>
  <c r="M235" i="7"/>
  <c r="A235" i="7" s="1"/>
  <c r="M239" i="7"/>
  <c r="A239" i="7" s="1"/>
  <c r="M243" i="7"/>
  <c r="A243" i="7" s="1"/>
  <c r="M247" i="7"/>
  <c r="A247" i="7" s="1"/>
  <c r="M251" i="7"/>
  <c r="A251" i="7" s="1"/>
  <c r="M255" i="7"/>
  <c r="A255" i="7" s="1"/>
  <c r="M259" i="7"/>
  <c r="A259" i="7" s="1"/>
  <c r="M263" i="7"/>
  <c r="A263" i="7" s="1"/>
  <c r="M267" i="7"/>
  <c r="A267" i="7" s="1"/>
  <c r="M271" i="7"/>
  <c r="A271" i="7" s="1"/>
  <c r="M168" i="7"/>
  <c r="A168" i="7" s="1"/>
  <c r="M172" i="7"/>
  <c r="A172" i="7" s="1"/>
  <c r="M176" i="7"/>
  <c r="A176" i="7" s="1"/>
  <c r="M180" i="7"/>
  <c r="A180" i="7" s="1"/>
  <c r="M184" i="7"/>
  <c r="A184" i="7" s="1"/>
  <c r="M188" i="7"/>
  <c r="A188" i="7" s="1"/>
  <c r="M192" i="7"/>
  <c r="A192" i="7" s="1"/>
  <c r="M196" i="7"/>
  <c r="A196" i="7" s="1"/>
  <c r="M200" i="7"/>
  <c r="A200" i="7" s="1"/>
  <c r="M204" i="7"/>
  <c r="A204" i="7" s="1"/>
  <c r="M208" i="7"/>
  <c r="A208" i="7" s="1"/>
  <c r="M212" i="7"/>
  <c r="A212" i="7" s="1"/>
  <c r="M216" i="7"/>
  <c r="A216" i="7" s="1"/>
  <c r="M220" i="7"/>
  <c r="A220" i="7" s="1"/>
  <c r="M224" i="7"/>
  <c r="A224" i="7" s="1"/>
  <c r="M228" i="7"/>
  <c r="A228" i="7" s="1"/>
  <c r="M232" i="7"/>
  <c r="A232" i="7" s="1"/>
  <c r="M236" i="7"/>
  <c r="A236" i="7" s="1"/>
  <c r="M240" i="7"/>
  <c r="A240" i="7" s="1"/>
  <c r="M244" i="7"/>
  <c r="A244" i="7" s="1"/>
  <c r="M248" i="7"/>
  <c r="A248" i="7" s="1"/>
  <c r="M252" i="7"/>
  <c r="A252" i="7" s="1"/>
  <c r="M256" i="7"/>
  <c r="A256" i="7" s="1"/>
  <c r="M260" i="7"/>
  <c r="A260" i="7" s="1"/>
  <c r="M264" i="7"/>
  <c r="A264" i="7" s="1"/>
  <c r="M268" i="7"/>
  <c r="A268" i="7" s="1"/>
  <c r="M272" i="7"/>
  <c r="A272" i="7" s="1"/>
  <c r="M169" i="7"/>
  <c r="A169" i="7" s="1"/>
  <c r="M173" i="7"/>
  <c r="A173" i="7" s="1"/>
  <c r="M177" i="7"/>
  <c r="A177" i="7" s="1"/>
  <c r="M181" i="7"/>
  <c r="A181" i="7" s="1"/>
  <c r="M185" i="7"/>
  <c r="A185" i="7" s="1"/>
  <c r="M189" i="7"/>
  <c r="A189" i="7" s="1"/>
  <c r="M193" i="7"/>
  <c r="A193" i="7" s="1"/>
  <c r="M197" i="7"/>
  <c r="A197" i="7" s="1"/>
  <c r="M201" i="7"/>
  <c r="A201" i="7" s="1"/>
  <c r="M205" i="7"/>
  <c r="A205" i="7" s="1"/>
  <c r="M209" i="7"/>
  <c r="A209" i="7" s="1"/>
  <c r="M213" i="7"/>
  <c r="A213" i="7" s="1"/>
  <c r="M217" i="7"/>
  <c r="A217" i="7" s="1"/>
  <c r="M221" i="7"/>
  <c r="A221" i="7" s="1"/>
  <c r="M225" i="7"/>
  <c r="A225" i="7" s="1"/>
  <c r="M229" i="7"/>
  <c r="A229" i="7" s="1"/>
  <c r="M233" i="7"/>
  <c r="A233" i="7" s="1"/>
  <c r="M237" i="7"/>
  <c r="A237" i="7" s="1"/>
  <c r="M241" i="7"/>
  <c r="A241" i="7" s="1"/>
  <c r="M245" i="7"/>
  <c r="A245" i="7" s="1"/>
  <c r="M249" i="7"/>
  <c r="A249" i="7" s="1"/>
  <c r="M253" i="7"/>
  <c r="A253" i="7" s="1"/>
  <c r="M257" i="7"/>
  <c r="A257" i="7" s="1"/>
  <c r="M261" i="7"/>
  <c r="A261" i="7" s="1"/>
  <c r="M265" i="7"/>
  <c r="A265" i="7" s="1"/>
  <c r="M269" i="7"/>
  <c r="A269" i="7" s="1"/>
  <c r="M273" i="7"/>
  <c r="A273" i="7" s="1"/>
  <c r="M170" i="7"/>
  <c r="A170" i="7" s="1"/>
  <c r="M174" i="7"/>
  <c r="A174" i="7" s="1"/>
  <c r="M178" i="7"/>
  <c r="A178" i="7" s="1"/>
  <c r="M182" i="7"/>
  <c r="A182" i="7" s="1"/>
  <c r="M186" i="7"/>
  <c r="A186" i="7" s="1"/>
  <c r="M190" i="7"/>
  <c r="A190" i="7" s="1"/>
  <c r="M194" i="7"/>
  <c r="A194" i="7" s="1"/>
  <c r="M198" i="7"/>
  <c r="A198" i="7" s="1"/>
  <c r="M202" i="7"/>
  <c r="A202" i="7" s="1"/>
  <c r="M206" i="7"/>
  <c r="A206" i="7" s="1"/>
  <c r="M210" i="7"/>
  <c r="A210" i="7" s="1"/>
  <c r="M214" i="7"/>
  <c r="A214" i="7" s="1"/>
  <c r="M218" i="7"/>
  <c r="A218" i="7" s="1"/>
  <c r="M222" i="7"/>
  <c r="A222" i="7" s="1"/>
  <c r="M226" i="7"/>
  <c r="A226" i="7" s="1"/>
  <c r="M230" i="7"/>
  <c r="A230" i="7" s="1"/>
  <c r="M234" i="7"/>
  <c r="A234" i="7" s="1"/>
  <c r="M238" i="7"/>
  <c r="A238" i="7" s="1"/>
  <c r="M242" i="7"/>
  <c r="A242" i="7" s="1"/>
  <c r="M246" i="7"/>
  <c r="A246" i="7" s="1"/>
  <c r="M250" i="7"/>
  <c r="A250" i="7" s="1"/>
  <c r="M254" i="7"/>
  <c r="A254" i="7" s="1"/>
  <c r="M258" i="7"/>
  <c r="A258" i="7" s="1"/>
  <c r="M262" i="7"/>
  <c r="A262" i="7" s="1"/>
  <c r="M266" i="7"/>
  <c r="A266" i="7" s="1"/>
  <c r="M274" i="7"/>
  <c r="A274" i="7" s="1"/>
  <c r="M270" i="7"/>
  <c r="A270" i="7" s="1"/>
  <c r="N131" i="7"/>
  <c r="N139" i="7"/>
  <c r="N147" i="7"/>
  <c r="N155" i="7"/>
  <c r="N163" i="7"/>
  <c r="N132" i="7"/>
  <c r="N140" i="7"/>
  <c r="N148" i="7"/>
  <c r="N156" i="7"/>
  <c r="N164" i="7"/>
  <c r="N133" i="7"/>
  <c r="N141" i="7"/>
  <c r="N149" i="7"/>
  <c r="N157" i="7"/>
  <c r="N165" i="7"/>
  <c r="N134" i="7"/>
  <c r="N142" i="7"/>
  <c r="N150" i="7"/>
  <c r="N158" i="7"/>
  <c r="N166" i="7"/>
  <c r="N162" i="7"/>
  <c r="N135" i="7"/>
  <c r="N143" i="7"/>
  <c r="N151" i="7"/>
  <c r="N159" i="7"/>
  <c r="N146" i="7"/>
  <c r="N136" i="7"/>
  <c r="N144" i="7"/>
  <c r="N152" i="7"/>
  <c r="N160" i="7"/>
  <c r="N154" i="7"/>
  <c r="N137" i="7"/>
  <c r="N145" i="7"/>
  <c r="N153" i="7"/>
  <c r="N161" i="7"/>
  <c r="N138" i="7"/>
  <c r="M131" i="7"/>
  <c r="A131" i="7" s="1"/>
  <c r="M135" i="7"/>
  <c r="A135" i="7" s="1"/>
  <c r="M139" i="7"/>
  <c r="A139" i="7" s="1"/>
  <c r="M143" i="7"/>
  <c r="A143" i="7" s="1"/>
  <c r="M147" i="7"/>
  <c r="A147" i="7" s="1"/>
  <c r="M151" i="7"/>
  <c r="A151" i="7" s="1"/>
  <c r="M155" i="7"/>
  <c r="A155" i="7" s="1"/>
  <c r="M159" i="7"/>
  <c r="A159" i="7" s="1"/>
  <c r="M163" i="7"/>
  <c r="A163" i="7" s="1"/>
  <c r="M132" i="7"/>
  <c r="A132" i="7" s="1"/>
  <c r="M136" i="7"/>
  <c r="A136" i="7" s="1"/>
  <c r="M140" i="7"/>
  <c r="A140" i="7" s="1"/>
  <c r="M144" i="7"/>
  <c r="A144" i="7" s="1"/>
  <c r="M148" i="7"/>
  <c r="A148" i="7" s="1"/>
  <c r="M152" i="7"/>
  <c r="A152" i="7" s="1"/>
  <c r="M156" i="7"/>
  <c r="A156" i="7" s="1"/>
  <c r="M160" i="7"/>
  <c r="A160" i="7" s="1"/>
  <c r="M164" i="7"/>
  <c r="A164" i="7" s="1"/>
  <c r="M133" i="7"/>
  <c r="A133" i="7" s="1"/>
  <c r="M137" i="7"/>
  <c r="A137" i="7" s="1"/>
  <c r="M141" i="7"/>
  <c r="A141" i="7" s="1"/>
  <c r="M145" i="7"/>
  <c r="A145" i="7" s="1"/>
  <c r="M149" i="7"/>
  <c r="A149" i="7" s="1"/>
  <c r="M153" i="7"/>
  <c r="A153" i="7" s="1"/>
  <c r="M157" i="7"/>
  <c r="A157" i="7" s="1"/>
  <c r="M161" i="7"/>
  <c r="A161" i="7" s="1"/>
  <c r="M165" i="7"/>
  <c r="A165" i="7" s="1"/>
  <c r="M134" i="7"/>
  <c r="A134" i="7" s="1"/>
  <c r="M138" i="7"/>
  <c r="A138" i="7" s="1"/>
  <c r="M142" i="7"/>
  <c r="A142" i="7" s="1"/>
  <c r="M146" i="7"/>
  <c r="A146" i="7" s="1"/>
  <c r="M150" i="7"/>
  <c r="A150" i="7" s="1"/>
  <c r="M154" i="7"/>
  <c r="A154" i="7" s="1"/>
  <c r="M158" i="7"/>
  <c r="A158" i="7" s="1"/>
  <c r="M162" i="7"/>
  <c r="A162" i="7" s="1"/>
  <c r="M166" i="7"/>
  <c r="A166" i="7" s="1"/>
  <c r="N24" i="7"/>
  <c r="M21" i="7"/>
  <c r="A21" i="7" s="1"/>
  <c r="N79" i="7"/>
  <c r="N56" i="7"/>
  <c r="M88" i="7"/>
  <c r="A88" i="7" s="1"/>
  <c r="M77" i="7"/>
  <c r="A77" i="7" s="1"/>
  <c r="M31" i="7"/>
  <c r="A31" i="7" s="1"/>
  <c r="M130" i="7"/>
  <c r="A130" i="7" s="1"/>
  <c r="M120" i="7"/>
  <c r="A120" i="7" s="1"/>
  <c r="M110" i="7"/>
  <c r="A110" i="7" s="1"/>
  <c r="M98" i="7"/>
  <c r="A98" i="7" s="1"/>
  <c r="M87" i="7"/>
  <c r="A87" i="7" s="1"/>
  <c r="M73" i="7"/>
  <c r="A73" i="7" s="1"/>
  <c r="M14" i="7"/>
  <c r="A14" i="7" s="1"/>
  <c r="N57" i="7"/>
  <c r="M99" i="7"/>
  <c r="A99" i="7" s="1"/>
  <c r="M13" i="7"/>
  <c r="A13" i="7" s="1"/>
  <c r="M128" i="7"/>
  <c r="A128" i="7" s="1"/>
  <c r="M118" i="7"/>
  <c r="A118" i="7" s="1"/>
  <c r="M106" i="7"/>
  <c r="A106" i="7" s="1"/>
  <c r="M96" i="7"/>
  <c r="A96" i="7" s="1"/>
  <c r="M85" i="7"/>
  <c r="A85" i="7" s="1"/>
  <c r="M69" i="7"/>
  <c r="A69" i="7" s="1"/>
  <c r="N121" i="7"/>
  <c r="N39" i="7"/>
  <c r="M129" i="7"/>
  <c r="A129" i="7" s="1"/>
  <c r="M127" i="7"/>
  <c r="A127" i="7" s="1"/>
  <c r="M115" i="7"/>
  <c r="A115" i="7" s="1"/>
  <c r="M105" i="7"/>
  <c r="A105" i="7" s="1"/>
  <c r="M95" i="7"/>
  <c r="A95" i="7" s="1"/>
  <c r="M81" i="7"/>
  <c r="A81" i="7" s="1"/>
  <c r="M64" i="7"/>
  <c r="A64" i="7" s="1"/>
  <c r="N120" i="7"/>
  <c r="N33" i="7"/>
  <c r="M70" i="7"/>
  <c r="A70" i="7" s="1"/>
  <c r="M126" i="7"/>
  <c r="A126" i="7" s="1"/>
  <c r="M114" i="7"/>
  <c r="A114" i="7" s="1"/>
  <c r="M104" i="7"/>
  <c r="A104" i="7" s="1"/>
  <c r="M94" i="7"/>
  <c r="A94" i="7" s="1"/>
  <c r="M80" i="7"/>
  <c r="A80" i="7" s="1"/>
  <c r="M55" i="7"/>
  <c r="A55" i="7" s="1"/>
  <c r="N103" i="7"/>
  <c r="N16" i="7"/>
  <c r="M121" i="7"/>
  <c r="A121" i="7" s="1"/>
  <c r="M119" i="7"/>
  <c r="A119" i="7" s="1"/>
  <c r="M97" i="7"/>
  <c r="A97" i="7" s="1"/>
  <c r="M123" i="7"/>
  <c r="A123" i="7" s="1"/>
  <c r="M113" i="7"/>
  <c r="A113" i="7" s="1"/>
  <c r="M103" i="7"/>
  <c r="A103" i="7" s="1"/>
  <c r="M91" i="7"/>
  <c r="A91" i="7" s="1"/>
  <c r="M79" i="7"/>
  <c r="A79" i="7" s="1"/>
  <c r="M54" i="7"/>
  <c r="A54" i="7" s="1"/>
  <c r="N97" i="7"/>
  <c r="N15" i="7"/>
  <c r="M111" i="7"/>
  <c r="A111" i="7" s="1"/>
  <c r="M107" i="7"/>
  <c r="A107" i="7" s="1"/>
  <c r="M86" i="7"/>
  <c r="A86" i="7" s="1"/>
  <c r="M122" i="7"/>
  <c r="A122" i="7" s="1"/>
  <c r="M112" i="7"/>
  <c r="A112" i="7" s="1"/>
  <c r="M102" i="7"/>
  <c r="A102" i="7" s="1"/>
  <c r="M89" i="7"/>
  <c r="A89" i="7" s="1"/>
  <c r="M78" i="7"/>
  <c r="A78" i="7" s="1"/>
  <c r="M37" i="7"/>
  <c r="A37" i="7" s="1"/>
  <c r="N80" i="7"/>
  <c r="M65" i="7"/>
  <c r="A65" i="7" s="1"/>
  <c r="M53" i="7"/>
  <c r="A53" i="7" s="1"/>
  <c r="M30" i="7"/>
  <c r="A30" i="7" s="1"/>
  <c r="M7" i="7"/>
  <c r="A7" i="7" s="1"/>
  <c r="N119" i="7"/>
  <c r="N96" i="7"/>
  <c r="N73" i="7"/>
  <c r="N55" i="7"/>
  <c r="N32" i="7"/>
  <c r="N9" i="7"/>
  <c r="M47" i="7"/>
  <c r="A47" i="7" s="1"/>
  <c r="M29" i="7"/>
  <c r="A29" i="7" s="1"/>
  <c r="M6" i="7"/>
  <c r="A6" i="7" s="1"/>
  <c r="N113" i="7"/>
  <c r="N95" i="7"/>
  <c r="N72" i="7"/>
  <c r="N49" i="7"/>
  <c r="N31" i="7"/>
  <c r="N8" i="7"/>
  <c r="M63" i="7"/>
  <c r="A63" i="7" s="1"/>
  <c r="M46" i="7"/>
  <c r="A46" i="7" s="1"/>
  <c r="M23" i="7"/>
  <c r="A23" i="7" s="1"/>
  <c r="M5" i="7"/>
  <c r="A5" i="7" s="1"/>
  <c r="N112" i="7"/>
  <c r="N89" i="7"/>
  <c r="N71" i="7"/>
  <c r="N48" i="7"/>
  <c r="N25" i="7"/>
  <c r="N7" i="7"/>
  <c r="M62" i="7"/>
  <c r="A62" i="7" s="1"/>
  <c r="M45" i="7"/>
  <c r="A45" i="7" s="1"/>
  <c r="M22" i="7"/>
  <c r="A22" i="7" s="1"/>
  <c r="N129" i="7"/>
  <c r="N111" i="7"/>
  <c r="N88" i="7"/>
  <c r="N65" i="7"/>
  <c r="N47" i="7"/>
  <c r="N10" i="7"/>
  <c r="N18" i="7"/>
  <c r="N26" i="7"/>
  <c r="N34" i="7"/>
  <c r="N42" i="7"/>
  <c r="N50" i="7"/>
  <c r="N58" i="7"/>
  <c r="N66" i="7"/>
  <c r="N74" i="7"/>
  <c r="N82" i="7"/>
  <c r="N90" i="7"/>
  <c r="N98" i="7"/>
  <c r="N106" i="7"/>
  <c r="N114" i="7"/>
  <c r="N122" i="7"/>
  <c r="N130" i="7"/>
  <c r="N3" i="7"/>
  <c r="N11" i="7"/>
  <c r="N19" i="7"/>
  <c r="N27" i="7"/>
  <c r="N35" i="7"/>
  <c r="N43" i="7"/>
  <c r="N51" i="7"/>
  <c r="N59" i="7"/>
  <c r="N67" i="7"/>
  <c r="N75" i="7"/>
  <c r="N83" i="7"/>
  <c r="N91" i="7"/>
  <c r="N99" i="7"/>
  <c r="N107" i="7"/>
  <c r="N115" i="7"/>
  <c r="N123" i="7"/>
  <c r="N4" i="7"/>
  <c r="N12" i="7"/>
  <c r="N20" i="7"/>
  <c r="N28" i="7"/>
  <c r="N36" i="7"/>
  <c r="N44" i="7"/>
  <c r="N52" i="7"/>
  <c r="N60" i="7"/>
  <c r="N68" i="7"/>
  <c r="N76" i="7"/>
  <c r="N84" i="7"/>
  <c r="N92" i="7"/>
  <c r="N100" i="7"/>
  <c r="N108" i="7"/>
  <c r="N116" i="7"/>
  <c r="N124" i="7"/>
  <c r="N2" i="7"/>
  <c r="N5" i="7"/>
  <c r="N13" i="7"/>
  <c r="N21" i="7"/>
  <c r="N29" i="7"/>
  <c r="N37" i="7"/>
  <c r="N45" i="7"/>
  <c r="N53" i="7"/>
  <c r="N61" i="7"/>
  <c r="N69" i="7"/>
  <c r="N77" i="7"/>
  <c r="N85" i="7"/>
  <c r="N93" i="7"/>
  <c r="N101" i="7"/>
  <c r="N109" i="7"/>
  <c r="N117" i="7"/>
  <c r="N125" i="7"/>
  <c r="N6" i="7"/>
  <c r="N14" i="7"/>
  <c r="N22" i="7"/>
  <c r="N30" i="7"/>
  <c r="N38" i="7"/>
  <c r="N46" i="7"/>
  <c r="N54" i="7"/>
  <c r="N62" i="7"/>
  <c r="N70" i="7"/>
  <c r="N78" i="7"/>
  <c r="N86" i="7"/>
  <c r="N94" i="7"/>
  <c r="N102" i="7"/>
  <c r="N110" i="7"/>
  <c r="N118" i="7"/>
  <c r="N126" i="7"/>
  <c r="M125" i="7"/>
  <c r="A125" i="7" s="1"/>
  <c r="M117" i="7"/>
  <c r="A117" i="7" s="1"/>
  <c r="M109" i="7"/>
  <c r="A109" i="7" s="1"/>
  <c r="M101" i="7"/>
  <c r="A101" i="7" s="1"/>
  <c r="M93" i="7"/>
  <c r="A93" i="7" s="1"/>
  <c r="M84" i="7"/>
  <c r="A84" i="7" s="1"/>
  <c r="M72" i="7"/>
  <c r="A72" i="7" s="1"/>
  <c r="M61" i="7"/>
  <c r="A61" i="7" s="1"/>
  <c r="M39" i="7"/>
  <c r="A39" i="7" s="1"/>
  <c r="N128" i="7"/>
  <c r="N105" i="7"/>
  <c r="N87" i="7"/>
  <c r="N64" i="7"/>
  <c r="N41" i="7"/>
  <c r="N23" i="7"/>
  <c r="M8" i="7"/>
  <c r="A8" i="7" s="1"/>
  <c r="M16" i="7"/>
  <c r="A16" i="7" s="1"/>
  <c r="M24" i="7"/>
  <c r="A24" i="7" s="1"/>
  <c r="M32" i="7"/>
  <c r="A32" i="7" s="1"/>
  <c r="M40" i="7"/>
  <c r="A40" i="7" s="1"/>
  <c r="M48" i="7"/>
  <c r="A48" i="7" s="1"/>
  <c r="M56" i="7"/>
  <c r="A56" i="7" s="1"/>
  <c r="M9" i="7"/>
  <c r="A9" i="7" s="1"/>
  <c r="M17" i="7"/>
  <c r="A17" i="7" s="1"/>
  <c r="M25" i="7"/>
  <c r="A25" i="7" s="1"/>
  <c r="M33" i="7"/>
  <c r="A33" i="7" s="1"/>
  <c r="M41" i="7"/>
  <c r="A41" i="7" s="1"/>
  <c r="M49" i="7"/>
  <c r="A49" i="7" s="1"/>
  <c r="M10" i="7"/>
  <c r="A10" i="7" s="1"/>
  <c r="M18" i="7"/>
  <c r="A18" i="7" s="1"/>
  <c r="M26" i="7"/>
  <c r="A26" i="7" s="1"/>
  <c r="M34" i="7"/>
  <c r="A34" i="7" s="1"/>
  <c r="M42" i="7"/>
  <c r="A42" i="7" s="1"/>
  <c r="M50" i="7"/>
  <c r="A50" i="7" s="1"/>
  <c r="M58" i="7"/>
  <c r="A58" i="7" s="1"/>
  <c r="M66" i="7"/>
  <c r="A66" i="7" s="1"/>
  <c r="M74" i="7"/>
  <c r="A74" i="7" s="1"/>
  <c r="M82" i="7"/>
  <c r="A82" i="7" s="1"/>
  <c r="M90" i="7"/>
  <c r="A90" i="7" s="1"/>
  <c r="M3" i="7"/>
  <c r="A3" i="7" s="1"/>
  <c r="M11" i="7"/>
  <c r="A11" i="7" s="1"/>
  <c r="M19" i="7"/>
  <c r="A19" i="7" s="1"/>
  <c r="M27" i="7"/>
  <c r="A27" i="7" s="1"/>
  <c r="M35" i="7"/>
  <c r="A35" i="7" s="1"/>
  <c r="M43" i="7"/>
  <c r="A43" i="7" s="1"/>
  <c r="M51" i="7"/>
  <c r="A51" i="7" s="1"/>
  <c r="M59" i="7"/>
  <c r="A59" i="7" s="1"/>
  <c r="M67" i="7"/>
  <c r="A67" i="7" s="1"/>
  <c r="M75" i="7"/>
  <c r="A75" i="7" s="1"/>
  <c r="M4" i="7"/>
  <c r="A4" i="7" s="1"/>
  <c r="M12" i="7"/>
  <c r="A12" i="7" s="1"/>
  <c r="M20" i="7"/>
  <c r="A20" i="7" s="1"/>
  <c r="M28" i="7"/>
  <c r="A28" i="7" s="1"/>
  <c r="M36" i="7"/>
  <c r="A36" i="7" s="1"/>
  <c r="M44" i="7"/>
  <c r="A44" i="7" s="1"/>
  <c r="M52" i="7"/>
  <c r="A52" i="7" s="1"/>
  <c r="M60" i="7"/>
  <c r="A60" i="7" s="1"/>
  <c r="M68" i="7"/>
  <c r="A68" i="7" s="1"/>
  <c r="M76" i="7"/>
  <c r="A76" i="7" s="1"/>
  <c r="M2" i="7"/>
  <c r="A2" i="7" s="1"/>
  <c r="M124" i="7"/>
  <c r="A124" i="7" s="1"/>
  <c r="M116" i="7"/>
  <c r="A116" i="7" s="1"/>
  <c r="M108" i="7"/>
  <c r="A108" i="7" s="1"/>
  <c r="M100" i="7"/>
  <c r="A100" i="7" s="1"/>
  <c r="M92" i="7"/>
  <c r="A92" i="7" s="1"/>
  <c r="M83" i="7"/>
  <c r="A83" i="7" s="1"/>
  <c r="M71" i="7"/>
  <c r="A71" i="7" s="1"/>
  <c r="M57" i="7"/>
  <c r="A57" i="7" s="1"/>
  <c r="M38" i="7"/>
  <c r="A38" i="7" s="1"/>
  <c r="M15" i="7"/>
  <c r="A15" i="7" s="1"/>
  <c r="N127" i="7"/>
  <c r="N104" i="7"/>
  <c r="N81" i="7"/>
  <c r="N63" i="7"/>
  <c r="N40" i="7"/>
  <c r="N17" i="7"/>
  <c r="W412" i="8" l="1"/>
  <c r="AL412" i="8"/>
  <c r="AL303" i="8"/>
  <c r="W303" i="8"/>
  <c r="W391" i="8"/>
  <c r="AL391" i="8"/>
  <c r="W399" i="8"/>
  <c r="AL399" i="8"/>
  <c r="W385" i="8"/>
  <c r="AL385" i="8"/>
  <c r="AL414" i="8"/>
  <c r="W414" i="8"/>
  <c r="W354" i="8"/>
  <c r="AL354" i="8"/>
  <c r="AL389" i="8"/>
  <c r="W389" i="8"/>
  <c r="AL379" i="8"/>
  <c r="W379" i="8"/>
  <c r="AL317" i="8"/>
  <c r="W317" i="8"/>
  <c r="AL269" i="8"/>
  <c r="W269" i="8"/>
  <c r="W355" i="8"/>
  <c r="AL355" i="8"/>
  <c r="AL298" i="8"/>
  <c r="W298" i="8"/>
  <c r="W271" i="8"/>
  <c r="AL271" i="8"/>
  <c r="AL339" i="8"/>
  <c r="W339" i="8"/>
  <c r="AL258" i="8"/>
  <c r="W258" i="8"/>
  <c r="AL321" i="8"/>
  <c r="W321" i="8"/>
  <c r="AL350" i="8"/>
  <c r="W350" i="8"/>
  <c r="W302" i="8"/>
  <c r="AL302" i="8"/>
  <c r="W338" i="8"/>
  <c r="AL338" i="8"/>
  <c r="AL287" i="8"/>
  <c r="W287" i="8"/>
  <c r="AL351" i="8"/>
  <c r="W351" i="8"/>
  <c r="W280" i="8"/>
  <c r="AL280" i="8"/>
  <c r="W201" i="8"/>
  <c r="AL201" i="8"/>
  <c r="AL100" i="8"/>
  <c r="W100" i="8"/>
  <c r="W188" i="8"/>
  <c r="AL188" i="8"/>
  <c r="AL160" i="8"/>
  <c r="W160" i="8"/>
  <c r="AL236" i="8"/>
  <c r="W236" i="8"/>
  <c r="AL203" i="8"/>
  <c r="W203" i="8"/>
  <c r="W130" i="8"/>
  <c r="AL130" i="8"/>
  <c r="W155" i="8"/>
  <c r="AL155" i="8"/>
  <c r="W173" i="8"/>
  <c r="AL173" i="8"/>
  <c r="W246" i="8"/>
  <c r="AL246" i="8"/>
  <c r="W171" i="8"/>
  <c r="AL171" i="8"/>
  <c r="W176" i="8"/>
  <c r="AL176" i="8"/>
  <c r="AL137" i="8"/>
  <c r="W137" i="8"/>
  <c r="AL93" i="8"/>
  <c r="W93" i="8"/>
  <c r="AL146" i="8"/>
  <c r="W146" i="8"/>
  <c r="W217" i="8"/>
  <c r="AL217" i="8"/>
  <c r="AL161" i="8"/>
  <c r="W161" i="8"/>
  <c r="W56" i="8"/>
  <c r="AL56" i="8"/>
  <c r="W74" i="8"/>
  <c r="AL74" i="8"/>
  <c r="W51" i="8"/>
  <c r="AL51" i="8"/>
  <c r="W108" i="8"/>
  <c r="AL108" i="8"/>
  <c r="W85" i="8"/>
  <c r="AL85" i="8"/>
  <c r="W55" i="8"/>
  <c r="AL55" i="8"/>
  <c r="AL90" i="8"/>
  <c r="W90" i="8"/>
  <c r="W39" i="8"/>
  <c r="AL39" i="8"/>
  <c r="AL94" i="8"/>
  <c r="W94" i="8"/>
  <c r="W47" i="8"/>
  <c r="AL47" i="8"/>
  <c r="W8" i="8"/>
  <c r="AL8" i="8"/>
  <c r="AL21" i="8"/>
  <c r="W21" i="8"/>
  <c r="W10" i="8"/>
  <c r="AL10" i="8"/>
  <c r="W431" i="8"/>
  <c r="AL431" i="8"/>
  <c r="S379" i="8"/>
  <c r="Z379" i="8" s="1"/>
  <c r="AA379" i="8"/>
  <c r="AC379" i="8"/>
  <c r="AD379" i="8"/>
  <c r="AB379" i="8"/>
  <c r="AB382" i="8"/>
  <c r="AA382" i="8"/>
  <c r="AC382" i="8"/>
  <c r="S382" i="8"/>
  <c r="Z382" i="8" s="1"/>
  <c r="AD382" i="8"/>
  <c r="AB398" i="8"/>
  <c r="AA398" i="8"/>
  <c r="AC398" i="8"/>
  <c r="S398" i="8"/>
  <c r="Z398" i="8" s="1"/>
  <c r="AD398" i="8"/>
  <c r="AB424" i="8"/>
  <c r="AC424" i="8"/>
  <c r="S424" i="8"/>
  <c r="Z424" i="8" s="1"/>
  <c r="AA424" i="8"/>
  <c r="AD424" i="8"/>
  <c r="S377" i="8"/>
  <c r="Z377" i="8" s="1"/>
  <c r="AC377" i="8"/>
  <c r="AD377" i="8"/>
  <c r="AB377" i="8"/>
  <c r="AA377" i="8"/>
  <c r="AB405" i="8"/>
  <c r="AC405" i="8"/>
  <c r="AD405" i="8"/>
  <c r="S405" i="8"/>
  <c r="Z405" i="8" s="1"/>
  <c r="AA405" i="8"/>
  <c r="AB381" i="8"/>
  <c r="S381" i="8"/>
  <c r="Z381" i="8" s="1"/>
  <c r="AC381" i="8"/>
  <c r="AD381" i="8"/>
  <c r="AA381" i="8"/>
  <c r="S414" i="8"/>
  <c r="Z414" i="8" s="1"/>
  <c r="AA414" i="8"/>
  <c r="AC414" i="8"/>
  <c r="AB414" i="8"/>
  <c r="AD414" i="8"/>
  <c r="AB374" i="8"/>
  <c r="AC374" i="8"/>
  <c r="AA374" i="8"/>
  <c r="S374" i="8"/>
  <c r="Z374" i="8" s="1"/>
  <c r="AD374" i="8"/>
  <c r="AC328" i="8"/>
  <c r="AD328" i="8"/>
  <c r="AA328" i="8"/>
  <c r="AB328" i="8"/>
  <c r="S328" i="8"/>
  <c r="Z328" i="8" s="1"/>
  <c r="S270" i="8"/>
  <c r="Z270" i="8" s="1"/>
  <c r="AD270" i="8"/>
  <c r="AA270" i="8"/>
  <c r="AB270" i="8"/>
  <c r="AC270" i="8"/>
  <c r="AA259" i="8"/>
  <c r="AD259" i="8"/>
  <c r="S259" i="8"/>
  <c r="Z259" i="8" s="1"/>
  <c r="AC259" i="8"/>
  <c r="AB259" i="8"/>
  <c r="S281" i="8"/>
  <c r="Z281" i="8" s="1"/>
  <c r="AA281" i="8"/>
  <c r="AD281" i="8"/>
  <c r="AB281" i="8"/>
  <c r="AC281" i="8"/>
  <c r="AD317" i="8"/>
  <c r="AB317" i="8"/>
  <c r="AC317" i="8"/>
  <c r="S317" i="8"/>
  <c r="Z317" i="8" s="1"/>
  <c r="AA317" i="8"/>
  <c r="S371" i="8"/>
  <c r="Z371" i="8" s="1"/>
  <c r="AB371" i="8"/>
  <c r="AC371" i="8"/>
  <c r="AA371" i="8"/>
  <c r="AD371" i="8"/>
  <c r="AD301" i="8"/>
  <c r="AB301" i="8"/>
  <c r="AA301" i="8"/>
  <c r="AC301" i="8"/>
  <c r="S301" i="8"/>
  <c r="Z301" i="8" s="1"/>
  <c r="AA273" i="8"/>
  <c r="AB273" i="8"/>
  <c r="AD273" i="8"/>
  <c r="S273" i="8"/>
  <c r="Z273" i="8" s="1"/>
  <c r="AC273" i="8"/>
  <c r="AC357" i="8"/>
  <c r="AA357" i="8"/>
  <c r="AB357" i="8"/>
  <c r="S357" i="8"/>
  <c r="Z357" i="8" s="1"/>
  <c r="AD357" i="8"/>
  <c r="AB294" i="8"/>
  <c r="AA294" i="8"/>
  <c r="S294" i="8"/>
  <c r="Z294" i="8" s="1"/>
  <c r="AC294" i="8"/>
  <c r="AD294" i="8"/>
  <c r="AA307" i="8"/>
  <c r="AB307" i="8"/>
  <c r="S307" i="8"/>
  <c r="Z307" i="8" s="1"/>
  <c r="AD307" i="8"/>
  <c r="AC307" i="8"/>
  <c r="AA344" i="8"/>
  <c r="AC344" i="8"/>
  <c r="S344" i="8"/>
  <c r="Z344" i="8" s="1"/>
  <c r="AD344" i="8"/>
  <c r="AB344" i="8"/>
  <c r="S283" i="8"/>
  <c r="Z283" i="8" s="1"/>
  <c r="AB283" i="8"/>
  <c r="AD283" i="8"/>
  <c r="AA283" i="8"/>
  <c r="AC283" i="8"/>
  <c r="AC216" i="8"/>
  <c r="AD216" i="8"/>
  <c r="AA216" i="8"/>
  <c r="S216" i="8"/>
  <c r="Z216" i="8" s="1"/>
  <c r="AB216" i="8"/>
  <c r="S158" i="8"/>
  <c r="Z158" i="8" s="1"/>
  <c r="AA158" i="8"/>
  <c r="AC158" i="8"/>
  <c r="AD158" i="8"/>
  <c r="AB158" i="8"/>
  <c r="AD214" i="8"/>
  <c r="AC214" i="8"/>
  <c r="AB214" i="8"/>
  <c r="S214" i="8"/>
  <c r="Z214" i="8" s="1"/>
  <c r="AA214" i="8"/>
  <c r="S139" i="8"/>
  <c r="Z139" i="8" s="1"/>
  <c r="AC139" i="8"/>
  <c r="AD139" i="8"/>
  <c r="AA139" i="8"/>
  <c r="AB139" i="8"/>
  <c r="S170" i="8"/>
  <c r="Z170" i="8" s="1"/>
  <c r="AB170" i="8"/>
  <c r="AD170" i="8"/>
  <c r="AC170" i="8"/>
  <c r="AA170" i="8"/>
  <c r="AA223" i="8"/>
  <c r="AB223" i="8"/>
  <c r="AC223" i="8"/>
  <c r="S223" i="8"/>
  <c r="Z223" i="8" s="1"/>
  <c r="AD223" i="8"/>
  <c r="AD248" i="8"/>
  <c r="AC248" i="8"/>
  <c r="AA248" i="8"/>
  <c r="AB248" i="8"/>
  <c r="S248" i="8"/>
  <c r="Z248" i="8" s="1"/>
  <c r="AB202" i="8"/>
  <c r="AA202" i="8"/>
  <c r="S202" i="8"/>
  <c r="Z202" i="8" s="1"/>
  <c r="AC202" i="8"/>
  <c r="AD202" i="8"/>
  <c r="S162" i="8"/>
  <c r="Z162" i="8" s="1"/>
  <c r="AA162" i="8"/>
  <c r="AD162" i="8"/>
  <c r="AC162" i="8"/>
  <c r="AB162" i="8"/>
  <c r="AC236" i="8"/>
  <c r="AB236" i="8"/>
  <c r="S236" i="8"/>
  <c r="Z236" i="8" s="1"/>
  <c r="AD236" i="8"/>
  <c r="AA236" i="8"/>
  <c r="AC168" i="8"/>
  <c r="S168" i="8"/>
  <c r="Z168" i="8" s="1"/>
  <c r="AB168" i="8"/>
  <c r="AA168" i="8"/>
  <c r="AD168" i="8"/>
  <c r="S224" i="8"/>
  <c r="Z224" i="8" s="1"/>
  <c r="AB224" i="8"/>
  <c r="AC224" i="8"/>
  <c r="AD224" i="8"/>
  <c r="AA224" i="8"/>
  <c r="AC171" i="8"/>
  <c r="AA171" i="8"/>
  <c r="AD171" i="8"/>
  <c r="AB171" i="8"/>
  <c r="S171" i="8"/>
  <c r="Z171" i="8" s="1"/>
  <c r="AD127" i="8"/>
  <c r="AB127" i="8"/>
  <c r="AC127" i="8"/>
  <c r="S127" i="8"/>
  <c r="Z127" i="8" s="1"/>
  <c r="AA127" i="8"/>
  <c r="AB108" i="8"/>
  <c r="AD108" i="8"/>
  <c r="AA108" i="8"/>
  <c r="AC108" i="8"/>
  <c r="S108" i="8"/>
  <c r="Z108" i="8" s="1"/>
  <c r="AC98" i="8"/>
  <c r="AB98" i="8"/>
  <c r="AD98" i="8"/>
  <c r="S98" i="8"/>
  <c r="Z98" i="8" s="1"/>
  <c r="AA98" i="8"/>
  <c r="AD169" i="8"/>
  <c r="AB169" i="8"/>
  <c r="S169" i="8"/>
  <c r="Z169" i="8" s="1"/>
  <c r="AA169" i="8"/>
  <c r="AC169" i="8"/>
  <c r="AA75" i="8"/>
  <c r="AD75" i="8"/>
  <c r="S75" i="8"/>
  <c r="Z75" i="8" s="1"/>
  <c r="AB75" i="8"/>
  <c r="AC75" i="8"/>
  <c r="AB88" i="8"/>
  <c r="AC88" i="8"/>
  <c r="AD88" i="8"/>
  <c r="S88" i="8"/>
  <c r="Z88" i="8" s="1"/>
  <c r="AA88" i="8"/>
  <c r="AA48" i="8"/>
  <c r="AB48" i="8"/>
  <c r="S48" i="8"/>
  <c r="Z48" i="8" s="1"/>
  <c r="AD48" i="8"/>
  <c r="AC48" i="8"/>
  <c r="S112" i="8"/>
  <c r="Z112" i="8" s="1"/>
  <c r="AB112" i="8"/>
  <c r="AA112" i="8"/>
  <c r="AC112" i="8"/>
  <c r="AD112" i="8"/>
  <c r="S68" i="8"/>
  <c r="Z68" i="8" s="1"/>
  <c r="AA68" i="8"/>
  <c r="AC68" i="8"/>
  <c r="AD68" i="8"/>
  <c r="AB68" i="8"/>
  <c r="S3" i="8"/>
  <c r="Z3" i="8" s="1"/>
  <c r="AC3" i="8"/>
  <c r="AD3" i="8"/>
  <c r="AA3" i="8"/>
  <c r="AB3" i="8"/>
  <c r="AD42" i="8"/>
  <c r="AB42" i="8"/>
  <c r="AC42" i="8"/>
  <c r="S42" i="8"/>
  <c r="Z42" i="8" s="1"/>
  <c r="AA42" i="8"/>
  <c r="AB92" i="8"/>
  <c r="AA92" i="8"/>
  <c r="AD92" i="8"/>
  <c r="S92" i="8"/>
  <c r="Z92" i="8" s="1"/>
  <c r="AC92" i="8"/>
  <c r="S29" i="8"/>
  <c r="Z29" i="8" s="1"/>
  <c r="AA29" i="8"/>
  <c r="AB29" i="8"/>
  <c r="AD29" i="8"/>
  <c r="AC29" i="8"/>
  <c r="AC97" i="8"/>
  <c r="AB97" i="8"/>
  <c r="S97" i="8"/>
  <c r="Z97" i="8" s="1"/>
  <c r="AD97" i="8"/>
  <c r="AA97" i="8"/>
  <c r="AD20" i="8"/>
  <c r="AA20" i="8"/>
  <c r="AC20" i="8"/>
  <c r="S20" i="8"/>
  <c r="Z20" i="8" s="1"/>
  <c r="AB20" i="8"/>
  <c r="S12" i="8"/>
  <c r="Z12" i="8" s="1"/>
  <c r="AB12" i="8"/>
  <c r="AC12" i="8"/>
  <c r="AD12" i="8"/>
  <c r="AA12" i="8"/>
  <c r="AB30" i="8"/>
  <c r="AC30" i="8"/>
  <c r="S30" i="8"/>
  <c r="Z30" i="8" s="1"/>
  <c r="AA30" i="8"/>
  <c r="AD30" i="8"/>
  <c r="AD13" i="8"/>
  <c r="AB13" i="8"/>
  <c r="AC13" i="8"/>
  <c r="AA13" i="8"/>
  <c r="S13" i="8"/>
  <c r="Z13" i="8" s="1"/>
  <c r="AD426" i="8"/>
  <c r="AB426" i="8"/>
  <c r="AC426" i="8"/>
  <c r="AA426" i="8"/>
  <c r="S426" i="8"/>
  <c r="Z426" i="8" s="1"/>
  <c r="AL413" i="8"/>
  <c r="W413" i="8"/>
  <c r="AL394" i="8"/>
  <c r="W394" i="8"/>
  <c r="AL376" i="8"/>
  <c r="W376" i="8"/>
  <c r="AL294" i="8"/>
  <c r="W294" i="8"/>
  <c r="AL251" i="8"/>
  <c r="W251" i="8"/>
  <c r="AL335" i="8"/>
  <c r="W335" i="8"/>
  <c r="W268" i="8"/>
  <c r="AL268" i="8"/>
  <c r="AL264" i="8"/>
  <c r="W264" i="8"/>
  <c r="W242" i="8"/>
  <c r="AL242" i="8"/>
  <c r="AL150" i="8"/>
  <c r="W150" i="8"/>
  <c r="AL135" i="8"/>
  <c r="W135" i="8"/>
  <c r="W153" i="8"/>
  <c r="AL153" i="8"/>
  <c r="W41" i="8"/>
  <c r="AL41" i="8"/>
  <c r="AL82" i="8"/>
  <c r="W82" i="8"/>
  <c r="AL37" i="8"/>
  <c r="W37" i="8"/>
  <c r="W18" i="8"/>
  <c r="AL18" i="8"/>
  <c r="AD375" i="8"/>
  <c r="AA375" i="8"/>
  <c r="AB375" i="8"/>
  <c r="S375" i="8"/>
  <c r="Z375" i="8" s="1"/>
  <c r="AC375" i="8"/>
  <c r="AA423" i="8"/>
  <c r="AB423" i="8"/>
  <c r="S423" i="8"/>
  <c r="Z423" i="8" s="1"/>
  <c r="AC423" i="8"/>
  <c r="AD423" i="8"/>
  <c r="AA399" i="8"/>
  <c r="AD399" i="8"/>
  <c r="AC399" i="8"/>
  <c r="AB399" i="8"/>
  <c r="S399" i="8"/>
  <c r="Z399" i="8" s="1"/>
  <c r="AD410" i="8"/>
  <c r="AA410" i="8"/>
  <c r="S410" i="8"/>
  <c r="Z410" i="8" s="1"/>
  <c r="AC410" i="8"/>
  <c r="AB410" i="8"/>
  <c r="AC261" i="8"/>
  <c r="S261" i="8"/>
  <c r="Z261" i="8" s="1"/>
  <c r="AA261" i="8"/>
  <c r="AB261" i="8"/>
  <c r="AD261" i="8"/>
  <c r="S132" i="8"/>
  <c r="Z132" i="8" s="1"/>
  <c r="AC132" i="8"/>
  <c r="AD132" i="8"/>
  <c r="AA132" i="8"/>
  <c r="AB132" i="8"/>
  <c r="AD368" i="8"/>
  <c r="AC368" i="8"/>
  <c r="S368" i="8"/>
  <c r="Z368" i="8" s="1"/>
  <c r="AB368" i="8"/>
  <c r="AA368" i="8"/>
  <c r="AB271" i="8"/>
  <c r="S271" i="8"/>
  <c r="Z271" i="8" s="1"/>
  <c r="AD271" i="8"/>
  <c r="AA271" i="8"/>
  <c r="AC271" i="8"/>
  <c r="AC274" i="8"/>
  <c r="AB274" i="8"/>
  <c r="AD274" i="8"/>
  <c r="S274" i="8"/>
  <c r="Z274" i="8" s="1"/>
  <c r="AA274" i="8"/>
  <c r="AD326" i="8"/>
  <c r="AC326" i="8"/>
  <c r="AA326" i="8"/>
  <c r="S326" i="8"/>
  <c r="Z326" i="8" s="1"/>
  <c r="AB326" i="8"/>
  <c r="AC212" i="8"/>
  <c r="S212" i="8"/>
  <c r="Z212" i="8" s="1"/>
  <c r="AB212" i="8"/>
  <c r="AA212" i="8"/>
  <c r="AD212" i="8"/>
  <c r="AC208" i="8"/>
  <c r="AD208" i="8"/>
  <c r="S208" i="8"/>
  <c r="Z208" i="8" s="1"/>
  <c r="AB208" i="8"/>
  <c r="AA208" i="8"/>
  <c r="AA166" i="8"/>
  <c r="AB166" i="8"/>
  <c r="AC166" i="8"/>
  <c r="S166" i="8"/>
  <c r="Z166" i="8" s="1"/>
  <c r="AD166" i="8"/>
  <c r="AC245" i="8"/>
  <c r="AD245" i="8"/>
  <c r="AA245" i="8"/>
  <c r="AB245" i="8"/>
  <c r="S245" i="8"/>
  <c r="Z245" i="8" s="1"/>
  <c r="AD151" i="8"/>
  <c r="AB151" i="8"/>
  <c r="S151" i="8"/>
  <c r="Z151" i="8" s="1"/>
  <c r="AA151" i="8"/>
  <c r="AC151" i="8"/>
  <c r="AB144" i="8"/>
  <c r="AA144" i="8"/>
  <c r="AD144" i="8"/>
  <c r="AC144" i="8"/>
  <c r="S144" i="8"/>
  <c r="Z144" i="8" s="1"/>
  <c r="AD161" i="8"/>
  <c r="AA161" i="8"/>
  <c r="AC161" i="8"/>
  <c r="AB161" i="8"/>
  <c r="S161" i="8"/>
  <c r="Z161" i="8" s="1"/>
  <c r="AD100" i="8"/>
  <c r="AB100" i="8"/>
  <c r="AC100" i="8"/>
  <c r="S100" i="8"/>
  <c r="Z100" i="8" s="1"/>
  <c r="AA100" i="8"/>
  <c r="S89" i="8"/>
  <c r="Z89" i="8" s="1"/>
  <c r="AA89" i="8"/>
  <c r="AD89" i="8"/>
  <c r="AB89" i="8"/>
  <c r="AC89" i="8"/>
  <c r="S61" i="8"/>
  <c r="Z61" i="8" s="1"/>
  <c r="AB61" i="8"/>
  <c r="AD61" i="8"/>
  <c r="AA61" i="8"/>
  <c r="AC61" i="8"/>
  <c r="AD87" i="8"/>
  <c r="AB87" i="8"/>
  <c r="S87" i="8"/>
  <c r="Z87" i="8" s="1"/>
  <c r="AC87" i="8"/>
  <c r="AA87" i="8"/>
  <c r="AD40" i="8"/>
  <c r="AA40" i="8"/>
  <c r="AC40" i="8"/>
  <c r="AB40" i="8"/>
  <c r="S40" i="8"/>
  <c r="Z40" i="8" s="1"/>
  <c r="AC66" i="8"/>
  <c r="AA66" i="8"/>
  <c r="AD66" i="8"/>
  <c r="AB66" i="8"/>
  <c r="S66" i="8"/>
  <c r="Z66" i="8" s="1"/>
  <c r="AD84" i="8"/>
  <c r="AB84" i="8"/>
  <c r="AC84" i="8"/>
  <c r="S84" i="8"/>
  <c r="Z84" i="8" s="1"/>
  <c r="AA84" i="8"/>
  <c r="S32" i="8"/>
  <c r="Z32" i="8" s="1"/>
  <c r="AB32" i="8"/>
  <c r="AD32" i="8"/>
  <c r="AA32" i="8"/>
  <c r="AC32" i="8"/>
  <c r="AB82" i="8"/>
  <c r="S82" i="8"/>
  <c r="Z82" i="8" s="1"/>
  <c r="AA82" i="8"/>
  <c r="AC82" i="8"/>
  <c r="AD82" i="8"/>
  <c r="AD137" i="8"/>
  <c r="AA137" i="8"/>
  <c r="AB137" i="8"/>
  <c r="S137" i="8"/>
  <c r="Z137" i="8" s="1"/>
  <c r="AC137" i="8"/>
  <c r="AD93" i="8"/>
  <c r="AA93" i="8"/>
  <c r="AB93" i="8"/>
  <c r="S93" i="8"/>
  <c r="Z93" i="8" s="1"/>
  <c r="AC93" i="8"/>
  <c r="AD11" i="8"/>
  <c r="AA11" i="8"/>
  <c r="S11" i="8"/>
  <c r="Z11" i="8" s="1"/>
  <c r="AB11" i="8"/>
  <c r="AC11" i="8"/>
  <c r="S9" i="8"/>
  <c r="Z9" i="8" s="1"/>
  <c r="AC9" i="8"/>
  <c r="AD9" i="8"/>
  <c r="AB9" i="8"/>
  <c r="AA9" i="8"/>
  <c r="AD26" i="8"/>
  <c r="AB26" i="8"/>
  <c r="S26" i="8"/>
  <c r="Z26" i="8" s="1"/>
  <c r="AC26" i="8"/>
  <c r="AA26" i="8"/>
  <c r="AD2" i="8"/>
  <c r="S2" i="8"/>
  <c r="Z2" i="8" s="1"/>
  <c r="AA2" i="8"/>
  <c r="AB2" i="8"/>
  <c r="AC2" i="8"/>
  <c r="W404" i="8"/>
  <c r="AL404" i="8"/>
  <c r="W423" i="8"/>
  <c r="AL423" i="8"/>
  <c r="W377" i="8"/>
  <c r="AL377" i="8"/>
  <c r="W380" i="8"/>
  <c r="AL380" i="8"/>
  <c r="AL327" i="8"/>
  <c r="W327" i="8"/>
  <c r="AL402" i="8"/>
  <c r="W402" i="8"/>
  <c r="W300" i="8"/>
  <c r="AL300" i="8"/>
  <c r="W418" i="8"/>
  <c r="AL418" i="8"/>
  <c r="AL313" i="8"/>
  <c r="W313" i="8"/>
  <c r="W297" i="8"/>
  <c r="AL297" i="8"/>
  <c r="AL263" i="8"/>
  <c r="W263" i="8"/>
  <c r="AL343" i="8"/>
  <c r="W343" i="8"/>
  <c r="AL292" i="8"/>
  <c r="W292" i="8"/>
  <c r="W165" i="8"/>
  <c r="AL165" i="8"/>
  <c r="AL333" i="8"/>
  <c r="W333" i="8"/>
  <c r="W243" i="8"/>
  <c r="AL243" i="8"/>
  <c r="AL307" i="8"/>
  <c r="W307" i="8"/>
  <c r="AL344" i="8"/>
  <c r="W344" i="8"/>
  <c r="AL285" i="8"/>
  <c r="W285" i="8"/>
  <c r="AL328" i="8"/>
  <c r="W328" i="8"/>
  <c r="W275" i="8"/>
  <c r="AL275" i="8"/>
  <c r="AL332" i="8"/>
  <c r="W332" i="8"/>
  <c r="AL253" i="8"/>
  <c r="W253" i="8"/>
  <c r="AL170" i="8"/>
  <c r="W170" i="8"/>
  <c r="W234" i="8"/>
  <c r="AL234" i="8"/>
  <c r="AL183" i="8"/>
  <c r="W183" i="8"/>
  <c r="W262" i="8"/>
  <c r="AL262" i="8"/>
  <c r="W229" i="8"/>
  <c r="AL229" i="8"/>
  <c r="W179" i="8"/>
  <c r="AL179" i="8"/>
  <c r="W215" i="8"/>
  <c r="AL215" i="8"/>
  <c r="W249" i="8"/>
  <c r="AL249" i="8"/>
  <c r="AL132" i="8"/>
  <c r="W132" i="8"/>
  <c r="W213" i="8"/>
  <c r="AL213" i="8"/>
  <c r="AL129" i="8"/>
  <c r="W129" i="8"/>
  <c r="AL166" i="8"/>
  <c r="W166" i="8"/>
  <c r="W125" i="8"/>
  <c r="AL125" i="8"/>
  <c r="AL103" i="8"/>
  <c r="W103" i="8"/>
  <c r="W122" i="8"/>
  <c r="AL122" i="8"/>
  <c r="W207" i="8"/>
  <c r="AL207" i="8"/>
  <c r="W127" i="8"/>
  <c r="AL127" i="8"/>
  <c r="W112" i="8"/>
  <c r="AL112" i="8"/>
  <c r="W71" i="8"/>
  <c r="AL71" i="8"/>
  <c r="W60" i="8"/>
  <c r="AL60" i="8"/>
  <c r="W89" i="8"/>
  <c r="AL89" i="8"/>
  <c r="W77" i="8"/>
  <c r="AL77" i="8"/>
  <c r="W38" i="8"/>
  <c r="AL38" i="8"/>
  <c r="AL79" i="8"/>
  <c r="W79" i="8"/>
  <c r="W33" i="8"/>
  <c r="AL33" i="8"/>
  <c r="AL83" i="8"/>
  <c r="W83" i="8"/>
  <c r="W40" i="8"/>
  <c r="AL40" i="8"/>
  <c r="W15" i="8"/>
  <c r="AL15" i="8"/>
  <c r="AL13" i="8"/>
  <c r="W13" i="8"/>
  <c r="AL432" i="8"/>
  <c r="W432" i="8"/>
  <c r="AL426" i="8"/>
  <c r="W426" i="8"/>
  <c r="AB425" i="8"/>
  <c r="AA425" i="8"/>
  <c r="AC425" i="8"/>
  <c r="S425" i="8"/>
  <c r="Z425" i="8" s="1"/>
  <c r="AD425" i="8"/>
  <c r="AA293" i="8"/>
  <c r="AD293" i="8"/>
  <c r="S293" i="8"/>
  <c r="Z293" i="8" s="1"/>
  <c r="AB293" i="8"/>
  <c r="AC293" i="8"/>
  <c r="AB366" i="8"/>
  <c r="S366" i="8"/>
  <c r="Z366" i="8" s="1"/>
  <c r="AA366" i="8"/>
  <c r="AC366" i="8"/>
  <c r="AD366" i="8"/>
  <c r="AB390" i="8"/>
  <c r="AA390" i="8"/>
  <c r="AC390" i="8"/>
  <c r="S390" i="8"/>
  <c r="Z390" i="8" s="1"/>
  <c r="AD390" i="8"/>
  <c r="AB421" i="8"/>
  <c r="S421" i="8"/>
  <c r="Z421" i="8" s="1"/>
  <c r="AA421" i="8"/>
  <c r="AD421" i="8"/>
  <c r="AC421" i="8"/>
  <c r="AB372" i="8"/>
  <c r="AA372" i="8"/>
  <c r="AC372" i="8"/>
  <c r="S372" i="8"/>
  <c r="Z372" i="8" s="1"/>
  <c r="AD372" i="8"/>
  <c r="AC394" i="8"/>
  <c r="AA394" i="8"/>
  <c r="AD394" i="8"/>
  <c r="AB394" i="8"/>
  <c r="S394" i="8"/>
  <c r="Z394" i="8" s="1"/>
  <c r="S367" i="8"/>
  <c r="Z367" i="8" s="1"/>
  <c r="AC367" i="8"/>
  <c r="AA367" i="8"/>
  <c r="AD367" i="8"/>
  <c r="AB367" i="8"/>
  <c r="AD402" i="8"/>
  <c r="AC402" i="8"/>
  <c r="AA402" i="8"/>
  <c r="S402" i="8"/>
  <c r="Z402" i="8" s="1"/>
  <c r="AB402" i="8"/>
  <c r="AB290" i="8"/>
  <c r="S290" i="8"/>
  <c r="Z290" i="8" s="1"/>
  <c r="AD290" i="8"/>
  <c r="AA290" i="8"/>
  <c r="AC290" i="8"/>
  <c r="AB312" i="8"/>
  <c r="AC312" i="8"/>
  <c r="AD312" i="8"/>
  <c r="AA312" i="8"/>
  <c r="S312" i="8"/>
  <c r="Z312" i="8" s="1"/>
  <c r="S227" i="8"/>
  <c r="Z227" i="8" s="1"/>
  <c r="AA227" i="8"/>
  <c r="AB227" i="8"/>
  <c r="AC227" i="8"/>
  <c r="AD227" i="8"/>
  <c r="AB342" i="8"/>
  <c r="AC342" i="8"/>
  <c r="AD342" i="8"/>
  <c r="AA342" i="8"/>
  <c r="S342" i="8"/>
  <c r="Z342" i="8" s="1"/>
  <c r="AD360" i="8"/>
  <c r="AC360" i="8"/>
  <c r="AA360" i="8"/>
  <c r="AB360" i="8"/>
  <c r="S360" i="8"/>
  <c r="Z360" i="8" s="1"/>
  <c r="AD306" i="8"/>
  <c r="AB306" i="8"/>
  <c r="S306" i="8"/>
  <c r="Z306" i="8" s="1"/>
  <c r="AA306" i="8"/>
  <c r="AC306" i="8"/>
  <c r="AB355" i="8"/>
  <c r="AC355" i="8"/>
  <c r="S355" i="8"/>
  <c r="Z355" i="8" s="1"/>
  <c r="AA355" i="8"/>
  <c r="AD355" i="8"/>
  <c r="AB298" i="8"/>
  <c r="AD298" i="8"/>
  <c r="S298" i="8"/>
  <c r="Z298" i="8" s="1"/>
  <c r="AA298" i="8"/>
  <c r="AC298" i="8"/>
  <c r="AB266" i="8"/>
  <c r="AD266" i="8"/>
  <c r="AA266" i="8"/>
  <c r="AC266" i="8"/>
  <c r="S266" i="8"/>
  <c r="Z266" i="8" s="1"/>
  <c r="AB339" i="8"/>
  <c r="AC339" i="8"/>
  <c r="AA339" i="8"/>
  <c r="AD339" i="8"/>
  <c r="S339" i="8"/>
  <c r="Z339" i="8" s="1"/>
  <c r="AB258" i="8"/>
  <c r="AD258" i="8"/>
  <c r="S258" i="8"/>
  <c r="Z258" i="8" s="1"/>
  <c r="AA258" i="8"/>
  <c r="AC258" i="8"/>
  <c r="AA262" i="8"/>
  <c r="S262" i="8"/>
  <c r="Z262" i="8" s="1"/>
  <c r="AC262" i="8"/>
  <c r="AD262" i="8"/>
  <c r="AB262" i="8"/>
  <c r="AD321" i="8"/>
  <c r="AA321" i="8"/>
  <c r="S321" i="8"/>
  <c r="Z321" i="8" s="1"/>
  <c r="AB321" i="8"/>
  <c r="AC321" i="8"/>
  <c r="AA267" i="8"/>
  <c r="AB267" i="8"/>
  <c r="S267" i="8"/>
  <c r="Z267" i="8" s="1"/>
  <c r="AD267" i="8"/>
  <c r="AC267" i="8"/>
  <c r="AB210" i="8"/>
  <c r="AD210" i="8"/>
  <c r="AA210" i="8"/>
  <c r="S210" i="8"/>
  <c r="Z210" i="8" s="1"/>
  <c r="AC210" i="8"/>
  <c r="AD131" i="8"/>
  <c r="AC131" i="8"/>
  <c r="AB131" i="8"/>
  <c r="AA131" i="8"/>
  <c r="S131" i="8"/>
  <c r="Z131" i="8" s="1"/>
  <c r="AC207" i="8"/>
  <c r="AA207" i="8"/>
  <c r="AB207" i="8"/>
  <c r="AD207" i="8"/>
  <c r="S207" i="8"/>
  <c r="Z207" i="8" s="1"/>
  <c r="S254" i="8"/>
  <c r="Z254" i="8" s="1"/>
  <c r="AD254" i="8"/>
  <c r="AB254" i="8"/>
  <c r="AA254" i="8"/>
  <c r="AC254" i="8"/>
  <c r="AD156" i="8"/>
  <c r="AA156" i="8"/>
  <c r="AC156" i="8"/>
  <c r="AB156" i="8"/>
  <c r="S156" i="8"/>
  <c r="Z156" i="8" s="1"/>
  <c r="AB191" i="8"/>
  <c r="AD191" i="8"/>
  <c r="AC191" i="8"/>
  <c r="AA191" i="8"/>
  <c r="S191" i="8"/>
  <c r="Z191" i="8" s="1"/>
  <c r="AD239" i="8"/>
  <c r="AA239" i="8"/>
  <c r="S239" i="8"/>
  <c r="Z239" i="8" s="1"/>
  <c r="AB239" i="8"/>
  <c r="AC239" i="8"/>
  <c r="AA182" i="8"/>
  <c r="AB182" i="8"/>
  <c r="S182" i="8"/>
  <c r="Z182" i="8" s="1"/>
  <c r="AC182" i="8"/>
  <c r="AD182" i="8"/>
  <c r="AD149" i="8"/>
  <c r="AC149" i="8"/>
  <c r="AB149" i="8"/>
  <c r="S149" i="8"/>
  <c r="Z149" i="8" s="1"/>
  <c r="AA149" i="8"/>
  <c r="AB226" i="8"/>
  <c r="AC226" i="8"/>
  <c r="S226" i="8"/>
  <c r="Z226" i="8" s="1"/>
  <c r="AD226" i="8"/>
  <c r="AA226" i="8"/>
  <c r="AD140" i="8"/>
  <c r="AC140" i="8"/>
  <c r="AB140" i="8"/>
  <c r="AA140" i="8"/>
  <c r="S140" i="8"/>
  <c r="Z140" i="8" s="1"/>
  <c r="AB213" i="8"/>
  <c r="AC213" i="8"/>
  <c r="AD213" i="8"/>
  <c r="S213" i="8"/>
  <c r="Z213" i="8" s="1"/>
  <c r="AA213" i="8"/>
  <c r="AA150" i="8"/>
  <c r="AC150" i="8"/>
  <c r="AD150" i="8"/>
  <c r="S150" i="8"/>
  <c r="Z150" i="8" s="1"/>
  <c r="AB150" i="8"/>
  <c r="AD113" i="8"/>
  <c r="AA113" i="8"/>
  <c r="AC113" i="8"/>
  <c r="S113" i="8"/>
  <c r="Z113" i="8" s="1"/>
  <c r="AB113" i="8"/>
  <c r="S96" i="8"/>
  <c r="Z96" i="8" s="1"/>
  <c r="AA96" i="8"/>
  <c r="AB96" i="8"/>
  <c r="AD96" i="8"/>
  <c r="AC96" i="8"/>
  <c r="S230" i="8"/>
  <c r="Z230" i="8" s="1"/>
  <c r="AA230" i="8"/>
  <c r="AD230" i="8"/>
  <c r="AC230" i="8"/>
  <c r="AB230" i="8"/>
  <c r="S142" i="8"/>
  <c r="Z142" i="8" s="1"/>
  <c r="AC142" i="8"/>
  <c r="AB142" i="8"/>
  <c r="AD142" i="8"/>
  <c r="AA142" i="8"/>
  <c r="AD43" i="8"/>
  <c r="AB43" i="8"/>
  <c r="S43" i="8"/>
  <c r="Z43" i="8" s="1"/>
  <c r="AA43" i="8"/>
  <c r="AC43" i="8"/>
  <c r="AB83" i="8"/>
  <c r="AC83" i="8"/>
  <c r="AD83" i="8"/>
  <c r="AA83" i="8"/>
  <c r="S83" i="8"/>
  <c r="Z83" i="8" s="1"/>
  <c r="AD37" i="8"/>
  <c r="AC37" i="8"/>
  <c r="AA37" i="8"/>
  <c r="S37" i="8"/>
  <c r="Z37" i="8" s="1"/>
  <c r="AB37" i="8"/>
  <c r="AD95" i="8"/>
  <c r="AC95" i="8"/>
  <c r="AA95" i="8"/>
  <c r="AB95" i="8"/>
  <c r="S95" i="8"/>
  <c r="Z95" i="8" s="1"/>
  <c r="S63" i="8"/>
  <c r="Z63" i="8" s="1"/>
  <c r="AC63" i="8"/>
  <c r="AD63" i="8"/>
  <c r="AB63" i="8"/>
  <c r="AA63" i="8"/>
  <c r="AD71" i="8"/>
  <c r="AA71" i="8"/>
  <c r="S71" i="8"/>
  <c r="Z71" i="8" s="1"/>
  <c r="AB71" i="8"/>
  <c r="AC71" i="8"/>
  <c r="AC25" i="8"/>
  <c r="AB25" i="8"/>
  <c r="S25" i="8"/>
  <c r="Z25" i="8" s="1"/>
  <c r="AA25" i="8"/>
  <c r="AD25" i="8"/>
  <c r="AB77" i="8"/>
  <c r="AA77" i="8"/>
  <c r="AD77" i="8"/>
  <c r="AC77" i="8"/>
  <c r="S77" i="8"/>
  <c r="Z77" i="8" s="1"/>
  <c r="S133" i="8"/>
  <c r="Z133" i="8" s="1"/>
  <c r="AD133" i="8"/>
  <c r="AA133" i="8"/>
  <c r="AC133" i="8"/>
  <c r="AB133" i="8"/>
  <c r="AB86" i="8"/>
  <c r="AD86" i="8"/>
  <c r="S86" i="8"/>
  <c r="Z86" i="8" s="1"/>
  <c r="AC86" i="8"/>
  <c r="AA86" i="8"/>
  <c r="S431" i="8"/>
  <c r="Z431" i="8" s="1"/>
  <c r="AC431" i="8"/>
  <c r="AD431" i="8"/>
  <c r="AA431" i="8"/>
  <c r="AB431" i="8"/>
  <c r="AC7" i="8"/>
  <c r="AA7" i="8"/>
  <c r="S7" i="8"/>
  <c r="Z7" i="8" s="1"/>
  <c r="AB7" i="8"/>
  <c r="AD7" i="8"/>
  <c r="AB15" i="8"/>
  <c r="AC15" i="8"/>
  <c r="AD15" i="8"/>
  <c r="S15" i="8"/>
  <c r="Z15" i="8" s="1"/>
  <c r="AA15" i="8"/>
  <c r="AA34" i="8"/>
  <c r="S34" i="8"/>
  <c r="Z34" i="8" s="1"/>
  <c r="AC34" i="8"/>
  <c r="AD34" i="8"/>
  <c r="AB34" i="8"/>
  <c r="W381" i="8"/>
  <c r="AL381" i="8"/>
  <c r="W265" i="8"/>
  <c r="AL265" i="8"/>
  <c r="W316" i="8"/>
  <c r="AL316" i="8"/>
  <c r="W198" i="8"/>
  <c r="AL198" i="8"/>
  <c r="W102" i="8"/>
  <c r="AL102" i="8"/>
  <c r="AL208" i="8"/>
  <c r="W208" i="8"/>
  <c r="W46" i="8"/>
  <c r="AL46" i="8"/>
  <c r="W396" i="8"/>
  <c r="AL396" i="8"/>
  <c r="AL424" i="8"/>
  <c r="W424" i="8"/>
  <c r="AL373" i="8"/>
  <c r="W373" i="8"/>
  <c r="AL370" i="8"/>
  <c r="W370" i="8"/>
  <c r="AL286" i="8"/>
  <c r="W286" i="8"/>
  <c r="AL395" i="8"/>
  <c r="W395" i="8"/>
  <c r="AL390" i="8"/>
  <c r="W390" i="8"/>
  <c r="W420" i="8"/>
  <c r="AL420" i="8"/>
  <c r="W347" i="8"/>
  <c r="AL347" i="8"/>
  <c r="W284" i="8"/>
  <c r="AL284" i="8"/>
  <c r="W260" i="8"/>
  <c r="AL260" i="8"/>
  <c r="W334" i="8"/>
  <c r="AL334" i="8"/>
  <c r="W289" i="8"/>
  <c r="AL289" i="8"/>
  <c r="AL159" i="8"/>
  <c r="W159" i="8"/>
  <c r="W331" i="8"/>
  <c r="AL331" i="8"/>
  <c r="AL210" i="8"/>
  <c r="W210" i="8"/>
  <c r="W282" i="8"/>
  <c r="AL282" i="8"/>
  <c r="AL337" i="8"/>
  <c r="W337" i="8"/>
  <c r="AL283" i="8"/>
  <c r="W283" i="8"/>
  <c r="AL323" i="8"/>
  <c r="W323" i="8"/>
  <c r="W272" i="8"/>
  <c r="AL272" i="8"/>
  <c r="AL329" i="8"/>
  <c r="W329" i="8"/>
  <c r="W222" i="8"/>
  <c r="AL222" i="8"/>
  <c r="AL156" i="8"/>
  <c r="W156" i="8"/>
  <c r="W225" i="8"/>
  <c r="AL225" i="8"/>
  <c r="W182" i="8"/>
  <c r="AL182" i="8"/>
  <c r="AL259" i="8"/>
  <c r="W259" i="8"/>
  <c r="W226" i="8"/>
  <c r="AL226" i="8"/>
  <c r="AL177" i="8"/>
  <c r="W177" i="8"/>
  <c r="W199" i="8"/>
  <c r="AL199" i="8"/>
  <c r="AL237" i="8"/>
  <c r="W237" i="8"/>
  <c r="AL121" i="8"/>
  <c r="W121" i="8"/>
  <c r="AL212" i="8"/>
  <c r="W212" i="8"/>
  <c r="AL261" i="8"/>
  <c r="W261" i="8"/>
  <c r="AL163" i="8"/>
  <c r="W163" i="8"/>
  <c r="W106" i="8"/>
  <c r="AL106" i="8"/>
  <c r="AL128" i="8"/>
  <c r="W128" i="8"/>
  <c r="AL113" i="8"/>
  <c r="W113" i="8"/>
  <c r="W194" i="8"/>
  <c r="AL194" i="8"/>
  <c r="W120" i="8"/>
  <c r="AL120" i="8"/>
  <c r="W110" i="8"/>
  <c r="AL110" i="8"/>
  <c r="AL70" i="8"/>
  <c r="W70" i="8"/>
  <c r="W49" i="8"/>
  <c r="AL49" i="8"/>
  <c r="W69" i="8"/>
  <c r="AL69" i="8"/>
  <c r="AL67" i="8"/>
  <c r="W67" i="8"/>
  <c r="W123" i="8"/>
  <c r="AL123" i="8"/>
  <c r="AL78" i="8"/>
  <c r="W78" i="8"/>
  <c r="W142" i="8"/>
  <c r="AL142" i="8"/>
  <c r="W80" i="8"/>
  <c r="AL80" i="8"/>
  <c r="W35" i="8"/>
  <c r="AL35" i="8"/>
  <c r="AL4" i="8"/>
  <c r="W4" i="8"/>
  <c r="W2" i="8"/>
  <c r="AL2" i="8"/>
  <c r="AL25" i="8"/>
  <c r="W25" i="8"/>
  <c r="W24" i="8"/>
  <c r="AL24" i="8"/>
  <c r="AC418" i="8"/>
  <c r="AA418" i="8"/>
  <c r="S418" i="8"/>
  <c r="Z418" i="8" s="1"/>
  <c r="AD418" i="8"/>
  <c r="AB418" i="8"/>
  <c r="S403" i="8"/>
  <c r="Z403" i="8" s="1"/>
  <c r="AB403" i="8"/>
  <c r="AC403" i="8"/>
  <c r="AD403" i="8"/>
  <c r="AA403" i="8"/>
  <c r="AD308" i="8"/>
  <c r="AB308" i="8"/>
  <c r="S308" i="8"/>
  <c r="Z308" i="8" s="1"/>
  <c r="AC308" i="8"/>
  <c r="AA308" i="8"/>
  <c r="AA387" i="8"/>
  <c r="AB387" i="8"/>
  <c r="S387" i="8"/>
  <c r="Z387" i="8" s="1"/>
  <c r="AC387" i="8"/>
  <c r="AD387" i="8"/>
  <c r="AC419" i="8"/>
  <c r="S419" i="8"/>
  <c r="Z419" i="8" s="1"/>
  <c r="AA419" i="8"/>
  <c r="AB419" i="8"/>
  <c r="AD419" i="8"/>
  <c r="S363" i="8"/>
  <c r="Z363" i="8" s="1"/>
  <c r="AB363" i="8"/>
  <c r="AC363" i="8"/>
  <c r="AD363" i="8"/>
  <c r="AA363" i="8"/>
  <c r="AC370" i="8"/>
  <c r="S370" i="8"/>
  <c r="Z370" i="8" s="1"/>
  <c r="AB370" i="8"/>
  <c r="AA370" i="8"/>
  <c r="AD370" i="8"/>
  <c r="AC340" i="8"/>
  <c r="AA340" i="8"/>
  <c r="S340" i="8"/>
  <c r="Z340" i="8" s="1"/>
  <c r="AD340" i="8"/>
  <c r="AB340" i="8"/>
  <c r="AA395" i="8"/>
  <c r="AB395" i="8"/>
  <c r="AC395" i="8"/>
  <c r="AD395" i="8"/>
  <c r="S395" i="8"/>
  <c r="Z395" i="8" s="1"/>
  <c r="S346" i="8"/>
  <c r="Z346" i="8" s="1"/>
  <c r="AA346" i="8"/>
  <c r="AC346" i="8"/>
  <c r="AB346" i="8"/>
  <c r="AD346" i="8"/>
  <c r="AD311" i="8"/>
  <c r="S311" i="8"/>
  <c r="Z311" i="8" s="1"/>
  <c r="AC311" i="8"/>
  <c r="AB311" i="8"/>
  <c r="AA311" i="8"/>
  <c r="AA196" i="8"/>
  <c r="AB196" i="8"/>
  <c r="S196" i="8"/>
  <c r="Z196" i="8" s="1"/>
  <c r="AD196" i="8"/>
  <c r="AC196" i="8"/>
  <c r="AC330" i="8"/>
  <c r="AD330" i="8"/>
  <c r="AA330" i="8"/>
  <c r="S330" i="8"/>
  <c r="Z330" i="8" s="1"/>
  <c r="AB330" i="8"/>
  <c r="S348" i="8"/>
  <c r="Z348" i="8" s="1"/>
  <c r="AA348" i="8"/>
  <c r="AB348" i="8"/>
  <c r="AC348" i="8"/>
  <c r="AD348" i="8"/>
  <c r="S303" i="8"/>
  <c r="Z303" i="8" s="1"/>
  <c r="AA303" i="8"/>
  <c r="AC303" i="8"/>
  <c r="AD303" i="8"/>
  <c r="AB303" i="8"/>
  <c r="AC352" i="8"/>
  <c r="AB352" i="8"/>
  <c r="AD352" i="8"/>
  <c r="AA352" i="8"/>
  <c r="S352" i="8"/>
  <c r="Z352" i="8" s="1"/>
  <c r="S292" i="8"/>
  <c r="Z292" i="8" s="1"/>
  <c r="AC292" i="8"/>
  <c r="AD292" i="8"/>
  <c r="AA292" i="8"/>
  <c r="AB292" i="8"/>
  <c r="AA265" i="8"/>
  <c r="AB265" i="8"/>
  <c r="S265" i="8"/>
  <c r="Z265" i="8" s="1"/>
  <c r="AC265" i="8"/>
  <c r="AD265" i="8"/>
  <c r="AC336" i="8"/>
  <c r="AA336" i="8"/>
  <c r="AB336" i="8"/>
  <c r="S336" i="8"/>
  <c r="Z336" i="8" s="1"/>
  <c r="AD336" i="8"/>
  <c r="AC233" i="8"/>
  <c r="AB233" i="8"/>
  <c r="AD233" i="8"/>
  <c r="AA233" i="8"/>
  <c r="S233" i="8"/>
  <c r="Z233" i="8" s="1"/>
  <c r="AD237" i="8"/>
  <c r="AC237" i="8"/>
  <c r="S237" i="8"/>
  <c r="Z237" i="8" s="1"/>
  <c r="AA237" i="8"/>
  <c r="AB237" i="8"/>
  <c r="S314" i="8"/>
  <c r="Z314" i="8" s="1"/>
  <c r="AA314" i="8"/>
  <c r="AC314" i="8"/>
  <c r="AB314" i="8"/>
  <c r="AD314" i="8"/>
  <c r="AA264" i="8"/>
  <c r="AB264" i="8"/>
  <c r="AD264" i="8"/>
  <c r="S264" i="8"/>
  <c r="Z264" i="8" s="1"/>
  <c r="AC264" i="8"/>
  <c r="AB194" i="8"/>
  <c r="AC194" i="8"/>
  <c r="AD194" i="8"/>
  <c r="S194" i="8"/>
  <c r="Z194" i="8" s="1"/>
  <c r="AA194" i="8"/>
  <c r="AA120" i="8"/>
  <c r="S120" i="8"/>
  <c r="Z120" i="8" s="1"/>
  <c r="AB120" i="8"/>
  <c r="AC120" i="8"/>
  <c r="AD120" i="8"/>
  <c r="AD205" i="8"/>
  <c r="AB205" i="8"/>
  <c r="AC205" i="8"/>
  <c r="AA205" i="8"/>
  <c r="S205" i="8"/>
  <c r="Z205" i="8" s="1"/>
  <c r="AD252" i="8"/>
  <c r="S252" i="8"/>
  <c r="Z252" i="8" s="1"/>
  <c r="AB252" i="8"/>
  <c r="AA252" i="8"/>
  <c r="AC252" i="8"/>
  <c r="AC147" i="8"/>
  <c r="AA147" i="8"/>
  <c r="AB147" i="8"/>
  <c r="S147" i="8"/>
  <c r="Z147" i="8" s="1"/>
  <c r="AD147" i="8"/>
  <c r="AD188" i="8"/>
  <c r="S188" i="8"/>
  <c r="Z188" i="8" s="1"/>
  <c r="AC188" i="8"/>
  <c r="AA188" i="8"/>
  <c r="AB188" i="8"/>
  <c r="AD221" i="8"/>
  <c r="AC221" i="8"/>
  <c r="S221" i="8"/>
  <c r="Z221" i="8" s="1"/>
  <c r="AA221" i="8"/>
  <c r="AB221" i="8"/>
  <c r="AD181" i="8"/>
  <c r="AB181" i="8"/>
  <c r="AC181" i="8"/>
  <c r="S181" i="8"/>
  <c r="Z181" i="8" s="1"/>
  <c r="AA181" i="8"/>
  <c r="AC138" i="8"/>
  <c r="AA138" i="8"/>
  <c r="S138" i="8"/>
  <c r="Z138" i="8" s="1"/>
  <c r="AB138" i="8"/>
  <c r="AD138" i="8"/>
  <c r="AC217" i="8"/>
  <c r="AD217" i="8"/>
  <c r="AB217" i="8"/>
  <c r="AA217" i="8"/>
  <c r="S217" i="8"/>
  <c r="Z217" i="8" s="1"/>
  <c r="AD257" i="8"/>
  <c r="AA257" i="8"/>
  <c r="AB257" i="8"/>
  <c r="S257" i="8"/>
  <c r="Z257" i="8" s="1"/>
  <c r="AC257" i="8"/>
  <c r="AC204" i="8"/>
  <c r="AA204" i="8"/>
  <c r="AB204" i="8"/>
  <c r="AD204" i="8"/>
  <c r="S204" i="8"/>
  <c r="Z204" i="8" s="1"/>
  <c r="AD129" i="8"/>
  <c r="AA129" i="8"/>
  <c r="AC129" i="8"/>
  <c r="AB129" i="8"/>
  <c r="S129" i="8"/>
  <c r="Z129" i="8" s="1"/>
  <c r="AD135" i="8"/>
  <c r="AC135" i="8"/>
  <c r="AB135" i="8"/>
  <c r="S135" i="8"/>
  <c r="Z135" i="8" s="1"/>
  <c r="AA135" i="8"/>
  <c r="S148" i="8"/>
  <c r="Z148" i="8" s="1"/>
  <c r="AC148" i="8"/>
  <c r="AD148" i="8"/>
  <c r="AA148" i="8"/>
  <c r="AB148" i="8"/>
  <c r="AD229" i="8"/>
  <c r="AC229" i="8"/>
  <c r="AB229" i="8"/>
  <c r="S229" i="8"/>
  <c r="Z229" i="8" s="1"/>
  <c r="AA229" i="8"/>
  <c r="AB136" i="8"/>
  <c r="AD136" i="8"/>
  <c r="AC136" i="8"/>
  <c r="AA136" i="8"/>
  <c r="S136" i="8"/>
  <c r="Z136" i="8" s="1"/>
  <c r="S39" i="8"/>
  <c r="Z39" i="8" s="1"/>
  <c r="AA39" i="8"/>
  <c r="AB39" i="8"/>
  <c r="AD39" i="8"/>
  <c r="AC39" i="8"/>
  <c r="AB80" i="8"/>
  <c r="AD80" i="8"/>
  <c r="AC80" i="8"/>
  <c r="S80" i="8"/>
  <c r="Z80" i="8" s="1"/>
  <c r="AA80" i="8"/>
  <c r="AC35" i="8"/>
  <c r="AA35" i="8"/>
  <c r="AB35" i="8"/>
  <c r="S35" i="8"/>
  <c r="Z35" i="8" s="1"/>
  <c r="AD35" i="8"/>
  <c r="AC91" i="8"/>
  <c r="AD91" i="8"/>
  <c r="AB91" i="8"/>
  <c r="S91" i="8"/>
  <c r="Z91" i="8" s="1"/>
  <c r="AA91" i="8"/>
  <c r="AD62" i="8"/>
  <c r="AA62" i="8"/>
  <c r="S62" i="8"/>
  <c r="Z62" i="8" s="1"/>
  <c r="AB62" i="8"/>
  <c r="AC62" i="8"/>
  <c r="AD70" i="8"/>
  <c r="AA70" i="8"/>
  <c r="S70" i="8"/>
  <c r="Z70" i="8" s="1"/>
  <c r="AB70" i="8"/>
  <c r="AC70" i="8"/>
  <c r="AD6" i="8"/>
  <c r="S6" i="8"/>
  <c r="Z6" i="8" s="1"/>
  <c r="AB6" i="8"/>
  <c r="AA6" i="8"/>
  <c r="AC6" i="8"/>
  <c r="AA69" i="8"/>
  <c r="AB69" i="8"/>
  <c r="S69" i="8"/>
  <c r="Z69" i="8" s="1"/>
  <c r="AC69" i="8"/>
  <c r="AD69" i="8"/>
  <c r="AD128" i="8"/>
  <c r="AB128" i="8"/>
  <c r="AC128" i="8"/>
  <c r="AA128" i="8"/>
  <c r="S128" i="8"/>
  <c r="Z128" i="8" s="1"/>
  <c r="AA85" i="8"/>
  <c r="S85" i="8"/>
  <c r="Z85" i="8" s="1"/>
  <c r="AD85" i="8"/>
  <c r="AC85" i="8"/>
  <c r="AB85" i="8"/>
  <c r="AD430" i="8"/>
  <c r="S430" i="8"/>
  <c r="Z430" i="8" s="1"/>
  <c r="AC430" i="8"/>
  <c r="AA430" i="8"/>
  <c r="AB430" i="8"/>
  <c r="AD18" i="8"/>
  <c r="S18" i="8"/>
  <c r="Z18" i="8" s="1"/>
  <c r="AA18" i="8"/>
  <c r="AC18" i="8"/>
  <c r="AB18" i="8"/>
  <c r="S429" i="8"/>
  <c r="Z429" i="8" s="1"/>
  <c r="AD429" i="8"/>
  <c r="AC429" i="8"/>
  <c r="AB429" i="8"/>
  <c r="AA429" i="8"/>
  <c r="AB31" i="8"/>
  <c r="AC31" i="8"/>
  <c r="S31" i="8"/>
  <c r="Z31" i="8" s="1"/>
  <c r="AA31" i="8"/>
  <c r="AD31" i="8"/>
  <c r="AL410" i="8"/>
  <c r="W410" i="8"/>
  <c r="W352" i="8"/>
  <c r="AL352" i="8"/>
  <c r="AL345" i="8"/>
  <c r="W345" i="8"/>
  <c r="AL256" i="8"/>
  <c r="W256" i="8"/>
  <c r="AL224" i="8"/>
  <c r="W224" i="8"/>
  <c r="W72" i="8"/>
  <c r="AL72" i="8"/>
  <c r="W19" i="8"/>
  <c r="AL19" i="8"/>
  <c r="AB364" i="8"/>
  <c r="AA364" i="8"/>
  <c r="S364" i="8"/>
  <c r="Z364" i="8" s="1"/>
  <c r="AD364" i="8"/>
  <c r="AC364" i="8"/>
  <c r="AL387" i="8"/>
  <c r="W387" i="8"/>
  <c r="W421" i="8"/>
  <c r="AL421" i="8"/>
  <c r="AL363" i="8"/>
  <c r="W363" i="8"/>
  <c r="W417" i="8"/>
  <c r="AL417" i="8"/>
  <c r="AL408" i="8"/>
  <c r="W408" i="8"/>
  <c r="W386" i="8"/>
  <c r="AL386" i="8"/>
  <c r="W425" i="8"/>
  <c r="AL425" i="8"/>
  <c r="W415" i="8"/>
  <c r="AL415" i="8"/>
  <c r="W342" i="8"/>
  <c r="AL342" i="8"/>
  <c r="AL281" i="8"/>
  <c r="W281" i="8"/>
  <c r="AL240" i="8"/>
  <c r="W240" i="8"/>
  <c r="W319" i="8"/>
  <c r="AL319" i="8"/>
  <c r="W288" i="8"/>
  <c r="AL288" i="8"/>
  <c r="W364" i="8"/>
  <c r="AL364" i="8"/>
  <c r="AL325" i="8"/>
  <c r="W325" i="8"/>
  <c r="AL154" i="8"/>
  <c r="W154" i="8"/>
  <c r="W279" i="8"/>
  <c r="AL279" i="8"/>
  <c r="W326" i="8"/>
  <c r="AL326" i="8"/>
  <c r="W267" i="8"/>
  <c r="AL267" i="8"/>
  <c r="W312" i="8"/>
  <c r="AL312" i="8"/>
  <c r="W270" i="8"/>
  <c r="AL270" i="8"/>
  <c r="AL315" i="8"/>
  <c r="W315" i="8"/>
  <c r="AL254" i="8"/>
  <c r="W254" i="8"/>
  <c r="AL145" i="8"/>
  <c r="W145" i="8"/>
  <c r="W223" i="8"/>
  <c r="AL223" i="8"/>
  <c r="W181" i="8"/>
  <c r="AL181" i="8"/>
  <c r="W248" i="8"/>
  <c r="AL248" i="8"/>
  <c r="W221" i="8"/>
  <c r="AL221" i="8"/>
  <c r="AL164" i="8"/>
  <c r="W164" i="8"/>
  <c r="AL196" i="8"/>
  <c r="W196" i="8"/>
  <c r="AL233" i="8"/>
  <c r="W233" i="8"/>
  <c r="AL86" i="8"/>
  <c r="W86" i="8"/>
  <c r="AL204" i="8"/>
  <c r="W204" i="8"/>
  <c r="AL247" i="8"/>
  <c r="W247" i="8"/>
  <c r="AL139" i="8"/>
  <c r="W139" i="8"/>
  <c r="AL144" i="8"/>
  <c r="W144" i="8"/>
  <c r="W124" i="8"/>
  <c r="AL124" i="8"/>
  <c r="W99" i="8"/>
  <c r="AL99" i="8"/>
  <c r="W192" i="8"/>
  <c r="AL192" i="8"/>
  <c r="W118" i="8"/>
  <c r="AL118" i="8"/>
  <c r="AL95" i="8"/>
  <c r="W95" i="8"/>
  <c r="W68" i="8"/>
  <c r="AL68" i="8"/>
  <c r="W30" i="8"/>
  <c r="AL30" i="8"/>
  <c r="AL54" i="8"/>
  <c r="W54" i="8"/>
  <c r="W64" i="8"/>
  <c r="AL64" i="8"/>
  <c r="AL119" i="8"/>
  <c r="W119" i="8"/>
  <c r="AL75" i="8"/>
  <c r="W75" i="8"/>
  <c r="W138" i="8"/>
  <c r="AL138" i="8"/>
  <c r="W65" i="8"/>
  <c r="AL65" i="8"/>
  <c r="W14" i="8"/>
  <c r="AL14" i="8"/>
  <c r="AL429" i="8"/>
  <c r="W429" i="8"/>
  <c r="AL428" i="8"/>
  <c r="W428" i="8"/>
  <c r="AL17" i="8"/>
  <c r="W17" i="8"/>
  <c r="W22" i="8"/>
  <c r="AL22" i="8"/>
  <c r="AC369" i="8"/>
  <c r="AA369" i="8"/>
  <c r="S369" i="8"/>
  <c r="Z369" i="8" s="1"/>
  <c r="AD369" i="8"/>
  <c r="AB369" i="8"/>
  <c r="AB400" i="8"/>
  <c r="AD400" i="8"/>
  <c r="AC400" i="8"/>
  <c r="S400" i="8"/>
  <c r="Z400" i="8" s="1"/>
  <c r="AA400" i="8"/>
  <c r="AB397" i="8"/>
  <c r="S397" i="8"/>
  <c r="Z397" i="8" s="1"/>
  <c r="AA397" i="8"/>
  <c r="AC397" i="8"/>
  <c r="AD397" i="8"/>
  <c r="S383" i="8"/>
  <c r="Z383" i="8" s="1"/>
  <c r="AA383" i="8"/>
  <c r="AB383" i="8"/>
  <c r="AC383" i="8"/>
  <c r="AD383" i="8"/>
  <c r="AB416" i="8"/>
  <c r="AC416" i="8"/>
  <c r="AD416" i="8"/>
  <c r="S416" i="8"/>
  <c r="Z416" i="8" s="1"/>
  <c r="AA416" i="8"/>
  <c r="AD351" i="8"/>
  <c r="AA351" i="8"/>
  <c r="S351" i="8"/>
  <c r="Z351" i="8" s="1"/>
  <c r="AB351" i="8"/>
  <c r="AC351" i="8"/>
  <c r="AC315" i="8"/>
  <c r="AB315" i="8"/>
  <c r="AD315" i="8"/>
  <c r="S315" i="8"/>
  <c r="Z315" i="8" s="1"/>
  <c r="AA315" i="8"/>
  <c r="S280" i="8"/>
  <c r="Z280" i="8" s="1"/>
  <c r="AB280" i="8"/>
  <c r="AC280" i="8"/>
  <c r="AD280" i="8"/>
  <c r="AA280" i="8"/>
  <c r="AB388" i="8"/>
  <c r="AC388" i="8"/>
  <c r="S388" i="8"/>
  <c r="Z388" i="8" s="1"/>
  <c r="AD388" i="8"/>
  <c r="AA388" i="8"/>
  <c r="AD345" i="8"/>
  <c r="S345" i="8"/>
  <c r="Z345" i="8" s="1"/>
  <c r="AC345" i="8"/>
  <c r="AB345" i="8"/>
  <c r="AA345" i="8"/>
  <c r="AB299" i="8"/>
  <c r="AA299" i="8"/>
  <c r="S299" i="8"/>
  <c r="Z299" i="8" s="1"/>
  <c r="AC299" i="8"/>
  <c r="AD299" i="8"/>
  <c r="AD173" i="8"/>
  <c r="AB173" i="8"/>
  <c r="AC173" i="8"/>
  <c r="AA173" i="8"/>
  <c r="S173" i="8"/>
  <c r="Z173" i="8" s="1"/>
  <c r="AD329" i="8"/>
  <c r="AA329" i="8"/>
  <c r="AC329" i="8"/>
  <c r="AB329" i="8"/>
  <c r="S329" i="8"/>
  <c r="Z329" i="8" s="1"/>
  <c r="AA347" i="8"/>
  <c r="AB347" i="8"/>
  <c r="S347" i="8"/>
  <c r="Z347" i="8" s="1"/>
  <c r="AC347" i="8"/>
  <c r="AD347" i="8"/>
  <c r="AB286" i="8"/>
  <c r="AC286" i="8"/>
  <c r="AA286" i="8"/>
  <c r="AD286" i="8"/>
  <c r="S286" i="8"/>
  <c r="Z286" i="8" s="1"/>
  <c r="S343" i="8"/>
  <c r="Z343" i="8" s="1"/>
  <c r="AC343" i="8"/>
  <c r="AB343" i="8"/>
  <c r="AA343" i="8"/>
  <c r="AD343" i="8"/>
  <c r="AC289" i="8"/>
  <c r="S289" i="8"/>
  <c r="Z289" i="8" s="1"/>
  <c r="AD289" i="8"/>
  <c r="AA289" i="8"/>
  <c r="AB289" i="8"/>
  <c r="AD256" i="8"/>
  <c r="AC256" i="8"/>
  <c r="AA256" i="8"/>
  <c r="S256" i="8"/>
  <c r="Z256" i="8" s="1"/>
  <c r="AB256" i="8"/>
  <c r="AB325" i="8"/>
  <c r="AD325" i="8"/>
  <c r="AA325" i="8"/>
  <c r="S325" i="8"/>
  <c r="Z325" i="8" s="1"/>
  <c r="AC325" i="8"/>
  <c r="AD333" i="8"/>
  <c r="AA333" i="8"/>
  <c r="S333" i="8"/>
  <c r="Z333" i="8" s="1"/>
  <c r="AB333" i="8"/>
  <c r="AC333" i="8"/>
  <c r="S115" i="8"/>
  <c r="Z115" i="8" s="1"/>
  <c r="AB115" i="8"/>
  <c r="AD115" i="8"/>
  <c r="AC115" i="8"/>
  <c r="AA115" i="8"/>
  <c r="AC305" i="8"/>
  <c r="AD305" i="8"/>
  <c r="AA305" i="8"/>
  <c r="AB305" i="8"/>
  <c r="S305" i="8"/>
  <c r="Z305" i="8" s="1"/>
  <c r="S240" i="8"/>
  <c r="Z240" i="8" s="1"/>
  <c r="AD240" i="8"/>
  <c r="AA240" i="8"/>
  <c r="AC240" i="8"/>
  <c r="AB240" i="8"/>
  <c r="AB190" i="8"/>
  <c r="AC190" i="8"/>
  <c r="AD190" i="8"/>
  <c r="AA190" i="8"/>
  <c r="S190" i="8"/>
  <c r="Z190" i="8" s="1"/>
  <c r="AA109" i="8"/>
  <c r="AC109" i="8"/>
  <c r="AD109" i="8"/>
  <c r="S109" i="8"/>
  <c r="Z109" i="8" s="1"/>
  <c r="AB109" i="8"/>
  <c r="AD200" i="8"/>
  <c r="AA200" i="8"/>
  <c r="AB200" i="8"/>
  <c r="S200" i="8"/>
  <c r="Z200" i="8" s="1"/>
  <c r="AC200" i="8"/>
  <c r="AA247" i="8"/>
  <c r="AB247" i="8"/>
  <c r="S247" i="8"/>
  <c r="Z247" i="8" s="1"/>
  <c r="AD247" i="8"/>
  <c r="AC247" i="8"/>
  <c r="AD143" i="8"/>
  <c r="S143" i="8"/>
  <c r="Z143" i="8" s="1"/>
  <c r="AA143" i="8"/>
  <c r="AB143" i="8"/>
  <c r="AC143" i="8"/>
  <c r="AA187" i="8"/>
  <c r="AC187" i="8"/>
  <c r="AD187" i="8"/>
  <c r="S187" i="8"/>
  <c r="Z187" i="8" s="1"/>
  <c r="AB187" i="8"/>
  <c r="AA211" i="8"/>
  <c r="S211" i="8"/>
  <c r="Z211" i="8" s="1"/>
  <c r="AC211" i="8"/>
  <c r="AB211" i="8"/>
  <c r="AD211" i="8"/>
  <c r="AD179" i="8"/>
  <c r="AA179" i="8"/>
  <c r="S179" i="8"/>
  <c r="Z179" i="8" s="1"/>
  <c r="AB179" i="8"/>
  <c r="AC179" i="8"/>
  <c r="AA130" i="8"/>
  <c r="S130" i="8"/>
  <c r="Z130" i="8" s="1"/>
  <c r="AC130" i="8"/>
  <c r="AD130" i="8"/>
  <c r="AB130" i="8"/>
  <c r="AC195" i="8"/>
  <c r="AB195" i="8"/>
  <c r="S195" i="8"/>
  <c r="Z195" i="8" s="1"/>
  <c r="AA195" i="8"/>
  <c r="AD195" i="8"/>
  <c r="S255" i="8"/>
  <c r="Z255" i="8" s="1"/>
  <c r="AB255" i="8"/>
  <c r="AC255" i="8"/>
  <c r="AD255" i="8"/>
  <c r="AA255" i="8"/>
  <c r="AC197" i="8"/>
  <c r="AD197" i="8"/>
  <c r="S197" i="8"/>
  <c r="Z197" i="8" s="1"/>
  <c r="AA197" i="8"/>
  <c r="AB197" i="8"/>
  <c r="AD105" i="8"/>
  <c r="S105" i="8"/>
  <c r="Z105" i="8" s="1"/>
  <c r="AB105" i="8"/>
  <c r="AC105" i="8"/>
  <c r="AA105" i="8"/>
  <c r="S125" i="8"/>
  <c r="Z125" i="8" s="1"/>
  <c r="AB125" i="8"/>
  <c r="AC125" i="8"/>
  <c r="AA125" i="8"/>
  <c r="AD125" i="8"/>
  <c r="AD145" i="8"/>
  <c r="AB145" i="8"/>
  <c r="AC145" i="8"/>
  <c r="AA145" i="8"/>
  <c r="S145" i="8"/>
  <c r="Z145" i="8" s="1"/>
  <c r="AC228" i="8"/>
  <c r="AA228" i="8"/>
  <c r="AB228" i="8"/>
  <c r="S228" i="8"/>
  <c r="Z228" i="8" s="1"/>
  <c r="AD228" i="8"/>
  <c r="AC124" i="8"/>
  <c r="AA124" i="8"/>
  <c r="AD124" i="8"/>
  <c r="S124" i="8"/>
  <c r="Z124" i="8" s="1"/>
  <c r="AB124" i="8"/>
  <c r="AC38" i="8"/>
  <c r="S38" i="8"/>
  <c r="Z38" i="8" s="1"/>
  <c r="AB38" i="8"/>
  <c r="AA38" i="8"/>
  <c r="AD38" i="8"/>
  <c r="AC78" i="8"/>
  <c r="AA78" i="8"/>
  <c r="S78" i="8"/>
  <c r="Z78" i="8" s="1"/>
  <c r="AD78" i="8"/>
  <c r="AB78" i="8"/>
  <c r="AB65" i="8"/>
  <c r="AA65" i="8"/>
  <c r="AC65" i="8"/>
  <c r="S65" i="8"/>
  <c r="Z65" i="8" s="1"/>
  <c r="AD65" i="8"/>
  <c r="AC81" i="8"/>
  <c r="S81" i="8"/>
  <c r="Z81" i="8" s="1"/>
  <c r="AA81" i="8"/>
  <c r="AD81" i="8"/>
  <c r="AB81" i="8"/>
  <c r="AB53" i="8"/>
  <c r="AD53" i="8"/>
  <c r="S53" i="8"/>
  <c r="Z53" i="8" s="1"/>
  <c r="AC53" i="8"/>
  <c r="AA53" i="8"/>
  <c r="AA60" i="8"/>
  <c r="AD60" i="8"/>
  <c r="AB60" i="8"/>
  <c r="S60" i="8"/>
  <c r="Z60" i="8" s="1"/>
  <c r="AC60" i="8"/>
  <c r="AC126" i="8"/>
  <c r="AB126" i="8"/>
  <c r="S126" i="8"/>
  <c r="Z126" i="8" s="1"/>
  <c r="AA126" i="8"/>
  <c r="AD126" i="8"/>
  <c r="AC67" i="8"/>
  <c r="AB67" i="8"/>
  <c r="S67" i="8"/>
  <c r="Z67" i="8" s="1"/>
  <c r="AA67" i="8"/>
  <c r="AD67" i="8"/>
  <c r="AD122" i="8"/>
  <c r="AC122" i="8"/>
  <c r="AB122" i="8"/>
  <c r="AA122" i="8"/>
  <c r="S122" i="8"/>
  <c r="Z122" i="8" s="1"/>
  <c r="AC73" i="8"/>
  <c r="AB73" i="8"/>
  <c r="S73" i="8"/>
  <c r="Z73" i="8" s="1"/>
  <c r="AD73" i="8"/>
  <c r="AA73" i="8"/>
  <c r="AC27" i="8"/>
  <c r="AA27" i="8"/>
  <c r="AD27" i="8"/>
  <c r="AB27" i="8"/>
  <c r="S27" i="8"/>
  <c r="Z27" i="8" s="1"/>
  <c r="AC8" i="8"/>
  <c r="AA8" i="8"/>
  <c r="AB8" i="8"/>
  <c r="S8" i="8"/>
  <c r="Z8" i="8" s="1"/>
  <c r="AD8" i="8"/>
  <c r="S28" i="8"/>
  <c r="Z28" i="8" s="1"/>
  <c r="AC28" i="8"/>
  <c r="AD28" i="8"/>
  <c r="AA28" i="8"/>
  <c r="AB28" i="8"/>
  <c r="S16" i="8"/>
  <c r="Z16" i="8" s="1"/>
  <c r="AC16" i="8"/>
  <c r="AA16" i="8"/>
  <c r="AD16" i="8"/>
  <c r="AB16" i="8"/>
  <c r="AL398" i="8"/>
  <c r="W398" i="8"/>
  <c r="W306" i="8"/>
  <c r="AL306" i="8"/>
  <c r="W309" i="8"/>
  <c r="AL309" i="8"/>
  <c r="W266" i="8"/>
  <c r="AL266" i="8"/>
  <c r="W295" i="8"/>
  <c r="AL295" i="8"/>
  <c r="AL340" i="8"/>
  <c r="W340" i="8"/>
  <c r="W187" i="8"/>
  <c r="AL187" i="8"/>
  <c r="W195" i="8"/>
  <c r="AL195" i="8"/>
  <c r="W169" i="8"/>
  <c r="AL169" i="8"/>
  <c r="AL111" i="8"/>
  <c r="W111" i="8"/>
  <c r="W27" i="8"/>
  <c r="AL27" i="8"/>
  <c r="AL96" i="8"/>
  <c r="W96" i="8"/>
  <c r="W87" i="8"/>
  <c r="AL87" i="8"/>
  <c r="AL88" i="8"/>
  <c r="W88" i="8"/>
  <c r="AL5" i="8"/>
  <c r="W5" i="8"/>
  <c r="AB396" i="8"/>
  <c r="S396" i="8"/>
  <c r="Z396" i="8" s="1"/>
  <c r="AD396" i="8"/>
  <c r="AC396" i="8"/>
  <c r="AA396" i="8"/>
  <c r="AB373" i="8"/>
  <c r="AA373" i="8"/>
  <c r="AC373" i="8"/>
  <c r="AD373" i="8"/>
  <c r="S373" i="8"/>
  <c r="Z373" i="8" s="1"/>
  <c r="AB380" i="8"/>
  <c r="AA380" i="8"/>
  <c r="AC380" i="8"/>
  <c r="S380" i="8"/>
  <c r="Z380" i="8" s="1"/>
  <c r="AD380" i="8"/>
  <c r="AB359" i="8"/>
  <c r="S359" i="8"/>
  <c r="Z359" i="8" s="1"/>
  <c r="AC359" i="8"/>
  <c r="AA359" i="8"/>
  <c r="AD359" i="8"/>
  <c r="AA354" i="8"/>
  <c r="AC354" i="8"/>
  <c r="AD354" i="8"/>
  <c r="S354" i="8"/>
  <c r="Z354" i="8" s="1"/>
  <c r="AB354" i="8"/>
  <c r="S313" i="8"/>
  <c r="Z313" i="8" s="1"/>
  <c r="AA313" i="8"/>
  <c r="AB313" i="8"/>
  <c r="AC313" i="8"/>
  <c r="AD313" i="8"/>
  <c r="AD300" i="8"/>
  <c r="AA300" i="8"/>
  <c r="S300" i="8"/>
  <c r="Z300" i="8" s="1"/>
  <c r="AB300" i="8"/>
  <c r="AC300" i="8"/>
  <c r="S353" i="8"/>
  <c r="Z353" i="8" s="1"/>
  <c r="AA353" i="8"/>
  <c r="AD353" i="8"/>
  <c r="AB353" i="8"/>
  <c r="AC353" i="8"/>
  <c r="AC279" i="8"/>
  <c r="AA279" i="8"/>
  <c r="S279" i="8"/>
  <c r="Z279" i="8" s="1"/>
  <c r="AB279" i="8"/>
  <c r="AD279" i="8"/>
  <c r="AB282" i="8"/>
  <c r="AA282" i="8"/>
  <c r="S282" i="8"/>
  <c r="Z282" i="8" s="1"/>
  <c r="AD282" i="8"/>
  <c r="AC282" i="8"/>
  <c r="S154" i="8"/>
  <c r="Z154" i="8" s="1"/>
  <c r="AC154" i="8"/>
  <c r="AB154" i="8"/>
  <c r="AD154" i="8"/>
  <c r="AA154" i="8"/>
  <c r="AB134" i="8"/>
  <c r="AC134" i="8"/>
  <c r="S134" i="8"/>
  <c r="Z134" i="8" s="1"/>
  <c r="AD134" i="8"/>
  <c r="AA134" i="8"/>
  <c r="S218" i="8"/>
  <c r="Z218" i="8" s="1"/>
  <c r="AD218" i="8"/>
  <c r="AC218" i="8"/>
  <c r="AB218" i="8"/>
  <c r="AA218" i="8"/>
  <c r="AD185" i="8"/>
  <c r="S185" i="8"/>
  <c r="Z185" i="8" s="1"/>
  <c r="AA185" i="8"/>
  <c r="AB185" i="8"/>
  <c r="AC185" i="8"/>
  <c r="AD232" i="8"/>
  <c r="AB232" i="8"/>
  <c r="S232" i="8"/>
  <c r="Z232" i="8" s="1"/>
  <c r="AC232" i="8"/>
  <c r="AA232" i="8"/>
  <c r="AC219" i="8"/>
  <c r="AD219" i="8"/>
  <c r="AA219" i="8"/>
  <c r="S219" i="8"/>
  <c r="Z219" i="8" s="1"/>
  <c r="AB219" i="8"/>
  <c r="AD118" i="8"/>
  <c r="S118" i="8"/>
  <c r="Z118" i="8" s="1"/>
  <c r="AC118" i="8"/>
  <c r="AA118" i="8"/>
  <c r="AB118" i="8"/>
  <c r="AC155" i="8"/>
  <c r="AA155" i="8"/>
  <c r="AD155" i="8"/>
  <c r="AB155" i="8"/>
  <c r="S155" i="8"/>
  <c r="Z155" i="8" s="1"/>
  <c r="AB110" i="8"/>
  <c r="S110" i="8"/>
  <c r="Z110" i="8" s="1"/>
  <c r="AD110" i="8"/>
  <c r="AA110" i="8"/>
  <c r="AC110" i="8"/>
  <c r="W383" i="8"/>
  <c r="AL383" i="8"/>
  <c r="AL419" i="8"/>
  <c r="W419" i="8"/>
  <c r="AL360" i="8"/>
  <c r="W360" i="8"/>
  <c r="AL406" i="8"/>
  <c r="W406" i="8"/>
  <c r="W393" i="8"/>
  <c r="AL393" i="8"/>
  <c r="AL378" i="8"/>
  <c r="W378" i="8"/>
  <c r="AL403" i="8"/>
  <c r="W403" i="8"/>
  <c r="AL411" i="8"/>
  <c r="W411" i="8"/>
  <c r="AL341" i="8"/>
  <c r="W341" i="8"/>
  <c r="AL216" i="8"/>
  <c r="W216" i="8"/>
  <c r="AL235" i="8"/>
  <c r="W235" i="8"/>
  <c r="W318" i="8"/>
  <c r="AL318" i="8"/>
  <c r="W278" i="8"/>
  <c r="AL278" i="8"/>
  <c r="W361" i="8"/>
  <c r="AL361" i="8"/>
  <c r="AL320" i="8"/>
  <c r="W320" i="8"/>
  <c r="AL148" i="8"/>
  <c r="W148" i="8"/>
  <c r="AL158" i="8"/>
  <c r="W158" i="8"/>
  <c r="AL314" i="8"/>
  <c r="W314" i="8"/>
  <c r="AL362" i="8"/>
  <c r="W362" i="8"/>
  <c r="AL308" i="8"/>
  <c r="W308" i="8"/>
  <c r="W369" i="8"/>
  <c r="AL369" i="8"/>
  <c r="W296" i="8"/>
  <c r="AL296" i="8"/>
  <c r="W252" i="8"/>
  <c r="AL252" i="8"/>
  <c r="W143" i="8"/>
  <c r="AL143" i="8"/>
  <c r="W218" i="8"/>
  <c r="AL218" i="8"/>
  <c r="W174" i="8"/>
  <c r="AL174" i="8"/>
  <c r="W245" i="8"/>
  <c r="AL245" i="8"/>
  <c r="AL211" i="8"/>
  <c r="W211" i="8"/>
  <c r="AL162" i="8"/>
  <c r="W162" i="8"/>
  <c r="W193" i="8"/>
  <c r="AL193" i="8"/>
  <c r="AL230" i="8"/>
  <c r="W230" i="8"/>
  <c r="AL257" i="8"/>
  <c r="W257" i="8"/>
  <c r="W197" i="8"/>
  <c r="AL197" i="8"/>
  <c r="AL228" i="8"/>
  <c r="W228" i="8"/>
  <c r="AL114" i="8"/>
  <c r="W114" i="8"/>
  <c r="W133" i="8"/>
  <c r="AL133" i="8"/>
  <c r="AL101" i="8"/>
  <c r="W101" i="8"/>
  <c r="AL84" i="8"/>
  <c r="W84" i="8"/>
  <c r="W185" i="8"/>
  <c r="AL185" i="8"/>
  <c r="AL107" i="8"/>
  <c r="W107" i="8"/>
  <c r="W91" i="8"/>
  <c r="AL91" i="8"/>
  <c r="W66" i="8"/>
  <c r="AL66" i="8"/>
  <c r="W26" i="8"/>
  <c r="AL26" i="8"/>
  <c r="W44" i="8"/>
  <c r="AL44" i="8"/>
  <c r="AL57" i="8"/>
  <c r="W57" i="8"/>
  <c r="AL115" i="8"/>
  <c r="W115" i="8"/>
  <c r="AL61" i="8"/>
  <c r="W61" i="8"/>
  <c r="W134" i="8"/>
  <c r="AL134" i="8"/>
  <c r="W59" i="8"/>
  <c r="AL59" i="8"/>
  <c r="W29" i="8"/>
  <c r="AL29" i="8"/>
  <c r="W31" i="8"/>
  <c r="AL31" i="8"/>
  <c r="AL34" i="8"/>
  <c r="W34" i="8"/>
  <c r="W11" i="8"/>
  <c r="AL11" i="8"/>
  <c r="AL20" i="8"/>
  <c r="W20" i="8"/>
  <c r="AB420" i="8"/>
  <c r="AA420" i="8"/>
  <c r="AC420" i="8"/>
  <c r="AD420" i="8"/>
  <c r="S420" i="8"/>
  <c r="Z420" i="8" s="1"/>
  <c r="AD408" i="8"/>
  <c r="AB408" i="8"/>
  <c r="AC408" i="8"/>
  <c r="AA408" i="8"/>
  <c r="S408" i="8"/>
  <c r="Z408" i="8" s="1"/>
  <c r="AB413" i="8"/>
  <c r="S413" i="8"/>
  <c r="Z413" i="8" s="1"/>
  <c r="AA413" i="8"/>
  <c r="AC413" i="8"/>
  <c r="AD413" i="8"/>
  <c r="AB356" i="8"/>
  <c r="AD356" i="8"/>
  <c r="S356" i="8"/>
  <c r="Z356" i="8" s="1"/>
  <c r="AC356" i="8"/>
  <c r="AA356" i="8"/>
  <c r="S401" i="8"/>
  <c r="Z401" i="8" s="1"/>
  <c r="AC401" i="8"/>
  <c r="AD401" i="8"/>
  <c r="AA401" i="8"/>
  <c r="AB401" i="8"/>
  <c r="S296" i="8"/>
  <c r="Z296" i="8" s="1"/>
  <c r="AC296" i="8"/>
  <c r="AD296" i="8"/>
  <c r="AB296" i="8"/>
  <c r="AA296" i="8"/>
  <c r="AB389" i="8"/>
  <c r="S389" i="8"/>
  <c r="Z389" i="8" s="1"/>
  <c r="AA389" i="8"/>
  <c r="AC389" i="8"/>
  <c r="AD389" i="8"/>
  <c r="S406" i="8"/>
  <c r="Z406" i="8" s="1"/>
  <c r="AA406" i="8"/>
  <c r="AC406" i="8"/>
  <c r="AB406" i="8"/>
  <c r="AD406" i="8"/>
  <c r="S386" i="8"/>
  <c r="Z386" i="8" s="1"/>
  <c r="AA386" i="8"/>
  <c r="AB386" i="8"/>
  <c r="AC386" i="8"/>
  <c r="AD386" i="8"/>
  <c r="AD338" i="8"/>
  <c r="AC338" i="8"/>
  <c r="AA338" i="8"/>
  <c r="AB338" i="8"/>
  <c r="S338" i="8"/>
  <c r="Z338" i="8" s="1"/>
  <c r="AD287" i="8"/>
  <c r="AB287" i="8"/>
  <c r="AA287" i="8"/>
  <c r="S287" i="8"/>
  <c r="Z287" i="8" s="1"/>
  <c r="AC287" i="8"/>
  <c r="AC157" i="8"/>
  <c r="AB157" i="8"/>
  <c r="S157" i="8"/>
  <c r="Z157" i="8" s="1"/>
  <c r="AA157" i="8"/>
  <c r="AD157" i="8"/>
  <c r="AD309" i="8"/>
  <c r="AB309" i="8"/>
  <c r="AA309" i="8"/>
  <c r="AC309" i="8"/>
  <c r="S309" i="8"/>
  <c r="Z309" i="8" s="1"/>
  <c r="AA341" i="8"/>
  <c r="AB341" i="8"/>
  <c r="S341" i="8"/>
  <c r="Z341" i="8" s="1"/>
  <c r="AC341" i="8"/>
  <c r="AD341" i="8"/>
  <c r="AC269" i="8"/>
  <c r="AB269" i="8"/>
  <c r="S269" i="8"/>
  <c r="Z269" i="8" s="1"/>
  <c r="AA269" i="8"/>
  <c r="AD269" i="8"/>
  <c r="AD334" i="8"/>
  <c r="AC334" i="8"/>
  <c r="AB334" i="8"/>
  <c r="S334" i="8"/>
  <c r="Z334" i="8" s="1"/>
  <c r="AA334" i="8"/>
  <c r="S288" i="8"/>
  <c r="Z288" i="8" s="1"/>
  <c r="AB288" i="8"/>
  <c r="AC288" i="8"/>
  <c r="AD288" i="8"/>
  <c r="AA288" i="8"/>
  <c r="AC215" i="8"/>
  <c r="AA215" i="8"/>
  <c r="S215" i="8"/>
  <c r="Z215" i="8" s="1"/>
  <c r="AB215" i="8"/>
  <c r="AD215" i="8"/>
  <c r="AC320" i="8"/>
  <c r="AA320" i="8"/>
  <c r="AD320" i="8"/>
  <c r="AB320" i="8"/>
  <c r="S320" i="8"/>
  <c r="Z320" i="8" s="1"/>
  <c r="AB331" i="8"/>
  <c r="AD331" i="8"/>
  <c r="S331" i="8"/>
  <c r="Z331" i="8" s="1"/>
  <c r="AA331" i="8"/>
  <c r="AC331" i="8"/>
  <c r="S365" i="8"/>
  <c r="Z365" i="8" s="1"/>
  <c r="AB365" i="8"/>
  <c r="AA365" i="8"/>
  <c r="AC365" i="8"/>
  <c r="AD365" i="8"/>
  <c r="S302" i="8"/>
  <c r="Z302" i="8" s="1"/>
  <c r="AB302" i="8"/>
  <c r="AC302" i="8"/>
  <c r="AA302" i="8"/>
  <c r="AD302" i="8"/>
  <c r="S235" i="8"/>
  <c r="Z235" i="8" s="1"/>
  <c r="AC235" i="8"/>
  <c r="AA235" i="8"/>
  <c r="AB235" i="8"/>
  <c r="AD235" i="8"/>
  <c r="AD184" i="8"/>
  <c r="AB184" i="8"/>
  <c r="AC184" i="8"/>
  <c r="S184" i="8"/>
  <c r="Z184" i="8" s="1"/>
  <c r="AA184" i="8"/>
  <c r="AB251" i="8"/>
  <c r="AA251" i="8"/>
  <c r="AC251" i="8"/>
  <c r="S251" i="8"/>
  <c r="Z251" i="8" s="1"/>
  <c r="AD251" i="8"/>
  <c r="AC180" i="8"/>
  <c r="AB180" i="8"/>
  <c r="AD180" i="8"/>
  <c r="S180" i="8"/>
  <c r="Z180" i="8" s="1"/>
  <c r="AA180" i="8"/>
  <c r="AD244" i="8"/>
  <c r="S244" i="8"/>
  <c r="Z244" i="8" s="1"/>
  <c r="AB244" i="8"/>
  <c r="AA244" i="8"/>
  <c r="AC244" i="8"/>
  <c r="AA141" i="8"/>
  <c r="AC141" i="8"/>
  <c r="S141" i="8"/>
  <c r="Z141" i="8" s="1"/>
  <c r="AD141" i="8"/>
  <c r="AB141" i="8"/>
  <c r="AA183" i="8"/>
  <c r="AC183" i="8"/>
  <c r="AD183" i="8"/>
  <c r="S183" i="8"/>
  <c r="Z183" i="8" s="1"/>
  <c r="AB183" i="8"/>
  <c r="AD209" i="8"/>
  <c r="AB209" i="8"/>
  <c r="AC209" i="8"/>
  <c r="S209" i="8"/>
  <c r="Z209" i="8" s="1"/>
  <c r="AA209" i="8"/>
  <c r="AB177" i="8"/>
  <c r="AD177" i="8"/>
  <c r="AA177" i="8"/>
  <c r="AC177" i="8"/>
  <c r="S177" i="8"/>
  <c r="Z177" i="8" s="1"/>
  <c r="AC253" i="8"/>
  <c r="AB253" i="8"/>
  <c r="AA253" i="8"/>
  <c r="AD253" i="8"/>
  <c r="S253" i="8"/>
  <c r="Z253" i="8" s="1"/>
  <c r="AB193" i="8"/>
  <c r="AD193" i="8"/>
  <c r="AA193" i="8"/>
  <c r="S193" i="8"/>
  <c r="Z193" i="8" s="1"/>
  <c r="AC193" i="8"/>
  <c r="AC250" i="8"/>
  <c r="AB250" i="8"/>
  <c r="AD250" i="8"/>
  <c r="S250" i="8"/>
  <c r="Z250" i="8" s="1"/>
  <c r="AA250" i="8"/>
  <c r="AC192" i="8"/>
  <c r="AD192" i="8"/>
  <c r="AA192" i="8"/>
  <c r="AB192" i="8"/>
  <c r="S192" i="8"/>
  <c r="Z192" i="8" s="1"/>
  <c r="AD153" i="8"/>
  <c r="AB153" i="8"/>
  <c r="S153" i="8"/>
  <c r="Z153" i="8" s="1"/>
  <c r="AC153" i="8"/>
  <c r="AA153" i="8"/>
  <c r="AC123" i="8"/>
  <c r="S123" i="8"/>
  <c r="Z123" i="8" s="1"/>
  <c r="AD123" i="8"/>
  <c r="AB123" i="8"/>
  <c r="AA123" i="8"/>
  <c r="AD119" i="8"/>
  <c r="AC119" i="8"/>
  <c r="AB119" i="8"/>
  <c r="S119" i="8"/>
  <c r="Z119" i="8" s="1"/>
  <c r="AA119" i="8"/>
  <c r="AC199" i="8"/>
  <c r="AD199" i="8"/>
  <c r="AA199" i="8"/>
  <c r="AB199" i="8"/>
  <c r="S199" i="8"/>
  <c r="Z199" i="8" s="1"/>
  <c r="S101" i="8"/>
  <c r="Z101" i="8" s="1"/>
  <c r="AC101" i="8"/>
  <c r="AA101" i="8"/>
  <c r="AD101" i="8"/>
  <c r="AB101" i="8"/>
  <c r="S5" i="8"/>
  <c r="Z5" i="8" s="1"/>
  <c r="AC5" i="8"/>
  <c r="AD5" i="8"/>
  <c r="AA5" i="8"/>
  <c r="AB5" i="8"/>
  <c r="AB59" i="8"/>
  <c r="AC59" i="8"/>
  <c r="AD59" i="8"/>
  <c r="AA59" i="8"/>
  <c r="S59" i="8"/>
  <c r="Z59" i="8" s="1"/>
  <c r="AC56" i="8"/>
  <c r="AD56" i="8"/>
  <c r="AB56" i="8"/>
  <c r="S56" i="8"/>
  <c r="Z56" i="8" s="1"/>
  <c r="AA56" i="8"/>
  <c r="AD76" i="8"/>
  <c r="AB76" i="8"/>
  <c r="AC76" i="8"/>
  <c r="AA76" i="8"/>
  <c r="S76" i="8"/>
  <c r="Z76" i="8" s="1"/>
  <c r="S51" i="8"/>
  <c r="Z51" i="8" s="1"/>
  <c r="AB51" i="8"/>
  <c r="AA51" i="8"/>
  <c r="AD51" i="8"/>
  <c r="AC51" i="8"/>
  <c r="S49" i="8"/>
  <c r="Z49" i="8" s="1"/>
  <c r="AA49" i="8"/>
  <c r="AC49" i="8"/>
  <c r="AB49" i="8"/>
  <c r="AD49" i="8"/>
  <c r="AC114" i="8"/>
  <c r="AD114" i="8"/>
  <c r="AB114" i="8"/>
  <c r="AA114" i="8"/>
  <c r="S114" i="8"/>
  <c r="Z114" i="8" s="1"/>
  <c r="AC64" i="8"/>
  <c r="AB64" i="8"/>
  <c r="S64" i="8"/>
  <c r="Z64" i="8" s="1"/>
  <c r="AA64" i="8"/>
  <c r="AD64" i="8"/>
  <c r="AA111" i="8"/>
  <c r="S111" i="8"/>
  <c r="Z111" i="8" s="1"/>
  <c r="AB111" i="8"/>
  <c r="AD111" i="8"/>
  <c r="AC111" i="8"/>
  <c r="AD55" i="8"/>
  <c r="S55" i="8"/>
  <c r="Z55" i="8" s="1"/>
  <c r="AC55" i="8"/>
  <c r="AB55" i="8"/>
  <c r="AA55" i="8"/>
  <c r="AB24" i="8"/>
  <c r="S24" i="8"/>
  <c r="Z24" i="8" s="1"/>
  <c r="AC24" i="8"/>
  <c r="AA24" i="8"/>
  <c r="AD24" i="8"/>
  <c r="AD4" i="8"/>
  <c r="AB4" i="8"/>
  <c r="AC4" i="8"/>
  <c r="AA4" i="8"/>
  <c r="S4" i="8"/>
  <c r="Z4" i="8" s="1"/>
  <c r="AC23" i="8"/>
  <c r="AA23" i="8"/>
  <c r="S23" i="8"/>
  <c r="Z23" i="8" s="1"/>
  <c r="AD23" i="8"/>
  <c r="AB23" i="8"/>
  <c r="AD10" i="8"/>
  <c r="AC10" i="8"/>
  <c r="S10" i="8"/>
  <c r="Z10" i="8" s="1"/>
  <c r="AA10" i="8"/>
  <c r="AB10" i="8"/>
  <c r="AL384" i="8"/>
  <c r="W384" i="8"/>
  <c r="W375" i="8"/>
  <c r="AL375" i="8"/>
  <c r="AL336" i="8"/>
  <c r="W336" i="8"/>
  <c r="AL277" i="8"/>
  <c r="W277" i="8"/>
  <c r="AL232" i="8"/>
  <c r="W232" i="8"/>
  <c r="W157" i="8"/>
  <c r="AL157" i="8"/>
  <c r="AL140" i="8"/>
  <c r="W140" i="8"/>
  <c r="AL45" i="8"/>
  <c r="W45" i="8"/>
  <c r="AL430" i="8"/>
  <c r="W430" i="8"/>
  <c r="S323" i="8"/>
  <c r="Z323" i="8" s="1"/>
  <c r="AA323" i="8"/>
  <c r="AB323" i="8"/>
  <c r="AC323" i="8"/>
  <c r="AD323" i="8"/>
  <c r="M18" i="8"/>
  <c r="N18" i="8" s="1"/>
  <c r="O18" i="8" s="1"/>
  <c r="M7" i="8"/>
  <c r="N7" i="8" s="1"/>
  <c r="O7" i="8" s="1"/>
  <c r="M25" i="8"/>
  <c r="N25" i="8" s="1"/>
  <c r="O25" i="8" s="1"/>
  <c r="M10" i="8"/>
  <c r="N10" i="8" s="1"/>
  <c r="O10" i="8" s="1"/>
  <c r="M36" i="8"/>
  <c r="N36" i="8" s="1"/>
  <c r="O36" i="8" s="1"/>
  <c r="M56" i="8"/>
  <c r="N56" i="8" s="1"/>
  <c r="O56" i="8" s="1"/>
  <c r="M31" i="8"/>
  <c r="N31" i="8" s="1"/>
  <c r="O31" i="8" s="1"/>
  <c r="M85" i="8"/>
  <c r="N85" i="8" s="1"/>
  <c r="O85" i="8" s="1"/>
  <c r="M111" i="8"/>
  <c r="N111" i="8" s="1"/>
  <c r="O111" i="8" s="1"/>
  <c r="M130" i="8"/>
  <c r="N130" i="8" s="1"/>
  <c r="O130" i="8" s="1"/>
  <c r="M162" i="8"/>
  <c r="N162" i="8" s="1"/>
  <c r="O162" i="8" s="1"/>
  <c r="M160" i="8"/>
  <c r="N160" i="8" s="1"/>
  <c r="O160" i="8" s="1"/>
  <c r="M167" i="8"/>
  <c r="N167" i="8" s="1"/>
  <c r="O167" i="8" s="1"/>
  <c r="M188" i="8"/>
  <c r="N188" i="8" s="1"/>
  <c r="O188" i="8" s="1"/>
  <c r="M99" i="8"/>
  <c r="N99" i="8" s="1"/>
  <c r="O99" i="8" s="1"/>
  <c r="M170" i="8"/>
  <c r="N170" i="8" s="1"/>
  <c r="O170" i="8" s="1"/>
  <c r="M198" i="8"/>
  <c r="N198" i="8" s="1"/>
  <c r="O198" i="8" s="1"/>
  <c r="M122" i="8"/>
  <c r="N122" i="8" s="1"/>
  <c r="O122" i="8" s="1"/>
  <c r="M127" i="8"/>
  <c r="N127" i="8" s="1"/>
  <c r="O127" i="8" s="1"/>
  <c r="M152" i="8"/>
  <c r="N152" i="8" s="1"/>
  <c r="O152" i="8" s="1"/>
  <c r="M178" i="8"/>
  <c r="N178" i="8" s="1"/>
  <c r="O178" i="8" s="1"/>
  <c r="M213" i="8"/>
  <c r="N213" i="8" s="1"/>
  <c r="O213" i="8" s="1"/>
  <c r="M168" i="8"/>
  <c r="N168" i="8" s="1"/>
  <c r="O168" i="8" s="1"/>
  <c r="M135" i="8"/>
  <c r="N135" i="8" s="1"/>
  <c r="O135" i="8" s="1"/>
  <c r="M182" i="8"/>
  <c r="N182" i="8" s="1"/>
  <c r="O182" i="8" s="1"/>
  <c r="M242" i="8"/>
  <c r="N242" i="8" s="1"/>
  <c r="O242" i="8" s="1"/>
  <c r="M274" i="8"/>
  <c r="N274" i="8" s="1"/>
  <c r="O274" i="8" s="1"/>
  <c r="M325" i="8"/>
  <c r="N325" i="8" s="1"/>
  <c r="O325" i="8" s="1"/>
  <c r="M334" i="8"/>
  <c r="N334" i="8" s="1"/>
  <c r="O334" i="8" s="1"/>
  <c r="M361" i="8"/>
  <c r="N361" i="8" s="1"/>
  <c r="O361" i="8" s="1"/>
  <c r="M292" i="8"/>
  <c r="N292" i="8" s="1"/>
  <c r="O292" i="8" s="1"/>
  <c r="M310" i="8"/>
  <c r="N310" i="8" s="1"/>
  <c r="O310" i="8" s="1"/>
  <c r="M318" i="8"/>
  <c r="N318" i="8" s="1"/>
  <c r="O318" i="8" s="1"/>
  <c r="M226" i="8"/>
  <c r="N226" i="8" s="1"/>
  <c r="O226" i="8" s="1"/>
  <c r="M230" i="8"/>
  <c r="N230" i="8" s="1"/>
  <c r="O230" i="8" s="1"/>
  <c r="M281" i="8"/>
  <c r="N281" i="8" s="1"/>
  <c r="O281" i="8" s="1"/>
  <c r="M284" i="8"/>
  <c r="N284" i="8" s="1"/>
  <c r="O284" i="8" s="1"/>
  <c r="M309" i="8"/>
  <c r="N309" i="8" s="1"/>
  <c r="O309" i="8" s="1"/>
  <c r="M342" i="8"/>
  <c r="N342" i="8" s="1"/>
  <c r="O342" i="8" s="1"/>
  <c r="M253" i="8"/>
  <c r="N253" i="8" s="1"/>
  <c r="O253" i="8" s="1"/>
  <c r="M272" i="8"/>
  <c r="N272" i="8" s="1"/>
  <c r="O272" i="8" s="1"/>
  <c r="M232" i="8"/>
  <c r="N232" i="8" s="1"/>
  <c r="O232" i="8" s="1"/>
  <c r="M267" i="8"/>
  <c r="N267" i="8" s="1"/>
  <c r="O267" i="8" s="1"/>
  <c r="M388" i="8"/>
  <c r="N388" i="8" s="1"/>
  <c r="O388" i="8" s="1"/>
  <c r="M395" i="8"/>
  <c r="N395" i="8" s="1"/>
  <c r="O395" i="8" s="1"/>
  <c r="M337" i="8"/>
  <c r="N337" i="8" s="1"/>
  <c r="O337" i="8" s="1"/>
  <c r="M398" i="8"/>
  <c r="N398" i="8" s="1"/>
  <c r="O398" i="8" s="1"/>
  <c r="M412" i="8"/>
  <c r="N412" i="8" s="1"/>
  <c r="O412" i="8" s="1"/>
  <c r="M425" i="8"/>
  <c r="N425" i="8" s="1"/>
  <c r="O425" i="8" s="1"/>
  <c r="M374" i="8"/>
  <c r="N374" i="8" s="1"/>
  <c r="O374" i="8" s="1"/>
  <c r="M338" i="8"/>
  <c r="N338" i="8" s="1"/>
  <c r="O338" i="8" s="1"/>
  <c r="M403" i="8"/>
  <c r="N403" i="8" s="1"/>
  <c r="O403" i="8" s="1"/>
  <c r="M379" i="8"/>
  <c r="N379" i="8" s="1"/>
  <c r="O379" i="8" s="1"/>
  <c r="M376" i="8"/>
  <c r="N376" i="8" s="1"/>
  <c r="O376" i="8" s="1"/>
  <c r="M389" i="8"/>
  <c r="N389" i="8" s="1"/>
  <c r="O389" i="8" s="1"/>
  <c r="M411" i="8"/>
  <c r="N411" i="8" s="1"/>
  <c r="O411" i="8" s="1"/>
  <c r="M382" i="8"/>
  <c r="N382" i="8" s="1"/>
  <c r="O382" i="8" s="1"/>
  <c r="M396" i="8"/>
  <c r="N396" i="8" s="1"/>
  <c r="O396" i="8" s="1"/>
  <c r="M275" i="8"/>
  <c r="N275" i="8" s="1"/>
  <c r="O275" i="8" s="1"/>
  <c r="M373" i="8"/>
  <c r="N373" i="8" s="1"/>
  <c r="O373" i="8" s="1"/>
  <c r="M370" i="8"/>
  <c r="N370" i="8" s="1"/>
  <c r="O370" i="8" s="1"/>
  <c r="M367" i="8"/>
  <c r="N367" i="8" s="1"/>
  <c r="O367" i="8" s="1"/>
  <c r="M344" i="8"/>
  <c r="N344" i="8" s="1"/>
  <c r="O344" i="8" s="1"/>
  <c r="M208" i="8"/>
  <c r="N208" i="8" s="1"/>
  <c r="O208" i="8" s="1"/>
  <c r="M356" i="8"/>
  <c r="N356" i="8" s="1"/>
  <c r="O356" i="8" s="1"/>
  <c r="M291" i="8"/>
  <c r="N291" i="8" s="1"/>
  <c r="O291" i="8" s="1"/>
  <c r="M329" i="8"/>
  <c r="N329" i="8" s="1"/>
  <c r="O329" i="8" s="1"/>
  <c r="M341" i="8"/>
  <c r="N341" i="8" s="1"/>
  <c r="O341" i="8" s="1"/>
  <c r="M368" i="8"/>
  <c r="N368" i="8" s="1"/>
  <c r="O368" i="8" s="1"/>
  <c r="M288" i="8"/>
  <c r="N288" i="8" s="1"/>
  <c r="O288" i="8" s="1"/>
  <c r="M238" i="8"/>
  <c r="N238" i="8" s="1"/>
  <c r="O238" i="8" s="1"/>
  <c r="M320" i="8"/>
  <c r="N320" i="8" s="1"/>
  <c r="O320" i="8" s="1"/>
  <c r="M333" i="8"/>
  <c r="N333" i="8" s="1"/>
  <c r="O333" i="8" s="1"/>
  <c r="M146" i="8"/>
  <c r="N146" i="8" s="1"/>
  <c r="O146" i="8" s="1"/>
  <c r="M192" i="8"/>
  <c r="N192" i="8" s="1"/>
  <c r="O192" i="8" s="1"/>
  <c r="M222" i="8"/>
  <c r="N222" i="8" s="1"/>
  <c r="O222" i="8" s="1"/>
  <c r="M158" i="8"/>
  <c r="N158" i="8" s="1"/>
  <c r="O158" i="8" s="1"/>
  <c r="M180" i="8"/>
  <c r="N180" i="8" s="1"/>
  <c r="O180" i="8" s="1"/>
  <c r="M234" i="8"/>
  <c r="N234" i="8" s="1"/>
  <c r="O234" i="8" s="1"/>
  <c r="M87" i="8"/>
  <c r="N87" i="8" s="1"/>
  <c r="O87" i="8" s="1"/>
  <c r="M185" i="8"/>
  <c r="N185" i="8" s="1"/>
  <c r="O185" i="8" s="1"/>
  <c r="M215" i="8"/>
  <c r="N215" i="8" s="1"/>
  <c r="O215" i="8" s="1"/>
  <c r="M134" i="8"/>
  <c r="N134" i="8" s="1"/>
  <c r="O134" i="8" s="1"/>
  <c r="M52" i="8"/>
  <c r="N52" i="8" s="1"/>
  <c r="O52" i="8" s="1"/>
  <c r="M42" i="8"/>
  <c r="N42" i="8" s="1"/>
  <c r="O42" i="8" s="1"/>
  <c r="M237" i="8"/>
  <c r="N237" i="8" s="1"/>
  <c r="O237" i="8" s="1"/>
  <c r="M193" i="8"/>
  <c r="N193" i="8" s="1"/>
  <c r="O193" i="8" s="1"/>
  <c r="M88" i="8"/>
  <c r="N88" i="8" s="1"/>
  <c r="O88" i="8" s="1"/>
  <c r="M98" i="8"/>
  <c r="N98" i="8" s="1"/>
  <c r="O98" i="8" s="1"/>
  <c r="M38" i="8"/>
  <c r="N38" i="8" s="1"/>
  <c r="O38" i="8" s="1"/>
  <c r="M37" i="8"/>
  <c r="N37" i="8" s="1"/>
  <c r="O37" i="8" s="1"/>
  <c r="M94" i="8"/>
  <c r="N94" i="8" s="1"/>
  <c r="O94" i="8" s="1"/>
  <c r="M13" i="8"/>
  <c r="N13" i="8" s="1"/>
  <c r="O13" i="8" s="1"/>
  <c r="M66" i="8"/>
  <c r="N66" i="8" s="1"/>
  <c r="O66" i="8" s="1"/>
  <c r="M60" i="8"/>
  <c r="N60" i="8" s="1"/>
  <c r="O60" i="8" s="1"/>
  <c r="M70" i="8"/>
  <c r="N70" i="8" s="1"/>
  <c r="O70" i="8" s="1"/>
  <c r="M145" i="8"/>
  <c r="N145" i="8" s="1"/>
  <c r="O145" i="8" s="1"/>
  <c r="M57" i="8"/>
  <c r="N57" i="8" s="1"/>
  <c r="O57" i="8" s="1"/>
  <c r="M20" i="8"/>
  <c r="N20" i="8" s="1"/>
  <c r="O20" i="8" s="1"/>
  <c r="M26" i="8"/>
  <c r="N26" i="8" s="1"/>
  <c r="O26" i="8" s="1"/>
  <c r="M371" i="8"/>
  <c r="N371" i="8" s="1"/>
  <c r="O371" i="8" s="1"/>
  <c r="M417" i="8"/>
  <c r="N417" i="8" s="1"/>
  <c r="O417" i="8" s="1"/>
  <c r="M375" i="8"/>
  <c r="N375" i="8" s="1"/>
  <c r="O375" i="8" s="1"/>
  <c r="M390" i="8"/>
  <c r="N390" i="8" s="1"/>
  <c r="O390" i="8" s="1"/>
  <c r="M424" i="8"/>
  <c r="N424" i="8" s="1"/>
  <c r="O424" i="8" s="1"/>
  <c r="M372" i="8"/>
  <c r="N372" i="8" s="1"/>
  <c r="O372" i="8" s="1"/>
  <c r="M327" i="8"/>
  <c r="N327" i="8" s="1"/>
  <c r="O327" i="8" s="1"/>
  <c r="M365" i="8"/>
  <c r="N365" i="8" s="1"/>
  <c r="O365" i="8" s="1"/>
  <c r="M326" i="8"/>
  <c r="N326" i="8" s="1"/>
  <c r="O326" i="8" s="1"/>
  <c r="M181" i="8"/>
  <c r="N181" i="8" s="1"/>
  <c r="O181" i="8" s="1"/>
  <c r="M351" i="8"/>
  <c r="N351" i="8" s="1"/>
  <c r="O351" i="8" s="1"/>
  <c r="M290" i="8"/>
  <c r="N290" i="8" s="1"/>
  <c r="O290" i="8" s="1"/>
  <c r="M324" i="8"/>
  <c r="N324" i="8" s="1"/>
  <c r="O324" i="8" s="1"/>
  <c r="M355" i="8"/>
  <c r="N355" i="8" s="1"/>
  <c r="O355" i="8" s="1"/>
  <c r="M276" i="8"/>
  <c r="N276" i="8" s="1"/>
  <c r="O276" i="8" s="1"/>
  <c r="M154" i="8"/>
  <c r="N154" i="8" s="1"/>
  <c r="O154" i="8" s="1"/>
  <c r="M304" i="8"/>
  <c r="N304" i="8" s="1"/>
  <c r="O304" i="8" s="1"/>
  <c r="M331" i="8"/>
  <c r="N331" i="8" s="1"/>
  <c r="O331" i="8" s="1"/>
  <c r="M250" i="8"/>
  <c r="N250" i="8" s="1"/>
  <c r="O250" i="8" s="1"/>
  <c r="M186" i="8"/>
  <c r="N186" i="8" s="1"/>
  <c r="O186" i="8" s="1"/>
  <c r="M220" i="8"/>
  <c r="N220" i="8" s="1"/>
  <c r="O220" i="8" s="1"/>
  <c r="M97" i="8"/>
  <c r="N97" i="8" s="1"/>
  <c r="O97" i="8" s="1"/>
  <c r="M176" i="8"/>
  <c r="N176" i="8" s="1"/>
  <c r="O176" i="8" s="1"/>
  <c r="M166" i="8"/>
  <c r="N166" i="8" s="1"/>
  <c r="O166" i="8" s="1"/>
  <c r="M229" i="8"/>
  <c r="N229" i="8" s="1"/>
  <c r="O229" i="8" s="1"/>
  <c r="M248" i="8"/>
  <c r="N248" i="8" s="1"/>
  <c r="O248" i="8" s="1"/>
  <c r="M179" i="8"/>
  <c r="N179" i="8" s="1"/>
  <c r="O179" i="8" s="1"/>
  <c r="M173" i="8"/>
  <c r="N173" i="8" s="1"/>
  <c r="O173" i="8" s="1"/>
  <c r="M115" i="8"/>
  <c r="N115" i="8" s="1"/>
  <c r="O115" i="8" s="1"/>
  <c r="M125" i="8"/>
  <c r="N125" i="8" s="1"/>
  <c r="O125" i="8" s="1"/>
  <c r="M34" i="8"/>
  <c r="N34" i="8" s="1"/>
  <c r="O34" i="8" s="1"/>
  <c r="M233" i="8"/>
  <c r="N233" i="8" s="1"/>
  <c r="O233" i="8" s="1"/>
  <c r="M191" i="8"/>
  <c r="N191" i="8" s="1"/>
  <c r="O191" i="8" s="1"/>
  <c r="M92" i="8"/>
  <c r="N92" i="8" s="1"/>
  <c r="O92" i="8" s="1"/>
  <c r="M93" i="8"/>
  <c r="N93" i="8" s="1"/>
  <c r="O93" i="8" s="1"/>
  <c r="M24" i="8"/>
  <c r="N24" i="8" s="1"/>
  <c r="O24" i="8" s="1"/>
  <c r="M35" i="8"/>
  <c r="N35" i="8" s="1"/>
  <c r="O35" i="8" s="1"/>
  <c r="M78" i="8"/>
  <c r="N78" i="8" s="1"/>
  <c r="O78" i="8" s="1"/>
  <c r="M430" i="8"/>
  <c r="N430" i="8" s="1"/>
  <c r="O430" i="8" s="1"/>
  <c r="M63" i="8"/>
  <c r="N63" i="8" s="1"/>
  <c r="O63" i="8" s="1"/>
  <c r="M428" i="8"/>
  <c r="N428" i="8" s="1"/>
  <c r="O428" i="8" s="1"/>
  <c r="M54" i="8"/>
  <c r="N54" i="8" s="1"/>
  <c r="O54" i="8" s="1"/>
  <c r="M126" i="8"/>
  <c r="N126" i="8" s="1"/>
  <c r="O126" i="8" s="1"/>
  <c r="M15" i="8"/>
  <c r="N15" i="8" s="1"/>
  <c r="O15" i="8" s="1"/>
  <c r="M14" i="8"/>
  <c r="N14" i="8" s="1"/>
  <c r="O14" i="8" s="1"/>
  <c r="M28" i="8"/>
  <c r="N28" i="8" s="1"/>
  <c r="O28" i="8" s="1"/>
  <c r="M410" i="8"/>
  <c r="N410" i="8" s="1"/>
  <c r="O410" i="8" s="1"/>
  <c r="M406" i="8"/>
  <c r="N406" i="8" s="1"/>
  <c r="O406" i="8" s="1"/>
  <c r="M369" i="8"/>
  <c r="N369" i="8" s="1"/>
  <c r="O369" i="8" s="1"/>
  <c r="M364" i="8"/>
  <c r="N364" i="8" s="1"/>
  <c r="O364" i="8" s="1"/>
  <c r="M386" i="8"/>
  <c r="N386" i="8" s="1"/>
  <c r="O386" i="8" s="1"/>
  <c r="M387" i="8"/>
  <c r="N387" i="8" s="1"/>
  <c r="O387" i="8" s="1"/>
  <c r="M423" i="8"/>
  <c r="N423" i="8" s="1"/>
  <c r="O423" i="8" s="1"/>
  <c r="M346" i="8"/>
  <c r="N346" i="8" s="1"/>
  <c r="O346" i="8" s="1"/>
  <c r="M311" i="8"/>
  <c r="N311" i="8" s="1"/>
  <c r="O311" i="8" s="1"/>
  <c r="M335" i="8"/>
  <c r="N335" i="8" s="1"/>
  <c r="O335" i="8" s="1"/>
  <c r="M321" i="8"/>
  <c r="N321" i="8" s="1"/>
  <c r="O321" i="8" s="1"/>
  <c r="M277" i="8"/>
  <c r="N277" i="8" s="1"/>
  <c r="O277" i="8" s="1"/>
  <c r="M332" i="8"/>
  <c r="N332" i="8" s="1"/>
  <c r="O332" i="8" s="1"/>
  <c r="M268" i="8"/>
  <c r="N268" i="8" s="1"/>
  <c r="O268" i="8" s="1"/>
  <c r="M297" i="8"/>
  <c r="N297" i="8" s="1"/>
  <c r="O297" i="8" s="1"/>
  <c r="M317" i="8"/>
  <c r="N317" i="8" s="1"/>
  <c r="O317" i="8" s="1"/>
  <c r="M352" i="8"/>
  <c r="N352" i="8" s="1"/>
  <c r="O352" i="8" s="1"/>
  <c r="M273" i="8"/>
  <c r="N273" i="8" s="1"/>
  <c r="O273" i="8" s="1"/>
  <c r="M358" i="8"/>
  <c r="N358" i="8" s="1"/>
  <c r="O358" i="8" s="1"/>
  <c r="M298" i="8"/>
  <c r="N298" i="8" s="1"/>
  <c r="O298" i="8" s="1"/>
  <c r="M316" i="8"/>
  <c r="N316" i="8" s="1"/>
  <c r="O316" i="8" s="1"/>
  <c r="M249" i="8"/>
  <c r="N249" i="8" s="1"/>
  <c r="O249" i="8" s="1"/>
  <c r="M171" i="8"/>
  <c r="N171" i="8" s="1"/>
  <c r="O171" i="8" s="1"/>
  <c r="M216" i="8"/>
  <c r="N216" i="8" s="1"/>
  <c r="O216" i="8" s="1"/>
  <c r="M261" i="8"/>
  <c r="N261" i="8" s="1"/>
  <c r="O261" i="8" s="1"/>
  <c r="M169" i="8"/>
  <c r="N169" i="8" s="1"/>
  <c r="O169" i="8" s="1"/>
  <c r="M159" i="8"/>
  <c r="N159" i="8" s="1"/>
  <c r="O159" i="8" s="1"/>
  <c r="M225" i="8"/>
  <c r="N225" i="8" s="1"/>
  <c r="O225" i="8" s="1"/>
  <c r="M172" i="8"/>
  <c r="N172" i="8" s="1"/>
  <c r="O172" i="8" s="1"/>
  <c r="M157" i="8"/>
  <c r="N157" i="8" s="1"/>
  <c r="O157" i="8" s="1"/>
  <c r="M107" i="8"/>
  <c r="N107" i="8" s="1"/>
  <c r="O107" i="8" s="1"/>
  <c r="M123" i="8"/>
  <c r="N123" i="8" s="1"/>
  <c r="O123" i="8" s="1"/>
  <c r="M150" i="8"/>
  <c r="N150" i="8" s="1"/>
  <c r="O150" i="8" s="1"/>
  <c r="M218" i="8"/>
  <c r="N218" i="8" s="1"/>
  <c r="O218" i="8" s="1"/>
  <c r="M177" i="8"/>
  <c r="N177" i="8" s="1"/>
  <c r="O177" i="8" s="1"/>
  <c r="M82" i="8"/>
  <c r="N82" i="8" s="1"/>
  <c r="O82" i="8" s="1"/>
  <c r="M90" i="8"/>
  <c r="N90" i="8" s="1"/>
  <c r="O90" i="8" s="1"/>
  <c r="M9" i="8"/>
  <c r="N9" i="8" s="1"/>
  <c r="O9" i="8" s="1"/>
  <c r="M27" i="8"/>
  <c r="N27" i="8" s="1"/>
  <c r="O27" i="8" s="1"/>
  <c r="M65" i="8"/>
  <c r="N65" i="8" s="1"/>
  <c r="O65" i="8" s="1"/>
  <c r="M91" i="8"/>
  <c r="N91" i="8" s="1"/>
  <c r="O91" i="8" s="1"/>
  <c r="M62" i="8"/>
  <c r="N62" i="8" s="1"/>
  <c r="O62" i="8" s="1"/>
  <c r="M120" i="8"/>
  <c r="N120" i="8" s="1"/>
  <c r="O120" i="8" s="1"/>
  <c r="M49" i="8"/>
  <c r="N49" i="8" s="1"/>
  <c r="O49" i="8" s="1"/>
  <c r="M114" i="8"/>
  <c r="N114" i="8" s="1"/>
  <c r="O114" i="8" s="1"/>
  <c r="M426" i="8"/>
  <c r="N426" i="8" s="1"/>
  <c r="O426" i="8" s="1"/>
  <c r="M11" i="8"/>
  <c r="N11" i="8" s="1"/>
  <c r="O11" i="8" s="1"/>
  <c r="M23" i="8"/>
  <c r="N23" i="8" s="1"/>
  <c r="O23" i="8" s="1"/>
  <c r="M414" i="8"/>
  <c r="N414" i="8" s="1"/>
  <c r="O414" i="8" s="1"/>
  <c r="M366" i="8"/>
  <c r="N366" i="8" s="1"/>
  <c r="O366" i="8" s="1"/>
  <c r="M362" i="8"/>
  <c r="N362" i="8" s="1"/>
  <c r="O362" i="8" s="1"/>
  <c r="M269" i="8"/>
  <c r="N269" i="8" s="1"/>
  <c r="O269" i="8" s="1"/>
  <c r="M378" i="8"/>
  <c r="N378" i="8" s="1"/>
  <c r="O378" i="8" s="1"/>
  <c r="M347" i="8"/>
  <c r="N347" i="8" s="1"/>
  <c r="O347" i="8" s="1"/>
  <c r="M421" i="8"/>
  <c r="N421" i="8" s="1"/>
  <c r="O421" i="8" s="1"/>
  <c r="M322" i="8"/>
  <c r="N322" i="8" s="1"/>
  <c r="O322" i="8" s="1"/>
  <c r="M402" i="8"/>
  <c r="N402" i="8" s="1"/>
  <c r="O402" i="8" s="1"/>
  <c r="M314" i="8"/>
  <c r="N314" i="8" s="1"/>
  <c r="O314" i="8" s="1"/>
  <c r="M285" i="8"/>
  <c r="N285" i="8" s="1"/>
  <c r="O285" i="8" s="1"/>
  <c r="M270" i="8"/>
  <c r="N270" i="8" s="1"/>
  <c r="O270" i="8" s="1"/>
  <c r="M315" i="8"/>
  <c r="N315" i="8" s="1"/>
  <c r="O315" i="8" s="1"/>
  <c r="M259" i="8"/>
  <c r="N259" i="8" s="1"/>
  <c r="O259" i="8" s="1"/>
  <c r="M252" i="8"/>
  <c r="N252" i="8" s="1"/>
  <c r="O252" i="8" s="1"/>
  <c r="M313" i="8"/>
  <c r="N313" i="8" s="1"/>
  <c r="O313" i="8" s="1"/>
  <c r="M306" i="8"/>
  <c r="N306" i="8" s="1"/>
  <c r="O306" i="8" s="1"/>
  <c r="M271" i="8"/>
  <c r="N271" i="8" s="1"/>
  <c r="O271" i="8" s="1"/>
  <c r="M357" i="8"/>
  <c r="N357" i="8" s="1"/>
  <c r="O357" i="8" s="1"/>
  <c r="M294" i="8"/>
  <c r="N294" i="8" s="1"/>
  <c r="O294" i="8" s="1"/>
  <c r="M307" i="8"/>
  <c r="N307" i="8" s="1"/>
  <c r="O307" i="8" s="1"/>
  <c r="M246" i="8"/>
  <c r="N246" i="8" s="1"/>
  <c r="O246" i="8" s="1"/>
  <c r="M161" i="8"/>
  <c r="N161" i="8" s="1"/>
  <c r="O161" i="8" s="1"/>
  <c r="M210" i="8"/>
  <c r="N210" i="8" s="1"/>
  <c r="O210" i="8" s="1"/>
  <c r="M258" i="8"/>
  <c r="N258" i="8" s="1"/>
  <c r="O258" i="8" s="1"/>
  <c r="M163" i="8"/>
  <c r="N163" i="8" s="1"/>
  <c r="O163" i="8" s="1"/>
  <c r="M156" i="8"/>
  <c r="N156" i="8" s="1"/>
  <c r="O156" i="8" s="1"/>
  <c r="M187" i="8"/>
  <c r="N187" i="8" s="1"/>
  <c r="O187" i="8" s="1"/>
  <c r="M223" i="8"/>
  <c r="N223" i="8" s="1"/>
  <c r="O223" i="8" s="1"/>
  <c r="M164" i="8"/>
  <c r="N164" i="8" s="1"/>
  <c r="O164" i="8" s="1"/>
  <c r="M110" i="8"/>
  <c r="N110" i="8" s="1"/>
  <c r="O110" i="8" s="1"/>
  <c r="M83" i="8"/>
  <c r="N83" i="8" s="1"/>
  <c r="O83" i="8" s="1"/>
  <c r="M117" i="8"/>
  <c r="N117" i="8" s="1"/>
  <c r="O117" i="8" s="1"/>
  <c r="M144" i="8"/>
  <c r="N144" i="8" s="1"/>
  <c r="O144" i="8" s="1"/>
  <c r="M214" i="8"/>
  <c r="N214" i="8" s="1"/>
  <c r="O214" i="8" s="1"/>
  <c r="M148" i="8"/>
  <c r="N148" i="8" s="1"/>
  <c r="O148" i="8" s="1"/>
  <c r="M73" i="8"/>
  <c r="N73" i="8" s="1"/>
  <c r="O73" i="8" s="1"/>
  <c r="M86" i="8"/>
  <c r="N86" i="8" s="1"/>
  <c r="O86" i="8" s="1"/>
  <c r="M432" i="8"/>
  <c r="N432" i="8" s="1"/>
  <c r="O432" i="8" s="1"/>
  <c r="M431" i="8"/>
  <c r="N431" i="8" s="1"/>
  <c r="O431" i="8" s="1"/>
  <c r="M48" i="8"/>
  <c r="N48" i="8" s="1"/>
  <c r="O48" i="8" s="1"/>
  <c r="M81" i="8"/>
  <c r="N81" i="8" s="1"/>
  <c r="O81" i="8" s="1"/>
  <c r="M53" i="8"/>
  <c r="N53" i="8" s="1"/>
  <c r="O53" i="8" s="1"/>
  <c r="M116" i="8"/>
  <c r="N116" i="8" s="1"/>
  <c r="O116" i="8" s="1"/>
  <c r="M44" i="8"/>
  <c r="N44" i="8" s="1"/>
  <c r="O44" i="8" s="1"/>
  <c r="M102" i="8"/>
  <c r="N102" i="8" s="1"/>
  <c r="O102" i="8" s="1"/>
  <c r="M17" i="8"/>
  <c r="N17" i="8" s="1"/>
  <c r="O17" i="8" s="1"/>
  <c r="M29" i="8"/>
  <c r="N29" i="8" s="1"/>
  <c r="O29" i="8" s="1"/>
  <c r="M21" i="8"/>
  <c r="N21" i="8" s="1"/>
  <c r="O21" i="8" s="1"/>
  <c r="M409" i="8"/>
  <c r="N409" i="8" s="1"/>
  <c r="O409" i="8" s="1"/>
  <c r="M422" i="8"/>
  <c r="N422" i="8" s="1"/>
  <c r="O422" i="8" s="1"/>
  <c r="M319" i="8"/>
  <c r="N319" i="8" s="1"/>
  <c r="O319" i="8" s="1"/>
  <c r="M299" i="8"/>
  <c r="N299" i="8" s="1"/>
  <c r="O299" i="8" s="1"/>
  <c r="M345" i="8"/>
  <c r="N345" i="8" s="1"/>
  <c r="O345" i="8" s="1"/>
  <c r="M328" i="8"/>
  <c r="N328" i="8" s="1"/>
  <c r="O328" i="8" s="1"/>
  <c r="M419" i="8"/>
  <c r="N419" i="8" s="1"/>
  <c r="O419" i="8" s="1"/>
  <c r="M296" i="8"/>
  <c r="N296" i="8" s="1"/>
  <c r="O296" i="8" s="1"/>
  <c r="M405" i="8"/>
  <c r="N405" i="8" s="1"/>
  <c r="O405" i="8" s="1"/>
  <c r="M295" i="8"/>
  <c r="N295" i="8" s="1"/>
  <c r="O295" i="8" s="1"/>
  <c r="M283" i="8"/>
  <c r="N283" i="8" s="1"/>
  <c r="O283" i="8" s="1"/>
  <c r="M245" i="8"/>
  <c r="N245" i="8" s="1"/>
  <c r="O245" i="8" s="1"/>
  <c r="M312" i="8"/>
  <c r="N312" i="8" s="1"/>
  <c r="O312" i="8" s="1"/>
  <c r="M363" i="8"/>
  <c r="N363" i="8" s="1"/>
  <c r="O363" i="8" s="1"/>
  <c r="M195" i="8"/>
  <c r="N195" i="8" s="1"/>
  <c r="O195" i="8" s="1"/>
  <c r="M286" i="8"/>
  <c r="N286" i="8" s="1"/>
  <c r="O286" i="8" s="1"/>
  <c r="M303" i="8"/>
  <c r="N303" i="8" s="1"/>
  <c r="O303" i="8" s="1"/>
  <c r="M266" i="8"/>
  <c r="N266" i="8" s="1"/>
  <c r="O266" i="8" s="1"/>
  <c r="M353" i="8"/>
  <c r="N353" i="8" s="1"/>
  <c r="O353" i="8" s="1"/>
  <c r="M255" i="8"/>
  <c r="N255" i="8" s="1"/>
  <c r="O255" i="8" s="1"/>
  <c r="M279" i="8"/>
  <c r="N279" i="8" s="1"/>
  <c r="O279" i="8" s="1"/>
  <c r="M224" i="8"/>
  <c r="N224" i="8" s="1"/>
  <c r="O224" i="8" s="1"/>
  <c r="M257" i="8"/>
  <c r="N257" i="8" s="1"/>
  <c r="O257" i="8" s="1"/>
  <c r="M194" i="8"/>
  <c r="N194" i="8" s="1"/>
  <c r="O194" i="8" s="1"/>
  <c r="M243" i="8"/>
  <c r="N243" i="8" s="1"/>
  <c r="O243" i="8" s="1"/>
  <c r="M244" i="8"/>
  <c r="N244" i="8" s="1"/>
  <c r="O244" i="8" s="1"/>
  <c r="M147" i="8"/>
  <c r="N147" i="8" s="1"/>
  <c r="O147" i="8" s="1"/>
  <c r="M183" i="8"/>
  <c r="N183" i="8" s="1"/>
  <c r="O183" i="8" s="1"/>
  <c r="M221" i="8"/>
  <c r="N221" i="8" s="1"/>
  <c r="O221" i="8" s="1"/>
  <c r="M155" i="8"/>
  <c r="N155" i="8" s="1"/>
  <c r="O155" i="8" s="1"/>
  <c r="M151" i="8"/>
  <c r="N151" i="8" s="1"/>
  <c r="O151" i="8" s="1"/>
  <c r="M143" i="8"/>
  <c r="N143" i="8" s="1"/>
  <c r="O143" i="8" s="1"/>
  <c r="M112" i="8"/>
  <c r="N112" i="8" s="1"/>
  <c r="O112" i="8" s="1"/>
  <c r="M138" i="8"/>
  <c r="N138" i="8" s="1"/>
  <c r="O138" i="8" s="1"/>
  <c r="M212" i="8"/>
  <c r="N212" i="8" s="1"/>
  <c r="O212" i="8" s="1"/>
  <c r="M128" i="8"/>
  <c r="N128" i="8" s="1"/>
  <c r="O128" i="8" s="1"/>
  <c r="M55" i="8"/>
  <c r="N55" i="8" s="1"/>
  <c r="O55" i="8" s="1"/>
  <c r="M75" i="8"/>
  <c r="N75" i="8" s="1"/>
  <c r="O75" i="8" s="1"/>
  <c r="M59" i="8"/>
  <c r="N59" i="8" s="1"/>
  <c r="O59" i="8" s="1"/>
  <c r="M106" i="8"/>
  <c r="N106" i="8" s="1"/>
  <c r="O106" i="8" s="1"/>
  <c r="M47" i="8"/>
  <c r="N47" i="8" s="1"/>
  <c r="O47" i="8" s="1"/>
  <c r="M76" i="8"/>
  <c r="N76" i="8" s="1"/>
  <c r="O76" i="8" s="1"/>
  <c r="M51" i="8"/>
  <c r="N51" i="8" s="1"/>
  <c r="O51" i="8" s="1"/>
  <c r="M101" i="8"/>
  <c r="N101" i="8" s="1"/>
  <c r="O101" i="8" s="1"/>
  <c r="M77" i="8"/>
  <c r="N77" i="8" s="1"/>
  <c r="O77" i="8" s="1"/>
  <c r="M6" i="8"/>
  <c r="N6" i="8" s="1"/>
  <c r="O6" i="8" s="1"/>
  <c r="M12" i="8"/>
  <c r="N12" i="8" s="1"/>
  <c r="O12" i="8" s="1"/>
  <c r="M19" i="8"/>
  <c r="N19" i="8" s="1"/>
  <c r="O19" i="8" s="1"/>
  <c r="M393" i="8"/>
  <c r="N393" i="8" s="1"/>
  <c r="O393" i="8" s="1"/>
  <c r="M418" i="8"/>
  <c r="N418" i="8" s="1"/>
  <c r="O418" i="8" s="1"/>
  <c r="M278" i="8"/>
  <c r="N278" i="8" s="1"/>
  <c r="O278" i="8" s="1"/>
  <c r="M415" i="8"/>
  <c r="N415" i="8" s="1"/>
  <c r="O415" i="8" s="1"/>
  <c r="M305" i="8"/>
  <c r="N305" i="8" s="1"/>
  <c r="O305" i="8" s="1"/>
  <c r="M323" i="8"/>
  <c r="N323" i="8" s="1"/>
  <c r="O323" i="8" s="1"/>
  <c r="M416" i="8"/>
  <c r="N416" i="8" s="1"/>
  <c r="O416" i="8" s="1"/>
  <c r="M399" i="8"/>
  <c r="N399" i="8" s="1"/>
  <c r="O399" i="8" s="1"/>
  <c r="M392" i="8"/>
  <c r="N392" i="8" s="1"/>
  <c r="O392" i="8" s="1"/>
  <c r="M280" i="8"/>
  <c r="N280" i="8" s="1"/>
  <c r="O280" i="8" s="1"/>
  <c r="M282" i="8"/>
  <c r="N282" i="8" s="1"/>
  <c r="O282" i="8" s="1"/>
  <c r="M241" i="8"/>
  <c r="N241" i="8" s="1"/>
  <c r="O241" i="8" s="1"/>
  <c r="M308" i="8"/>
  <c r="N308" i="8" s="1"/>
  <c r="O308" i="8" s="1"/>
  <c r="M354" i="8"/>
  <c r="N354" i="8" s="1"/>
  <c r="O354" i="8" s="1"/>
  <c r="M189" i="8"/>
  <c r="N189" i="8" s="1"/>
  <c r="O189" i="8" s="1"/>
  <c r="M263" i="8"/>
  <c r="N263" i="8" s="1"/>
  <c r="O263" i="8" s="1"/>
  <c r="M301" i="8"/>
  <c r="N301" i="8" s="1"/>
  <c r="O301" i="8" s="1"/>
  <c r="M265" i="8"/>
  <c r="N265" i="8" s="1"/>
  <c r="O265" i="8" s="1"/>
  <c r="M343" i="8"/>
  <c r="N343" i="8" s="1"/>
  <c r="O343" i="8" s="1"/>
  <c r="M209" i="8"/>
  <c r="N209" i="8" s="1"/>
  <c r="O209" i="8" s="1"/>
  <c r="M262" i="8"/>
  <c r="N262" i="8" s="1"/>
  <c r="O262" i="8" s="1"/>
  <c r="M219" i="8"/>
  <c r="N219" i="8" s="1"/>
  <c r="O219" i="8" s="1"/>
  <c r="M240" i="8"/>
  <c r="N240" i="8" s="1"/>
  <c r="O240" i="8" s="1"/>
  <c r="M190" i="8"/>
  <c r="N190" i="8" s="1"/>
  <c r="O190" i="8" s="1"/>
  <c r="M207" i="8"/>
  <c r="N207" i="8" s="1"/>
  <c r="O207" i="8" s="1"/>
  <c r="M231" i="8"/>
  <c r="N231" i="8" s="1"/>
  <c r="O231" i="8" s="1"/>
  <c r="M141" i="8"/>
  <c r="N141" i="8" s="1"/>
  <c r="O141" i="8" s="1"/>
  <c r="M153" i="8"/>
  <c r="N153" i="8" s="1"/>
  <c r="O153" i="8" s="1"/>
  <c r="M211" i="8"/>
  <c r="N211" i="8" s="1"/>
  <c r="O211" i="8" s="1"/>
  <c r="M149" i="8"/>
  <c r="N149" i="8" s="1"/>
  <c r="O149" i="8" s="1"/>
  <c r="M140" i="8"/>
  <c r="N140" i="8" s="1"/>
  <c r="O140" i="8" s="1"/>
  <c r="M137" i="8"/>
  <c r="N137" i="8" s="1"/>
  <c r="O137" i="8" s="1"/>
  <c r="M104" i="8"/>
  <c r="N104" i="8" s="1"/>
  <c r="O104" i="8" s="1"/>
  <c r="M133" i="8"/>
  <c r="N133" i="8" s="1"/>
  <c r="O133" i="8" s="1"/>
  <c r="M203" i="8"/>
  <c r="N203" i="8" s="1"/>
  <c r="O203" i="8" s="1"/>
  <c r="M119" i="8"/>
  <c r="N119" i="8" s="1"/>
  <c r="O119" i="8" s="1"/>
  <c r="M33" i="8"/>
  <c r="N33" i="8" s="1"/>
  <c r="O33" i="8" s="1"/>
  <c r="M61" i="8"/>
  <c r="N61" i="8" s="1"/>
  <c r="O61" i="8" s="1"/>
  <c r="M58" i="8"/>
  <c r="N58" i="8" s="1"/>
  <c r="O58" i="8" s="1"/>
  <c r="M105" i="8"/>
  <c r="N105" i="8" s="1"/>
  <c r="O105" i="8" s="1"/>
  <c r="M46" i="8"/>
  <c r="N46" i="8" s="1"/>
  <c r="O46" i="8" s="1"/>
  <c r="M74" i="8"/>
  <c r="N74" i="8" s="1"/>
  <c r="O74" i="8" s="1"/>
  <c r="M41" i="8"/>
  <c r="N41" i="8" s="1"/>
  <c r="O41" i="8" s="1"/>
  <c r="M96" i="8"/>
  <c r="N96" i="8" s="1"/>
  <c r="O96" i="8" s="1"/>
  <c r="M32" i="8"/>
  <c r="N32" i="8" s="1"/>
  <c r="O32" i="8" s="1"/>
  <c r="M69" i="8"/>
  <c r="N69" i="8" s="1"/>
  <c r="O69" i="8" s="1"/>
  <c r="M5" i="8"/>
  <c r="N5" i="8" s="1"/>
  <c r="O5" i="8" s="1"/>
  <c r="M8" i="8"/>
  <c r="N8" i="8" s="1"/>
  <c r="O8" i="8" s="1"/>
  <c r="N2" i="8"/>
  <c r="O2" i="8" s="1"/>
  <c r="M377" i="8"/>
  <c r="N377" i="8" s="1"/>
  <c r="O377" i="8" s="1"/>
  <c r="M400" i="8"/>
  <c r="N400" i="8" s="1"/>
  <c r="O400" i="8" s="1"/>
  <c r="M385" i="8"/>
  <c r="N385" i="8" s="1"/>
  <c r="O385" i="8" s="1"/>
  <c r="M408" i="8"/>
  <c r="N408" i="8" s="1"/>
  <c r="O408" i="8" s="1"/>
  <c r="M413" i="8"/>
  <c r="N413" i="8" s="1"/>
  <c r="O413" i="8" s="1"/>
  <c r="M302" i="8"/>
  <c r="N302" i="8" s="1"/>
  <c r="O302" i="8" s="1"/>
  <c r="M401" i="8"/>
  <c r="N401" i="8" s="1"/>
  <c r="O401" i="8" s="1"/>
  <c r="M394" i="8"/>
  <c r="N394" i="8" s="1"/>
  <c r="O394" i="8" s="1"/>
  <c r="M381" i="8"/>
  <c r="N381" i="8" s="1"/>
  <c r="O381" i="8" s="1"/>
  <c r="M350" i="8"/>
  <c r="N350" i="8" s="1"/>
  <c r="O350" i="8" s="1"/>
  <c r="M264" i="8"/>
  <c r="N264" i="8" s="1"/>
  <c r="O264" i="8" s="1"/>
  <c r="M236" i="8"/>
  <c r="N236" i="8" s="1"/>
  <c r="O236" i="8" s="1"/>
  <c r="M340" i="8"/>
  <c r="N340" i="8" s="1"/>
  <c r="O340" i="8" s="1"/>
  <c r="M360" i="8"/>
  <c r="N360" i="8" s="1"/>
  <c r="O360" i="8" s="1"/>
  <c r="M239" i="8"/>
  <c r="N239" i="8" s="1"/>
  <c r="O239" i="8" s="1"/>
  <c r="M300" i="8"/>
  <c r="N300" i="8" s="1"/>
  <c r="O300" i="8" s="1"/>
  <c r="M256" i="8"/>
  <c r="N256" i="8" s="1"/>
  <c r="O256" i="8" s="1"/>
  <c r="M339" i="8"/>
  <c r="N339" i="8" s="1"/>
  <c r="O339" i="8" s="1"/>
  <c r="M175" i="8"/>
  <c r="N175" i="8" s="1"/>
  <c r="O175" i="8" s="1"/>
  <c r="M254" i="8"/>
  <c r="N254" i="8" s="1"/>
  <c r="O254" i="8" s="1"/>
  <c r="M204" i="8"/>
  <c r="N204" i="8" s="1"/>
  <c r="O204" i="8" s="1"/>
  <c r="M184" i="8"/>
  <c r="N184" i="8" s="1"/>
  <c r="O184" i="8" s="1"/>
  <c r="M205" i="8"/>
  <c r="N205" i="8" s="1"/>
  <c r="O205" i="8" s="1"/>
  <c r="M201" i="8"/>
  <c r="N201" i="8" s="1"/>
  <c r="O201" i="8" s="1"/>
  <c r="M118" i="8"/>
  <c r="N118" i="8" s="1"/>
  <c r="O118" i="8" s="1"/>
  <c r="M136" i="8"/>
  <c r="N136" i="8" s="1"/>
  <c r="O136" i="8" s="1"/>
  <c r="M206" i="8"/>
  <c r="N206" i="8" s="1"/>
  <c r="O206" i="8" s="1"/>
  <c r="M260" i="8"/>
  <c r="N260" i="8" s="1"/>
  <c r="O260" i="8" s="1"/>
  <c r="M139" i="8"/>
  <c r="N139" i="8" s="1"/>
  <c r="O139" i="8" s="1"/>
  <c r="M132" i="8"/>
  <c r="N132" i="8" s="1"/>
  <c r="O132" i="8" s="1"/>
  <c r="M121" i="8"/>
  <c r="N121" i="8" s="1"/>
  <c r="O121" i="8" s="1"/>
  <c r="M131" i="8"/>
  <c r="N131" i="8" s="1"/>
  <c r="O131" i="8" s="1"/>
  <c r="M202" i="8"/>
  <c r="N202" i="8" s="1"/>
  <c r="O202" i="8" s="1"/>
  <c r="M95" i="8"/>
  <c r="N95" i="8" s="1"/>
  <c r="O95" i="8" s="1"/>
  <c r="M45" i="8"/>
  <c r="N45" i="8" s="1"/>
  <c r="O45" i="8" s="1"/>
  <c r="M50" i="8"/>
  <c r="N50" i="8" s="1"/>
  <c r="O50" i="8" s="1"/>
  <c r="M103" i="8"/>
  <c r="N103" i="8" s="1"/>
  <c r="O103" i="8" s="1"/>
  <c r="M40" i="8"/>
  <c r="N40" i="8" s="1"/>
  <c r="O40" i="8" s="1"/>
  <c r="M72" i="8"/>
  <c r="N72" i="8" s="1"/>
  <c r="O72" i="8" s="1"/>
  <c r="M429" i="8"/>
  <c r="N429" i="8" s="1"/>
  <c r="O429" i="8" s="1"/>
  <c r="M89" i="8"/>
  <c r="N89" i="8" s="1"/>
  <c r="O89" i="8" s="1"/>
  <c r="M16" i="8"/>
  <c r="N16" i="8" s="1"/>
  <c r="O16" i="8" s="1"/>
  <c r="M67" i="8"/>
  <c r="N67" i="8" s="1"/>
  <c r="O67" i="8" s="1"/>
  <c r="M22" i="8"/>
  <c r="N22" i="8" s="1"/>
  <c r="O22" i="8" s="1"/>
  <c r="M4" i="8"/>
  <c r="N4" i="8" s="1"/>
  <c r="O4" i="8" s="1"/>
  <c r="M384" i="8"/>
  <c r="N384" i="8" s="1"/>
  <c r="O384" i="8" s="1"/>
  <c r="M397" i="8"/>
  <c r="N397" i="8" s="1"/>
  <c r="O397" i="8" s="1"/>
  <c r="M420" i="8"/>
  <c r="N420" i="8" s="1"/>
  <c r="O420" i="8" s="1"/>
  <c r="M407" i="8"/>
  <c r="N407" i="8" s="1"/>
  <c r="O407" i="8" s="1"/>
  <c r="M404" i="8"/>
  <c r="N404" i="8" s="1"/>
  <c r="O404" i="8" s="1"/>
  <c r="M287" i="8"/>
  <c r="N287" i="8" s="1"/>
  <c r="O287" i="8" s="1"/>
  <c r="M383" i="8"/>
  <c r="N383" i="8" s="1"/>
  <c r="O383" i="8" s="1"/>
  <c r="M391" i="8"/>
  <c r="N391" i="8" s="1"/>
  <c r="O391" i="8" s="1"/>
  <c r="M380" i="8"/>
  <c r="N380" i="8" s="1"/>
  <c r="O380" i="8" s="1"/>
  <c r="M349" i="8"/>
  <c r="N349" i="8" s="1"/>
  <c r="O349" i="8" s="1"/>
  <c r="M217" i="8"/>
  <c r="N217" i="8" s="1"/>
  <c r="O217" i="8" s="1"/>
  <c r="M359" i="8"/>
  <c r="N359" i="8" s="1"/>
  <c r="O359" i="8" s="1"/>
  <c r="M293" i="8"/>
  <c r="N293" i="8" s="1"/>
  <c r="O293" i="8" s="1"/>
  <c r="M330" i="8"/>
  <c r="N330" i="8" s="1"/>
  <c r="O330" i="8" s="1"/>
  <c r="M348" i="8"/>
  <c r="N348" i="8" s="1"/>
  <c r="O348" i="8" s="1"/>
  <c r="M124" i="8"/>
  <c r="N124" i="8" s="1"/>
  <c r="O124" i="8" s="1"/>
  <c r="M289" i="8"/>
  <c r="N289" i="8" s="1"/>
  <c r="O289" i="8" s="1"/>
  <c r="M251" i="8"/>
  <c r="N251" i="8" s="1"/>
  <c r="O251" i="8" s="1"/>
  <c r="M336" i="8"/>
  <c r="N336" i="8" s="1"/>
  <c r="O336" i="8" s="1"/>
  <c r="M142" i="8"/>
  <c r="N142" i="8" s="1"/>
  <c r="O142" i="8" s="1"/>
  <c r="M228" i="8"/>
  <c r="N228" i="8" s="1"/>
  <c r="O228" i="8" s="1"/>
  <c r="M197" i="8"/>
  <c r="N197" i="8" s="1"/>
  <c r="O197" i="8" s="1"/>
  <c r="M235" i="8"/>
  <c r="N235" i="8" s="1"/>
  <c r="O235" i="8" s="1"/>
  <c r="M165" i="8"/>
  <c r="N165" i="8" s="1"/>
  <c r="O165" i="8" s="1"/>
  <c r="M200" i="8"/>
  <c r="N200" i="8" s="1"/>
  <c r="O200" i="8" s="1"/>
  <c r="M174" i="8"/>
  <c r="N174" i="8" s="1"/>
  <c r="O174" i="8" s="1"/>
  <c r="M247" i="8"/>
  <c r="N247" i="8" s="1"/>
  <c r="O247" i="8" s="1"/>
  <c r="M113" i="8"/>
  <c r="N113" i="8" s="1"/>
  <c r="O113" i="8" s="1"/>
  <c r="M199" i="8"/>
  <c r="N199" i="8" s="1"/>
  <c r="O199" i="8" s="1"/>
  <c r="M227" i="8"/>
  <c r="N227" i="8" s="1"/>
  <c r="O227" i="8" s="1"/>
  <c r="M129" i="8"/>
  <c r="N129" i="8" s="1"/>
  <c r="O129" i="8" s="1"/>
  <c r="M108" i="8"/>
  <c r="N108" i="8" s="1"/>
  <c r="O108" i="8" s="1"/>
  <c r="M80" i="8"/>
  <c r="N80" i="8" s="1"/>
  <c r="O80" i="8" s="1"/>
  <c r="M196" i="8"/>
  <c r="N196" i="8" s="1"/>
  <c r="O196" i="8" s="1"/>
  <c r="M79" i="8"/>
  <c r="N79" i="8" s="1"/>
  <c r="O79" i="8" s="1"/>
  <c r="M109" i="8"/>
  <c r="N109" i="8" s="1"/>
  <c r="O109" i="8" s="1"/>
  <c r="M43" i="8"/>
  <c r="N43" i="8" s="1"/>
  <c r="O43" i="8" s="1"/>
  <c r="M39" i="8"/>
  <c r="N39" i="8" s="1"/>
  <c r="O39" i="8" s="1"/>
  <c r="M100" i="8"/>
  <c r="N100" i="8" s="1"/>
  <c r="O100" i="8" s="1"/>
  <c r="M68" i="8"/>
  <c r="N68" i="8" s="1"/>
  <c r="O68" i="8" s="1"/>
  <c r="M71" i="8"/>
  <c r="N71" i="8" s="1"/>
  <c r="O71" i="8" s="1"/>
  <c r="M84" i="8"/>
  <c r="N84" i="8" s="1"/>
  <c r="O84" i="8" s="1"/>
  <c r="M427" i="8"/>
  <c r="N427" i="8" s="1"/>
  <c r="O427" i="8" s="1"/>
  <c r="M64" i="8"/>
  <c r="N64" i="8" s="1"/>
  <c r="O64" i="8" s="1"/>
  <c r="M3" i="8"/>
  <c r="N3" i="8" s="1"/>
  <c r="O3" i="8" s="1"/>
  <c r="M30" i="8"/>
  <c r="N30" i="8" s="1"/>
  <c r="O30" i="8" s="1"/>
  <c r="W372" i="8"/>
  <c r="AL372" i="8"/>
  <c r="AL416" i="8"/>
  <c r="W416" i="8"/>
  <c r="W409" i="8"/>
  <c r="AL409" i="8"/>
  <c r="AL392" i="8"/>
  <c r="W392" i="8"/>
  <c r="W348" i="8"/>
  <c r="AL348" i="8"/>
  <c r="AL374" i="8"/>
  <c r="W374" i="8"/>
  <c r="AL400" i="8"/>
  <c r="W400" i="8"/>
  <c r="W407" i="8"/>
  <c r="AL407" i="8"/>
  <c r="W330" i="8"/>
  <c r="AL330" i="8"/>
  <c r="AL200" i="8"/>
  <c r="W200" i="8"/>
  <c r="W184" i="8"/>
  <c r="AL184" i="8"/>
  <c r="AL310" i="8"/>
  <c r="W310" i="8"/>
  <c r="AL276" i="8"/>
  <c r="W276" i="8"/>
  <c r="AL358" i="8"/>
  <c r="W358" i="8"/>
  <c r="AL304" i="8"/>
  <c r="W304" i="8"/>
  <c r="W349" i="8"/>
  <c r="AL349" i="8"/>
  <c r="AL366" i="8"/>
  <c r="W366" i="8"/>
  <c r="W311" i="8"/>
  <c r="AL311" i="8"/>
  <c r="W359" i="8"/>
  <c r="AL359" i="8"/>
  <c r="AL299" i="8"/>
  <c r="W299" i="8"/>
  <c r="W367" i="8"/>
  <c r="AL367" i="8"/>
  <c r="AL293" i="8"/>
  <c r="W293" i="8"/>
  <c r="W244" i="8"/>
  <c r="AL244" i="8"/>
  <c r="W141" i="8"/>
  <c r="AL141" i="8"/>
  <c r="W202" i="8"/>
  <c r="AL202" i="8"/>
  <c r="AL172" i="8"/>
  <c r="W172" i="8"/>
  <c r="W241" i="8"/>
  <c r="AL241" i="8"/>
  <c r="W209" i="8"/>
  <c r="AL209" i="8"/>
  <c r="W149" i="8"/>
  <c r="AL149" i="8"/>
  <c r="AL189" i="8"/>
  <c r="W189" i="8"/>
  <c r="W227" i="8"/>
  <c r="AL227" i="8"/>
  <c r="AL255" i="8"/>
  <c r="W255" i="8"/>
  <c r="W186" i="8"/>
  <c r="AL186" i="8"/>
  <c r="W214" i="8"/>
  <c r="AL214" i="8"/>
  <c r="W97" i="8"/>
  <c r="AL97" i="8"/>
  <c r="W131" i="8"/>
  <c r="AL131" i="8"/>
  <c r="AL152" i="8"/>
  <c r="W152" i="8"/>
  <c r="W238" i="8"/>
  <c r="AL238" i="8"/>
  <c r="W180" i="8"/>
  <c r="AL180" i="8"/>
  <c r="AL92" i="8"/>
  <c r="W92" i="8"/>
  <c r="AL81" i="8"/>
  <c r="W81" i="8"/>
  <c r="W63" i="8"/>
  <c r="AL63" i="8"/>
  <c r="AL7" i="8"/>
  <c r="W7" i="8"/>
  <c r="AL42" i="8"/>
  <c r="W42" i="8"/>
  <c r="W52" i="8"/>
  <c r="AL52" i="8"/>
  <c r="AL109" i="8"/>
  <c r="W109" i="8"/>
  <c r="AL58" i="8"/>
  <c r="W58" i="8"/>
  <c r="AL117" i="8"/>
  <c r="W117" i="8"/>
  <c r="AL50" i="8"/>
  <c r="W50" i="8"/>
  <c r="AL12" i="8"/>
  <c r="W12" i="8"/>
  <c r="AL28" i="8"/>
  <c r="W28" i="8"/>
  <c r="W32" i="8"/>
  <c r="AL32" i="8"/>
  <c r="W6" i="8"/>
  <c r="AL6" i="8"/>
  <c r="W427" i="8"/>
  <c r="AL427" i="8"/>
  <c r="S415" i="8"/>
  <c r="Z415" i="8" s="1"/>
  <c r="AA415" i="8"/>
  <c r="AB415" i="8"/>
  <c r="AD415" i="8"/>
  <c r="AC415" i="8"/>
  <c r="AA407" i="8"/>
  <c r="AD407" i="8"/>
  <c r="AB407" i="8"/>
  <c r="S407" i="8"/>
  <c r="Z407" i="8" s="1"/>
  <c r="AC407" i="8"/>
  <c r="AB412" i="8"/>
  <c r="AA412" i="8"/>
  <c r="AC412" i="8"/>
  <c r="S412" i="8"/>
  <c r="Z412" i="8" s="1"/>
  <c r="AD412" i="8"/>
  <c r="AC332" i="8"/>
  <c r="AD332" i="8"/>
  <c r="AA332" i="8"/>
  <c r="S332" i="8"/>
  <c r="Z332" i="8" s="1"/>
  <c r="AB332" i="8"/>
  <c r="AA391" i="8"/>
  <c r="AB391" i="8"/>
  <c r="AD391" i="8"/>
  <c r="S391" i="8"/>
  <c r="Z391" i="8" s="1"/>
  <c r="AC391" i="8"/>
  <c r="S291" i="8"/>
  <c r="Z291" i="8" s="1"/>
  <c r="AD291" i="8"/>
  <c r="AC291" i="8"/>
  <c r="AB291" i="8"/>
  <c r="AA291" i="8"/>
  <c r="AB409" i="8"/>
  <c r="AA409" i="8"/>
  <c r="AC409" i="8"/>
  <c r="S409" i="8"/>
  <c r="Z409" i="8" s="1"/>
  <c r="AD409" i="8"/>
  <c r="S422" i="8"/>
  <c r="Z422" i="8" s="1"/>
  <c r="AA422" i="8"/>
  <c r="AD422" i="8"/>
  <c r="AC422" i="8"/>
  <c r="AB422" i="8"/>
  <c r="AB385" i="8"/>
  <c r="AC385" i="8"/>
  <c r="S385" i="8"/>
  <c r="Z385" i="8" s="1"/>
  <c r="AD385" i="8"/>
  <c r="AA385" i="8"/>
  <c r="AD337" i="8"/>
  <c r="S337" i="8"/>
  <c r="Z337" i="8" s="1"/>
  <c r="AC337" i="8"/>
  <c r="AB337" i="8"/>
  <c r="AA337" i="8"/>
  <c r="AB277" i="8"/>
  <c r="AD277" i="8"/>
  <c r="S277" i="8"/>
  <c r="Z277" i="8" s="1"/>
  <c r="AA277" i="8"/>
  <c r="AC277" i="8"/>
  <c r="AD275" i="8"/>
  <c r="S275" i="8"/>
  <c r="Z275" i="8" s="1"/>
  <c r="AB275" i="8"/>
  <c r="AC275" i="8"/>
  <c r="AA275" i="8"/>
  <c r="AD297" i="8"/>
  <c r="AC297" i="8"/>
  <c r="AB297" i="8"/>
  <c r="AA297" i="8"/>
  <c r="S297" i="8"/>
  <c r="Z297" i="8" s="1"/>
  <c r="AB327" i="8"/>
  <c r="AD327" i="8"/>
  <c r="S327" i="8"/>
  <c r="Z327" i="8" s="1"/>
  <c r="AC327" i="8"/>
  <c r="AA327" i="8"/>
  <c r="S263" i="8"/>
  <c r="Z263" i="8" s="1"/>
  <c r="AD263" i="8"/>
  <c r="AB263" i="8"/>
  <c r="AC263" i="8"/>
  <c r="AA263" i="8"/>
  <c r="AB318" i="8"/>
  <c r="AC318" i="8"/>
  <c r="AD318" i="8"/>
  <c r="AA318" i="8"/>
  <c r="S318" i="8"/>
  <c r="Z318" i="8" s="1"/>
  <c r="S278" i="8"/>
  <c r="Z278" i="8" s="1"/>
  <c r="AA278" i="8"/>
  <c r="AC278" i="8"/>
  <c r="AD278" i="8"/>
  <c r="AB278" i="8"/>
  <c r="AC361" i="8"/>
  <c r="AB361" i="8"/>
  <c r="S361" i="8"/>
  <c r="Z361" i="8" s="1"/>
  <c r="AD361" i="8"/>
  <c r="AA361" i="8"/>
  <c r="AB319" i="8"/>
  <c r="AA319" i="8"/>
  <c r="S319" i="8"/>
  <c r="Z319" i="8" s="1"/>
  <c r="AC319" i="8"/>
  <c r="AD319" i="8"/>
  <c r="AD322" i="8"/>
  <c r="AB322" i="8"/>
  <c r="AC322" i="8"/>
  <c r="S322" i="8"/>
  <c r="Z322" i="8" s="1"/>
  <c r="AA322" i="8"/>
  <c r="AC350" i="8"/>
  <c r="AD350" i="8"/>
  <c r="AB350" i="8"/>
  <c r="S350" i="8"/>
  <c r="Z350" i="8" s="1"/>
  <c r="AA350" i="8"/>
  <c r="AA295" i="8"/>
  <c r="AB295" i="8"/>
  <c r="AC295" i="8"/>
  <c r="S295" i="8"/>
  <c r="Z295" i="8" s="1"/>
  <c r="AD295" i="8"/>
  <c r="S222" i="8"/>
  <c r="Z222" i="8" s="1"/>
  <c r="AD222" i="8"/>
  <c r="AB222" i="8"/>
  <c r="AA222" i="8"/>
  <c r="AC222" i="8"/>
  <c r="S165" i="8"/>
  <c r="Z165" i="8" s="1"/>
  <c r="AD165" i="8"/>
  <c r="AA165" i="8"/>
  <c r="AC165" i="8"/>
  <c r="AB165" i="8"/>
  <c r="AB243" i="8"/>
  <c r="AA243" i="8"/>
  <c r="AC243" i="8"/>
  <c r="S243" i="8"/>
  <c r="Z243" i="8" s="1"/>
  <c r="AD243" i="8"/>
  <c r="AB176" i="8"/>
  <c r="AA176" i="8"/>
  <c r="AD176" i="8"/>
  <c r="AC176" i="8"/>
  <c r="S176" i="8"/>
  <c r="Z176" i="8" s="1"/>
  <c r="AA231" i="8"/>
  <c r="AC231" i="8"/>
  <c r="AD231" i="8"/>
  <c r="S231" i="8"/>
  <c r="Z231" i="8" s="1"/>
  <c r="AB231" i="8"/>
  <c r="S234" i="8"/>
  <c r="Z234" i="8" s="1"/>
  <c r="AD234" i="8"/>
  <c r="AA234" i="8"/>
  <c r="AB234" i="8"/>
  <c r="AC234" i="8"/>
  <c r="AC167" i="8"/>
  <c r="AB167" i="8"/>
  <c r="AD167" i="8"/>
  <c r="S167" i="8"/>
  <c r="Z167" i="8" s="1"/>
  <c r="AA167" i="8"/>
  <c r="AB206" i="8"/>
  <c r="AD206" i="8"/>
  <c r="AA206" i="8"/>
  <c r="S206" i="8"/>
  <c r="Z206" i="8" s="1"/>
  <c r="AC206" i="8"/>
  <c r="AD172" i="8"/>
  <c r="AA172" i="8"/>
  <c r="AB172" i="8"/>
  <c r="S172" i="8"/>
  <c r="Z172" i="8" s="1"/>
  <c r="AC172" i="8"/>
  <c r="AD242" i="8"/>
  <c r="AC242" i="8"/>
  <c r="AA242" i="8"/>
  <c r="S242" i="8"/>
  <c r="Z242" i="8" s="1"/>
  <c r="AB242" i="8"/>
  <c r="AC189" i="8"/>
  <c r="AB189" i="8"/>
  <c r="S189" i="8"/>
  <c r="Z189" i="8" s="1"/>
  <c r="AA189" i="8"/>
  <c r="AD189" i="8"/>
  <c r="AB249" i="8"/>
  <c r="AD249" i="8"/>
  <c r="AA249" i="8"/>
  <c r="AC249" i="8"/>
  <c r="S249" i="8"/>
  <c r="Z249" i="8" s="1"/>
  <c r="AD186" i="8"/>
  <c r="S186" i="8"/>
  <c r="Z186" i="8" s="1"/>
  <c r="AB186" i="8"/>
  <c r="AC186" i="8"/>
  <c r="AA186" i="8"/>
  <c r="AB152" i="8"/>
  <c r="AD152" i="8"/>
  <c r="AA152" i="8"/>
  <c r="S152" i="8"/>
  <c r="Z152" i="8" s="1"/>
  <c r="AC152" i="8"/>
  <c r="AD106" i="8"/>
  <c r="S106" i="8"/>
  <c r="Z106" i="8" s="1"/>
  <c r="AA106" i="8"/>
  <c r="AB106" i="8"/>
  <c r="AC106" i="8"/>
  <c r="AD116" i="8"/>
  <c r="AB116" i="8"/>
  <c r="S116" i="8"/>
  <c r="Z116" i="8" s="1"/>
  <c r="AA116" i="8"/>
  <c r="AC116" i="8"/>
  <c r="AB198" i="8"/>
  <c r="AC198" i="8"/>
  <c r="AA198" i="8"/>
  <c r="AD198" i="8"/>
  <c r="S198" i="8"/>
  <c r="Z198" i="8" s="1"/>
  <c r="AD90" i="8"/>
  <c r="AC90" i="8"/>
  <c r="AB90" i="8"/>
  <c r="S90" i="8"/>
  <c r="Z90" i="8" s="1"/>
  <c r="AA90" i="8"/>
  <c r="AA117" i="8"/>
  <c r="AB117" i="8"/>
  <c r="AD117" i="8"/>
  <c r="S117" i="8"/>
  <c r="Z117" i="8" s="1"/>
  <c r="AC117" i="8"/>
  <c r="AD58" i="8"/>
  <c r="AC58" i="8"/>
  <c r="AA58" i="8"/>
  <c r="S58" i="8"/>
  <c r="Z58" i="8" s="1"/>
  <c r="AB58" i="8"/>
  <c r="AD47" i="8"/>
  <c r="AA47" i="8"/>
  <c r="AB47" i="8"/>
  <c r="S47" i="8"/>
  <c r="Z47" i="8" s="1"/>
  <c r="AC47" i="8"/>
  <c r="AB74" i="8"/>
  <c r="AC74" i="8"/>
  <c r="AD74" i="8"/>
  <c r="S74" i="8"/>
  <c r="Z74" i="8" s="1"/>
  <c r="AA74" i="8"/>
  <c r="S41" i="8"/>
  <c r="Z41" i="8" s="1"/>
  <c r="AA41" i="8"/>
  <c r="AD41" i="8"/>
  <c r="AC41" i="8"/>
  <c r="AB41" i="8"/>
  <c r="S54" i="8"/>
  <c r="Z54" i="8" s="1"/>
  <c r="AA54" i="8"/>
  <c r="AB54" i="8"/>
  <c r="AD54" i="8"/>
  <c r="AC54" i="8"/>
  <c r="AD102" i="8"/>
  <c r="AA102" i="8"/>
  <c r="AC102" i="8"/>
  <c r="S102" i="8"/>
  <c r="Z102" i="8" s="1"/>
  <c r="AB102" i="8"/>
  <c r="AD57" i="8"/>
  <c r="AC57" i="8"/>
  <c r="AB57" i="8"/>
  <c r="S57" i="8"/>
  <c r="Z57" i="8" s="1"/>
  <c r="AA57" i="8"/>
  <c r="AB107" i="8"/>
  <c r="AA107" i="8"/>
  <c r="S107" i="8"/>
  <c r="Z107" i="8" s="1"/>
  <c r="AC107" i="8"/>
  <c r="AD107" i="8"/>
  <c r="AD45" i="8"/>
  <c r="AA45" i="8"/>
  <c r="AC45" i="8"/>
  <c r="S45" i="8"/>
  <c r="Z45" i="8" s="1"/>
  <c r="AB45" i="8"/>
  <c r="AD14" i="8"/>
  <c r="AC14" i="8"/>
  <c r="S14" i="8"/>
  <c r="Z14" i="8" s="1"/>
  <c r="AA14" i="8"/>
  <c r="AB14" i="8"/>
  <c r="AB36" i="8"/>
  <c r="AC36" i="8"/>
  <c r="AD36" i="8"/>
  <c r="AA36" i="8"/>
  <c r="S36" i="8"/>
  <c r="Z36" i="8" s="1"/>
  <c r="AA21" i="8"/>
  <c r="AD21" i="8"/>
  <c r="AB21" i="8"/>
  <c r="AC21" i="8"/>
  <c r="S21" i="8"/>
  <c r="Z21" i="8" s="1"/>
  <c r="AA428" i="8"/>
  <c r="S428" i="8"/>
  <c r="Z428" i="8" s="1"/>
  <c r="AB428" i="8"/>
  <c r="AC428" i="8"/>
  <c r="AD428" i="8"/>
  <c r="W368" i="8"/>
  <c r="AL368" i="8"/>
  <c r="W401" i="8"/>
  <c r="AL401" i="8"/>
  <c r="AL405" i="8"/>
  <c r="W405" i="8"/>
  <c r="AL388" i="8"/>
  <c r="W388" i="8"/>
  <c r="AL422" i="8"/>
  <c r="W422" i="8"/>
  <c r="AL371" i="8"/>
  <c r="W371" i="8"/>
  <c r="W397" i="8"/>
  <c r="AL397" i="8"/>
  <c r="AL382" i="8"/>
  <c r="W382" i="8"/>
  <c r="W324" i="8"/>
  <c r="AL324" i="8"/>
  <c r="AL190" i="8"/>
  <c r="W190" i="8"/>
  <c r="AL357" i="8"/>
  <c r="W357" i="8"/>
  <c r="W301" i="8"/>
  <c r="AL301" i="8"/>
  <c r="AL273" i="8"/>
  <c r="W273" i="8"/>
  <c r="AL353" i="8"/>
  <c r="W353" i="8"/>
  <c r="W274" i="8"/>
  <c r="AL274" i="8"/>
  <c r="W322" i="8"/>
  <c r="AL322" i="8"/>
  <c r="AL365" i="8"/>
  <c r="W365" i="8"/>
  <c r="W305" i="8"/>
  <c r="AL305" i="8"/>
  <c r="W346" i="8"/>
  <c r="AL346" i="8"/>
  <c r="W290" i="8"/>
  <c r="AL290" i="8"/>
  <c r="W356" i="8"/>
  <c r="AL356" i="8"/>
  <c r="AL291" i="8"/>
  <c r="W291" i="8"/>
  <c r="W231" i="8"/>
  <c r="AL231" i="8"/>
  <c r="W104" i="8"/>
  <c r="AL104" i="8"/>
  <c r="W191" i="8"/>
  <c r="AL191" i="8"/>
  <c r="AL167" i="8"/>
  <c r="W167" i="8"/>
  <c r="W239" i="8"/>
  <c r="AL239" i="8"/>
  <c r="W206" i="8"/>
  <c r="AL206" i="8"/>
  <c r="W136" i="8"/>
  <c r="AL136" i="8"/>
  <c r="W168" i="8"/>
  <c r="AL168" i="8"/>
  <c r="AL219" i="8"/>
  <c r="W219" i="8"/>
  <c r="AL250" i="8"/>
  <c r="W250" i="8"/>
  <c r="AL178" i="8"/>
  <c r="W178" i="8"/>
  <c r="W205" i="8"/>
  <c r="AL205" i="8"/>
  <c r="W147" i="8"/>
  <c r="AL147" i="8"/>
  <c r="W126" i="8"/>
  <c r="AL126" i="8"/>
  <c r="AL151" i="8"/>
  <c r="W151" i="8"/>
  <c r="AL220" i="8"/>
  <c r="W220" i="8"/>
  <c r="W175" i="8"/>
  <c r="AL175" i="8"/>
  <c r="AL62" i="8"/>
  <c r="W62" i="8"/>
  <c r="W76" i="8"/>
  <c r="AL76" i="8"/>
  <c r="W53" i="8"/>
  <c r="AL53" i="8"/>
  <c r="W116" i="8"/>
  <c r="AL116" i="8"/>
  <c r="AL36" i="8"/>
  <c r="W36" i="8"/>
  <c r="W73" i="8"/>
  <c r="AL73" i="8"/>
  <c r="W98" i="8"/>
  <c r="AL98" i="8"/>
  <c r="AL43" i="8"/>
  <c r="W43" i="8"/>
  <c r="AL105" i="8"/>
  <c r="W105" i="8"/>
  <c r="W48" i="8"/>
  <c r="AL48" i="8"/>
  <c r="AL9" i="8"/>
  <c r="W9" i="8"/>
  <c r="AL23" i="8"/>
  <c r="W23" i="8"/>
  <c r="W16" i="8"/>
  <c r="AL16" i="8"/>
  <c r="AL3" i="8"/>
  <c r="W3" i="8"/>
  <c r="AC411" i="8"/>
  <c r="S411" i="8"/>
  <c r="Z411" i="8" s="1"/>
  <c r="AA411" i="8"/>
  <c r="AD411" i="8"/>
  <c r="AB411" i="8"/>
  <c r="S393" i="8"/>
  <c r="Z393" i="8" s="1"/>
  <c r="AC393" i="8"/>
  <c r="AD393" i="8"/>
  <c r="AB393" i="8"/>
  <c r="AA393" i="8"/>
  <c r="AB404" i="8"/>
  <c r="AC404" i="8"/>
  <c r="AD404" i="8"/>
  <c r="S404" i="8"/>
  <c r="Z404" i="8" s="1"/>
  <c r="AA404" i="8"/>
  <c r="AC376" i="8"/>
  <c r="AB376" i="8"/>
  <c r="AD376" i="8"/>
  <c r="AA376" i="8"/>
  <c r="S376" i="8"/>
  <c r="Z376" i="8" s="1"/>
  <c r="AD384" i="8"/>
  <c r="AC384" i="8"/>
  <c r="AA384" i="8"/>
  <c r="S384" i="8"/>
  <c r="Z384" i="8" s="1"/>
  <c r="AB384" i="8"/>
  <c r="AC362" i="8"/>
  <c r="AA362" i="8"/>
  <c r="AD362" i="8"/>
  <c r="S362" i="8"/>
  <c r="Z362" i="8" s="1"/>
  <c r="AB362" i="8"/>
  <c r="AD392" i="8"/>
  <c r="AA392" i="8"/>
  <c r="AC392" i="8"/>
  <c r="S392" i="8"/>
  <c r="Z392" i="8" s="1"/>
  <c r="AB392" i="8"/>
  <c r="AB417" i="8"/>
  <c r="AC417" i="8"/>
  <c r="S417" i="8"/>
  <c r="Z417" i="8" s="1"/>
  <c r="AD417" i="8"/>
  <c r="AA417" i="8"/>
  <c r="AC378" i="8"/>
  <c r="AA378" i="8"/>
  <c r="AD378" i="8"/>
  <c r="AB378" i="8"/>
  <c r="S378" i="8"/>
  <c r="Z378" i="8" s="1"/>
  <c r="AB335" i="8"/>
  <c r="AD335" i="8"/>
  <c r="AA335" i="8"/>
  <c r="AC335" i="8"/>
  <c r="S335" i="8"/>
  <c r="Z335" i="8" s="1"/>
  <c r="AA272" i="8"/>
  <c r="AC272" i="8"/>
  <c r="S272" i="8"/>
  <c r="Z272" i="8" s="1"/>
  <c r="AD272" i="8"/>
  <c r="AB272" i="8"/>
  <c r="AD268" i="8"/>
  <c r="S268" i="8"/>
  <c r="Z268" i="8" s="1"/>
  <c r="AB268" i="8"/>
  <c r="AC268" i="8"/>
  <c r="AA268" i="8"/>
  <c r="AC284" i="8"/>
  <c r="AD284" i="8"/>
  <c r="S284" i="8"/>
  <c r="Z284" i="8" s="1"/>
  <c r="AA284" i="8"/>
  <c r="AB284" i="8"/>
  <c r="AB324" i="8"/>
  <c r="AA324" i="8"/>
  <c r="S324" i="8"/>
  <c r="Z324" i="8" s="1"/>
  <c r="AC324" i="8"/>
  <c r="AD324" i="8"/>
  <c r="AD260" i="8"/>
  <c r="AB260" i="8"/>
  <c r="AA260" i="8"/>
  <c r="AC260" i="8"/>
  <c r="S260" i="8"/>
  <c r="Z260" i="8" s="1"/>
  <c r="S310" i="8"/>
  <c r="Z310" i="8" s="1"/>
  <c r="AA310" i="8"/>
  <c r="AB310" i="8"/>
  <c r="AD310" i="8"/>
  <c r="AC310" i="8"/>
  <c r="AD276" i="8"/>
  <c r="AA276" i="8"/>
  <c r="S276" i="8"/>
  <c r="Z276" i="8" s="1"/>
  <c r="AB276" i="8"/>
  <c r="AC276" i="8"/>
  <c r="AA358" i="8"/>
  <c r="S358" i="8"/>
  <c r="Z358" i="8" s="1"/>
  <c r="AC358" i="8"/>
  <c r="AD358" i="8"/>
  <c r="AB358" i="8"/>
  <c r="S304" i="8"/>
  <c r="Z304" i="8" s="1"/>
  <c r="AC304" i="8"/>
  <c r="AD304" i="8"/>
  <c r="AB304" i="8"/>
  <c r="AA304" i="8"/>
  <c r="AD316" i="8"/>
  <c r="AC316" i="8"/>
  <c r="AA316" i="8"/>
  <c r="S316" i="8"/>
  <c r="Z316" i="8" s="1"/>
  <c r="AB316" i="8"/>
  <c r="AB349" i="8"/>
  <c r="S349" i="8"/>
  <c r="Z349" i="8" s="1"/>
  <c r="AC349" i="8"/>
  <c r="AD349" i="8"/>
  <c r="AA349" i="8"/>
  <c r="AD285" i="8"/>
  <c r="AA285" i="8"/>
  <c r="AB285" i="8"/>
  <c r="S285" i="8"/>
  <c r="Z285" i="8" s="1"/>
  <c r="AC285" i="8"/>
  <c r="AA220" i="8"/>
  <c r="AB220" i="8"/>
  <c r="AC220" i="8"/>
  <c r="AD220" i="8"/>
  <c r="S220" i="8"/>
  <c r="Z220" i="8" s="1"/>
  <c r="AC159" i="8"/>
  <c r="AB159" i="8"/>
  <c r="S159" i="8"/>
  <c r="Z159" i="8" s="1"/>
  <c r="AA159" i="8"/>
  <c r="AD159" i="8"/>
  <c r="S238" i="8"/>
  <c r="Z238" i="8" s="1"/>
  <c r="AA238" i="8"/>
  <c r="AC238" i="8"/>
  <c r="AB238" i="8"/>
  <c r="AD238" i="8"/>
  <c r="AC163" i="8"/>
  <c r="AA163" i="8"/>
  <c r="AD163" i="8"/>
  <c r="AB163" i="8"/>
  <c r="S163" i="8"/>
  <c r="Z163" i="8" s="1"/>
  <c r="AC201" i="8"/>
  <c r="AB201" i="8"/>
  <c r="S201" i="8"/>
  <c r="Z201" i="8" s="1"/>
  <c r="AD201" i="8"/>
  <c r="AA201" i="8"/>
  <c r="AD225" i="8"/>
  <c r="AC225" i="8"/>
  <c r="AB225" i="8"/>
  <c r="AA225" i="8"/>
  <c r="S225" i="8"/>
  <c r="Z225" i="8" s="1"/>
  <c r="AA160" i="8"/>
  <c r="AC160" i="8"/>
  <c r="S160" i="8"/>
  <c r="Z160" i="8" s="1"/>
  <c r="AB160" i="8"/>
  <c r="AD160" i="8"/>
  <c r="AC203" i="8"/>
  <c r="AD203" i="8"/>
  <c r="AB203" i="8"/>
  <c r="S203" i="8"/>
  <c r="Z203" i="8" s="1"/>
  <c r="AA203" i="8"/>
  <c r="AD164" i="8"/>
  <c r="AA164" i="8"/>
  <c r="AB164" i="8"/>
  <c r="S164" i="8"/>
  <c r="Z164" i="8" s="1"/>
  <c r="AC164" i="8"/>
  <c r="AA241" i="8"/>
  <c r="AC241" i="8"/>
  <c r="S241" i="8"/>
  <c r="Z241" i="8" s="1"/>
  <c r="AB241" i="8"/>
  <c r="AD241" i="8"/>
  <c r="AB175" i="8"/>
  <c r="S175" i="8"/>
  <c r="Z175" i="8" s="1"/>
  <c r="AA175" i="8"/>
  <c r="AC175" i="8"/>
  <c r="AD175" i="8"/>
  <c r="S246" i="8"/>
  <c r="Z246" i="8" s="1"/>
  <c r="AA246" i="8"/>
  <c r="AB246" i="8"/>
  <c r="AD246" i="8"/>
  <c r="AC246" i="8"/>
  <c r="AB178" i="8"/>
  <c r="AD178" i="8"/>
  <c r="S178" i="8"/>
  <c r="Z178" i="8" s="1"/>
  <c r="AA178" i="8"/>
  <c r="AC178" i="8"/>
  <c r="AC146" i="8"/>
  <c r="S146" i="8"/>
  <c r="Z146" i="8" s="1"/>
  <c r="AA146" i="8"/>
  <c r="AD146" i="8"/>
  <c r="AB146" i="8"/>
  <c r="AA121" i="8"/>
  <c r="S121" i="8"/>
  <c r="Z121" i="8" s="1"/>
  <c r="AC121" i="8"/>
  <c r="AB121" i="8"/>
  <c r="AD121" i="8"/>
  <c r="AA103" i="8"/>
  <c r="AB103" i="8"/>
  <c r="AD103" i="8"/>
  <c r="S103" i="8"/>
  <c r="Z103" i="8" s="1"/>
  <c r="AC103" i="8"/>
  <c r="AD174" i="8"/>
  <c r="AA174" i="8"/>
  <c r="AC174" i="8"/>
  <c r="S174" i="8"/>
  <c r="Z174" i="8" s="1"/>
  <c r="AB174" i="8"/>
  <c r="S79" i="8"/>
  <c r="Z79" i="8" s="1"/>
  <c r="AD79" i="8"/>
  <c r="AA79" i="8"/>
  <c r="AC79" i="8"/>
  <c r="AB79" i="8"/>
  <c r="S94" i="8"/>
  <c r="Z94" i="8" s="1"/>
  <c r="AA94" i="8"/>
  <c r="AD94" i="8"/>
  <c r="AB94" i="8"/>
  <c r="AC94" i="8"/>
  <c r="AD50" i="8"/>
  <c r="AA50" i="8"/>
  <c r="AC50" i="8"/>
  <c r="AB50" i="8"/>
  <c r="S50" i="8"/>
  <c r="Z50" i="8" s="1"/>
  <c r="AA46" i="8"/>
  <c r="AB46" i="8"/>
  <c r="S46" i="8"/>
  <c r="Z46" i="8" s="1"/>
  <c r="AC46" i="8"/>
  <c r="AD46" i="8"/>
  <c r="AC72" i="8"/>
  <c r="AB72" i="8"/>
  <c r="AA72" i="8"/>
  <c r="AD72" i="8"/>
  <c r="S72" i="8"/>
  <c r="Z72" i="8" s="1"/>
  <c r="S17" i="8"/>
  <c r="Z17" i="8" s="1"/>
  <c r="AB17" i="8"/>
  <c r="AD17" i="8"/>
  <c r="AA17" i="8"/>
  <c r="AC17" i="8"/>
  <c r="AC44" i="8"/>
  <c r="AB44" i="8"/>
  <c r="AD44" i="8"/>
  <c r="AA44" i="8"/>
  <c r="S44" i="8"/>
  <c r="Z44" i="8" s="1"/>
  <c r="AC99" i="8"/>
  <c r="AB99" i="8"/>
  <c r="S99" i="8"/>
  <c r="Z99" i="8" s="1"/>
  <c r="AD99" i="8"/>
  <c r="AA99" i="8"/>
  <c r="AB52" i="8"/>
  <c r="AC52" i="8"/>
  <c r="AD52" i="8"/>
  <c r="AA52" i="8"/>
  <c r="S52" i="8"/>
  <c r="Z52" i="8" s="1"/>
  <c r="S104" i="8"/>
  <c r="Z104" i="8" s="1"/>
  <c r="AD104" i="8"/>
  <c r="AA104" i="8"/>
  <c r="AC104" i="8"/>
  <c r="AB104" i="8"/>
  <c r="AC22" i="8"/>
  <c r="AA22" i="8"/>
  <c r="AB22" i="8"/>
  <c r="AD22" i="8"/>
  <c r="S22" i="8"/>
  <c r="Z22" i="8" s="1"/>
  <c r="S427" i="8"/>
  <c r="Z427" i="8" s="1"/>
  <c r="AB427" i="8"/>
  <c r="AC427" i="8"/>
  <c r="AD427" i="8"/>
  <c r="AA427" i="8"/>
  <c r="AB33" i="8"/>
  <c r="AD33" i="8"/>
  <c r="AA33" i="8"/>
  <c r="AC33" i="8"/>
  <c r="S33" i="8"/>
  <c r="Z33" i="8" s="1"/>
  <c r="S19" i="8"/>
  <c r="Z19" i="8" s="1"/>
  <c r="AA19" i="8"/>
  <c r="AD19" i="8"/>
  <c r="AC19" i="8"/>
  <c r="AB19" i="8"/>
  <c r="AA432" i="8"/>
  <c r="S432" i="8"/>
  <c r="Z432" i="8" s="1"/>
  <c r="AB432" i="8"/>
  <c r="AC432" i="8"/>
  <c r="AD432" i="8"/>
  <c r="AP330" i="8" l="1"/>
  <c r="AJ330" i="8"/>
  <c r="AO330" i="8" s="1"/>
  <c r="P330" i="8"/>
  <c r="Q330" i="8" s="1"/>
  <c r="AE330" i="8" s="1"/>
  <c r="AP67" i="8"/>
  <c r="P67" i="8"/>
  <c r="Q67" i="8" s="1"/>
  <c r="AE67" i="8" s="1"/>
  <c r="AJ67" i="8"/>
  <c r="AO67" i="8" s="1"/>
  <c r="P45" i="8"/>
  <c r="Q45" i="8" s="1"/>
  <c r="AE45" i="8" s="1"/>
  <c r="AP45" i="8"/>
  <c r="AJ45" i="8"/>
  <c r="AO45" i="8" s="1"/>
  <c r="AP96" i="8"/>
  <c r="P96" i="8"/>
  <c r="Q96" i="8" s="1"/>
  <c r="AE96" i="8" s="1"/>
  <c r="AJ96" i="8"/>
  <c r="AO96" i="8" s="1"/>
  <c r="AP241" i="8"/>
  <c r="AJ241" i="8"/>
  <c r="AO241" i="8" s="1"/>
  <c r="P241" i="8"/>
  <c r="Q241" i="8" s="1"/>
  <c r="AE241" i="8" s="1"/>
  <c r="AP183" i="8"/>
  <c r="AJ183" i="8"/>
  <c r="AO183" i="8" s="1"/>
  <c r="P183" i="8"/>
  <c r="Q183" i="8" s="1"/>
  <c r="AE183" i="8" s="1"/>
  <c r="AP73" i="8"/>
  <c r="AJ73" i="8"/>
  <c r="AO73" i="8" s="1"/>
  <c r="P73" i="8"/>
  <c r="Q73" i="8" s="1"/>
  <c r="AE73" i="8" s="1"/>
  <c r="AP114" i="8"/>
  <c r="AJ114" i="8"/>
  <c r="AO114" i="8" s="1"/>
  <c r="P114" i="8"/>
  <c r="Q114" i="8" s="1"/>
  <c r="AE114" i="8" s="1"/>
  <c r="AP332" i="8"/>
  <c r="P332" i="8"/>
  <c r="Q332" i="8" s="1"/>
  <c r="AE332" i="8" s="1"/>
  <c r="AJ332" i="8"/>
  <c r="AO332" i="8" s="1"/>
  <c r="AP250" i="8"/>
  <c r="P250" i="8"/>
  <c r="Q250" i="8" s="1"/>
  <c r="AE250" i="8" s="1"/>
  <c r="AJ250" i="8"/>
  <c r="AO250" i="8" s="1"/>
  <c r="AP193" i="8"/>
  <c r="AJ193" i="8"/>
  <c r="AO193" i="8" s="1"/>
  <c r="P193" i="8"/>
  <c r="Q193" i="8" s="1"/>
  <c r="AE193" i="8" s="1"/>
  <c r="AP342" i="8"/>
  <c r="P342" i="8"/>
  <c r="Q342" i="8" s="1"/>
  <c r="AE342" i="8" s="1"/>
  <c r="AJ342" i="8"/>
  <c r="AO342" i="8" s="1"/>
  <c r="AP43" i="8"/>
  <c r="P43" i="8"/>
  <c r="Q43" i="8" s="1"/>
  <c r="AE43" i="8" s="1"/>
  <c r="AJ43" i="8"/>
  <c r="AO43" i="8" s="1"/>
  <c r="AP404" i="8"/>
  <c r="AJ404" i="8"/>
  <c r="AO404" i="8" s="1"/>
  <c r="P404" i="8"/>
  <c r="Q404" i="8" s="1"/>
  <c r="AE404" i="8" s="1"/>
  <c r="AP339" i="8"/>
  <c r="AG339" i="8" s="1"/>
  <c r="AJ339" i="8"/>
  <c r="AO339" i="8" s="1"/>
  <c r="P339" i="8"/>
  <c r="Q339" i="8" s="1"/>
  <c r="AE339" i="8" s="1"/>
  <c r="AP41" i="8"/>
  <c r="AJ41" i="8"/>
  <c r="AO41" i="8" s="1"/>
  <c r="P41" i="8"/>
  <c r="Q41" i="8" s="1"/>
  <c r="AE41" i="8" s="1"/>
  <c r="AP278" i="8"/>
  <c r="AJ278" i="8"/>
  <c r="AO278" i="8" s="1"/>
  <c r="P278" i="8"/>
  <c r="Q278" i="8" s="1"/>
  <c r="AE278" i="8" s="1"/>
  <c r="AP51" i="8"/>
  <c r="AJ51" i="8"/>
  <c r="AO51" i="8" s="1"/>
  <c r="P51" i="8"/>
  <c r="Q51" i="8" s="1"/>
  <c r="AE51" i="8" s="1"/>
  <c r="AP319" i="8"/>
  <c r="P319" i="8"/>
  <c r="Q319" i="8" s="1"/>
  <c r="AE319" i="8" s="1"/>
  <c r="AJ319" i="8"/>
  <c r="AO319" i="8" s="1"/>
  <c r="AP294" i="8"/>
  <c r="P294" i="8"/>
  <c r="Q294" i="8" s="1"/>
  <c r="AE294" i="8" s="1"/>
  <c r="AJ294" i="8"/>
  <c r="AO294" i="8" s="1"/>
  <c r="AP82" i="8"/>
  <c r="P82" i="8"/>
  <c r="Q82" i="8" s="1"/>
  <c r="AE82" i="8" s="1"/>
  <c r="AJ82" i="8"/>
  <c r="AO82" i="8" s="1"/>
  <c r="AP364" i="8"/>
  <c r="AJ364" i="8"/>
  <c r="AO364" i="8" s="1"/>
  <c r="P364" i="8"/>
  <c r="Q364" i="8" s="1"/>
  <c r="AE364" i="8" s="1"/>
  <c r="AP331" i="8"/>
  <c r="AJ331" i="8"/>
  <c r="AO331" i="8" s="1"/>
  <c r="P331" i="8"/>
  <c r="Q331" i="8" s="1"/>
  <c r="AE331" i="8" s="1"/>
  <c r="AP66" i="8"/>
  <c r="P66" i="8"/>
  <c r="Q66" i="8" s="1"/>
  <c r="AE66" i="8" s="1"/>
  <c r="AJ66" i="8"/>
  <c r="AO66" i="8" s="1"/>
  <c r="AP376" i="8"/>
  <c r="P376" i="8"/>
  <c r="Q376" i="8" s="1"/>
  <c r="AE376" i="8" s="1"/>
  <c r="AJ376" i="8"/>
  <c r="AO376" i="8" s="1"/>
  <c r="AP142" i="8"/>
  <c r="P142" i="8"/>
  <c r="Q142" i="8" s="1"/>
  <c r="AE142" i="8" s="1"/>
  <c r="AJ142" i="8"/>
  <c r="AO142" i="8" s="1"/>
  <c r="AP89" i="8"/>
  <c r="AJ89" i="8"/>
  <c r="AO89" i="8" s="1"/>
  <c r="P89" i="8"/>
  <c r="Q89" i="8" s="1"/>
  <c r="AE89" i="8" s="1"/>
  <c r="P377" i="8"/>
  <c r="Q377" i="8" s="1"/>
  <c r="AE377" i="8" s="1"/>
  <c r="AP377" i="8"/>
  <c r="AJ377" i="8"/>
  <c r="AO377" i="8" s="1"/>
  <c r="AP280" i="8"/>
  <c r="P280" i="8"/>
  <c r="Q280" i="8" s="1"/>
  <c r="AE280" i="8" s="1"/>
  <c r="AJ280" i="8"/>
  <c r="AO280" i="8" s="1"/>
  <c r="AP244" i="8"/>
  <c r="P244" i="8"/>
  <c r="Q244" i="8" s="1"/>
  <c r="AE244" i="8" s="1"/>
  <c r="AJ244" i="8"/>
  <c r="AO244" i="8" s="1"/>
  <c r="AP53" i="8"/>
  <c r="AJ53" i="8"/>
  <c r="AO53" i="8" s="1"/>
  <c r="P53" i="8"/>
  <c r="Q53" i="8" s="1"/>
  <c r="AE53" i="8" s="1"/>
  <c r="AP285" i="8"/>
  <c r="AJ285" i="8"/>
  <c r="AO285" i="8" s="1"/>
  <c r="P285" i="8"/>
  <c r="Q285" i="8" s="1"/>
  <c r="AE285" i="8" s="1"/>
  <c r="AP159" i="8"/>
  <c r="P159" i="8"/>
  <c r="Q159" i="8" s="1"/>
  <c r="AE159" i="8" s="1"/>
  <c r="AJ159" i="8"/>
  <c r="AO159" i="8" s="1"/>
  <c r="P428" i="8"/>
  <c r="Q428" i="8" s="1"/>
  <c r="AE428" i="8" s="1"/>
  <c r="AP428" i="8"/>
  <c r="AJ428" i="8"/>
  <c r="AO428" i="8" s="1"/>
  <c r="AP326" i="8"/>
  <c r="P326" i="8"/>
  <c r="Q326" i="8" s="1"/>
  <c r="AE326" i="8" s="1"/>
  <c r="AJ326" i="8"/>
  <c r="AO326" i="8" s="1"/>
  <c r="AP42" i="8"/>
  <c r="AJ42" i="8"/>
  <c r="AO42" i="8" s="1"/>
  <c r="P42" i="8"/>
  <c r="Q42" i="8" s="1"/>
  <c r="AE42" i="8" s="1"/>
  <c r="AP370" i="8"/>
  <c r="P370" i="8"/>
  <c r="Q370" i="8" s="1"/>
  <c r="AE370" i="8" s="1"/>
  <c r="AJ370" i="8"/>
  <c r="AO370" i="8" s="1"/>
  <c r="AP79" i="8"/>
  <c r="AJ79" i="8"/>
  <c r="AO79" i="8" s="1"/>
  <c r="P79" i="8"/>
  <c r="Q79" i="8" s="1"/>
  <c r="AE79" i="8" s="1"/>
  <c r="P420" i="8"/>
  <c r="Q420" i="8" s="1"/>
  <c r="AE420" i="8" s="1"/>
  <c r="AP420" i="8"/>
  <c r="AJ420" i="8"/>
  <c r="AO420" i="8" s="1"/>
  <c r="AP394" i="8"/>
  <c r="P394" i="8"/>
  <c r="Q394" i="8" s="1"/>
  <c r="AE394" i="8" s="1"/>
  <c r="AJ394" i="8"/>
  <c r="AO394" i="8" s="1"/>
  <c r="AP207" i="8"/>
  <c r="AJ207" i="8"/>
  <c r="AO207" i="8" s="1"/>
  <c r="P207" i="8"/>
  <c r="Q207" i="8" s="1"/>
  <c r="AE207" i="8" s="1"/>
  <c r="P47" i="8"/>
  <c r="Q47" i="8" s="1"/>
  <c r="AE47" i="8" s="1"/>
  <c r="AP47" i="8"/>
  <c r="AJ47" i="8"/>
  <c r="AO47" i="8" s="1"/>
  <c r="AP409" i="8"/>
  <c r="AJ409" i="8"/>
  <c r="AO409" i="8" s="1"/>
  <c r="P409" i="8"/>
  <c r="Q409" i="8" s="1"/>
  <c r="AE409" i="8" s="1"/>
  <c r="AP314" i="8"/>
  <c r="AJ314" i="8"/>
  <c r="AO314" i="8" s="1"/>
  <c r="P314" i="8"/>
  <c r="Q314" i="8" s="1"/>
  <c r="AE314" i="8" s="1"/>
  <c r="AP169" i="8"/>
  <c r="P169" i="8"/>
  <c r="Q169" i="8" s="1"/>
  <c r="AE169" i="8" s="1"/>
  <c r="AJ169" i="8"/>
  <c r="AO169" i="8" s="1"/>
  <c r="AP233" i="8"/>
  <c r="AJ233" i="8"/>
  <c r="AO233" i="8" s="1"/>
  <c r="P233" i="8"/>
  <c r="Q233" i="8" s="1"/>
  <c r="AE233" i="8" s="1"/>
  <c r="AP26" i="8"/>
  <c r="AG26" i="8" s="1"/>
  <c r="AJ26" i="8"/>
  <c r="AO26" i="8" s="1"/>
  <c r="P26" i="8"/>
  <c r="Q26" i="8" s="1"/>
  <c r="AE26" i="8" s="1"/>
  <c r="AP52" i="8"/>
  <c r="AJ52" i="8"/>
  <c r="AO52" i="8" s="1"/>
  <c r="P52" i="8"/>
  <c r="Q52" i="8" s="1"/>
  <c r="AE52" i="8" s="1"/>
  <c r="P373" i="8"/>
  <c r="Q373" i="8" s="1"/>
  <c r="AE373" i="8" s="1"/>
  <c r="AP373" i="8"/>
  <c r="AJ373" i="8"/>
  <c r="AO373" i="8" s="1"/>
  <c r="AJ403" i="8"/>
  <c r="AO403" i="8" s="1"/>
  <c r="AP403" i="8"/>
  <c r="P403" i="8"/>
  <c r="Q403" i="8" s="1"/>
  <c r="AE403" i="8" s="1"/>
  <c r="AP84" i="8"/>
  <c r="P84" i="8"/>
  <c r="Q84" i="8" s="1"/>
  <c r="AE84" i="8" s="1"/>
  <c r="AJ84" i="8"/>
  <c r="AO84" i="8" s="1"/>
  <c r="P397" i="8"/>
  <c r="Q397" i="8" s="1"/>
  <c r="AE397" i="8" s="1"/>
  <c r="AP397" i="8"/>
  <c r="AJ397" i="8"/>
  <c r="AO397" i="8" s="1"/>
  <c r="AP68" i="8"/>
  <c r="AJ68" i="8"/>
  <c r="AO68" i="8" s="1"/>
  <c r="P68" i="8"/>
  <c r="Q68" i="8" s="1"/>
  <c r="AE68" i="8" s="1"/>
  <c r="AP108" i="8"/>
  <c r="AJ108" i="8"/>
  <c r="AO108" i="8" s="1"/>
  <c r="P108" i="8"/>
  <c r="Q108" i="8" s="1"/>
  <c r="AE108" i="8" s="1"/>
  <c r="AP165" i="8"/>
  <c r="AJ165" i="8"/>
  <c r="AO165" i="8" s="1"/>
  <c r="P165" i="8"/>
  <c r="Q165" i="8" s="1"/>
  <c r="AE165" i="8" s="1"/>
  <c r="AP124" i="8"/>
  <c r="P124" i="8"/>
  <c r="Q124" i="8" s="1"/>
  <c r="AE124" i="8" s="1"/>
  <c r="AJ124" i="8"/>
  <c r="AO124" i="8" s="1"/>
  <c r="AJ391" i="8"/>
  <c r="AO391" i="8" s="1"/>
  <c r="AP391" i="8"/>
  <c r="P391" i="8"/>
  <c r="Q391" i="8" s="1"/>
  <c r="AE391" i="8" s="1"/>
  <c r="AP4" i="8"/>
  <c r="AG4" i="8" s="1"/>
  <c r="AJ4" i="8"/>
  <c r="AO4" i="8" s="1"/>
  <c r="P4" i="8"/>
  <c r="Q4" i="8" s="1"/>
  <c r="AE4" i="8" s="1"/>
  <c r="AP103" i="8"/>
  <c r="P103" i="8"/>
  <c r="Q103" i="8" s="1"/>
  <c r="AE103" i="8" s="1"/>
  <c r="AJ103" i="8"/>
  <c r="AO103" i="8" s="1"/>
  <c r="AP139" i="8"/>
  <c r="P139" i="8"/>
  <c r="Q139" i="8" s="1"/>
  <c r="AE139" i="8" s="1"/>
  <c r="AJ139" i="8"/>
  <c r="AO139" i="8" s="1"/>
  <c r="AP204" i="8"/>
  <c r="P204" i="8"/>
  <c r="Q204" i="8" s="1"/>
  <c r="AE204" i="8" s="1"/>
  <c r="AJ204" i="8"/>
  <c r="AO204" i="8" s="1"/>
  <c r="AP340" i="8"/>
  <c r="P340" i="8"/>
  <c r="Q340" i="8" s="1"/>
  <c r="AE340" i="8" s="1"/>
  <c r="AJ340" i="8"/>
  <c r="AO340" i="8" s="1"/>
  <c r="AP413" i="8"/>
  <c r="P413" i="8"/>
  <c r="Q413" i="8" s="1"/>
  <c r="AE413" i="8" s="1"/>
  <c r="AJ413" i="8"/>
  <c r="AO413" i="8" s="1"/>
  <c r="AP69" i="8"/>
  <c r="P69" i="8"/>
  <c r="Q69" i="8" s="1"/>
  <c r="AE69" i="8" s="1"/>
  <c r="AJ69" i="8"/>
  <c r="AO69" i="8" s="1"/>
  <c r="AP61" i="8"/>
  <c r="AJ61" i="8"/>
  <c r="AO61" i="8" s="1"/>
  <c r="P61" i="8"/>
  <c r="Q61" i="8" s="1"/>
  <c r="AE61" i="8" s="1"/>
  <c r="AP149" i="8"/>
  <c r="P149" i="8"/>
  <c r="Q149" i="8" s="1"/>
  <c r="AE149" i="8" s="1"/>
  <c r="AJ149" i="8"/>
  <c r="AO149" i="8" s="1"/>
  <c r="AP219" i="8"/>
  <c r="P219" i="8"/>
  <c r="Q219" i="8" s="1"/>
  <c r="AE219" i="8" s="1"/>
  <c r="AJ219" i="8"/>
  <c r="AO219" i="8" s="1"/>
  <c r="AP354" i="8"/>
  <c r="P354" i="8"/>
  <c r="Q354" i="8" s="1"/>
  <c r="AE354" i="8" s="1"/>
  <c r="AJ354" i="8"/>
  <c r="AO354" i="8" s="1"/>
  <c r="AP323" i="8"/>
  <c r="P323" i="8"/>
  <c r="Q323" i="8" s="1"/>
  <c r="AE323" i="8" s="1"/>
  <c r="AJ323" i="8"/>
  <c r="AO323" i="8" s="1"/>
  <c r="AP6" i="8"/>
  <c r="P6" i="8"/>
  <c r="Q6" i="8" s="1"/>
  <c r="AE6" i="8" s="1"/>
  <c r="AJ6" i="8"/>
  <c r="AO6" i="8" s="1"/>
  <c r="AP75" i="8"/>
  <c r="P75" i="8"/>
  <c r="Q75" i="8" s="1"/>
  <c r="AE75" i="8" s="1"/>
  <c r="AJ75" i="8"/>
  <c r="AO75" i="8" s="1"/>
  <c r="AP155" i="8"/>
  <c r="P155" i="8"/>
  <c r="Q155" i="8" s="1"/>
  <c r="AE155" i="8" s="1"/>
  <c r="AJ155" i="8"/>
  <c r="AO155" i="8" s="1"/>
  <c r="AP224" i="8"/>
  <c r="P224" i="8"/>
  <c r="Q224" i="8" s="1"/>
  <c r="AE224" i="8" s="1"/>
  <c r="AJ224" i="8"/>
  <c r="AO224" i="8" s="1"/>
  <c r="AP363" i="8"/>
  <c r="AG363" i="8" s="1"/>
  <c r="P363" i="8"/>
  <c r="Q363" i="8" s="1"/>
  <c r="AE363" i="8" s="1"/>
  <c r="AJ363" i="8"/>
  <c r="AO363" i="8" s="1"/>
  <c r="AP328" i="8"/>
  <c r="P328" i="8"/>
  <c r="Q328" i="8" s="1"/>
  <c r="AE328" i="8" s="1"/>
  <c r="AJ328" i="8"/>
  <c r="AO328" i="8" s="1"/>
  <c r="AP17" i="8"/>
  <c r="AJ17" i="8"/>
  <c r="AO17" i="8" s="1"/>
  <c r="P17" i="8"/>
  <c r="Q17" i="8" s="1"/>
  <c r="AE17" i="8" s="1"/>
  <c r="AP432" i="8"/>
  <c r="AJ432" i="8"/>
  <c r="AO432" i="8" s="1"/>
  <c r="P432" i="8"/>
  <c r="Q432" i="8" s="1"/>
  <c r="AE432" i="8" s="1"/>
  <c r="AP110" i="8"/>
  <c r="P110" i="8"/>
  <c r="Q110" i="8" s="1"/>
  <c r="AE110" i="8" s="1"/>
  <c r="AJ110" i="8"/>
  <c r="AO110" i="8" s="1"/>
  <c r="AP161" i="8"/>
  <c r="AJ161" i="8"/>
  <c r="AO161" i="8" s="1"/>
  <c r="P161" i="8"/>
  <c r="Q161" i="8" s="1"/>
  <c r="AE161" i="8" s="1"/>
  <c r="AP252" i="8"/>
  <c r="P252" i="8"/>
  <c r="Q252" i="8" s="1"/>
  <c r="AE252" i="8" s="1"/>
  <c r="AJ252" i="8"/>
  <c r="AO252" i="8" s="1"/>
  <c r="AP421" i="8"/>
  <c r="AJ421" i="8"/>
  <c r="AO421" i="8" s="1"/>
  <c r="P421" i="8"/>
  <c r="Q421" i="8" s="1"/>
  <c r="AE421" i="8" s="1"/>
  <c r="AP11" i="8"/>
  <c r="P11" i="8"/>
  <c r="Q11" i="8" s="1"/>
  <c r="AE11" i="8" s="1"/>
  <c r="AJ11" i="8"/>
  <c r="AO11" i="8" s="1"/>
  <c r="AP27" i="8"/>
  <c r="P27" i="8"/>
  <c r="Q27" i="8" s="1"/>
  <c r="AE27" i="8" s="1"/>
  <c r="AJ27" i="8"/>
  <c r="AO27" i="8" s="1"/>
  <c r="AP107" i="8"/>
  <c r="AJ107" i="8"/>
  <c r="AO107" i="8" s="1"/>
  <c r="P107" i="8"/>
  <c r="Q107" i="8" s="1"/>
  <c r="AE107" i="8" s="1"/>
  <c r="P171" i="8"/>
  <c r="Q171" i="8" s="1"/>
  <c r="AE171" i="8" s="1"/>
  <c r="AP171" i="8"/>
  <c r="AJ171" i="8"/>
  <c r="AO171" i="8" s="1"/>
  <c r="P297" i="8"/>
  <c r="Q297" i="8" s="1"/>
  <c r="AE297" i="8" s="1"/>
  <c r="AP297" i="8"/>
  <c r="AJ297" i="8"/>
  <c r="AO297" i="8" s="1"/>
  <c r="AP423" i="8"/>
  <c r="AJ423" i="8"/>
  <c r="AO423" i="8" s="1"/>
  <c r="P423" i="8"/>
  <c r="Q423" i="8" s="1"/>
  <c r="AE423" i="8" s="1"/>
  <c r="AP14" i="8"/>
  <c r="P14" i="8"/>
  <c r="Q14" i="8" s="1"/>
  <c r="AE14" i="8" s="1"/>
  <c r="AJ14" i="8"/>
  <c r="AO14" i="8" s="1"/>
  <c r="AP35" i="8"/>
  <c r="AJ35" i="8"/>
  <c r="AO35" i="8" s="1"/>
  <c r="P35" i="8"/>
  <c r="Q35" i="8" s="1"/>
  <c r="AE35" i="8" s="1"/>
  <c r="AP115" i="8"/>
  <c r="P115" i="8"/>
  <c r="Q115" i="8" s="1"/>
  <c r="AE115" i="8" s="1"/>
  <c r="AJ115" i="8"/>
  <c r="AO115" i="8" s="1"/>
  <c r="AP220" i="8"/>
  <c r="AJ220" i="8"/>
  <c r="AO220" i="8" s="1"/>
  <c r="P220" i="8"/>
  <c r="Q220" i="8" s="1"/>
  <c r="AE220" i="8" s="1"/>
  <c r="AP324" i="8"/>
  <c r="P324" i="8"/>
  <c r="Q324" i="8" s="1"/>
  <c r="AE324" i="8" s="1"/>
  <c r="AJ324" i="8"/>
  <c r="AO324" i="8" s="1"/>
  <c r="AP424" i="8"/>
  <c r="AJ424" i="8"/>
  <c r="AO424" i="8" s="1"/>
  <c r="P424" i="8"/>
  <c r="Q424" i="8" s="1"/>
  <c r="AE424" i="8" s="1"/>
  <c r="AP145" i="8"/>
  <c r="P145" i="8"/>
  <c r="Q145" i="8" s="1"/>
  <c r="AE145" i="8" s="1"/>
  <c r="AJ145" i="8"/>
  <c r="AO145" i="8" s="1"/>
  <c r="AP98" i="8"/>
  <c r="P98" i="8"/>
  <c r="Q98" i="8" s="1"/>
  <c r="AE98" i="8" s="1"/>
  <c r="AJ98" i="8"/>
  <c r="AO98" i="8" s="1"/>
  <c r="AP185" i="8"/>
  <c r="AJ185" i="8"/>
  <c r="AO185" i="8" s="1"/>
  <c r="P185" i="8"/>
  <c r="Q185" i="8" s="1"/>
  <c r="AE185" i="8" s="1"/>
  <c r="AP333" i="8"/>
  <c r="P333" i="8"/>
  <c r="Q333" i="8" s="1"/>
  <c r="AE333" i="8" s="1"/>
  <c r="AJ333" i="8"/>
  <c r="AO333" i="8" s="1"/>
  <c r="AP356" i="8"/>
  <c r="P356" i="8"/>
  <c r="Q356" i="8" s="1"/>
  <c r="AE356" i="8" s="1"/>
  <c r="AJ356" i="8"/>
  <c r="AO356" i="8" s="1"/>
  <c r="AP382" i="8"/>
  <c r="P382" i="8"/>
  <c r="Q382" i="8" s="1"/>
  <c r="AE382" i="8" s="1"/>
  <c r="AJ382" i="8"/>
  <c r="AO382" i="8" s="1"/>
  <c r="AP425" i="8"/>
  <c r="AJ425" i="8"/>
  <c r="AO425" i="8" s="1"/>
  <c r="P425" i="8"/>
  <c r="Q425" i="8" s="1"/>
  <c r="AE425" i="8" s="1"/>
  <c r="AP272" i="8"/>
  <c r="P272" i="8"/>
  <c r="Q272" i="8" s="1"/>
  <c r="AE272" i="8" s="1"/>
  <c r="AJ272" i="8"/>
  <c r="AO272" i="8" s="1"/>
  <c r="AP318" i="8"/>
  <c r="P318" i="8"/>
  <c r="Q318" i="8" s="1"/>
  <c r="AE318" i="8" s="1"/>
  <c r="AJ318" i="8"/>
  <c r="AO318" i="8" s="1"/>
  <c r="AP182" i="8"/>
  <c r="AJ182" i="8"/>
  <c r="AO182" i="8" s="1"/>
  <c r="P182" i="8"/>
  <c r="Q182" i="8" s="1"/>
  <c r="AE182" i="8" s="1"/>
  <c r="AP198" i="8"/>
  <c r="AJ198" i="8"/>
  <c r="AO198" i="8" s="1"/>
  <c r="P198" i="8"/>
  <c r="Q198" i="8" s="1"/>
  <c r="AE198" i="8" s="1"/>
  <c r="AP111" i="8"/>
  <c r="P111" i="8"/>
  <c r="Q111" i="8" s="1"/>
  <c r="AE111" i="8" s="1"/>
  <c r="AJ111" i="8"/>
  <c r="AO111" i="8" s="1"/>
  <c r="P18" i="8"/>
  <c r="Q18" i="8" s="1"/>
  <c r="AE18" i="8" s="1"/>
  <c r="AP18" i="8"/>
  <c r="AJ18" i="8"/>
  <c r="AO18" i="8" s="1"/>
  <c r="AF4" i="8"/>
  <c r="AP227" i="8"/>
  <c r="P227" i="8"/>
  <c r="Q227" i="8" s="1"/>
  <c r="AE227" i="8" s="1"/>
  <c r="AJ227" i="8"/>
  <c r="AO227" i="8" s="1"/>
  <c r="AP206" i="8"/>
  <c r="P206" i="8"/>
  <c r="Q206" i="8" s="1"/>
  <c r="AE206" i="8" s="1"/>
  <c r="AJ206" i="8"/>
  <c r="AO206" i="8" s="1"/>
  <c r="AP119" i="8"/>
  <c r="AG119" i="8" s="1"/>
  <c r="P119" i="8"/>
  <c r="Q119" i="8" s="1"/>
  <c r="AE119" i="8" s="1"/>
  <c r="AJ119" i="8"/>
  <c r="AO119" i="8" s="1"/>
  <c r="AJ415" i="8"/>
  <c r="AO415" i="8" s="1"/>
  <c r="AP415" i="8"/>
  <c r="P415" i="8"/>
  <c r="Q415" i="8" s="1"/>
  <c r="AE415" i="8" s="1"/>
  <c r="AP255" i="8"/>
  <c r="P255" i="8"/>
  <c r="Q255" i="8" s="1"/>
  <c r="AE255" i="8" s="1"/>
  <c r="AJ255" i="8"/>
  <c r="AO255" i="8" s="1"/>
  <c r="AP223" i="8"/>
  <c r="AJ223" i="8"/>
  <c r="AO223" i="8" s="1"/>
  <c r="P223" i="8"/>
  <c r="Q223" i="8" s="1"/>
  <c r="AE223" i="8" s="1"/>
  <c r="AP315" i="8"/>
  <c r="AJ315" i="8"/>
  <c r="AO315" i="8" s="1"/>
  <c r="P315" i="8"/>
  <c r="Q315" i="8" s="1"/>
  <c r="AE315" i="8" s="1"/>
  <c r="AP316" i="8"/>
  <c r="AJ316" i="8"/>
  <c r="AO316" i="8" s="1"/>
  <c r="P316" i="8"/>
  <c r="Q316" i="8" s="1"/>
  <c r="AE316" i="8" s="1"/>
  <c r="AP93" i="8"/>
  <c r="AJ93" i="8"/>
  <c r="AO93" i="8" s="1"/>
  <c r="P93" i="8"/>
  <c r="Q93" i="8" s="1"/>
  <c r="AE93" i="8" s="1"/>
  <c r="AP375" i="8"/>
  <c r="AJ375" i="8"/>
  <c r="AO375" i="8" s="1"/>
  <c r="P375" i="8"/>
  <c r="Q375" i="8" s="1"/>
  <c r="AE375" i="8" s="1"/>
  <c r="AP238" i="8"/>
  <c r="P238" i="8"/>
  <c r="Q238" i="8" s="1"/>
  <c r="AE238" i="8" s="1"/>
  <c r="AJ238" i="8"/>
  <c r="AO238" i="8" s="1"/>
  <c r="AP398" i="8"/>
  <c r="AJ398" i="8"/>
  <c r="AO398" i="8" s="1"/>
  <c r="P398" i="8"/>
  <c r="Q398" i="8" s="1"/>
  <c r="AE398" i="8" s="1"/>
  <c r="P228" i="8"/>
  <c r="Q228" i="8" s="1"/>
  <c r="AE228" i="8" s="1"/>
  <c r="AP228" i="8"/>
  <c r="AJ228" i="8"/>
  <c r="AO228" i="8" s="1"/>
  <c r="AP136" i="8"/>
  <c r="P136" i="8"/>
  <c r="Q136" i="8" s="1"/>
  <c r="AE136" i="8" s="1"/>
  <c r="AJ136" i="8"/>
  <c r="AO136" i="8" s="1"/>
  <c r="AP203" i="8"/>
  <c r="P203" i="8"/>
  <c r="Q203" i="8" s="1"/>
  <c r="AE203" i="8" s="1"/>
  <c r="AJ203" i="8"/>
  <c r="AO203" i="8" s="1"/>
  <c r="AP343" i="8"/>
  <c r="AJ343" i="8"/>
  <c r="AO343" i="8" s="1"/>
  <c r="P343" i="8"/>
  <c r="Q343" i="8" s="1"/>
  <c r="AE343" i="8" s="1"/>
  <c r="AP147" i="8"/>
  <c r="P147" i="8"/>
  <c r="Q147" i="8" s="1"/>
  <c r="AE147" i="8" s="1"/>
  <c r="AJ147" i="8"/>
  <c r="AO147" i="8" s="1"/>
  <c r="AP148" i="8"/>
  <c r="P148" i="8"/>
  <c r="Q148" i="8" s="1"/>
  <c r="AE148" i="8" s="1"/>
  <c r="AJ148" i="8"/>
  <c r="AO148" i="8" s="1"/>
  <c r="P269" i="8"/>
  <c r="Q269" i="8" s="1"/>
  <c r="AE269" i="8" s="1"/>
  <c r="AP269" i="8"/>
  <c r="AJ269" i="8"/>
  <c r="AO269" i="8" s="1"/>
  <c r="AP298" i="8"/>
  <c r="AJ298" i="8"/>
  <c r="AO298" i="8" s="1"/>
  <c r="P298" i="8"/>
  <c r="Q298" i="8" s="1"/>
  <c r="AE298" i="8" s="1"/>
  <c r="P92" i="8"/>
  <c r="Q92" i="8" s="1"/>
  <c r="AE92" i="8" s="1"/>
  <c r="AP92" i="8"/>
  <c r="AJ92" i="8"/>
  <c r="AO92" i="8" s="1"/>
  <c r="AP248" i="8"/>
  <c r="P248" i="8"/>
  <c r="Q248" i="8" s="1"/>
  <c r="AE248" i="8" s="1"/>
  <c r="AJ248" i="8"/>
  <c r="AO248" i="8" s="1"/>
  <c r="AP237" i="8"/>
  <c r="AJ237" i="8"/>
  <c r="AO237" i="8" s="1"/>
  <c r="P237" i="8"/>
  <c r="Q237" i="8" s="1"/>
  <c r="AE237" i="8" s="1"/>
  <c r="AP367" i="8"/>
  <c r="P367" i="8"/>
  <c r="Q367" i="8" s="1"/>
  <c r="AE367" i="8" s="1"/>
  <c r="AJ367" i="8"/>
  <c r="AO367" i="8" s="1"/>
  <c r="AP109" i="8"/>
  <c r="P109" i="8"/>
  <c r="Q109" i="8" s="1"/>
  <c r="AE109" i="8" s="1"/>
  <c r="AJ109" i="8"/>
  <c r="AO109" i="8" s="1"/>
  <c r="AP407" i="8"/>
  <c r="P407" i="8"/>
  <c r="Q407" i="8" s="1"/>
  <c r="AE407" i="8" s="1"/>
  <c r="AJ407" i="8"/>
  <c r="AO407" i="8" s="1"/>
  <c r="AP381" i="8"/>
  <c r="AJ381" i="8"/>
  <c r="AO381" i="8" s="1"/>
  <c r="P381" i="8"/>
  <c r="Q381" i="8" s="1"/>
  <c r="AE381" i="8" s="1"/>
  <c r="AP265" i="8"/>
  <c r="AJ265" i="8"/>
  <c r="AO265" i="8" s="1"/>
  <c r="P265" i="8"/>
  <c r="Q265" i="8" s="1"/>
  <c r="AE265" i="8" s="1"/>
  <c r="P138" i="8"/>
  <c r="Q138" i="8" s="1"/>
  <c r="AE138" i="8" s="1"/>
  <c r="AP138" i="8"/>
  <c r="AJ138" i="8"/>
  <c r="AO138" i="8" s="1"/>
  <c r="AP422" i="8"/>
  <c r="AG422" i="8" s="1"/>
  <c r="AJ422" i="8"/>
  <c r="AO422" i="8" s="1"/>
  <c r="P422" i="8"/>
  <c r="Q422" i="8" s="1"/>
  <c r="AE422" i="8" s="1"/>
  <c r="AP357" i="8"/>
  <c r="P357" i="8"/>
  <c r="Q357" i="8" s="1"/>
  <c r="AE357" i="8" s="1"/>
  <c r="AJ357" i="8"/>
  <c r="AO357" i="8" s="1"/>
  <c r="AP177" i="8"/>
  <c r="P177" i="8"/>
  <c r="Q177" i="8" s="1"/>
  <c r="AE177" i="8" s="1"/>
  <c r="AJ177" i="8"/>
  <c r="AO177" i="8" s="1"/>
  <c r="P369" i="8"/>
  <c r="Q369" i="8" s="1"/>
  <c r="AE369" i="8" s="1"/>
  <c r="AP369" i="8"/>
  <c r="AJ369" i="8"/>
  <c r="AO369" i="8" s="1"/>
  <c r="AP304" i="8"/>
  <c r="P304" i="8"/>
  <c r="Q304" i="8" s="1"/>
  <c r="AE304" i="8" s="1"/>
  <c r="AJ304" i="8"/>
  <c r="AO304" i="8" s="1"/>
  <c r="AP158" i="8"/>
  <c r="P158" i="8"/>
  <c r="Q158" i="8" s="1"/>
  <c r="AE158" i="8" s="1"/>
  <c r="AJ158" i="8"/>
  <c r="AO158" i="8" s="1"/>
  <c r="P395" i="8"/>
  <c r="Q395" i="8" s="1"/>
  <c r="AE395" i="8" s="1"/>
  <c r="AP395" i="8"/>
  <c r="AJ395" i="8"/>
  <c r="AO395" i="8" s="1"/>
  <c r="AP427" i="8"/>
  <c r="P427" i="8"/>
  <c r="Q427" i="8" s="1"/>
  <c r="AE427" i="8" s="1"/>
  <c r="AJ427" i="8"/>
  <c r="AO427" i="8" s="1"/>
  <c r="AP217" i="8"/>
  <c r="P217" i="8"/>
  <c r="Q217" i="8" s="1"/>
  <c r="AE217" i="8" s="1"/>
  <c r="AJ217" i="8"/>
  <c r="AO217" i="8" s="1"/>
  <c r="AP201" i="8"/>
  <c r="P201" i="8"/>
  <c r="Q201" i="8" s="1"/>
  <c r="AE201" i="8" s="1"/>
  <c r="AJ201" i="8"/>
  <c r="AO201" i="8" s="1"/>
  <c r="AP104" i="8"/>
  <c r="P104" i="8"/>
  <c r="Q104" i="8" s="1"/>
  <c r="AE104" i="8" s="1"/>
  <c r="AJ104" i="8"/>
  <c r="AO104" i="8" s="1"/>
  <c r="P393" i="8"/>
  <c r="Q393" i="8" s="1"/>
  <c r="AE393" i="8" s="1"/>
  <c r="AP393" i="8"/>
  <c r="AJ393" i="8"/>
  <c r="AO393" i="8" s="1"/>
  <c r="P303" i="8"/>
  <c r="Q303" i="8" s="1"/>
  <c r="AE303" i="8" s="1"/>
  <c r="AP303" i="8"/>
  <c r="AJ303" i="8"/>
  <c r="AO303" i="8" s="1"/>
  <c r="P405" i="8"/>
  <c r="Q405" i="8" s="1"/>
  <c r="AE405" i="8" s="1"/>
  <c r="AP405" i="8"/>
  <c r="AJ405" i="8"/>
  <c r="AO405" i="8" s="1"/>
  <c r="AP271" i="8"/>
  <c r="P271" i="8"/>
  <c r="Q271" i="8" s="1"/>
  <c r="AE271" i="8" s="1"/>
  <c r="AJ271" i="8"/>
  <c r="AO271" i="8" s="1"/>
  <c r="AP62" i="8"/>
  <c r="AJ62" i="8"/>
  <c r="AO62" i="8" s="1"/>
  <c r="P62" i="8"/>
  <c r="Q62" i="8" s="1"/>
  <c r="AE62" i="8" s="1"/>
  <c r="AP335" i="8"/>
  <c r="AG335" i="8" s="1"/>
  <c r="AJ335" i="8"/>
  <c r="AO335" i="8" s="1"/>
  <c r="P335" i="8"/>
  <c r="Q335" i="8" s="1"/>
  <c r="AE335" i="8" s="1"/>
  <c r="AP166" i="8"/>
  <c r="AJ166" i="8"/>
  <c r="AO166" i="8" s="1"/>
  <c r="P166" i="8"/>
  <c r="Q166" i="8" s="1"/>
  <c r="AE166" i="8" s="1"/>
  <c r="P100" i="8"/>
  <c r="Q100" i="8" s="1"/>
  <c r="AE100" i="8" s="1"/>
  <c r="AP100" i="8"/>
  <c r="AJ100" i="8"/>
  <c r="AO100" i="8" s="1"/>
  <c r="AP129" i="8"/>
  <c r="AJ129" i="8"/>
  <c r="AO129" i="8" s="1"/>
  <c r="P129" i="8"/>
  <c r="Q129" i="8" s="1"/>
  <c r="AE129" i="8" s="1"/>
  <c r="AP235" i="8"/>
  <c r="AG235" i="8" s="1"/>
  <c r="AJ235" i="8"/>
  <c r="AO235" i="8" s="1"/>
  <c r="P235" i="8"/>
  <c r="Q235" i="8" s="1"/>
  <c r="AE235" i="8" s="1"/>
  <c r="AP348" i="8"/>
  <c r="P348" i="8"/>
  <c r="Q348" i="8" s="1"/>
  <c r="AE348" i="8" s="1"/>
  <c r="AJ348" i="8"/>
  <c r="AO348" i="8" s="1"/>
  <c r="AP383" i="8"/>
  <c r="AJ383" i="8"/>
  <c r="AO383" i="8" s="1"/>
  <c r="P383" i="8"/>
  <c r="Q383" i="8" s="1"/>
  <c r="AE383" i="8" s="1"/>
  <c r="AP22" i="8"/>
  <c r="AJ22" i="8"/>
  <c r="AO22" i="8" s="1"/>
  <c r="P22" i="8"/>
  <c r="Q22" i="8" s="1"/>
  <c r="AE22" i="8" s="1"/>
  <c r="AP50" i="8"/>
  <c r="AJ50" i="8"/>
  <c r="AO50" i="8" s="1"/>
  <c r="P50" i="8"/>
  <c r="Q50" i="8" s="1"/>
  <c r="AE50" i="8" s="1"/>
  <c r="AP260" i="8"/>
  <c r="P260" i="8"/>
  <c r="Q260" i="8" s="1"/>
  <c r="AE260" i="8" s="1"/>
  <c r="AJ260" i="8"/>
  <c r="AO260" i="8" s="1"/>
  <c r="AP254" i="8"/>
  <c r="P254" i="8"/>
  <c r="Q254" i="8" s="1"/>
  <c r="AE254" i="8" s="1"/>
  <c r="AJ254" i="8"/>
  <c r="AO254" i="8" s="1"/>
  <c r="P236" i="8"/>
  <c r="Q236" i="8" s="1"/>
  <c r="AE236" i="8" s="1"/>
  <c r="AP236" i="8"/>
  <c r="AJ236" i="8"/>
  <c r="AO236" i="8" s="1"/>
  <c r="AP408" i="8"/>
  <c r="P408" i="8"/>
  <c r="Q408" i="8" s="1"/>
  <c r="AE408" i="8" s="1"/>
  <c r="AJ408" i="8"/>
  <c r="AO408" i="8" s="1"/>
  <c r="AP32" i="8"/>
  <c r="P32" i="8"/>
  <c r="Q32" i="8" s="1"/>
  <c r="AE32" i="8" s="1"/>
  <c r="AJ32" i="8"/>
  <c r="AO32" i="8" s="1"/>
  <c r="AP33" i="8"/>
  <c r="AJ33" i="8"/>
  <c r="AO33" i="8" s="1"/>
  <c r="P33" i="8"/>
  <c r="Q33" i="8" s="1"/>
  <c r="AE33" i="8" s="1"/>
  <c r="AP211" i="8"/>
  <c r="P211" i="8"/>
  <c r="Q211" i="8" s="1"/>
  <c r="AE211" i="8" s="1"/>
  <c r="AJ211" i="8"/>
  <c r="AO211" i="8" s="1"/>
  <c r="P262" i="8"/>
  <c r="Q262" i="8" s="1"/>
  <c r="AE262" i="8" s="1"/>
  <c r="AP262" i="8"/>
  <c r="AJ262" i="8"/>
  <c r="AO262" i="8" s="1"/>
  <c r="AP308" i="8"/>
  <c r="AJ308" i="8"/>
  <c r="AO308" i="8" s="1"/>
  <c r="P308" i="8"/>
  <c r="Q308" i="8" s="1"/>
  <c r="AE308" i="8" s="1"/>
  <c r="AP305" i="8"/>
  <c r="P305" i="8"/>
  <c r="Q305" i="8" s="1"/>
  <c r="AE305" i="8" s="1"/>
  <c r="AJ305" i="8"/>
  <c r="AO305" i="8" s="1"/>
  <c r="AP77" i="8"/>
  <c r="AJ77" i="8"/>
  <c r="AO77" i="8" s="1"/>
  <c r="P77" i="8"/>
  <c r="Q77" i="8" s="1"/>
  <c r="AE77" i="8" s="1"/>
  <c r="P55" i="8"/>
  <c r="Q55" i="8" s="1"/>
  <c r="AE55" i="8" s="1"/>
  <c r="AP55" i="8"/>
  <c r="AJ55" i="8"/>
  <c r="AO55" i="8" s="1"/>
  <c r="AP221" i="8"/>
  <c r="P221" i="8"/>
  <c r="Q221" i="8" s="1"/>
  <c r="AE221" i="8" s="1"/>
  <c r="AJ221" i="8"/>
  <c r="AO221" i="8" s="1"/>
  <c r="AP279" i="8"/>
  <c r="P279" i="8"/>
  <c r="Q279" i="8" s="1"/>
  <c r="AE279" i="8" s="1"/>
  <c r="AJ279" i="8"/>
  <c r="AO279" i="8" s="1"/>
  <c r="AJ312" i="8"/>
  <c r="AO312" i="8" s="1"/>
  <c r="AP312" i="8"/>
  <c r="P312" i="8"/>
  <c r="Q312" i="8" s="1"/>
  <c r="AE312" i="8" s="1"/>
  <c r="AP345" i="8"/>
  <c r="AJ345" i="8"/>
  <c r="AO345" i="8" s="1"/>
  <c r="P345" i="8"/>
  <c r="Q345" i="8" s="1"/>
  <c r="AE345" i="8" s="1"/>
  <c r="P102" i="8"/>
  <c r="Q102" i="8" s="1"/>
  <c r="AE102" i="8" s="1"/>
  <c r="AP102" i="8"/>
  <c r="AJ102" i="8"/>
  <c r="AO102" i="8" s="1"/>
  <c r="AP86" i="8"/>
  <c r="P86" i="8"/>
  <c r="Q86" i="8" s="1"/>
  <c r="AE86" i="8" s="1"/>
  <c r="AJ86" i="8"/>
  <c r="AO86" i="8" s="1"/>
  <c r="P164" i="8"/>
  <c r="Q164" i="8" s="1"/>
  <c r="AE164" i="8" s="1"/>
  <c r="AP164" i="8"/>
  <c r="AG164" i="8" s="1"/>
  <c r="AJ164" i="8"/>
  <c r="AO164" i="8" s="1"/>
  <c r="AP246" i="8"/>
  <c r="AJ246" i="8"/>
  <c r="AO246" i="8" s="1"/>
  <c r="P246" i="8"/>
  <c r="Q246" i="8" s="1"/>
  <c r="AE246" i="8" s="1"/>
  <c r="AP259" i="8"/>
  <c r="AJ259" i="8"/>
  <c r="AO259" i="8" s="1"/>
  <c r="P259" i="8"/>
  <c r="Q259" i="8" s="1"/>
  <c r="AE259" i="8" s="1"/>
  <c r="AP347" i="8"/>
  <c r="AJ347" i="8"/>
  <c r="AO347" i="8" s="1"/>
  <c r="P347" i="8"/>
  <c r="Q347" i="8" s="1"/>
  <c r="AE347" i="8" s="1"/>
  <c r="AP426" i="8"/>
  <c r="AJ426" i="8"/>
  <c r="AO426" i="8" s="1"/>
  <c r="P426" i="8"/>
  <c r="Q426" i="8" s="1"/>
  <c r="AE426" i="8" s="1"/>
  <c r="AP9" i="8"/>
  <c r="AJ9" i="8"/>
  <c r="AO9" i="8" s="1"/>
  <c r="P9" i="8"/>
  <c r="Q9" i="8" s="1"/>
  <c r="AE9" i="8" s="1"/>
  <c r="AP157" i="8"/>
  <c r="P157" i="8"/>
  <c r="Q157" i="8" s="1"/>
  <c r="AE157" i="8" s="1"/>
  <c r="AJ157" i="8"/>
  <c r="AO157" i="8" s="1"/>
  <c r="AP249" i="8"/>
  <c r="AJ249" i="8"/>
  <c r="AO249" i="8" s="1"/>
  <c r="P249" i="8"/>
  <c r="Q249" i="8" s="1"/>
  <c r="AE249" i="8" s="1"/>
  <c r="AP268" i="8"/>
  <c r="AJ268" i="8"/>
  <c r="AO268" i="8" s="1"/>
  <c r="P268" i="8"/>
  <c r="Q268" i="8" s="1"/>
  <c r="AE268" i="8" s="1"/>
  <c r="AP387" i="8"/>
  <c r="AJ387" i="8"/>
  <c r="AO387" i="8" s="1"/>
  <c r="P387" i="8"/>
  <c r="Q387" i="8" s="1"/>
  <c r="AE387" i="8" s="1"/>
  <c r="AP15" i="8"/>
  <c r="P15" i="8"/>
  <c r="Q15" i="8" s="1"/>
  <c r="AE15" i="8" s="1"/>
  <c r="AJ15" i="8"/>
  <c r="AO15" i="8" s="1"/>
  <c r="P24" i="8"/>
  <c r="Q24" i="8" s="1"/>
  <c r="AE24" i="8" s="1"/>
  <c r="AP24" i="8"/>
  <c r="AJ24" i="8"/>
  <c r="AO24" i="8" s="1"/>
  <c r="P173" i="8"/>
  <c r="Q173" i="8" s="1"/>
  <c r="AE173" i="8" s="1"/>
  <c r="AP173" i="8"/>
  <c r="AJ173" i="8"/>
  <c r="AO173" i="8" s="1"/>
  <c r="P186" i="8"/>
  <c r="Q186" i="8" s="1"/>
  <c r="AE186" i="8" s="1"/>
  <c r="AP186" i="8"/>
  <c r="AJ186" i="8"/>
  <c r="AO186" i="8" s="1"/>
  <c r="P290" i="8"/>
  <c r="Q290" i="8" s="1"/>
  <c r="AE290" i="8" s="1"/>
  <c r="AP290" i="8"/>
  <c r="AJ290" i="8"/>
  <c r="AO290" i="8" s="1"/>
  <c r="AP390" i="8"/>
  <c r="P390" i="8"/>
  <c r="Q390" i="8" s="1"/>
  <c r="AE390" i="8" s="1"/>
  <c r="AJ390" i="8"/>
  <c r="AO390" i="8" s="1"/>
  <c r="AP70" i="8"/>
  <c r="AJ70" i="8"/>
  <c r="AO70" i="8" s="1"/>
  <c r="P70" i="8"/>
  <c r="Q70" i="8" s="1"/>
  <c r="AE70" i="8" s="1"/>
  <c r="P88" i="8"/>
  <c r="Q88" i="8" s="1"/>
  <c r="AE88" i="8" s="1"/>
  <c r="AP88" i="8"/>
  <c r="AJ88" i="8"/>
  <c r="AO88" i="8" s="1"/>
  <c r="AP87" i="8"/>
  <c r="AJ87" i="8"/>
  <c r="AO87" i="8" s="1"/>
  <c r="P87" i="8"/>
  <c r="Q87" i="8" s="1"/>
  <c r="AE87" i="8" s="1"/>
  <c r="AP320" i="8"/>
  <c r="AJ320" i="8"/>
  <c r="AO320" i="8" s="1"/>
  <c r="P320" i="8"/>
  <c r="Q320" i="8" s="1"/>
  <c r="AE320" i="8" s="1"/>
  <c r="AP208" i="8"/>
  <c r="P208" i="8"/>
  <c r="Q208" i="8" s="1"/>
  <c r="AE208" i="8" s="1"/>
  <c r="AJ208" i="8"/>
  <c r="AO208" i="8" s="1"/>
  <c r="AP411" i="8"/>
  <c r="AJ411" i="8"/>
  <c r="AO411" i="8" s="1"/>
  <c r="P411" i="8"/>
  <c r="Q411" i="8" s="1"/>
  <c r="AE411" i="8" s="1"/>
  <c r="P412" i="8"/>
  <c r="Q412" i="8" s="1"/>
  <c r="AE412" i="8" s="1"/>
  <c r="AP412" i="8"/>
  <c r="AJ412" i="8"/>
  <c r="AO412" i="8" s="1"/>
  <c r="AP253" i="8"/>
  <c r="AJ253" i="8"/>
  <c r="AO253" i="8" s="1"/>
  <c r="P253" i="8"/>
  <c r="Q253" i="8" s="1"/>
  <c r="AE253" i="8" s="1"/>
  <c r="AP310" i="8"/>
  <c r="P310" i="8"/>
  <c r="Q310" i="8" s="1"/>
  <c r="AE310" i="8" s="1"/>
  <c r="AJ310" i="8"/>
  <c r="AO310" i="8" s="1"/>
  <c r="AP135" i="8"/>
  <c r="AJ135" i="8"/>
  <c r="AO135" i="8" s="1"/>
  <c r="P135" i="8"/>
  <c r="Q135" i="8" s="1"/>
  <c r="AE135" i="8" s="1"/>
  <c r="AJ170" i="8"/>
  <c r="AO170" i="8" s="1"/>
  <c r="AP170" i="8"/>
  <c r="P170" i="8"/>
  <c r="Q170" i="8" s="1"/>
  <c r="AE170" i="8" s="1"/>
  <c r="AP85" i="8"/>
  <c r="P85" i="8"/>
  <c r="Q85" i="8" s="1"/>
  <c r="AE85" i="8" s="1"/>
  <c r="AJ85" i="8"/>
  <c r="AO85" i="8" s="1"/>
  <c r="AP292" i="8"/>
  <c r="AJ292" i="8"/>
  <c r="AO292" i="8" s="1"/>
  <c r="P292" i="8"/>
  <c r="Q292" i="8" s="1"/>
  <c r="AE292" i="8" s="1"/>
  <c r="AP168" i="8"/>
  <c r="P168" i="8"/>
  <c r="Q168" i="8" s="1"/>
  <c r="AE168" i="8" s="1"/>
  <c r="AJ168" i="8"/>
  <c r="AO168" i="8" s="1"/>
  <c r="P99" i="8"/>
  <c r="Q99" i="8" s="1"/>
  <c r="AE99" i="8" s="1"/>
  <c r="AP99" i="8"/>
  <c r="AJ99" i="8"/>
  <c r="AO99" i="8" s="1"/>
  <c r="AP31" i="8"/>
  <c r="AJ31" i="8"/>
  <c r="AO31" i="8" s="1"/>
  <c r="P31" i="8"/>
  <c r="Q31" i="8" s="1"/>
  <c r="AE31" i="8" s="1"/>
  <c r="AF339" i="8"/>
  <c r="AP309" i="8"/>
  <c r="P309" i="8"/>
  <c r="Q309" i="8" s="1"/>
  <c r="AE309" i="8" s="1"/>
  <c r="AJ309" i="8"/>
  <c r="AO309" i="8" s="1"/>
  <c r="P361" i="8"/>
  <c r="Q361" i="8" s="1"/>
  <c r="AE361" i="8" s="1"/>
  <c r="AP361" i="8"/>
  <c r="AJ361" i="8"/>
  <c r="AO361" i="8" s="1"/>
  <c r="AP213" i="8"/>
  <c r="P213" i="8"/>
  <c r="Q213" i="8" s="1"/>
  <c r="AE213" i="8" s="1"/>
  <c r="AJ213" i="8"/>
  <c r="AO213" i="8" s="1"/>
  <c r="AP188" i="8"/>
  <c r="AJ188" i="8"/>
  <c r="AO188" i="8" s="1"/>
  <c r="P188" i="8"/>
  <c r="Q188" i="8" s="1"/>
  <c r="AE188" i="8" s="1"/>
  <c r="AP56" i="8"/>
  <c r="AJ56" i="8"/>
  <c r="AO56" i="8" s="1"/>
  <c r="P56" i="8"/>
  <c r="Q56" i="8" s="1"/>
  <c r="AE56" i="8" s="1"/>
  <c r="AF363" i="8"/>
  <c r="AP334" i="8"/>
  <c r="AJ334" i="8"/>
  <c r="AO334" i="8" s="1"/>
  <c r="P334" i="8"/>
  <c r="Q334" i="8" s="1"/>
  <c r="AE334" i="8" s="1"/>
  <c r="AP178" i="8"/>
  <c r="AJ178" i="8"/>
  <c r="AO178" i="8" s="1"/>
  <c r="P178" i="8"/>
  <c r="Q178" i="8" s="1"/>
  <c r="AE178" i="8" s="1"/>
  <c r="AP167" i="8"/>
  <c r="AJ167" i="8"/>
  <c r="AO167" i="8" s="1"/>
  <c r="P167" i="8"/>
  <c r="Q167" i="8" s="1"/>
  <c r="AE167" i="8" s="1"/>
  <c r="AP36" i="8"/>
  <c r="P36" i="8"/>
  <c r="Q36" i="8" s="1"/>
  <c r="AE36" i="8" s="1"/>
  <c r="AJ36" i="8"/>
  <c r="AO36" i="8" s="1"/>
  <c r="AF235" i="8"/>
  <c r="AP325" i="8"/>
  <c r="AG325" i="8" s="1"/>
  <c r="AJ325" i="8"/>
  <c r="AO325" i="8" s="1"/>
  <c r="P325" i="8"/>
  <c r="Q325" i="8" s="1"/>
  <c r="AE325" i="8" s="1"/>
  <c r="P152" i="8"/>
  <c r="Q152" i="8" s="1"/>
  <c r="AE152" i="8" s="1"/>
  <c r="AP152" i="8"/>
  <c r="AJ152" i="8"/>
  <c r="AO152" i="8" s="1"/>
  <c r="AP160" i="8"/>
  <c r="AJ160" i="8"/>
  <c r="AO160" i="8" s="1"/>
  <c r="P160" i="8"/>
  <c r="Q160" i="8" s="1"/>
  <c r="AE160" i="8" s="1"/>
  <c r="AP10" i="8"/>
  <c r="P10" i="8"/>
  <c r="Q10" i="8" s="1"/>
  <c r="AE10" i="8" s="1"/>
  <c r="AJ10" i="8"/>
  <c r="AO10" i="8" s="1"/>
  <c r="AF26" i="8"/>
  <c r="AP39" i="8"/>
  <c r="AJ39" i="8"/>
  <c r="AO39" i="8" s="1"/>
  <c r="P39" i="8"/>
  <c r="Q39" i="8" s="1"/>
  <c r="AE39" i="8" s="1"/>
  <c r="AP197" i="8"/>
  <c r="P197" i="8"/>
  <c r="Q197" i="8" s="1"/>
  <c r="AE197" i="8" s="1"/>
  <c r="AJ197" i="8"/>
  <c r="AO197" i="8" s="1"/>
  <c r="AP264" i="8"/>
  <c r="AJ264" i="8"/>
  <c r="AO264" i="8" s="1"/>
  <c r="P264" i="8"/>
  <c r="Q264" i="8" s="1"/>
  <c r="AE264" i="8" s="1"/>
  <c r="AP385" i="8"/>
  <c r="P385" i="8"/>
  <c r="Q385" i="8" s="1"/>
  <c r="AE385" i="8" s="1"/>
  <c r="AJ385" i="8"/>
  <c r="AO385" i="8" s="1"/>
  <c r="AP209" i="8"/>
  <c r="P209" i="8"/>
  <c r="Q209" i="8" s="1"/>
  <c r="AE209" i="8" s="1"/>
  <c r="AJ209" i="8"/>
  <c r="AO209" i="8" s="1"/>
  <c r="AP128" i="8"/>
  <c r="AJ128" i="8"/>
  <c r="AO128" i="8" s="1"/>
  <c r="P128" i="8"/>
  <c r="Q128" i="8" s="1"/>
  <c r="AE128" i="8" s="1"/>
  <c r="AP299" i="8"/>
  <c r="P299" i="8"/>
  <c r="Q299" i="8" s="1"/>
  <c r="AE299" i="8" s="1"/>
  <c r="AJ299" i="8"/>
  <c r="AO299" i="8" s="1"/>
  <c r="P44" i="8"/>
  <c r="Q44" i="8" s="1"/>
  <c r="AE44" i="8" s="1"/>
  <c r="AP44" i="8"/>
  <c r="AJ44" i="8"/>
  <c r="AO44" i="8" s="1"/>
  <c r="AP378" i="8"/>
  <c r="AJ378" i="8"/>
  <c r="AO378" i="8" s="1"/>
  <c r="P378" i="8"/>
  <c r="Q378" i="8" s="1"/>
  <c r="AE378" i="8" s="1"/>
  <c r="P172" i="8"/>
  <c r="Q172" i="8" s="1"/>
  <c r="AE172" i="8" s="1"/>
  <c r="AP172" i="8"/>
  <c r="AG172" i="8" s="1"/>
  <c r="AJ172" i="8"/>
  <c r="AO172" i="8" s="1"/>
  <c r="AP386" i="8"/>
  <c r="P386" i="8"/>
  <c r="Q386" i="8" s="1"/>
  <c r="AE386" i="8" s="1"/>
  <c r="AJ386" i="8"/>
  <c r="AO386" i="8" s="1"/>
  <c r="AP179" i="8"/>
  <c r="AG179" i="8" s="1"/>
  <c r="AJ179" i="8"/>
  <c r="AO179" i="8" s="1"/>
  <c r="P179" i="8"/>
  <c r="Q179" i="8" s="1"/>
  <c r="AE179" i="8" s="1"/>
  <c r="AP60" i="8"/>
  <c r="P60" i="8"/>
  <c r="Q60" i="8" s="1"/>
  <c r="AE60" i="8" s="1"/>
  <c r="AJ60" i="8"/>
  <c r="AO60" i="8" s="1"/>
  <c r="AJ389" i="8"/>
  <c r="AO389" i="8" s="1"/>
  <c r="AP389" i="8"/>
  <c r="P389" i="8"/>
  <c r="Q389" i="8" s="1"/>
  <c r="AE389" i="8" s="1"/>
  <c r="AP199" i="8"/>
  <c r="P199" i="8"/>
  <c r="Q199" i="8" s="1"/>
  <c r="AE199" i="8" s="1"/>
  <c r="AJ199" i="8"/>
  <c r="AO199" i="8" s="1"/>
  <c r="AP16" i="8"/>
  <c r="AJ16" i="8"/>
  <c r="AO16" i="8" s="1"/>
  <c r="P16" i="8"/>
  <c r="Q16" i="8" s="1"/>
  <c r="AE16" i="8" s="1"/>
  <c r="AP350" i="8"/>
  <c r="P350" i="8"/>
  <c r="Q350" i="8" s="1"/>
  <c r="AE350" i="8" s="1"/>
  <c r="AJ350" i="8"/>
  <c r="AO350" i="8" s="1"/>
  <c r="P141" i="8"/>
  <c r="Q141" i="8" s="1"/>
  <c r="AE141" i="8" s="1"/>
  <c r="AP141" i="8"/>
  <c r="AJ141" i="8"/>
  <c r="AO141" i="8" s="1"/>
  <c r="AP212" i="8"/>
  <c r="P212" i="8"/>
  <c r="Q212" i="8" s="1"/>
  <c r="AE212" i="8" s="1"/>
  <c r="AJ212" i="8"/>
  <c r="AO212" i="8" s="1"/>
  <c r="AP116" i="8"/>
  <c r="P116" i="8"/>
  <c r="Q116" i="8" s="1"/>
  <c r="AE116" i="8" s="1"/>
  <c r="AJ116" i="8"/>
  <c r="AO116" i="8" s="1"/>
  <c r="AP270" i="8"/>
  <c r="AJ270" i="8"/>
  <c r="AO270" i="8" s="1"/>
  <c r="P270" i="8"/>
  <c r="Q270" i="8" s="1"/>
  <c r="AE270" i="8" s="1"/>
  <c r="AP225" i="8"/>
  <c r="P225" i="8"/>
  <c r="Q225" i="8" s="1"/>
  <c r="AE225" i="8" s="1"/>
  <c r="AJ225" i="8"/>
  <c r="AO225" i="8" s="1"/>
  <c r="AP54" i="8"/>
  <c r="AG54" i="8" s="1"/>
  <c r="AJ54" i="8"/>
  <c r="AO54" i="8" s="1"/>
  <c r="P54" i="8"/>
  <c r="Q54" i="8" s="1"/>
  <c r="AE54" i="8" s="1"/>
  <c r="AP417" i="8"/>
  <c r="AJ417" i="8"/>
  <c r="AO417" i="8" s="1"/>
  <c r="P417" i="8"/>
  <c r="Q417" i="8" s="1"/>
  <c r="AE417" i="8" s="1"/>
  <c r="AP288" i="8"/>
  <c r="P288" i="8"/>
  <c r="Q288" i="8" s="1"/>
  <c r="AE288" i="8" s="1"/>
  <c r="AJ288" i="8"/>
  <c r="AO288" i="8" s="1"/>
  <c r="AP64" i="8"/>
  <c r="AJ64" i="8"/>
  <c r="AO64" i="8" s="1"/>
  <c r="P64" i="8"/>
  <c r="Q64" i="8" s="1"/>
  <c r="AE64" i="8" s="1"/>
  <c r="AP359" i="8"/>
  <c r="P359" i="8"/>
  <c r="Q359" i="8" s="1"/>
  <c r="AE359" i="8" s="1"/>
  <c r="AJ359" i="8"/>
  <c r="AO359" i="8" s="1"/>
  <c r="AP202" i="8"/>
  <c r="AJ202" i="8"/>
  <c r="AO202" i="8" s="1"/>
  <c r="P202" i="8"/>
  <c r="Q202" i="8" s="1"/>
  <c r="AE202" i="8" s="1"/>
  <c r="AP256" i="8"/>
  <c r="AJ256" i="8"/>
  <c r="AO256" i="8" s="1"/>
  <c r="P256" i="8"/>
  <c r="Q256" i="8" s="1"/>
  <c r="AE256" i="8" s="1"/>
  <c r="AP133" i="8"/>
  <c r="P133" i="8"/>
  <c r="Q133" i="8" s="1"/>
  <c r="AE133" i="8" s="1"/>
  <c r="AJ133" i="8"/>
  <c r="AO133" i="8" s="1"/>
  <c r="AJ418" i="8"/>
  <c r="AO418" i="8" s="1"/>
  <c r="AP418" i="8"/>
  <c r="P418" i="8"/>
  <c r="Q418" i="8" s="1"/>
  <c r="AE418" i="8" s="1"/>
  <c r="AP266" i="8"/>
  <c r="P266" i="8"/>
  <c r="Q266" i="8" s="1"/>
  <c r="AE266" i="8" s="1"/>
  <c r="AJ266" i="8"/>
  <c r="AO266" i="8" s="1"/>
  <c r="AP214" i="8"/>
  <c r="AJ214" i="8"/>
  <c r="AO214" i="8" s="1"/>
  <c r="P214" i="8"/>
  <c r="Q214" i="8" s="1"/>
  <c r="AE214" i="8" s="1"/>
  <c r="AP362" i="8"/>
  <c r="P362" i="8"/>
  <c r="Q362" i="8" s="1"/>
  <c r="AE362" i="8" s="1"/>
  <c r="AJ362" i="8"/>
  <c r="AO362" i="8" s="1"/>
  <c r="AP358" i="8"/>
  <c r="AJ358" i="8"/>
  <c r="AO358" i="8" s="1"/>
  <c r="P358" i="8"/>
  <c r="Q358" i="8" s="1"/>
  <c r="AE358" i="8" s="1"/>
  <c r="AP229" i="8"/>
  <c r="P229" i="8"/>
  <c r="Q229" i="8" s="1"/>
  <c r="AE229" i="8" s="1"/>
  <c r="AJ229" i="8"/>
  <c r="AO229" i="8" s="1"/>
  <c r="P13" i="8"/>
  <c r="Q13" i="8" s="1"/>
  <c r="AE13" i="8" s="1"/>
  <c r="AP13" i="8"/>
  <c r="AJ13" i="8"/>
  <c r="AO13" i="8" s="1"/>
  <c r="AP368" i="8"/>
  <c r="P368" i="8"/>
  <c r="Q368" i="8" s="1"/>
  <c r="AE368" i="8" s="1"/>
  <c r="AJ368" i="8"/>
  <c r="AO368" i="8" s="1"/>
  <c r="AP379" i="8"/>
  <c r="AJ379" i="8"/>
  <c r="AO379" i="8" s="1"/>
  <c r="P379" i="8"/>
  <c r="Q379" i="8" s="1"/>
  <c r="AE379" i="8" s="1"/>
  <c r="P247" i="8"/>
  <c r="Q247" i="8" s="1"/>
  <c r="AE247" i="8" s="1"/>
  <c r="AP247" i="8"/>
  <c r="AJ247" i="8"/>
  <c r="AO247" i="8" s="1"/>
  <c r="AP429" i="8"/>
  <c r="AJ429" i="8"/>
  <c r="AO429" i="8" s="1"/>
  <c r="P429" i="8"/>
  <c r="Q429" i="8" s="1"/>
  <c r="AE429" i="8" s="1"/>
  <c r="AJ300" i="8"/>
  <c r="AO300" i="8" s="1"/>
  <c r="AP300" i="8"/>
  <c r="P300" i="8"/>
  <c r="Q300" i="8" s="1"/>
  <c r="AE300" i="8" s="1"/>
  <c r="AP46" i="8"/>
  <c r="AJ46" i="8"/>
  <c r="AO46" i="8" s="1"/>
  <c r="P46" i="8"/>
  <c r="Q46" i="8" s="1"/>
  <c r="AE46" i="8" s="1"/>
  <c r="AP392" i="8"/>
  <c r="P392" i="8"/>
  <c r="Q392" i="8" s="1"/>
  <c r="AE392" i="8" s="1"/>
  <c r="AJ392" i="8"/>
  <c r="AO392" i="8" s="1"/>
  <c r="P243" i="8"/>
  <c r="Q243" i="8" s="1"/>
  <c r="AE243" i="8" s="1"/>
  <c r="AP243" i="8"/>
  <c r="AJ243" i="8"/>
  <c r="AO243" i="8" s="1"/>
  <c r="AP144" i="8"/>
  <c r="AJ144" i="8"/>
  <c r="AO144" i="8" s="1"/>
  <c r="P144" i="8"/>
  <c r="Q144" i="8" s="1"/>
  <c r="AE144" i="8" s="1"/>
  <c r="AP163" i="8"/>
  <c r="AJ163" i="8"/>
  <c r="AO163" i="8" s="1"/>
  <c r="P163" i="8"/>
  <c r="Q163" i="8" s="1"/>
  <c r="AE163" i="8" s="1"/>
  <c r="AP366" i="8"/>
  <c r="AJ366" i="8"/>
  <c r="AO366" i="8" s="1"/>
  <c r="P366" i="8"/>
  <c r="Q366" i="8" s="1"/>
  <c r="AE366" i="8" s="1"/>
  <c r="AP273" i="8"/>
  <c r="P273" i="8"/>
  <c r="Q273" i="8" s="1"/>
  <c r="AE273" i="8" s="1"/>
  <c r="AJ273" i="8"/>
  <c r="AO273" i="8" s="1"/>
  <c r="AP154" i="8"/>
  <c r="P154" i="8"/>
  <c r="Q154" i="8" s="1"/>
  <c r="AE154" i="8" s="1"/>
  <c r="AJ154" i="8"/>
  <c r="AO154" i="8" s="1"/>
  <c r="AP94" i="8"/>
  <c r="AJ94" i="8"/>
  <c r="AO94" i="8" s="1"/>
  <c r="P94" i="8"/>
  <c r="Q94" i="8" s="1"/>
  <c r="AE94" i="8" s="1"/>
  <c r="AP341" i="8"/>
  <c r="P341" i="8"/>
  <c r="Q341" i="8" s="1"/>
  <c r="AE341" i="8" s="1"/>
  <c r="AJ341" i="8"/>
  <c r="AO341" i="8" s="1"/>
  <c r="AP281" i="8"/>
  <c r="P281" i="8"/>
  <c r="Q281" i="8" s="1"/>
  <c r="AE281" i="8" s="1"/>
  <c r="AJ281" i="8"/>
  <c r="AO281" i="8" s="1"/>
  <c r="AP196" i="8"/>
  <c r="AJ196" i="8"/>
  <c r="AO196" i="8" s="1"/>
  <c r="P196" i="8"/>
  <c r="Q196" i="8" s="1"/>
  <c r="AE196" i="8" s="1"/>
  <c r="AP251" i="8"/>
  <c r="P251" i="8"/>
  <c r="Q251" i="8" s="1"/>
  <c r="AE251" i="8" s="1"/>
  <c r="AJ251" i="8"/>
  <c r="AO251" i="8" s="1"/>
  <c r="AP72" i="8"/>
  <c r="AJ72" i="8"/>
  <c r="AO72" i="8" s="1"/>
  <c r="P72" i="8"/>
  <c r="Q72" i="8" s="1"/>
  <c r="AE72" i="8" s="1"/>
  <c r="AP205" i="8"/>
  <c r="P205" i="8"/>
  <c r="Q205" i="8" s="1"/>
  <c r="AE205" i="8" s="1"/>
  <c r="AJ205" i="8"/>
  <c r="AO205" i="8" s="1"/>
  <c r="P401" i="8"/>
  <c r="Q401" i="8" s="1"/>
  <c r="AE401" i="8" s="1"/>
  <c r="AP401" i="8"/>
  <c r="AJ401" i="8"/>
  <c r="AO401" i="8" s="1"/>
  <c r="AP137" i="8"/>
  <c r="AJ137" i="8"/>
  <c r="AO137" i="8" s="1"/>
  <c r="P137" i="8"/>
  <c r="Q137" i="8" s="1"/>
  <c r="AE137" i="8" s="1"/>
  <c r="AP263" i="8"/>
  <c r="P263" i="8"/>
  <c r="Q263" i="8" s="1"/>
  <c r="AE263" i="8" s="1"/>
  <c r="AJ263" i="8"/>
  <c r="AO263" i="8" s="1"/>
  <c r="AP19" i="8"/>
  <c r="P19" i="8"/>
  <c r="Q19" i="8" s="1"/>
  <c r="AE19" i="8" s="1"/>
  <c r="AJ19" i="8"/>
  <c r="AO19" i="8" s="1"/>
  <c r="AP106" i="8"/>
  <c r="P106" i="8"/>
  <c r="Q106" i="8" s="1"/>
  <c r="AE106" i="8" s="1"/>
  <c r="AJ106" i="8"/>
  <c r="AO106" i="8" s="1"/>
  <c r="AP143" i="8"/>
  <c r="AJ143" i="8"/>
  <c r="AO143" i="8" s="1"/>
  <c r="P143" i="8"/>
  <c r="Q143" i="8" s="1"/>
  <c r="AE143" i="8" s="1"/>
  <c r="AP194" i="8"/>
  <c r="AJ194" i="8"/>
  <c r="AO194" i="8" s="1"/>
  <c r="P194" i="8"/>
  <c r="Q194" i="8" s="1"/>
  <c r="AE194" i="8" s="1"/>
  <c r="AP286" i="8"/>
  <c r="P286" i="8"/>
  <c r="Q286" i="8" s="1"/>
  <c r="AE286" i="8" s="1"/>
  <c r="AJ286" i="8"/>
  <c r="AO286" i="8" s="1"/>
  <c r="AJ296" i="8"/>
  <c r="AO296" i="8" s="1"/>
  <c r="AP296" i="8"/>
  <c r="P296" i="8"/>
  <c r="Q296" i="8" s="1"/>
  <c r="AE296" i="8" s="1"/>
  <c r="AP21" i="8"/>
  <c r="AJ21" i="8"/>
  <c r="AO21" i="8" s="1"/>
  <c r="P21" i="8"/>
  <c r="Q21" i="8" s="1"/>
  <c r="AE21" i="8" s="1"/>
  <c r="AP48" i="8"/>
  <c r="AJ48" i="8"/>
  <c r="AO48" i="8" s="1"/>
  <c r="P48" i="8"/>
  <c r="Q48" i="8" s="1"/>
  <c r="AE48" i="8" s="1"/>
  <c r="AP117" i="8"/>
  <c r="AJ117" i="8"/>
  <c r="AO117" i="8" s="1"/>
  <c r="P117" i="8"/>
  <c r="Q117" i="8" s="1"/>
  <c r="AE117" i="8" s="1"/>
  <c r="AP258" i="8"/>
  <c r="P258" i="8"/>
  <c r="Q258" i="8" s="1"/>
  <c r="AE258" i="8" s="1"/>
  <c r="AJ258" i="8"/>
  <c r="AO258" i="8" s="1"/>
  <c r="AP306" i="8"/>
  <c r="P306" i="8"/>
  <c r="Q306" i="8" s="1"/>
  <c r="AE306" i="8" s="1"/>
  <c r="AJ306" i="8"/>
  <c r="AO306" i="8" s="1"/>
  <c r="AP402" i="8"/>
  <c r="P402" i="8"/>
  <c r="Q402" i="8" s="1"/>
  <c r="AE402" i="8" s="1"/>
  <c r="AJ402" i="8"/>
  <c r="AO402" i="8" s="1"/>
  <c r="AJ414" i="8"/>
  <c r="AO414" i="8" s="1"/>
  <c r="AP414" i="8"/>
  <c r="P414" i="8"/>
  <c r="Q414" i="8" s="1"/>
  <c r="AE414" i="8" s="1"/>
  <c r="AP91" i="8"/>
  <c r="P91" i="8"/>
  <c r="Q91" i="8" s="1"/>
  <c r="AE91" i="8" s="1"/>
  <c r="AJ91" i="8"/>
  <c r="AO91" i="8" s="1"/>
  <c r="AP150" i="8"/>
  <c r="P150" i="8"/>
  <c r="Q150" i="8" s="1"/>
  <c r="AE150" i="8" s="1"/>
  <c r="AJ150" i="8"/>
  <c r="AO150" i="8" s="1"/>
  <c r="AP261" i="8"/>
  <c r="AJ261" i="8"/>
  <c r="AO261" i="8" s="1"/>
  <c r="P261" i="8"/>
  <c r="Q261" i="8" s="1"/>
  <c r="AE261" i="8" s="1"/>
  <c r="AP352" i="8"/>
  <c r="P352" i="8"/>
  <c r="Q352" i="8" s="1"/>
  <c r="AE352" i="8" s="1"/>
  <c r="AJ352" i="8"/>
  <c r="AO352" i="8" s="1"/>
  <c r="AP311" i="8"/>
  <c r="AJ311" i="8"/>
  <c r="AO311" i="8" s="1"/>
  <c r="P311" i="8"/>
  <c r="Q311" i="8" s="1"/>
  <c r="AE311" i="8" s="1"/>
  <c r="AJ410" i="8"/>
  <c r="AO410" i="8" s="1"/>
  <c r="AP410" i="8"/>
  <c r="P410" i="8"/>
  <c r="Q410" i="8" s="1"/>
  <c r="AE410" i="8" s="1"/>
  <c r="AP430" i="8"/>
  <c r="P430" i="8"/>
  <c r="Q430" i="8" s="1"/>
  <c r="AE430" i="8" s="1"/>
  <c r="AJ430" i="8"/>
  <c r="AO430" i="8" s="1"/>
  <c r="AP34" i="8"/>
  <c r="AJ34" i="8"/>
  <c r="AO34" i="8" s="1"/>
  <c r="P34" i="8"/>
  <c r="Q34" i="8" s="1"/>
  <c r="AE34" i="8" s="1"/>
  <c r="AP176" i="8"/>
  <c r="AJ176" i="8"/>
  <c r="AO176" i="8" s="1"/>
  <c r="P176" i="8"/>
  <c r="Q176" i="8" s="1"/>
  <c r="AE176" i="8" s="1"/>
  <c r="AP276" i="8"/>
  <c r="P276" i="8"/>
  <c r="Q276" i="8" s="1"/>
  <c r="AE276" i="8" s="1"/>
  <c r="AJ276" i="8"/>
  <c r="AO276" i="8" s="1"/>
  <c r="AP327" i="8"/>
  <c r="P327" i="8"/>
  <c r="Q327" i="8" s="1"/>
  <c r="AE327" i="8" s="1"/>
  <c r="AJ327" i="8"/>
  <c r="AO327" i="8" s="1"/>
  <c r="AP20" i="8"/>
  <c r="AJ20" i="8"/>
  <c r="AO20" i="8" s="1"/>
  <c r="P20" i="8"/>
  <c r="Q20" i="8" s="1"/>
  <c r="AE20" i="8" s="1"/>
  <c r="AP37" i="8"/>
  <c r="P37" i="8"/>
  <c r="Q37" i="8" s="1"/>
  <c r="AE37" i="8" s="1"/>
  <c r="AJ37" i="8"/>
  <c r="AO37" i="8" s="1"/>
  <c r="AP134" i="8"/>
  <c r="AJ134" i="8"/>
  <c r="AO134" i="8" s="1"/>
  <c r="P134" i="8"/>
  <c r="Q134" i="8" s="1"/>
  <c r="AE134" i="8" s="1"/>
  <c r="AP192" i="8"/>
  <c r="AJ192" i="8"/>
  <c r="AO192" i="8" s="1"/>
  <c r="P192" i="8"/>
  <c r="Q192" i="8" s="1"/>
  <c r="AE192" i="8" s="1"/>
  <c r="AP329" i="8"/>
  <c r="AJ329" i="8"/>
  <c r="AO329" i="8" s="1"/>
  <c r="P329" i="8"/>
  <c r="Q329" i="8" s="1"/>
  <c r="AE329" i="8" s="1"/>
  <c r="AP275" i="8"/>
  <c r="AJ275" i="8"/>
  <c r="AO275" i="8" s="1"/>
  <c r="P275" i="8"/>
  <c r="Q275" i="8" s="1"/>
  <c r="AE275" i="8" s="1"/>
  <c r="AP338" i="8"/>
  <c r="AJ338" i="8"/>
  <c r="AO338" i="8" s="1"/>
  <c r="P338" i="8"/>
  <c r="Q338" i="8" s="1"/>
  <c r="AE338" i="8" s="1"/>
  <c r="AP267" i="8"/>
  <c r="AJ267" i="8"/>
  <c r="AO267" i="8" s="1"/>
  <c r="P267" i="8"/>
  <c r="Q267" i="8" s="1"/>
  <c r="AE267" i="8" s="1"/>
  <c r="AP230" i="8"/>
  <c r="AJ230" i="8"/>
  <c r="AO230" i="8" s="1"/>
  <c r="P230" i="8"/>
  <c r="Q230" i="8" s="1"/>
  <c r="AE230" i="8" s="1"/>
  <c r="AP274" i="8"/>
  <c r="P274" i="8"/>
  <c r="Q274" i="8" s="1"/>
  <c r="AE274" i="8" s="1"/>
  <c r="AJ274" i="8"/>
  <c r="AO274" i="8" s="1"/>
  <c r="AP127" i="8"/>
  <c r="AJ127" i="8"/>
  <c r="AO127" i="8" s="1"/>
  <c r="P127" i="8"/>
  <c r="Q127" i="8" s="1"/>
  <c r="AE127" i="8" s="1"/>
  <c r="AP162" i="8"/>
  <c r="AJ162" i="8"/>
  <c r="AO162" i="8" s="1"/>
  <c r="P162" i="8"/>
  <c r="Q162" i="8" s="1"/>
  <c r="AE162" i="8" s="1"/>
  <c r="AP25" i="8"/>
  <c r="P25" i="8"/>
  <c r="Q25" i="8" s="1"/>
  <c r="AE25" i="8" s="1"/>
  <c r="AJ25" i="8"/>
  <c r="AO25" i="8" s="1"/>
  <c r="AP30" i="8"/>
  <c r="P30" i="8"/>
  <c r="Q30" i="8" s="1"/>
  <c r="AE30" i="8" s="1"/>
  <c r="AJ30" i="8"/>
  <c r="AO30" i="8" s="1"/>
  <c r="AP287" i="8"/>
  <c r="AJ287" i="8"/>
  <c r="AO287" i="8" s="1"/>
  <c r="P287" i="8"/>
  <c r="Q287" i="8" s="1"/>
  <c r="AE287" i="8" s="1"/>
  <c r="AP175" i="8"/>
  <c r="P175" i="8"/>
  <c r="Q175" i="8" s="1"/>
  <c r="AE175" i="8" s="1"/>
  <c r="AJ175" i="8"/>
  <c r="AO175" i="8" s="1"/>
  <c r="P153" i="8"/>
  <c r="Q153" i="8" s="1"/>
  <c r="AE153" i="8" s="1"/>
  <c r="AP153" i="8"/>
  <c r="AJ153" i="8"/>
  <c r="AO153" i="8" s="1"/>
  <c r="AP101" i="8"/>
  <c r="AJ101" i="8"/>
  <c r="AO101" i="8" s="1"/>
  <c r="P101" i="8"/>
  <c r="Q101" i="8" s="1"/>
  <c r="AE101" i="8" s="1"/>
  <c r="P245" i="8"/>
  <c r="Q245" i="8" s="1"/>
  <c r="AE245" i="8" s="1"/>
  <c r="AP245" i="8"/>
  <c r="AJ245" i="8"/>
  <c r="AO245" i="8" s="1"/>
  <c r="AP307" i="8"/>
  <c r="AJ307" i="8"/>
  <c r="AO307" i="8" s="1"/>
  <c r="P307" i="8"/>
  <c r="Q307" i="8" s="1"/>
  <c r="AE307" i="8" s="1"/>
  <c r="AP90" i="8"/>
  <c r="P90" i="8"/>
  <c r="Q90" i="8" s="1"/>
  <c r="AE90" i="8" s="1"/>
  <c r="AJ90" i="8"/>
  <c r="AO90" i="8" s="1"/>
  <c r="AP126" i="8"/>
  <c r="P126" i="8"/>
  <c r="Q126" i="8" s="1"/>
  <c r="AE126" i="8" s="1"/>
  <c r="AJ126" i="8"/>
  <c r="AO126" i="8" s="1"/>
  <c r="AP351" i="8"/>
  <c r="P351" i="8"/>
  <c r="Q351" i="8" s="1"/>
  <c r="AE351" i="8" s="1"/>
  <c r="AJ351" i="8"/>
  <c r="AO351" i="8" s="1"/>
  <c r="AP234" i="8"/>
  <c r="AJ234" i="8"/>
  <c r="AO234" i="8" s="1"/>
  <c r="P234" i="8"/>
  <c r="Q234" i="8" s="1"/>
  <c r="AE234" i="8" s="1"/>
  <c r="AP344" i="8"/>
  <c r="P344" i="8"/>
  <c r="Q344" i="8" s="1"/>
  <c r="AE344" i="8" s="1"/>
  <c r="AJ344" i="8"/>
  <c r="AO344" i="8" s="1"/>
  <c r="AP3" i="8"/>
  <c r="P3" i="8"/>
  <c r="Q3" i="8" s="1"/>
  <c r="AE3" i="8" s="1"/>
  <c r="AJ3" i="8"/>
  <c r="AO3" i="8" s="1"/>
  <c r="AP293" i="8"/>
  <c r="P293" i="8"/>
  <c r="Q293" i="8" s="1"/>
  <c r="AE293" i="8" s="1"/>
  <c r="AJ293" i="8"/>
  <c r="AO293" i="8" s="1"/>
  <c r="AP95" i="8"/>
  <c r="P95" i="8"/>
  <c r="Q95" i="8" s="1"/>
  <c r="AE95" i="8" s="1"/>
  <c r="AJ95" i="8"/>
  <c r="AO95" i="8" s="1"/>
  <c r="AP400" i="8"/>
  <c r="P400" i="8"/>
  <c r="Q400" i="8" s="1"/>
  <c r="AE400" i="8" s="1"/>
  <c r="AJ400" i="8"/>
  <c r="AO400" i="8" s="1"/>
  <c r="AP282" i="8"/>
  <c r="P282" i="8"/>
  <c r="Q282" i="8" s="1"/>
  <c r="AE282" i="8" s="1"/>
  <c r="AJ282" i="8"/>
  <c r="AO282" i="8" s="1"/>
  <c r="AP353" i="8"/>
  <c r="P353" i="8"/>
  <c r="Q353" i="8" s="1"/>
  <c r="AE353" i="8" s="1"/>
  <c r="AJ353" i="8"/>
  <c r="AO353" i="8" s="1"/>
  <c r="AP283" i="8"/>
  <c r="P283" i="8"/>
  <c r="Q283" i="8" s="1"/>
  <c r="AE283" i="8" s="1"/>
  <c r="AJ283" i="8"/>
  <c r="AO283" i="8" s="1"/>
  <c r="AP187" i="8"/>
  <c r="AG187" i="8" s="1"/>
  <c r="AJ187" i="8"/>
  <c r="AO187" i="8" s="1"/>
  <c r="P187" i="8"/>
  <c r="Q187" i="8" s="1"/>
  <c r="AE187" i="8" s="1"/>
  <c r="AP49" i="8"/>
  <c r="P49" i="8"/>
  <c r="Q49" i="8" s="1"/>
  <c r="AE49" i="8" s="1"/>
  <c r="AJ49" i="8"/>
  <c r="AO49" i="8" s="1"/>
  <c r="AP277" i="8"/>
  <c r="AJ277" i="8"/>
  <c r="AO277" i="8" s="1"/>
  <c r="P277" i="8"/>
  <c r="Q277" i="8" s="1"/>
  <c r="AE277" i="8" s="1"/>
  <c r="AP181" i="8"/>
  <c r="P181" i="8"/>
  <c r="Q181" i="8" s="1"/>
  <c r="AE181" i="8" s="1"/>
  <c r="AJ181" i="8"/>
  <c r="AO181" i="8" s="1"/>
  <c r="AP180" i="8"/>
  <c r="P180" i="8"/>
  <c r="Q180" i="8" s="1"/>
  <c r="AE180" i="8" s="1"/>
  <c r="AJ180" i="8"/>
  <c r="AO180" i="8" s="1"/>
  <c r="AP337" i="8"/>
  <c r="P337" i="8"/>
  <c r="Q337" i="8" s="1"/>
  <c r="AE337" i="8" s="1"/>
  <c r="AJ337" i="8"/>
  <c r="AO337" i="8" s="1"/>
  <c r="AP113" i="8"/>
  <c r="AJ113" i="8"/>
  <c r="AO113" i="8" s="1"/>
  <c r="P113" i="8"/>
  <c r="Q113" i="8" s="1"/>
  <c r="AE113" i="8" s="1"/>
  <c r="AP118" i="8"/>
  <c r="AJ118" i="8"/>
  <c r="AO118" i="8" s="1"/>
  <c r="P118" i="8"/>
  <c r="Q118" i="8" s="1"/>
  <c r="AE118" i="8" s="1"/>
  <c r="AP74" i="8"/>
  <c r="P74" i="8"/>
  <c r="Q74" i="8" s="1"/>
  <c r="AE74" i="8" s="1"/>
  <c r="AJ74" i="8"/>
  <c r="AO74" i="8" s="1"/>
  <c r="AP231" i="8"/>
  <c r="AJ231" i="8"/>
  <c r="AO231" i="8" s="1"/>
  <c r="P231" i="8"/>
  <c r="Q231" i="8" s="1"/>
  <c r="AE231" i="8" s="1"/>
  <c r="AP76" i="8"/>
  <c r="AG76" i="8" s="1"/>
  <c r="AJ76" i="8"/>
  <c r="AO76" i="8" s="1"/>
  <c r="P76" i="8"/>
  <c r="Q76" i="8" s="1"/>
  <c r="AE76" i="8" s="1"/>
  <c r="AP295" i="8"/>
  <c r="AJ295" i="8"/>
  <c r="AO295" i="8" s="1"/>
  <c r="P295" i="8"/>
  <c r="Q295" i="8" s="1"/>
  <c r="AE295" i="8" s="1"/>
  <c r="AP156" i="8"/>
  <c r="P156" i="8"/>
  <c r="Q156" i="8" s="1"/>
  <c r="AE156" i="8" s="1"/>
  <c r="AJ156" i="8"/>
  <c r="AO156" i="8" s="1"/>
  <c r="AJ120" i="8"/>
  <c r="AO120" i="8" s="1"/>
  <c r="AP120" i="8"/>
  <c r="P120" i="8"/>
  <c r="Q120" i="8" s="1"/>
  <c r="AE120" i="8" s="1"/>
  <c r="AP321" i="8"/>
  <c r="P321" i="8"/>
  <c r="Q321" i="8" s="1"/>
  <c r="AE321" i="8" s="1"/>
  <c r="AJ321" i="8"/>
  <c r="AO321" i="8" s="1"/>
  <c r="AP191" i="8"/>
  <c r="P191" i="8"/>
  <c r="Q191" i="8" s="1"/>
  <c r="AE191" i="8" s="1"/>
  <c r="AJ191" i="8"/>
  <c r="AO191" i="8" s="1"/>
  <c r="AJ371" i="8"/>
  <c r="AO371" i="8" s="1"/>
  <c r="AP371" i="8"/>
  <c r="P371" i="8"/>
  <c r="Q371" i="8" s="1"/>
  <c r="AE371" i="8" s="1"/>
  <c r="AP284" i="8"/>
  <c r="P284" i="8"/>
  <c r="Q284" i="8" s="1"/>
  <c r="AE284" i="8" s="1"/>
  <c r="AJ284" i="8"/>
  <c r="AO284" i="8" s="1"/>
  <c r="AP336" i="8"/>
  <c r="P336" i="8"/>
  <c r="Q336" i="8" s="1"/>
  <c r="AE336" i="8" s="1"/>
  <c r="AJ336" i="8"/>
  <c r="AO336" i="8" s="1"/>
  <c r="AP131" i="8"/>
  <c r="P131" i="8"/>
  <c r="Q131" i="8" s="1"/>
  <c r="AE131" i="8" s="1"/>
  <c r="AJ131" i="8"/>
  <c r="AO131" i="8" s="1"/>
  <c r="AP2" i="8"/>
  <c r="AJ2" i="8"/>
  <c r="AO2" i="8" s="1"/>
  <c r="P2" i="8"/>
  <c r="Q2" i="8" s="1"/>
  <c r="AE2" i="8" s="1"/>
  <c r="AP301" i="8"/>
  <c r="P301" i="8"/>
  <c r="Q301" i="8" s="1"/>
  <c r="AE301" i="8" s="1"/>
  <c r="AJ301" i="8"/>
  <c r="AO301" i="8" s="1"/>
  <c r="AP112" i="8"/>
  <c r="P112" i="8"/>
  <c r="Q112" i="8" s="1"/>
  <c r="AE112" i="8" s="1"/>
  <c r="AJ112" i="8"/>
  <c r="AO112" i="8" s="1"/>
  <c r="AP81" i="8"/>
  <c r="P81" i="8"/>
  <c r="Q81" i="8" s="1"/>
  <c r="AE81" i="8" s="1"/>
  <c r="AJ81" i="8"/>
  <c r="AO81" i="8" s="1"/>
  <c r="AP218" i="8"/>
  <c r="AJ218" i="8"/>
  <c r="AO218" i="8" s="1"/>
  <c r="P218" i="8"/>
  <c r="Q218" i="8" s="1"/>
  <c r="AE218" i="8" s="1"/>
  <c r="AP406" i="8"/>
  <c r="AG406" i="8" s="1"/>
  <c r="AJ406" i="8"/>
  <c r="AO406" i="8" s="1"/>
  <c r="P406" i="8"/>
  <c r="Q406" i="8" s="1"/>
  <c r="AE406" i="8" s="1"/>
  <c r="AP63" i="8"/>
  <c r="P63" i="8"/>
  <c r="Q63" i="8" s="1"/>
  <c r="AE63" i="8" s="1"/>
  <c r="AJ63" i="8"/>
  <c r="AO63" i="8" s="1"/>
  <c r="AP365" i="8"/>
  <c r="AJ365" i="8"/>
  <c r="AO365" i="8" s="1"/>
  <c r="P365" i="8"/>
  <c r="Q365" i="8" s="1"/>
  <c r="AE365" i="8" s="1"/>
  <c r="AP222" i="8"/>
  <c r="AJ222" i="8"/>
  <c r="AO222" i="8" s="1"/>
  <c r="P222" i="8"/>
  <c r="Q222" i="8" s="1"/>
  <c r="AE222" i="8" s="1"/>
  <c r="AP388" i="8"/>
  <c r="AJ388" i="8"/>
  <c r="AO388" i="8" s="1"/>
  <c r="P388" i="8"/>
  <c r="Q388" i="8" s="1"/>
  <c r="AE388" i="8" s="1"/>
  <c r="AP174" i="8"/>
  <c r="P174" i="8"/>
  <c r="Q174" i="8" s="1"/>
  <c r="AE174" i="8" s="1"/>
  <c r="AJ174" i="8"/>
  <c r="AO174" i="8" s="1"/>
  <c r="AP349" i="8"/>
  <c r="P349" i="8"/>
  <c r="Q349" i="8" s="1"/>
  <c r="AE349" i="8" s="1"/>
  <c r="AJ349" i="8"/>
  <c r="AO349" i="8" s="1"/>
  <c r="AP121" i="8"/>
  <c r="AJ121" i="8"/>
  <c r="AO121" i="8" s="1"/>
  <c r="P121" i="8"/>
  <c r="Q121" i="8" s="1"/>
  <c r="AE121" i="8" s="1"/>
  <c r="AP239" i="8"/>
  <c r="P239" i="8"/>
  <c r="Q239" i="8" s="1"/>
  <c r="AE239" i="8" s="1"/>
  <c r="AJ239" i="8"/>
  <c r="AO239" i="8" s="1"/>
  <c r="AP8" i="8"/>
  <c r="AJ8" i="8"/>
  <c r="AO8" i="8" s="1"/>
  <c r="P8" i="8"/>
  <c r="Q8" i="8" s="1"/>
  <c r="AE8" i="8" s="1"/>
  <c r="AP105" i="8"/>
  <c r="P105" i="8"/>
  <c r="Q105" i="8" s="1"/>
  <c r="AE105" i="8" s="1"/>
  <c r="AJ105" i="8"/>
  <c r="AO105" i="8" s="1"/>
  <c r="AP190" i="8"/>
  <c r="P190" i="8"/>
  <c r="Q190" i="8" s="1"/>
  <c r="AE190" i="8" s="1"/>
  <c r="AJ190" i="8"/>
  <c r="AO190" i="8" s="1"/>
  <c r="AP399" i="8"/>
  <c r="P399" i="8"/>
  <c r="Q399" i="8" s="1"/>
  <c r="AE399" i="8" s="1"/>
  <c r="AJ399" i="8"/>
  <c r="AO399" i="8" s="1"/>
  <c r="AP71" i="8"/>
  <c r="P71" i="8"/>
  <c r="Q71" i="8" s="1"/>
  <c r="AE71" i="8" s="1"/>
  <c r="AJ71" i="8"/>
  <c r="AO71" i="8" s="1"/>
  <c r="AP80" i="8"/>
  <c r="P80" i="8"/>
  <c r="Q80" i="8" s="1"/>
  <c r="AE80" i="8" s="1"/>
  <c r="AJ80" i="8"/>
  <c r="AO80" i="8" s="1"/>
  <c r="AP200" i="8"/>
  <c r="AJ200" i="8"/>
  <c r="AO200" i="8" s="1"/>
  <c r="P200" i="8"/>
  <c r="Q200" i="8" s="1"/>
  <c r="AE200" i="8" s="1"/>
  <c r="AP289" i="8"/>
  <c r="AJ289" i="8"/>
  <c r="AO289" i="8" s="1"/>
  <c r="P289" i="8"/>
  <c r="Q289" i="8" s="1"/>
  <c r="AE289" i="8" s="1"/>
  <c r="AP380" i="8"/>
  <c r="AJ380" i="8"/>
  <c r="AO380" i="8" s="1"/>
  <c r="P380" i="8"/>
  <c r="Q380" i="8" s="1"/>
  <c r="AE380" i="8" s="1"/>
  <c r="AP384" i="8"/>
  <c r="P384" i="8"/>
  <c r="Q384" i="8" s="1"/>
  <c r="AE384" i="8" s="1"/>
  <c r="AJ384" i="8"/>
  <c r="AO384" i="8" s="1"/>
  <c r="AP40" i="8"/>
  <c r="AJ40" i="8"/>
  <c r="AO40" i="8" s="1"/>
  <c r="P40" i="8"/>
  <c r="Q40" i="8" s="1"/>
  <c r="AE40" i="8" s="1"/>
  <c r="AP132" i="8"/>
  <c r="P132" i="8"/>
  <c r="Q132" i="8" s="1"/>
  <c r="AE132" i="8" s="1"/>
  <c r="AJ132" i="8"/>
  <c r="AO132" i="8" s="1"/>
  <c r="AP184" i="8"/>
  <c r="AJ184" i="8"/>
  <c r="AO184" i="8" s="1"/>
  <c r="P184" i="8"/>
  <c r="Q184" i="8" s="1"/>
  <c r="AE184" i="8" s="1"/>
  <c r="AP360" i="8"/>
  <c r="P360" i="8"/>
  <c r="Q360" i="8" s="1"/>
  <c r="AE360" i="8" s="1"/>
  <c r="AJ360" i="8"/>
  <c r="AO360" i="8" s="1"/>
  <c r="AP302" i="8"/>
  <c r="P302" i="8"/>
  <c r="Q302" i="8" s="1"/>
  <c r="AE302" i="8" s="1"/>
  <c r="AJ302" i="8"/>
  <c r="AO302" i="8" s="1"/>
  <c r="AP5" i="8"/>
  <c r="AJ5" i="8"/>
  <c r="AO5" i="8" s="1"/>
  <c r="P5" i="8"/>
  <c r="Q5" i="8" s="1"/>
  <c r="AE5" i="8" s="1"/>
  <c r="AP58" i="8"/>
  <c r="AJ58" i="8"/>
  <c r="AO58" i="8" s="1"/>
  <c r="P58" i="8"/>
  <c r="Q58" i="8" s="1"/>
  <c r="AE58" i="8" s="1"/>
  <c r="AP140" i="8"/>
  <c r="P140" i="8"/>
  <c r="Q140" i="8" s="1"/>
  <c r="AE140" i="8" s="1"/>
  <c r="AJ140" i="8"/>
  <c r="AO140" i="8" s="1"/>
  <c r="AP240" i="8"/>
  <c r="P240" i="8"/>
  <c r="Q240" i="8" s="1"/>
  <c r="AE240" i="8" s="1"/>
  <c r="AJ240" i="8"/>
  <c r="AO240" i="8" s="1"/>
  <c r="AP189" i="8"/>
  <c r="AJ189" i="8"/>
  <c r="AO189" i="8" s="1"/>
  <c r="P189" i="8"/>
  <c r="Q189" i="8" s="1"/>
  <c r="AE189" i="8" s="1"/>
  <c r="AP416" i="8"/>
  <c r="P416" i="8"/>
  <c r="Q416" i="8" s="1"/>
  <c r="AE416" i="8" s="1"/>
  <c r="AJ416" i="8"/>
  <c r="AO416" i="8" s="1"/>
  <c r="AP12" i="8"/>
  <c r="AJ12" i="8"/>
  <c r="AO12" i="8" s="1"/>
  <c r="P12" i="8"/>
  <c r="Q12" i="8" s="1"/>
  <c r="AE12" i="8" s="1"/>
  <c r="AP59" i="8"/>
  <c r="AG59" i="8" s="1"/>
  <c r="P59" i="8"/>
  <c r="Q59" i="8" s="1"/>
  <c r="AE59" i="8" s="1"/>
  <c r="AJ59" i="8"/>
  <c r="AO59" i="8" s="1"/>
  <c r="AP151" i="8"/>
  <c r="AJ151" i="8"/>
  <c r="AO151" i="8" s="1"/>
  <c r="P151" i="8"/>
  <c r="Q151" i="8" s="1"/>
  <c r="AE151" i="8" s="1"/>
  <c r="AP257" i="8"/>
  <c r="P257" i="8"/>
  <c r="Q257" i="8" s="1"/>
  <c r="AE257" i="8" s="1"/>
  <c r="AJ257" i="8"/>
  <c r="AO257" i="8" s="1"/>
  <c r="AP195" i="8"/>
  <c r="AJ195" i="8"/>
  <c r="AO195" i="8" s="1"/>
  <c r="P195" i="8"/>
  <c r="Q195" i="8" s="1"/>
  <c r="AE195" i="8" s="1"/>
  <c r="AP419" i="8"/>
  <c r="AJ419" i="8"/>
  <c r="AO419" i="8" s="1"/>
  <c r="P419" i="8"/>
  <c r="Q419" i="8" s="1"/>
  <c r="AE419" i="8" s="1"/>
  <c r="AP29" i="8"/>
  <c r="AJ29" i="8"/>
  <c r="AO29" i="8" s="1"/>
  <c r="P29" i="8"/>
  <c r="Q29" i="8" s="1"/>
  <c r="AE29" i="8" s="1"/>
  <c r="AP431" i="8"/>
  <c r="P431" i="8"/>
  <c r="Q431" i="8" s="1"/>
  <c r="AE431" i="8" s="1"/>
  <c r="AJ431" i="8"/>
  <c r="AO431" i="8" s="1"/>
  <c r="P83" i="8"/>
  <c r="Q83" i="8" s="1"/>
  <c r="AE83" i="8" s="1"/>
  <c r="AP83" i="8"/>
  <c r="AJ83" i="8"/>
  <c r="AO83" i="8" s="1"/>
  <c r="AP210" i="8"/>
  <c r="P210" i="8"/>
  <c r="Q210" i="8" s="1"/>
  <c r="AE210" i="8" s="1"/>
  <c r="AJ210" i="8"/>
  <c r="AO210" i="8" s="1"/>
  <c r="AP313" i="8"/>
  <c r="AJ313" i="8"/>
  <c r="AO313" i="8" s="1"/>
  <c r="P313" i="8"/>
  <c r="Q313" i="8" s="1"/>
  <c r="AE313" i="8" s="1"/>
  <c r="P322" i="8"/>
  <c r="Q322" i="8" s="1"/>
  <c r="AE322" i="8" s="1"/>
  <c r="AP322" i="8"/>
  <c r="AJ322" i="8"/>
  <c r="AO322" i="8" s="1"/>
  <c r="AP23" i="8"/>
  <c r="AJ23" i="8"/>
  <c r="AO23" i="8" s="1"/>
  <c r="P23" i="8"/>
  <c r="Q23" i="8" s="1"/>
  <c r="AE23" i="8" s="1"/>
  <c r="P65" i="8"/>
  <c r="Q65" i="8" s="1"/>
  <c r="AE65" i="8" s="1"/>
  <c r="AP65" i="8"/>
  <c r="AJ65" i="8"/>
  <c r="AO65" i="8" s="1"/>
  <c r="AP123" i="8"/>
  <c r="P123" i="8"/>
  <c r="Q123" i="8" s="1"/>
  <c r="AE123" i="8" s="1"/>
  <c r="AJ123" i="8"/>
  <c r="AO123" i="8" s="1"/>
  <c r="P216" i="8"/>
  <c r="Q216" i="8" s="1"/>
  <c r="AE216" i="8" s="1"/>
  <c r="AP216" i="8"/>
  <c r="AJ216" i="8"/>
  <c r="AO216" i="8" s="1"/>
  <c r="AP317" i="8"/>
  <c r="AG317" i="8" s="1"/>
  <c r="P317" i="8"/>
  <c r="Q317" i="8" s="1"/>
  <c r="AE317" i="8" s="1"/>
  <c r="AJ317" i="8"/>
  <c r="AO317" i="8" s="1"/>
  <c r="AP346" i="8"/>
  <c r="P346" i="8"/>
  <c r="Q346" i="8" s="1"/>
  <c r="AE346" i="8" s="1"/>
  <c r="AJ346" i="8"/>
  <c r="AO346" i="8" s="1"/>
  <c r="AP28" i="8"/>
  <c r="P28" i="8"/>
  <c r="Q28" i="8" s="1"/>
  <c r="AE28" i="8" s="1"/>
  <c r="AJ28" i="8"/>
  <c r="AO28" i="8" s="1"/>
  <c r="AP78" i="8"/>
  <c r="P78" i="8"/>
  <c r="Q78" i="8" s="1"/>
  <c r="AE78" i="8" s="1"/>
  <c r="AJ78" i="8"/>
  <c r="AO78" i="8" s="1"/>
  <c r="AP125" i="8"/>
  <c r="AJ125" i="8"/>
  <c r="AO125" i="8" s="1"/>
  <c r="P125" i="8"/>
  <c r="Q125" i="8" s="1"/>
  <c r="AE125" i="8" s="1"/>
  <c r="P97" i="8"/>
  <c r="Q97" i="8" s="1"/>
  <c r="AE97" i="8" s="1"/>
  <c r="AP97" i="8"/>
  <c r="AJ97" i="8"/>
  <c r="AO97" i="8" s="1"/>
  <c r="AP355" i="8"/>
  <c r="P355" i="8"/>
  <c r="Q355" i="8" s="1"/>
  <c r="AE355" i="8" s="1"/>
  <c r="AJ355" i="8"/>
  <c r="AO355" i="8" s="1"/>
  <c r="AP372" i="8"/>
  <c r="P372" i="8"/>
  <c r="Q372" i="8" s="1"/>
  <c r="AE372" i="8" s="1"/>
  <c r="AJ372" i="8"/>
  <c r="AO372" i="8" s="1"/>
  <c r="AP57" i="8"/>
  <c r="AJ57" i="8"/>
  <c r="AO57" i="8" s="1"/>
  <c r="P57" i="8"/>
  <c r="Q57" i="8" s="1"/>
  <c r="AE57" i="8" s="1"/>
  <c r="P38" i="8"/>
  <c r="Q38" i="8" s="1"/>
  <c r="AE38" i="8" s="1"/>
  <c r="AP38" i="8"/>
  <c r="AJ38" i="8"/>
  <c r="AO38" i="8" s="1"/>
  <c r="AP215" i="8"/>
  <c r="AJ215" i="8"/>
  <c r="AO215" i="8" s="1"/>
  <c r="P215" i="8"/>
  <c r="Q215" i="8" s="1"/>
  <c r="AE215" i="8" s="1"/>
  <c r="AP146" i="8"/>
  <c r="AJ146" i="8"/>
  <c r="AO146" i="8" s="1"/>
  <c r="P146" i="8"/>
  <c r="Q146" i="8" s="1"/>
  <c r="AE146" i="8" s="1"/>
  <c r="AP291" i="8"/>
  <c r="AJ291" i="8"/>
  <c r="AO291" i="8" s="1"/>
  <c r="P291" i="8"/>
  <c r="Q291" i="8" s="1"/>
  <c r="AE291" i="8" s="1"/>
  <c r="AP396" i="8"/>
  <c r="AJ396" i="8"/>
  <c r="AO396" i="8" s="1"/>
  <c r="P396" i="8"/>
  <c r="Q396" i="8" s="1"/>
  <c r="AE396" i="8" s="1"/>
  <c r="AP374" i="8"/>
  <c r="AJ374" i="8"/>
  <c r="AO374" i="8" s="1"/>
  <c r="P374" i="8"/>
  <c r="Q374" i="8" s="1"/>
  <c r="AE374" i="8" s="1"/>
  <c r="AP232" i="8"/>
  <c r="P232" i="8"/>
  <c r="Q232" i="8" s="1"/>
  <c r="AE232" i="8" s="1"/>
  <c r="AJ232" i="8"/>
  <c r="AO232" i="8" s="1"/>
  <c r="AP226" i="8"/>
  <c r="P226" i="8"/>
  <c r="Q226" i="8" s="1"/>
  <c r="AE226" i="8" s="1"/>
  <c r="AJ226" i="8"/>
  <c r="AO226" i="8" s="1"/>
  <c r="AP242" i="8"/>
  <c r="AJ242" i="8"/>
  <c r="AO242" i="8" s="1"/>
  <c r="P242" i="8"/>
  <c r="Q242" i="8" s="1"/>
  <c r="AE242" i="8" s="1"/>
  <c r="AP122" i="8"/>
  <c r="P122" i="8"/>
  <c r="Q122" i="8" s="1"/>
  <c r="AE122" i="8" s="1"/>
  <c r="AJ122" i="8"/>
  <c r="AO122" i="8" s="1"/>
  <c r="AP130" i="8"/>
  <c r="AJ130" i="8"/>
  <c r="AO130" i="8" s="1"/>
  <c r="P130" i="8"/>
  <c r="Q130" i="8" s="1"/>
  <c r="AE130" i="8" s="1"/>
  <c r="AP7" i="8"/>
  <c r="P7" i="8"/>
  <c r="Q7" i="8" s="1"/>
  <c r="AE7" i="8" s="1"/>
  <c r="AJ7" i="8"/>
  <c r="AO7" i="8" s="1"/>
  <c r="AF164" i="8"/>
  <c r="AF119" i="8" l="1"/>
  <c r="AF406" i="8"/>
  <c r="AF76" i="8"/>
  <c r="AF322" i="8"/>
  <c r="AG322" i="8"/>
  <c r="AG83" i="8"/>
  <c r="AF83" i="8"/>
  <c r="AF30" i="8"/>
  <c r="AG30" i="8"/>
  <c r="AG122" i="8"/>
  <c r="AF122" i="8"/>
  <c r="AG215" i="8"/>
  <c r="AF215" i="8"/>
  <c r="AG28" i="8"/>
  <c r="AF28" i="8"/>
  <c r="AF313" i="8"/>
  <c r="AG313" i="8"/>
  <c r="AG190" i="8"/>
  <c r="AF190" i="8"/>
  <c r="AF222" i="8"/>
  <c r="AG222" i="8"/>
  <c r="AF2" i="8"/>
  <c r="AG2" i="8"/>
  <c r="AF400" i="8"/>
  <c r="AG400" i="8"/>
  <c r="AG90" i="8"/>
  <c r="AF90" i="8"/>
  <c r="AF392" i="8"/>
  <c r="AG392" i="8"/>
  <c r="AG229" i="8"/>
  <c r="AF229" i="8"/>
  <c r="AG385" i="8"/>
  <c r="AF385" i="8"/>
  <c r="AG31" i="8"/>
  <c r="AF31" i="8"/>
  <c r="AF170" i="8"/>
  <c r="AG170" i="8"/>
  <c r="AF411" i="8"/>
  <c r="AG411" i="8"/>
  <c r="AF9" i="8"/>
  <c r="AG9" i="8"/>
  <c r="AF345" i="8"/>
  <c r="AG345" i="8"/>
  <c r="AF50" i="8"/>
  <c r="AG50" i="8"/>
  <c r="AF405" i="8"/>
  <c r="AG405" i="8"/>
  <c r="AG217" i="8"/>
  <c r="AF217" i="8"/>
  <c r="AG248" i="8"/>
  <c r="AF248" i="8"/>
  <c r="AF269" i="8"/>
  <c r="AG269" i="8"/>
  <c r="AF136" i="8"/>
  <c r="AG136" i="8"/>
  <c r="AG223" i="8"/>
  <c r="AF223" i="8"/>
  <c r="AF382" i="8"/>
  <c r="AG382" i="8"/>
  <c r="AG220" i="8"/>
  <c r="AF220" i="8"/>
  <c r="AF27" i="8"/>
  <c r="AG27" i="8"/>
  <c r="AG328" i="8"/>
  <c r="AF328" i="8"/>
  <c r="AG219" i="8"/>
  <c r="AF219" i="8"/>
  <c r="AG103" i="8"/>
  <c r="AF103" i="8"/>
  <c r="AF84" i="8"/>
  <c r="AG84" i="8"/>
  <c r="AG233" i="8"/>
  <c r="AF233" i="8"/>
  <c r="AG79" i="8"/>
  <c r="AF79" i="8"/>
  <c r="AG244" i="8"/>
  <c r="AF244" i="8"/>
  <c r="AF364" i="8"/>
  <c r="AG364" i="8"/>
  <c r="AF404" i="8"/>
  <c r="AG404" i="8"/>
  <c r="AF183" i="8"/>
  <c r="AG183" i="8"/>
  <c r="AG45" i="8"/>
  <c r="AF45" i="8"/>
  <c r="AF105" i="8"/>
  <c r="AG105" i="8"/>
  <c r="AG78" i="8"/>
  <c r="AF78" i="8"/>
  <c r="AF380" i="8"/>
  <c r="AG380" i="8"/>
  <c r="AF388" i="8"/>
  <c r="AG388" i="8"/>
  <c r="AG245" i="8"/>
  <c r="AF245" i="8"/>
  <c r="AG286" i="8"/>
  <c r="AF286" i="8"/>
  <c r="AF205" i="8"/>
  <c r="AG205" i="8"/>
  <c r="AF341" i="8"/>
  <c r="AG341" i="8"/>
  <c r="AF309" i="8"/>
  <c r="AG309" i="8"/>
  <c r="AG372" i="8"/>
  <c r="AF372" i="8"/>
  <c r="AG431" i="8"/>
  <c r="AF431" i="8"/>
  <c r="AF416" i="8"/>
  <c r="AG416" i="8"/>
  <c r="AF184" i="8"/>
  <c r="AG184" i="8"/>
  <c r="AG71" i="8"/>
  <c r="AF71" i="8"/>
  <c r="AG239" i="8"/>
  <c r="AF239" i="8"/>
  <c r="AG284" i="8"/>
  <c r="AF284" i="8"/>
  <c r="AG231" i="8"/>
  <c r="AF231" i="8"/>
  <c r="AF49" i="8"/>
  <c r="AG49" i="8"/>
  <c r="AG3" i="8"/>
  <c r="AF3" i="8"/>
  <c r="AG101" i="8"/>
  <c r="AF101" i="8"/>
  <c r="AG274" i="8"/>
  <c r="AF274" i="8"/>
  <c r="AG37" i="8"/>
  <c r="AF37" i="8"/>
  <c r="AF311" i="8"/>
  <c r="AG311" i="8"/>
  <c r="AF258" i="8"/>
  <c r="AG258" i="8"/>
  <c r="AG106" i="8"/>
  <c r="AF106" i="8"/>
  <c r="AF196" i="8"/>
  <c r="AG196" i="8"/>
  <c r="AG273" i="8"/>
  <c r="AF273" i="8"/>
  <c r="AF429" i="8"/>
  <c r="AG429" i="8"/>
  <c r="AF214" i="8"/>
  <c r="AG214" i="8"/>
  <c r="AF288" i="8"/>
  <c r="AG288" i="8"/>
  <c r="AF350" i="8"/>
  <c r="AG350" i="8"/>
  <c r="AF389" i="8"/>
  <c r="AG389" i="8"/>
  <c r="AF378" i="8"/>
  <c r="AG378" i="8"/>
  <c r="AF39" i="8"/>
  <c r="AG39" i="8"/>
  <c r="AG167" i="8"/>
  <c r="AF167" i="8"/>
  <c r="AF325" i="8"/>
  <c r="AF292" i="8"/>
  <c r="AG292" i="8"/>
  <c r="AF87" i="8"/>
  <c r="AG87" i="8"/>
  <c r="AF15" i="8"/>
  <c r="AG15" i="8"/>
  <c r="AG259" i="8"/>
  <c r="AF259" i="8"/>
  <c r="AG221" i="8"/>
  <c r="AF221" i="8"/>
  <c r="AF32" i="8"/>
  <c r="AG32" i="8"/>
  <c r="AG348" i="8"/>
  <c r="AF348" i="8"/>
  <c r="AF100" i="8"/>
  <c r="AG100" i="8"/>
  <c r="AG158" i="8"/>
  <c r="AF158" i="8"/>
  <c r="AF381" i="8"/>
  <c r="AG381" i="8"/>
  <c r="AF238" i="8"/>
  <c r="AG238" i="8"/>
  <c r="AF198" i="8"/>
  <c r="AG198" i="8"/>
  <c r="AF185" i="8"/>
  <c r="AG185" i="8"/>
  <c r="AF14" i="8"/>
  <c r="AG14" i="8"/>
  <c r="AF171" i="8"/>
  <c r="AG171" i="8"/>
  <c r="AF252" i="8"/>
  <c r="AG252" i="8"/>
  <c r="AG155" i="8"/>
  <c r="AF155" i="8"/>
  <c r="AG69" i="8"/>
  <c r="AF69" i="8"/>
  <c r="AG124" i="8"/>
  <c r="AF124" i="8"/>
  <c r="AF172" i="8"/>
  <c r="AF409" i="8"/>
  <c r="AG409" i="8"/>
  <c r="AF326" i="8"/>
  <c r="AG326" i="8"/>
  <c r="AG89" i="8"/>
  <c r="AF89" i="8"/>
  <c r="AF319" i="8"/>
  <c r="AG319" i="8"/>
  <c r="AF193" i="8"/>
  <c r="AG193" i="8"/>
  <c r="AF346" i="8"/>
  <c r="AG346" i="8"/>
  <c r="AF200" i="8"/>
  <c r="AG200" i="8"/>
  <c r="AF146" i="8"/>
  <c r="AG146" i="8"/>
  <c r="AG257" i="8"/>
  <c r="AF257" i="8"/>
  <c r="AF301" i="8"/>
  <c r="AG301" i="8"/>
  <c r="AF337" i="8"/>
  <c r="AG337" i="8"/>
  <c r="AF216" i="8"/>
  <c r="AG216" i="8"/>
  <c r="AG151" i="8"/>
  <c r="AF151" i="8"/>
  <c r="AF5" i="8"/>
  <c r="AG5" i="8"/>
  <c r="AG289" i="8"/>
  <c r="AF289" i="8"/>
  <c r="AG156" i="8"/>
  <c r="AF156" i="8"/>
  <c r="AF180" i="8"/>
  <c r="AG180" i="8"/>
  <c r="AF25" i="8"/>
  <c r="AG25" i="8"/>
  <c r="AF329" i="8"/>
  <c r="AG329" i="8"/>
  <c r="AF34" i="8"/>
  <c r="AG34" i="8"/>
  <c r="AF202" i="8"/>
  <c r="AG202" i="8"/>
  <c r="AG116" i="8"/>
  <c r="AF116" i="8"/>
  <c r="AF10" i="8"/>
  <c r="AG10" i="8"/>
  <c r="AF232" i="8"/>
  <c r="AG232" i="8"/>
  <c r="AF7" i="8"/>
  <c r="AG7" i="8"/>
  <c r="AG291" i="8"/>
  <c r="AF291" i="8"/>
  <c r="AG38" i="8"/>
  <c r="AF38" i="8"/>
  <c r="AF125" i="8"/>
  <c r="AG125" i="8"/>
  <c r="AG23" i="8"/>
  <c r="AF23" i="8"/>
  <c r="AG195" i="8"/>
  <c r="AF195" i="8"/>
  <c r="AF140" i="8"/>
  <c r="AG140" i="8"/>
  <c r="AG384" i="8"/>
  <c r="AF384" i="8"/>
  <c r="AF174" i="8"/>
  <c r="AG174" i="8"/>
  <c r="AG112" i="8"/>
  <c r="AF112" i="8"/>
  <c r="AF321" i="8"/>
  <c r="AG321" i="8"/>
  <c r="AG113" i="8"/>
  <c r="AF113" i="8"/>
  <c r="AG353" i="8"/>
  <c r="AF353" i="8"/>
  <c r="AF351" i="8"/>
  <c r="AG351" i="8"/>
  <c r="AF287" i="8"/>
  <c r="AG287" i="8"/>
  <c r="AF338" i="8"/>
  <c r="AG338" i="8"/>
  <c r="AG276" i="8"/>
  <c r="AF276" i="8"/>
  <c r="AF150" i="8"/>
  <c r="AG150" i="8"/>
  <c r="AF21" i="8"/>
  <c r="AG21" i="8"/>
  <c r="AF137" i="8"/>
  <c r="AG137" i="8"/>
  <c r="AF422" i="8"/>
  <c r="AF144" i="8"/>
  <c r="AG144" i="8"/>
  <c r="AG368" i="8"/>
  <c r="AF368" i="8"/>
  <c r="AG133" i="8"/>
  <c r="AF133" i="8"/>
  <c r="AF225" i="8"/>
  <c r="AG225" i="8"/>
  <c r="AG128" i="8"/>
  <c r="AF128" i="8"/>
  <c r="AF179" i="8"/>
  <c r="AF317" i="8"/>
  <c r="AF213" i="8"/>
  <c r="AG213" i="8"/>
  <c r="AF335" i="8"/>
  <c r="AF99" i="8"/>
  <c r="AG99" i="8"/>
  <c r="AF54" i="8"/>
  <c r="AG253" i="8"/>
  <c r="AF253" i="8"/>
  <c r="AF390" i="8"/>
  <c r="AG390" i="8"/>
  <c r="AG173" i="8"/>
  <c r="AF173" i="8"/>
  <c r="AF249" i="8"/>
  <c r="AG249" i="8"/>
  <c r="AF86" i="8"/>
  <c r="AG86" i="8"/>
  <c r="AF312" i="8"/>
  <c r="AG312" i="8"/>
  <c r="AF305" i="8"/>
  <c r="AG305" i="8"/>
  <c r="AF254" i="8"/>
  <c r="AG254" i="8"/>
  <c r="AF104" i="8"/>
  <c r="AG104" i="8"/>
  <c r="AG177" i="8"/>
  <c r="AF177" i="8"/>
  <c r="AF138" i="8"/>
  <c r="AG138" i="8"/>
  <c r="AG367" i="8"/>
  <c r="AF367" i="8"/>
  <c r="AF92" i="8"/>
  <c r="AG92" i="8"/>
  <c r="AG343" i="8"/>
  <c r="AF343" i="8"/>
  <c r="AF228" i="8"/>
  <c r="AG228" i="8"/>
  <c r="AG316" i="8"/>
  <c r="AF316" i="8"/>
  <c r="AG18" i="8"/>
  <c r="AF18" i="8"/>
  <c r="AG272" i="8"/>
  <c r="AF272" i="8"/>
  <c r="AF424" i="8"/>
  <c r="AG424" i="8"/>
  <c r="AG432" i="8"/>
  <c r="AF432" i="8"/>
  <c r="AF323" i="8"/>
  <c r="AG323" i="8"/>
  <c r="AF204" i="8"/>
  <c r="AG204" i="8"/>
  <c r="AF68" i="8"/>
  <c r="AG68" i="8"/>
  <c r="AG52" i="8"/>
  <c r="AF52" i="8"/>
  <c r="AF394" i="8"/>
  <c r="AG394" i="8"/>
  <c r="AF285" i="8"/>
  <c r="AG285" i="8"/>
  <c r="AG66" i="8"/>
  <c r="AF66" i="8"/>
  <c r="AF41" i="8"/>
  <c r="AG41" i="8"/>
  <c r="AG114" i="8"/>
  <c r="AF114" i="8"/>
  <c r="AG131" i="8"/>
  <c r="AF131" i="8"/>
  <c r="AG371" i="8"/>
  <c r="AF371" i="8"/>
  <c r="AG295" i="8"/>
  <c r="AF295" i="8"/>
  <c r="AG181" i="8"/>
  <c r="AF181" i="8"/>
  <c r="AF95" i="8"/>
  <c r="AG95" i="8"/>
  <c r="AF307" i="8"/>
  <c r="AG307" i="8"/>
  <c r="AF153" i="8"/>
  <c r="AG153" i="8"/>
  <c r="AF162" i="8"/>
  <c r="AG162" i="8"/>
  <c r="AG192" i="8"/>
  <c r="AF192" i="8"/>
  <c r="AF430" i="8"/>
  <c r="AG430" i="8"/>
  <c r="AF402" i="8"/>
  <c r="AG402" i="8"/>
  <c r="AF194" i="8"/>
  <c r="AG194" i="8"/>
  <c r="AF72" i="8"/>
  <c r="AG72" i="8"/>
  <c r="AG94" i="8"/>
  <c r="AF94" i="8"/>
  <c r="AF46" i="8"/>
  <c r="AG46" i="8"/>
  <c r="AG247" i="8"/>
  <c r="AF247" i="8"/>
  <c r="AF358" i="8"/>
  <c r="AG358" i="8"/>
  <c r="AF359" i="8"/>
  <c r="AG359" i="8"/>
  <c r="AF212" i="8"/>
  <c r="AG212" i="8"/>
  <c r="AF386" i="8"/>
  <c r="AG386" i="8"/>
  <c r="AF44" i="8"/>
  <c r="AG44" i="8"/>
  <c r="AG264" i="8"/>
  <c r="AF264" i="8"/>
  <c r="AF160" i="8"/>
  <c r="AG160" i="8"/>
  <c r="AF59" i="8"/>
  <c r="AF208" i="8"/>
  <c r="AG208" i="8"/>
  <c r="AG88" i="8"/>
  <c r="AF88" i="8"/>
  <c r="AF426" i="8"/>
  <c r="AG426" i="8"/>
  <c r="AF55" i="8"/>
  <c r="AG55" i="8"/>
  <c r="AG211" i="8"/>
  <c r="AF211" i="8"/>
  <c r="AG22" i="8"/>
  <c r="AF22" i="8"/>
  <c r="AF62" i="8"/>
  <c r="AG62" i="8"/>
  <c r="AG303" i="8"/>
  <c r="AF303" i="8"/>
  <c r="AF427" i="8"/>
  <c r="AG427" i="8"/>
  <c r="AF255" i="8"/>
  <c r="AG255" i="8"/>
  <c r="AG356" i="8"/>
  <c r="AF356" i="8"/>
  <c r="AG115" i="8"/>
  <c r="AF115" i="8"/>
  <c r="AG11" i="8"/>
  <c r="AF11" i="8"/>
  <c r="AG149" i="8"/>
  <c r="AF149" i="8"/>
  <c r="AG403" i="8"/>
  <c r="AF403" i="8"/>
  <c r="AF169" i="8"/>
  <c r="AG169" i="8"/>
  <c r="AF47" i="8"/>
  <c r="AG47" i="8"/>
  <c r="AG370" i="8"/>
  <c r="AF370" i="8"/>
  <c r="AG428" i="8"/>
  <c r="AF428" i="8"/>
  <c r="AF280" i="8"/>
  <c r="AG280" i="8"/>
  <c r="AF82" i="8"/>
  <c r="AG82" i="8"/>
  <c r="AG43" i="8"/>
  <c r="AF43" i="8"/>
  <c r="AF241" i="8"/>
  <c r="AG241" i="8"/>
  <c r="AF302" i="8"/>
  <c r="AG302" i="8"/>
  <c r="AG365" i="8"/>
  <c r="AF365" i="8"/>
  <c r="AG29" i="8"/>
  <c r="AF29" i="8"/>
  <c r="AG189" i="8"/>
  <c r="AF189" i="8"/>
  <c r="AG132" i="8"/>
  <c r="AF132" i="8"/>
  <c r="AF121" i="8"/>
  <c r="AG121" i="8"/>
  <c r="AF218" i="8"/>
  <c r="AG218" i="8"/>
  <c r="AG120" i="8"/>
  <c r="AF120" i="8"/>
  <c r="AG74" i="8"/>
  <c r="AF74" i="8"/>
  <c r="AG344" i="8"/>
  <c r="AF344" i="8"/>
  <c r="AG230" i="8"/>
  <c r="AF230" i="8"/>
  <c r="AG20" i="8"/>
  <c r="AF20" i="8"/>
  <c r="AG352" i="8"/>
  <c r="AF352" i="8"/>
  <c r="AG117" i="8"/>
  <c r="AF117" i="8"/>
  <c r="AF296" i="8"/>
  <c r="AG296" i="8"/>
  <c r="AF19" i="8"/>
  <c r="AG19" i="8"/>
  <c r="AG401" i="8"/>
  <c r="AF401" i="8"/>
  <c r="AF366" i="8"/>
  <c r="AG366" i="8"/>
  <c r="AG243" i="8"/>
  <c r="AF243" i="8"/>
  <c r="AF13" i="8"/>
  <c r="AG13" i="8"/>
  <c r="AF266" i="8"/>
  <c r="AG266" i="8"/>
  <c r="AG417" i="8"/>
  <c r="AF417" i="8"/>
  <c r="AF16" i="8"/>
  <c r="AG16" i="8"/>
  <c r="AG178" i="8"/>
  <c r="AF178" i="8"/>
  <c r="AF56" i="8"/>
  <c r="AG56" i="8"/>
  <c r="AG361" i="8"/>
  <c r="AF361" i="8"/>
  <c r="AF187" i="8"/>
  <c r="AF135" i="8"/>
  <c r="AG135" i="8"/>
  <c r="AG412" i="8"/>
  <c r="AF412" i="8"/>
  <c r="AG290" i="8"/>
  <c r="AF290" i="8"/>
  <c r="AG387" i="8"/>
  <c r="AF387" i="8"/>
  <c r="AF246" i="8"/>
  <c r="AG246" i="8"/>
  <c r="AG102" i="8"/>
  <c r="AF102" i="8"/>
  <c r="AF408" i="8"/>
  <c r="AG408" i="8"/>
  <c r="AF304" i="8"/>
  <c r="AG304" i="8"/>
  <c r="AG407" i="8"/>
  <c r="AF407" i="8"/>
  <c r="AF148" i="8"/>
  <c r="AG148" i="8"/>
  <c r="AF375" i="8"/>
  <c r="AG375" i="8"/>
  <c r="AG206" i="8"/>
  <c r="AF206" i="8"/>
  <c r="AF182" i="8"/>
  <c r="AG182" i="8"/>
  <c r="AG98" i="8"/>
  <c r="AF98" i="8"/>
  <c r="AF423" i="8"/>
  <c r="AG423" i="8"/>
  <c r="AF161" i="8"/>
  <c r="AG161" i="8"/>
  <c r="AG75" i="8"/>
  <c r="AF75" i="8"/>
  <c r="AF413" i="8"/>
  <c r="AG413" i="8"/>
  <c r="AF165" i="8"/>
  <c r="AG165" i="8"/>
  <c r="AG397" i="8"/>
  <c r="AF397" i="8"/>
  <c r="AG420" i="8"/>
  <c r="AF420" i="8"/>
  <c r="AF142" i="8"/>
  <c r="AG142" i="8"/>
  <c r="AF51" i="8"/>
  <c r="AG51" i="8"/>
  <c r="AF250" i="8"/>
  <c r="AG250" i="8"/>
  <c r="AF67" i="8"/>
  <c r="AG67" i="8"/>
  <c r="AF260" i="8"/>
  <c r="AG260" i="8"/>
  <c r="AF166" i="8"/>
  <c r="AG166" i="8"/>
  <c r="AF201" i="8"/>
  <c r="AG201" i="8"/>
  <c r="AG395" i="8"/>
  <c r="AF395" i="8"/>
  <c r="AG357" i="8"/>
  <c r="AF357" i="8"/>
  <c r="AG237" i="8"/>
  <c r="AF237" i="8"/>
  <c r="AG203" i="8"/>
  <c r="AF203" i="8"/>
  <c r="AF315" i="8"/>
  <c r="AG315" i="8"/>
  <c r="AF415" i="8"/>
  <c r="AG415" i="8"/>
  <c r="AG425" i="8"/>
  <c r="AF425" i="8"/>
  <c r="AG324" i="8"/>
  <c r="AF324" i="8"/>
  <c r="AF107" i="8"/>
  <c r="AG107" i="8"/>
  <c r="AF17" i="8"/>
  <c r="AG17" i="8"/>
  <c r="AG354" i="8"/>
  <c r="AF354" i="8"/>
  <c r="AF139" i="8"/>
  <c r="AG139" i="8"/>
  <c r="AF391" i="8"/>
  <c r="AG391" i="8"/>
  <c r="AG53" i="8"/>
  <c r="AF53" i="8"/>
  <c r="AG377" i="8"/>
  <c r="AF377" i="8"/>
  <c r="AF331" i="8"/>
  <c r="AG331" i="8"/>
  <c r="AF73" i="8"/>
  <c r="AG73" i="8"/>
  <c r="AF242" i="8"/>
  <c r="AG242" i="8"/>
  <c r="AF210" i="8"/>
  <c r="AG210" i="8"/>
  <c r="AG123" i="8"/>
  <c r="AF123" i="8"/>
  <c r="AF130" i="8"/>
  <c r="AG130" i="8"/>
  <c r="AF58" i="8"/>
  <c r="AG58" i="8"/>
  <c r="AF399" i="8"/>
  <c r="AG399" i="8"/>
  <c r="AG282" i="8"/>
  <c r="AF282" i="8"/>
  <c r="AG275" i="8"/>
  <c r="AF275" i="8"/>
  <c r="AG176" i="8"/>
  <c r="AF176" i="8"/>
  <c r="AF281" i="8"/>
  <c r="AG281" i="8"/>
  <c r="AG300" i="8"/>
  <c r="AF300" i="8"/>
  <c r="AG256" i="8"/>
  <c r="AF256" i="8"/>
  <c r="AF270" i="8"/>
  <c r="AG270" i="8"/>
  <c r="AF141" i="8"/>
  <c r="AG141" i="8"/>
  <c r="AF60" i="8"/>
  <c r="AG60" i="8"/>
  <c r="AF209" i="8"/>
  <c r="AG209" i="8"/>
  <c r="AF152" i="8"/>
  <c r="AG152" i="8"/>
  <c r="AG24" i="8"/>
  <c r="AF24" i="8"/>
  <c r="AF157" i="8"/>
  <c r="AG157" i="8"/>
  <c r="AG308" i="8"/>
  <c r="AF308" i="8"/>
  <c r="AF226" i="8"/>
  <c r="AG226" i="8"/>
  <c r="AG57" i="8"/>
  <c r="AF57" i="8"/>
  <c r="AF97" i="8"/>
  <c r="AG97" i="8"/>
  <c r="AF65" i="8"/>
  <c r="AG65" i="8"/>
  <c r="AF12" i="8"/>
  <c r="AG12" i="8"/>
  <c r="AF360" i="8"/>
  <c r="AG360" i="8"/>
  <c r="AF80" i="8"/>
  <c r="AG80" i="8"/>
  <c r="AG8" i="8"/>
  <c r="AF8" i="8"/>
  <c r="AG63" i="8"/>
  <c r="AF63" i="8"/>
  <c r="AG336" i="8"/>
  <c r="AF336" i="8"/>
  <c r="AG277" i="8"/>
  <c r="AF277" i="8"/>
  <c r="AG293" i="8"/>
  <c r="AF293" i="8"/>
  <c r="AF127" i="8"/>
  <c r="AG127" i="8"/>
  <c r="AF134" i="8"/>
  <c r="AG134" i="8"/>
  <c r="AG306" i="8"/>
  <c r="AF306" i="8"/>
  <c r="AG143" i="8"/>
  <c r="AF143" i="8"/>
  <c r="AF251" i="8"/>
  <c r="AG251" i="8"/>
  <c r="AF154" i="8"/>
  <c r="AG154" i="8"/>
  <c r="AF362" i="8"/>
  <c r="AG362" i="8"/>
  <c r="AG418" i="8"/>
  <c r="AF418" i="8"/>
  <c r="AF64" i="8"/>
  <c r="AG64" i="8"/>
  <c r="AG197" i="8"/>
  <c r="AF197" i="8"/>
  <c r="AF36" i="8"/>
  <c r="AG36" i="8"/>
  <c r="AG168" i="8"/>
  <c r="AF168" i="8"/>
  <c r="AF85" i="8"/>
  <c r="AG85" i="8"/>
  <c r="AG320" i="8"/>
  <c r="AF320" i="8"/>
  <c r="AG347" i="8"/>
  <c r="AF347" i="8"/>
  <c r="AF279" i="8"/>
  <c r="AG279" i="8"/>
  <c r="AG33" i="8"/>
  <c r="AF33" i="8"/>
  <c r="AF236" i="8"/>
  <c r="AG236" i="8"/>
  <c r="AF383" i="8"/>
  <c r="AG383" i="8"/>
  <c r="AG271" i="8"/>
  <c r="AF271" i="8"/>
  <c r="AG393" i="8"/>
  <c r="AF393" i="8"/>
  <c r="AG369" i="8"/>
  <c r="AF369" i="8"/>
  <c r="AG265" i="8"/>
  <c r="AF265" i="8"/>
  <c r="AF298" i="8"/>
  <c r="AG298" i="8"/>
  <c r="AF398" i="8"/>
  <c r="AG398" i="8"/>
  <c r="AF111" i="8"/>
  <c r="AG111" i="8"/>
  <c r="AF333" i="8"/>
  <c r="AG333" i="8"/>
  <c r="AG35" i="8"/>
  <c r="AF35" i="8"/>
  <c r="AF297" i="8"/>
  <c r="AG297" i="8"/>
  <c r="AF421" i="8"/>
  <c r="AG421" i="8"/>
  <c r="AF224" i="8"/>
  <c r="AG224" i="8"/>
  <c r="AF61" i="8"/>
  <c r="AG61" i="8"/>
  <c r="AG373" i="8"/>
  <c r="AF373" i="8"/>
  <c r="AF314" i="8"/>
  <c r="AG314" i="8"/>
  <c r="AF42" i="8"/>
  <c r="AG42" i="8"/>
  <c r="AF294" i="8"/>
  <c r="AG294" i="8"/>
  <c r="AG342" i="8"/>
  <c r="AF342" i="8"/>
  <c r="AG96" i="8"/>
  <c r="AF96" i="8"/>
  <c r="AG374" i="8"/>
  <c r="AF374" i="8"/>
  <c r="AF355" i="8"/>
  <c r="AG355" i="8"/>
  <c r="AF126" i="8"/>
  <c r="AG126" i="8"/>
  <c r="AF410" i="8"/>
  <c r="AG410" i="8"/>
  <c r="AG91" i="8"/>
  <c r="AF91" i="8"/>
  <c r="AF396" i="8"/>
  <c r="AG396" i="8"/>
  <c r="AG419" i="8"/>
  <c r="AF419" i="8"/>
  <c r="AG240" i="8"/>
  <c r="AF240" i="8"/>
  <c r="AG40" i="8"/>
  <c r="AF40" i="8"/>
  <c r="AF349" i="8"/>
  <c r="AG349" i="8"/>
  <c r="AG81" i="8"/>
  <c r="AF81" i="8"/>
  <c r="AG191" i="8"/>
  <c r="AF191" i="8"/>
  <c r="AG118" i="8"/>
  <c r="AF118" i="8"/>
  <c r="AF283" i="8"/>
  <c r="AG283" i="8"/>
  <c r="AG234" i="8"/>
  <c r="AF234" i="8"/>
  <c r="AG175" i="8"/>
  <c r="AF175" i="8"/>
  <c r="AF267" i="8"/>
  <c r="AG267" i="8"/>
  <c r="AF327" i="8"/>
  <c r="AG327" i="8"/>
  <c r="AF261" i="8"/>
  <c r="AG261" i="8"/>
  <c r="AG414" i="8"/>
  <c r="AF414" i="8"/>
  <c r="AF48" i="8"/>
  <c r="AG48" i="8"/>
  <c r="AF263" i="8"/>
  <c r="AG263" i="8"/>
  <c r="AF163" i="8"/>
  <c r="AG163" i="8"/>
  <c r="AG379" i="8"/>
  <c r="AF379" i="8"/>
  <c r="AG199" i="8"/>
  <c r="AF199" i="8"/>
  <c r="AF299" i="8"/>
  <c r="AG299" i="8"/>
  <c r="AF334" i="8"/>
  <c r="AG334" i="8"/>
  <c r="AF188" i="8"/>
  <c r="AG188" i="8"/>
  <c r="AF310" i="8"/>
  <c r="AG310" i="8"/>
  <c r="AG70" i="8"/>
  <c r="AF70" i="8"/>
  <c r="AG186" i="8"/>
  <c r="AF186" i="8"/>
  <c r="AG268" i="8"/>
  <c r="AF268" i="8"/>
  <c r="AG77" i="8"/>
  <c r="AF77" i="8"/>
  <c r="AF262" i="8"/>
  <c r="AG262" i="8"/>
  <c r="AF129" i="8"/>
  <c r="AG129" i="8"/>
  <c r="AG109" i="8"/>
  <c r="AF109" i="8"/>
  <c r="AG147" i="8"/>
  <c r="AF147" i="8"/>
  <c r="AG93" i="8"/>
  <c r="AF93" i="8"/>
  <c r="AF227" i="8"/>
  <c r="AG227" i="8"/>
  <c r="AG318" i="8"/>
  <c r="AF318" i="8"/>
  <c r="AF145" i="8"/>
  <c r="AG145" i="8"/>
  <c r="AG110" i="8"/>
  <c r="AF110" i="8"/>
  <c r="AF6" i="8"/>
  <c r="AG6" i="8"/>
  <c r="AF340" i="8"/>
  <c r="AG340" i="8"/>
  <c r="AG108" i="8"/>
  <c r="AF108" i="8"/>
  <c r="AG207" i="8"/>
  <c r="AF207" i="8"/>
  <c r="AF159" i="8"/>
  <c r="AG159" i="8"/>
  <c r="AF376" i="8"/>
  <c r="AG376" i="8"/>
  <c r="AG278" i="8"/>
  <c r="AF278" i="8"/>
  <c r="AG332" i="8"/>
  <c r="AF332" i="8"/>
  <c r="AG330" i="8"/>
  <c r="AF330" i="8"/>
</calcChain>
</file>

<file path=xl/sharedStrings.xml><?xml version="1.0" encoding="utf-8"?>
<sst xmlns="http://schemas.openxmlformats.org/spreadsheetml/2006/main" count="3423" uniqueCount="2142">
  <si>
    <t>CAS#</t>
  </si>
  <si>
    <t>Formula</t>
  </si>
  <si>
    <t>Library File</t>
  </si>
  <si>
    <t>Component Area</t>
  </si>
  <si>
    <t>Base Peak Area</t>
  </si>
  <si>
    <t>NIST17.L</t>
  </si>
  <si>
    <t>C12D10</t>
  </si>
  <si>
    <t>C16H22O4</t>
  </si>
  <si>
    <t>84-66-2</t>
  </si>
  <si>
    <t>C12H14O4</t>
  </si>
  <si>
    <t>541-02-6</t>
  </si>
  <si>
    <t>C10H30O5Si5</t>
  </si>
  <si>
    <t>C24H38O4</t>
  </si>
  <si>
    <t>110-27-0</t>
  </si>
  <si>
    <t>C17H34O2</t>
  </si>
  <si>
    <t>BPMZ+RT</t>
  </si>
  <si>
    <t>84-74-2</t>
  </si>
  <si>
    <t>629-97-0</t>
  </si>
  <si>
    <t>Tesla_Libary_2021_01_01.mslibrary.xml</t>
  </si>
  <si>
    <t>Dibutyl phthalate</t>
  </si>
  <si>
    <t>108-38-3</t>
  </si>
  <si>
    <t>C8H10</t>
  </si>
  <si>
    <t>540-97-6</t>
  </si>
  <si>
    <t>C12H36O6Si6</t>
  </si>
  <si>
    <t>Docosane</t>
  </si>
  <si>
    <t>C22H46</t>
  </si>
  <si>
    <t>C13H28</t>
  </si>
  <si>
    <t>556-68-3</t>
  </si>
  <si>
    <t>13674-84-5</t>
  </si>
  <si>
    <t>C9H18Cl3O4P</t>
  </si>
  <si>
    <t>C11H24</t>
  </si>
  <si>
    <t>3470-98-2</t>
  </si>
  <si>
    <t>2-Pyrrolidinone, 1-butyl-</t>
  </si>
  <si>
    <t>107-50-6</t>
  </si>
  <si>
    <t>Cycloheptasiloxane, tetradecamethyl-</t>
  </si>
  <si>
    <t>Hexadecamethylcyclooctasiloxane</t>
  </si>
  <si>
    <t>541-01-5</t>
  </si>
  <si>
    <t>Hexadecamethylheptasiloxane</t>
  </si>
  <si>
    <t>deltaRT</t>
  </si>
  <si>
    <t>RT_IS_Pr</t>
  </si>
  <si>
    <t>ProbenNr</t>
  </si>
  <si>
    <t>RT_ISsoll</t>
  </si>
  <si>
    <t>RI_ISsoll</t>
  </si>
  <si>
    <t>RI_IS_Pr</t>
  </si>
  <si>
    <t>deltaRI</t>
  </si>
  <si>
    <t>V_Extraktion_mL</t>
  </si>
  <si>
    <t>VerdünngsFaktor</t>
  </si>
  <si>
    <t>IS_Volumen_ml</t>
  </si>
  <si>
    <t>InjektionsVolumen_ml</t>
  </si>
  <si>
    <t>RT-deltaRT</t>
  </si>
  <si>
    <t>RI-deltaRI</t>
  </si>
  <si>
    <t>IS_Area_Peak</t>
  </si>
  <si>
    <t>IS_Area_BasePeak</t>
  </si>
  <si>
    <t>BPMZ_RT</t>
  </si>
  <si>
    <t>sucht_BWArea_mit02Abweichung</t>
  </si>
  <si>
    <t>suchte_BWArea_bzw_0</t>
  </si>
  <si>
    <t>PeakArea_minus_BW</t>
  </si>
  <si>
    <t>PeakArea_mal_Faktoren</t>
  </si>
  <si>
    <t>FlächenProzent</t>
  </si>
  <si>
    <t>BPMZ_Rtkorr</t>
  </si>
  <si>
    <t>GC_RI_BPMZ</t>
  </si>
  <si>
    <t>LimsNr</t>
  </si>
  <si>
    <t>RT_korr_Pr</t>
  </si>
  <si>
    <t>RI_korr_Pr</t>
  </si>
  <si>
    <t>PeakType</t>
  </si>
  <si>
    <t>Component RT</t>
  </si>
  <si>
    <t>Base Peak MZ</t>
  </si>
  <si>
    <t>Library RI</t>
  </si>
  <si>
    <t>Component RI</t>
  </si>
  <si>
    <t>Match Factor</t>
  </si>
  <si>
    <t>Compound Name</t>
  </si>
  <si>
    <t>Decamethylcyclopentasiloxane</t>
  </si>
  <si>
    <t>Dodecamethylcyclohexasiloxane</t>
  </si>
  <si>
    <t>1486-01-7</t>
  </si>
  <si>
    <t>ISTD_BIPHENYL-D10</t>
  </si>
  <si>
    <t>GC_PBMZ_147_RI_2285</t>
  </si>
  <si>
    <t>14920-92-4</t>
  </si>
  <si>
    <t>Pentamethylphenyldisiloxane</t>
  </si>
  <si>
    <t>GC_PBMZ_281_RI_1009</t>
  </si>
  <si>
    <t>SWGDRUG.L</t>
  </si>
  <si>
    <t>541-05-9</t>
  </si>
  <si>
    <t>Hexamethylcyclotrisiloxane</t>
  </si>
  <si>
    <t>1825-61-2</t>
  </si>
  <si>
    <t>Silane, methoxytrimethyl-</t>
  </si>
  <si>
    <t>C10H12O2</t>
  </si>
  <si>
    <t>2031-67-6</t>
  </si>
  <si>
    <t>Silane, triethoxymethyl-</t>
  </si>
  <si>
    <t>74810-38-1</t>
  </si>
  <si>
    <t>Silane, (iodomethyl)dimethylpropyl-</t>
  </si>
  <si>
    <t>1000416-90-5</t>
  </si>
  <si>
    <t>Silane, methylvinyl(2,4-dimethylpent-3-yloxy)ethoxy-</t>
  </si>
  <si>
    <t>3622-84-2</t>
  </si>
  <si>
    <t>C10H15NO2S</t>
  </si>
  <si>
    <t>1000363-09-9</t>
  </si>
  <si>
    <t>Silane, diethyl(2-methylbutoxy)pentyloxy-</t>
  </si>
  <si>
    <t>1000363-04-7</t>
  </si>
  <si>
    <t>Silane, diethylbutoxy(2-ethylhexyloxy)-</t>
  </si>
  <si>
    <t>1068-69-5</t>
  </si>
  <si>
    <t>Silane, methylidynetris[trimethyl-</t>
  </si>
  <si>
    <t>1000416-18-6</t>
  </si>
  <si>
    <t>Silane, methyldiethoxyisopropoxy-</t>
  </si>
  <si>
    <t>1000163-31-6</t>
  </si>
  <si>
    <t>Silane, (3,3-dimethylbut-2-yloxy)-(phenyl)-</t>
  </si>
  <si>
    <t>Kategorie</t>
  </si>
  <si>
    <t>STD</t>
  </si>
  <si>
    <t>x</t>
  </si>
  <si>
    <t>Säule</t>
  </si>
  <si>
    <t>IS</t>
  </si>
  <si>
    <t>TeslaLib</t>
  </si>
  <si>
    <t>Listen:</t>
  </si>
  <si>
    <t>STD/IS</t>
  </si>
  <si>
    <t>556-71-8</t>
  </si>
  <si>
    <t>556-67-2</t>
  </si>
  <si>
    <t>18919-94-3</t>
  </si>
  <si>
    <t>Octadecamethylcyclononasiloxane</t>
  </si>
  <si>
    <t>GC_PBMZ_327_RI_1891</t>
  </si>
  <si>
    <t>Octamethylcyclotetrasiloxane</t>
  </si>
  <si>
    <t>Tetracosamethylcyclododecasiloxane</t>
  </si>
  <si>
    <t>Säule/BW</t>
  </si>
  <si>
    <t>0-00-0</t>
  </si>
  <si>
    <t>112-95-8</t>
  </si>
  <si>
    <t>Eicosane</t>
  </si>
  <si>
    <t>124-18-5</t>
  </si>
  <si>
    <t>112-40-3</t>
  </si>
  <si>
    <t>629-59-4</t>
  </si>
  <si>
    <t>544-76-3</t>
  </si>
  <si>
    <t>593-45-3</t>
  </si>
  <si>
    <t>646-31-1</t>
  </si>
  <si>
    <t>630-01-3</t>
  </si>
  <si>
    <t>630-02-4</t>
  </si>
  <si>
    <t>Decane</t>
  </si>
  <si>
    <t>Dodecane</t>
  </si>
  <si>
    <t>Tetradecane</t>
  </si>
  <si>
    <t>Hexadecane</t>
  </si>
  <si>
    <t>Octadecane</t>
  </si>
  <si>
    <t>Tetracosane</t>
  </si>
  <si>
    <t>Hexacosane</t>
  </si>
  <si>
    <t>Octacosane</t>
  </si>
  <si>
    <t>C8H24O4Si4</t>
  </si>
  <si>
    <t>C10H22</t>
  </si>
  <si>
    <t>C8H18</t>
  </si>
  <si>
    <t>PMW_TOX2.L</t>
  </si>
  <si>
    <t>C16H34</t>
  </si>
  <si>
    <t>563-16-6</t>
  </si>
  <si>
    <t>Hexane, 3,3-dimethyl-</t>
  </si>
  <si>
    <t>1000309-20-2</t>
  </si>
  <si>
    <t>Sulfurous acid, 2-ethylhexyl hexyl ester</t>
  </si>
  <si>
    <t>C14H30O3S</t>
  </si>
  <si>
    <t>C10H12O4</t>
  </si>
  <si>
    <t>RI Lib</t>
  </si>
  <si>
    <t>B/S</t>
  </si>
  <si>
    <t>MF&lt;80</t>
  </si>
  <si>
    <t>deltaRI&lt;100</t>
  </si>
  <si>
    <t>noTlib</t>
  </si>
  <si>
    <t>Tlib/gem</t>
  </si>
  <si>
    <t>K</t>
  </si>
  <si>
    <t>Isopropyl tetradecanoate</t>
  </si>
  <si>
    <t>Tris(2-chloroisopropyl)phosphate</t>
  </si>
  <si>
    <t>Naphthalene</t>
  </si>
  <si>
    <t>Fluorene</t>
  </si>
  <si>
    <t>Acenaphthene</t>
  </si>
  <si>
    <t>Phenanthrene</t>
  </si>
  <si>
    <t>Pyrene</t>
  </si>
  <si>
    <t>Fluoranthene</t>
  </si>
  <si>
    <t>Anthracene</t>
  </si>
  <si>
    <t>Acenaphthylene</t>
  </si>
  <si>
    <t>Dibenz[a,h]anthracene</t>
  </si>
  <si>
    <t>Benzo[ghi]perylene</t>
  </si>
  <si>
    <t>Benzo[b]fluoranthene               P1191</t>
  </si>
  <si>
    <t>Benzo[a]pyrene</t>
  </si>
  <si>
    <t>Benzo[k]fluoranthene</t>
  </si>
  <si>
    <t>Chrysene</t>
  </si>
  <si>
    <t>Benz[a]anthracene</t>
  </si>
  <si>
    <t>Indeno[1,2,3-cd]pyrene</t>
  </si>
  <si>
    <t>Perylene-D12</t>
  </si>
  <si>
    <t>Benz[a]anthracene-D12</t>
  </si>
  <si>
    <t>Fluorene-D10</t>
  </si>
  <si>
    <t>319-84-6</t>
  </si>
  <si>
    <t>319-85-7</t>
  </si>
  <si>
    <t>58-89-9</t>
  </si>
  <si>
    <t>319-86-8</t>
  </si>
  <si>
    <t>91-20-3</t>
  </si>
  <si>
    <t>86-73-7</t>
  </si>
  <si>
    <t>83-32-9</t>
  </si>
  <si>
    <t>85-01-8</t>
  </si>
  <si>
    <t>129-00-0</t>
  </si>
  <si>
    <t>206-44-0</t>
  </si>
  <si>
    <t>120-12-7</t>
  </si>
  <si>
    <t>208-96-8</t>
  </si>
  <si>
    <t>53-70-3</t>
  </si>
  <si>
    <t>191-24-2</t>
  </si>
  <si>
    <t>205-99-2</t>
  </si>
  <si>
    <t>50-32-8</t>
  </si>
  <si>
    <t>207-08-9</t>
  </si>
  <si>
    <t>218-01-9</t>
  </si>
  <si>
    <t>56-55-3</t>
  </si>
  <si>
    <t>193-39-5</t>
  </si>
  <si>
    <t>1520-96-3</t>
  </si>
  <si>
    <t>RI_Lib_0</t>
  </si>
  <si>
    <t>MF_Pr_0</t>
  </si>
  <si>
    <t>Name/BPMZ</t>
  </si>
  <si>
    <t>CAS/""</t>
  </si>
  <si>
    <t>N-Butylbenzenesulfonamide</t>
  </si>
  <si>
    <t>17302-01-1</t>
  </si>
  <si>
    <t>3-Ethyl-3-methylheptane</t>
  </si>
  <si>
    <t>119-61-9</t>
  </si>
  <si>
    <t>Benzophenone</t>
  </si>
  <si>
    <t>C13H10O</t>
  </si>
  <si>
    <t>Diisobutyl phthalate</t>
  </si>
  <si>
    <t>C10H20O</t>
  </si>
  <si>
    <t>C14H22O</t>
  </si>
  <si>
    <t>C8H16</t>
  </si>
  <si>
    <t>C6H10O</t>
  </si>
  <si>
    <t>2437-62-9</t>
  </si>
  <si>
    <t>Phlorobutyrophenone</t>
  </si>
  <si>
    <t>C15H22O2</t>
  </si>
  <si>
    <t>C14H30</t>
  </si>
  <si>
    <t>C20H42</t>
  </si>
  <si>
    <t>98-86-2</t>
  </si>
  <si>
    <t>Acetophenone</t>
  </si>
  <si>
    <t>C8H8O</t>
  </si>
  <si>
    <t>C12H18O</t>
  </si>
  <si>
    <t>615-22-5</t>
  </si>
  <si>
    <t>C8H7NS2</t>
  </si>
  <si>
    <t>24063-71-6</t>
  </si>
  <si>
    <t>Isocurcumenol</t>
  </si>
  <si>
    <t>1222-05-5</t>
  </si>
  <si>
    <t>Cyclopenta[g]-2-benzopyran, 1,3,4,6,7,8-hexahydro-4,6,6,7,8,8-hexamethyl-</t>
  </si>
  <si>
    <t>C18H26O</t>
  </si>
  <si>
    <t>C12H11NO2S</t>
  </si>
  <si>
    <t>3173-53-3</t>
  </si>
  <si>
    <t>Cyclohexane, isocyanato-</t>
  </si>
  <si>
    <t>C7H11NO</t>
  </si>
  <si>
    <t>C10H14O</t>
  </si>
  <si>
    <t>C9H18O</t>
  </si>
  <si>
    <t>C6H11NO</t>
  </si>
  <si>
    <t>C12H18O2</t>
  </si>
  <si>
    <t>C16H32</t>
  </si>
  <si>
    <t>84-69-5</t>
  </si>
  <si>
    <t>C8H12O2</t>
  </si>
  <si>
    <t>C16H10</t>
  </si>
  <si>
    <t>C19H20O4</t>
  </si>
  <si>
    <t>C7H12O2</t>
  </si>
  <si>
    <t>126-86-3</t>
  </si>
  <si>
    <t>C14H26O2</t>
  </si>
  <si>
    <t>C8H18O</t>
  </si>
  <si>
    <t>C9H14O</t>
  </si>
  <si>
    <t>C6H12N2</t>
  </si>
  <si>
    <t>1120-21-4</t>
  </si>
  <si>
    <t>Undecane</t>
  </si>
  <si>
    <t>100-97-0</t>
  </si>
  <si>
    <t>C6H12N4</t>
  </si>
  <si>
    <t>1000143-27-1</t>
  </si>
  <si>
    <t>(E)-4-Hydroxy-2-methyl-pent-2-enoic acid</t>
  </si>
  <si>
    <t>C6H10O3</t>
  </si>
  <si>
    <t>CH3N5</t>
  </si>
  <si>
    <t>C12H26</t>
  </si>
  <si>
    <t>C10H12O</t>
  </si>
  <si>
    <t>C6H12O</t>
  </si>
  <si>
    <t>C8H14N4O2</t>
  </si>
  <si>
    <t>1678-25-7</t>
  </si>
  <si>
    <t>Benzenesulfonanilide</t>
  </si>
  <si>
    <t>C2H5NO</t>
  </si>
  <si>
    <t>298-46-4</t>
  </si>
  <si>
    <t>Carbamazepine</t>
  </si>
  <si>
    <t>C15H12N2O</t>
  </si>
  <si>
    <t>68002-20-0</t>
  </si>
  <si>
    <t>Hexa(methoxymethyl)melamine</t>
  </si>
  <si>
    <t>C15H30N6O6</t>
  </si>
  <si>
    <t>1000377-97-3</t>
  </si>
  <si>
    <t>Phthalic acid, di(6-methylhept-2-yl) ester</t>
  </si>
  <si>
    <t>C9H20</t>
  </si>
  <si>
    <t>C4H7NO</t>
  </si>
  <si>
    <t>6117-97-1</t>
  </si>
  <si>
    <t>Dodecane, 4-methyl-</t>
  </si>
  <si>
    <t>127-18-4</t>
  </si>
  <si>
    <t>Tetrachloroethylene</t>
  </si>
  <si>
    <t>C2Cl4</t>
  </si>
  <si>
    <t>C6H8O2</t>
  </si>
  <si>
    <t>C10H18O2</t>
  </si>
  <si>
    <t>C12H24</t>
  </si>
  <si>
    <t>Phenol, 2,6-bis(1,1-dimethylethyl)-4-methyl-, methylcarbamate</t>
  </si>
  <si>
    <t>C17H25NO2</t>
  </si>
  <si>
    <t>1620-98-0</t>
  </si>
  <si>
    <t>3,5-di-tert-Butyl-4-hydroxybenzaldehyde</t>
  </si>
  <si>
    <t>36653-82-4</t>
  </si>
  <si>
    <t>1-Hexadecanol</t>
  </si>
  <si>
    <t>C16H34O</t>
  </si>
  <si>
    <t>C9H16O</t>
  </si>
  <si>
    <t>C15H22O3</t>
  </si>
  <si>
    <t>C7H7N3</t>
  </si>
  <si>
    <t>2,4,7,9-Tetramethyl-5-decyn-4,7-diol</t>
  </si>
  <si>
    <t>40029-86-5</t>
  </si>
  <si>
    <t>1H-Imidazole, 4,5-dihydro-2-(1-methylethyl)-</t>
  </si>
  <si>
    <t>103-71-9</t>
  </si>
  <si>
    <t>Benzene, isocyanato-</t>
  </si>
  <si>
    <t>C7H5NO</t>
  </si>
  <si>
    <t>Carbamothioic acid, dimethyl-, S-methyl ester</t>
  </si>
  <si>
    <t>C4H9NOS</t>
  </si>
  <si>
    <t>C7H14O2</t>
  </si>
  <si>
    <t>17301-32-5</t>
  </si>
  <si>
    <t>C18H38</t>
  </si>
  <si>
    <t>17301-30-3</t>
  </si>
  <si>
    <t>Undecane, 3,8-dimethyl-</t>
  </si>
  <si>
    <t>C8H15NO</t>
  </si>
  <si>
    <t>4292-19-7</t>
  </si>
  <si>
    <t>Dodecane, 1-iodo-</t>
  </si>
  <si>
    <t>C12H25I</t>
  </si>
  <si>
    <t>C8H19O3P</t>
  </si>
  <si>
    <t>16584-00-2</t>
  </si>
  <si>
    <t>2H-Benzotriazole, 2-methyl-</t>
  </si>
  <si>
    <t>C8H17N</t>
  </si>
  <si>
    <t>C11H16O</t>
  </si>
  <si>
    <t>67951-45-5</t>
  </si>
  <si>
    <t>p-Cyanophenyl p-(2-methylbutoxy)benzoate</t>
  </si>
  <si>
    <t>C19H19NO3</t>
  </si>
  <si>
    <t>C6H10O2</t>
  </si>
  <si>
    <t>C12H9N3</t>
  </si>
  <si>
    <t>85-68-7</t>
  </si>
  <si>
    <t>1000314-58-0</t>
  </si>
  <si>
    <t>Carbonic acid, hexadecyl phenyl ester</t>
  </si>
  <si>
    <t>C23H38O3</t>
  </si>
  <si>
    <t>2167-51-3</t>
  </si>
  <si>
    <t>4,4'-((p-Phenylene)diisopropylidene)diphenol</t>
  </si>
  <si>
    <t>C24H26O2</t>
  </si>
  <si>
    <t>1000314-57-9</t>
  </si>
  <si>
    <t>Carbonic acid, pentadecyl phenyl ester</t>
  </si>
  <si>
    <t>C22H36O3</t>
  </si>
  <si>
    <t>1000314-58-1</t>
  </si>
  <si>
    <t>Carbonic acid, octadecyl phenyl ester</t>
  </si>
  <si>
    <t>C25H42O3</t>
  </si>
  <si>
    <t>C10H18O</t>
  </si>
  <si>
    <t>13491-79-7</t>
  </si>
  <si>
    <t>89-91-8</t>
  </si>
  <si>
    <t>Acetic acid, dimethoxy-, methyl ester</t>
  </si>
  <si>
    <t>C5H10O4</t>
  </si>
  <si>
    <t>C14H22</t>
  </si>
  <si>
    <t>C4H4N2O2</t>
  </si>
  <si>
    <t>C8H14O2</t>
  </si>
  <si>
    <t>C14H42O7Si7</t>
  </si>
  <si>
    <t>C7H11NS</t>
  </si>
  <si>
    <t>C9H14O3</t>
  </si>
  <si>
    <t>1000339-09-9</t>
  </si>
  <si>
    <t>Benzamide, 3-methyl-N-methallyl-</t>
  </si>
  <si>
    <t>C12H15NO</t>
  </si>
  <si>
    <t>C15H32O</t>
  </si>
  <si>
    <t>C14H9Cl2NO</t>
  </si>
  <si>
    <t>4418-61-5</t>
  </si>
  <si>
    <t>1H-Tetrazol-5-amine</t>
  </si>
  <si>
    <t>Verapamil-M (nor-) AC              P1651</t>
  </si>
  <si>
    <t>C28H38N2O5</t>
  </si>
  <si>
    <t>1000314-57-2</t>
  </si>
  <si>
    <t>Carbonic acid, octyl phenyl ester</t>
  </si>
  <si>
    <t>C3H6N4</t>
  </si>
  <si>
    <t>1000330-57-6</t>
  </si>
  <si>
    <t>Fumaric acid, ethyl tetrahydrofurfuryl ester</t>
  </si>
  <si>
    <t>C11H16O5</t>
  </si>
  <si>
    <t>1122-82-3</t>
  </si>
  <si>
    <t>Cyclohexane, isothiocyanato-</t>
  </si>
  <si>
    <t>C10H22O</t>
  </si>
  <si>
    <t>C15H32</t>
  </si>
  <si>
    <t>2948-46-1</t>
  </si>
  <si>
    <t>.alpha.,.alpha.,.alpha.',.alpha.'-Tetramethyl-1,4-benzenedimethanol</t>
  </si>
  <si>
    <t>C19H40</t>
  </si>
  <si>
    <t>3212-67-7</t>
  </si>
  <si>
    <t>2-Hydroxy-2,4-dimethyl-3-pentanone</t>
  </si>
  <si>
    <t>1000314-57-1</t>
  </si>
  <si>
    <t>Carbonic acid, heptyl phenyl ester</t>
  </si>
  <si>
    <t>C14H20O3</t>
  </si>
  <si>
    <t>C12H22O3</t>
  </si>
  <si>
    <t>29577-19-3</t>
  </si>
  <si>
    <t>m-Cymene, 5-tert-butyl-</t>
  </si>
  <si>
    <t>C10H8O3</t>
  </si>
  <si>
    <t>644-49-5</t>
  </si>
  <si>
    <t>Propanoic acid, 2-methyl-, propyl ester</t>
  </si>
  <si>
    <t>C9H10N2</t>
  </si>
  <si>
    <t>33704-61-9</t>
  </si>
  <si>
    <t>C8H14O</t>
  </si>
  <si>
    <t>C4H6N2O</t>
  </si>
  <si>
    <t>4975-21-7</t>
  </si>
  <si>
    <t>Furazan, dimethyl-</t>
  </si>
  <si>
    <t>C9H18</t>
  </si>
  <si>
    <t>C14H21NO3</t>
  </si>
  <si>
    <t>C10H16</t>
  </si>
  <si>
    <t>17302-27-1</t>
  </si>
  <si>
    <t>ISTD Biphenyl d10</t>
  </si>
  <si>
    <t>Diethyl phthalate</t>
  </si>
  <si>
    <t>C16H48O8Si8</t>
  </si>
  <si>
    <t>629-78-7</t>
  </si>
  <si>
    <t>Heptadecane</t>
  </si>
  <si>
    <t>C17H36</t>
  </si>
  <si>
    <t>504-44-9</t>
  </si>
  <si>
    <t>Hexadecane, 2,6,11,15-tetramethyl-</t>
  </si>
  <si>
    <t>Nonane, 2,2,4,4,6,8,8-heptamethyl-</t>
  </si>
  <si>
    <t>C12H16O3</t>
  </si>
  <si>
    <t>2-tert-Butylcyclohexanol</t>
  </si>
  <si>
    <t>C4H9NS2</t>
  </si>
  <si>
    <t>10396-80-2</t>
  </si>
  <si>
    <t>2,6-Di-tert-butyl-4-hydroxy-4-methyl-2,5-cyclohexadien-1-one</t>
  </si>
  <si>
    <t>C15H24O2</t>
  </si>
  <si>
    <t>Cashmeran</t>
  </si>
  <si>
    <t>2-(Methylthio)benzothiazole</t>
  </si>
  <si>
    <t>C16H48O6Si7</t>
  </si>
  <si>
    <t>C12H25N</t>
  </si>
  <si>
    <t>15362-40-0</t>
  </si>
  <si>
    <t>2H-Indol-2-one, 1-(2,6-dichlorophenyl)-1,3-dihydro-</t>
  </si>
  <si>
    <t>C4H5N3O2</t>
  </si>
  <si>
    <t>C18H15NO3</t>
  </si>
  <si>
    <t>1000190-25-3</t>
  </si>
  <si>
    <t>2-t-Butyl-1-methanesulfonyl-3-methyl-imidazolidin-4-one</t>
  </si>
  <si>
    <t>C9H18N2O3S</t>
  </si>
  <si>
    <t>C5H10N2</t>
  </si>
  <si>
    <t>C5H11N</t>
  </si>
  <si>
    <t>C10H10O4</t>
  </si>
  <si>
    <t>C9H10N4O</t>
  </si>
  <si>
    <t>17312-81-1</t>
  </si>
  <si>
    <t>Undecane, 3,5-dimethyl-</t>
  </si>
  <si>
    <t>79-34-5</t>
  </si>
  <si>
    <t>Ethane, 1,1,2,2-tetrachloro-</t>
  </si>
  <si>
    <t>C2H2Cl4</t>
  </si>
  <si>
    <t>1585-16-6</t>
  </si>
  <si>
    <t>Benzene, 2-(chloromethyl)-1,3,5-trimethyl-</t>
  </si>
  <si>
    <t>C10H13Cl</t>
  </si>
  <si>
    <t>123-75-1</t>
  </si>
  <si>
    <t>C4H9N</t>
  </si>
  <si>
    <t>C5H4N4O</t>
  </si>
  <si>
    <t>107-44-8</t>
  </si>
  <si>
    <t>Sarin</t>
  </si>
  <si>
    <t>C4H10FO2P</t>
  </si>
  <si>
    <t>C5H10N4</t>
  </si>
  <si>
    <t>Hydrazine, 1,1-di-2-propenyl-</t>
  </si>
  <si>
    <t>616-45-5</t>
  </si>
  <si>
    <t>2-Pyrrolidinone</t>
  </si>
  <si>
    <t>5881-17-4</t>
  </si>
  <si>
    <t>Octane, 3-ethyl-</t>
  </si>
  <si>
    <t>562-49-2</t>
  </si>
  <si>
    <t>Pentane, 3,3-dimethyl-</t>
  </si>
  <si>
    <t>C7H16</t>
  </si>
  <si>
    <t>17312-54-8</t>
  </si>
  <si>
    <t>3,7-Dimethyldecane</t>
  </si>
  <si>
    <t>39986-37-3</t>
  </si>
  <si>
    <t>2,4-Dimethyl-2-oxazoline-4-methanol</t>
  </si>
  <si>
    <t>C6H11NO2</t>
  </si>
  <si>
    <t>7045-71-8</t>
  </si>
  <si>
    <t>2-Methylundecane</t>
  </si>
  <si>
    <t>C7H8OS</t>
  </si>
  <si>
    <t>1002-43-3</t>
  </si>
  <si>
    <t>3-Methylundecane</t>
  </si>
  <si>
    <t>17312-80-0</t>
  </si>
  <si>
    <t>2,4-Dimethylundecane</t>
  </si>
  <si>
    <t>4,7-Dimethylundecane</t>
  </si>
  <si>
    <t>629-27-6</t>
  </si>
  <si>
    <t>Octane, 1-iodo-</t>
  </si>
  <si>
    <t>C8H17I</t>
  </si>
  <si>
    <t>1000323-84-7</t>
  </si>
  <si>
    <t>Terephthalic acid, ethyl non-5-yn-3-yl ester</t>
  </si>
  <si>
    <t>C19H24O4</t>
  </si>
  <si>
    <t>1921-70-6</t>
  </si>
  <si>
    <t>Norphytane</t>
  </si>
  <si>
    <t>C6H11N3</t>
  </si>
  <si>
    <t>18479-57-7</t>
  </si>
  <si>
    <t>2-Octanol, 2,6-dimethyl-</t>
  </si>
  <si>
    <t>1000465-48-0</t>
  </si>
  <si>
    <t>(Z)-Docos-9-enenitrile</t>
  </si>
  <si>
    <t>C22H41N</t>
  </si>
  <si>
    <t>590-35-2</t>
  </si>
  <si>
    <t>Pentane, 2,2-dimethyl-</t>
  </si>
  <si>
    <t>61748-86-5</t>
  </si>
  <si>
    <t>.alpha.,.alpha.-Dimethyl-.beta.-methylsuccinimide</t>
  </si>
  <si>
    <t>C7H11NO2</t>
  </si>
  <si>
    <t>1193-24-4</t>
  </si>
  <si>
    <t>4(1H)-Pyrimidinone, 6-hydroxy-</t>
  </si>
  <si>
    <t>C7H7NO3</t>
  </si>
  <si>
    <t>10375-96-9</t>
  </si>
  <si>
    <t>Benzene, 1,4-dimethyl-2,5-bis(1-methylethyl)-</t>
  </si>
  <si>
    <t>114482-57-4</t>
  </si>
  <si>
    <t>p-Cyanophenyl p-(3-butenyloxy)benzoate</t>
  </si>
  <si>
    <t>26535-37-5</t>
  </si>
  <si>
    <t>2H,8H-Benzo[1,2-b:5,4-b']dipyran-10-propanol, 5-methoxy-2,2,8,8-tetramethyl-</t>
  </si>
  <si>
    <t>C20H26O4</t>
  </si>
  <si>
    <t>Pyrrolidine</t>
  </si>
  <si>
    <t>C13H26O2</t>
  </si>
  <si>
    <t>637-88-7</t>
  </si>
  <si>
    <t>1,4-Cyclohexanedione</t>
  </si>
  <si>
    <t>C6H13N</t>
  </si>
  <si>
    <t>17312-62-8</t>
  </si>
  <si>
    <t>5-Propyldecane</t>
  </si>
  <si>
    <t>1592-33-2</t>
  </si>
  <si>
    <t>2,2'-Bifuran, octahydro-</t>
  </si>
  <si>
    <t>C11H19NO</t>
  </si>
  <si>
    <t>3750-49-0</t>
  </si>
  <si>
    <t>Endo-3-acetamidocamphor</t>
  </si>
  <si>
    <t>29114-66-7</t>
  </si>
  <si>
    <t>4'-Fluorovalerophenone</t>
  </si>
  <si>
    <t>C11H13FO</t>
  </si>
  <si>
    <t>100108-66-5</t>
  </si>
  <si>
    <t>Murrayachinon a</t>
  </si>
  <si>
    <t>C13H9NO2</t>
  </si>
  <si>
    <t>C11H15N</t>
  </si>
  <si>
    <t>Benzylbutylphthalate               P1555</t>
  </si>
  <si>
    <t>C14H22O5</t>
  </si>
  <si>
    <t>1000362-18-4</t>
  </si>
  <si>
    <t>1H-Imidazole, 5-iodo-2-methyl-4-nitro-</t>
  </si>
  <si>
    <t>C4H4IN3O2</t>
  </si>
  <si>
    <t>51677-41-9</t>
  </si>
  <si>
    <t>Butane, 2-azido-2,3,3-trimethyl-</t>
  </si>
  <si>
    <t>C7H15N3</t>
  </si>
  <si>
    <t>1000309-14-0</t>
  </si>
  <si>
    <t>Sulfurous acid, isohexyl pentyl ester</t>
  </si>
  <si>
    <t>C11H24O3S</t>
  </si>
  <si>
    <t>31295-56-4</t>
  </si>
  <si>
    <t>Dodecane, 2,6,11-trimethyl-</t>
  </si>
  <si>
    <t>C4H5NO2</t>
  </si>
  <si>
    <t>2374-03-0</t>
  </si>
  <si>
    <t>4-Amino-3-hydroxybenzoic acid</t>
  </si>
  <si>
    <t>C13H27N</t>
  </si>
  <si>
    <t>C18H14</t>
  </si>
  <si>
    <t>C14H12O3</t>
  </si>
  <si>
    <t>1126-79-0</t>
  </si>
  <si>
    <t>Benzene, butoxy-</t>
  </si>
  <si>
    <t>C15H11NOS</t>
  </si>
  <si>
    <t>1000314-06-8</t>
  </si>
  <si>
    <t>l-Alanine, N-(p-toluoyl)-, octyl ester</t>
  </si>
  <si>
    <t>C19H29NO3</t>
  </si>
  <si>
    <t>m-Xylene</t>
  </si>
  <si>
    <t>C4H8O2</t>
  </si>
  <si>
    <t>100-52-7</t>
  </si>
  <si>
    <t>Benzaldehyde</t>
  </si>
  <si>
    <t>C7H6O</t>
  </si>
  <si>
    <t>C11H18N2O</t>
  </si>
  <si>
    <t>C7H8O3</t>
  </si>
  <si>
    <t>78-40-0</t>
  </si>
  <si>
    <t>Triethyl phosphate</t>
  </si>
  <si>
    <t>C6H15O4P</t>
  </si>
  <si>
    <t>C8H8N2O</t>
  </si>
  <si>
    <t>C9H10O</t>
  </si>
  <si>
    <t>112-41-4</t>
  </si>
  <si>
    <t>1-Dodecene</t>
  </si>
  <si>
    <t>C5H5N5O</t>
  </si>
  <si>
    <t>C8H10O2</t>
  </si>
  <si>
    <t>C7H14N2</t>
  </si>
  <si>
    <t>C6H11N</t>
  </si>
  <si>
    <t>62238-12-4</t>
  </si>
  <si>
    <t>Decane, 2,3,6-trimethyl-</t>
  </si>
  <si>
    <t>10599-81-2</t>
  </si>
  <si>
    <t>Methylamine, N-(1-butylpentylidene)-</t>
  </si>
  <si>
    <t>C10H21N</t>
  </si>
  <si>
    <t>51468-09-8</t>
  </si>
  <si>
    <t>N-(2,4,6-Trimethyl-3-pyridyl)acetamide</t>
  </si>
  <si>
    <t>C10H14N2O</t>
  </si>
  <si>
    <t>C11H14O3</t>
  </si>
  <si>
    <t>C11H20O</t>
  </si>
  <si>
    <t>629-73-2</t>
  </si>
  <si>
    <t>Cetene</t>
  </si>
  <si>
    <t>2801-84-5</t>
  </si>
  <si>
    <t>Decane, 2,4-dimethyl-</t>
  </si>
  <si>
    <t>C17H28</t>
  </si>
  <si>
    <t>C18H26O4</t>
  </si>
  <si>
    <t>65996-50-1</t>
  </si>
  <si>
    <t>Pyrolo[3,2-d]pyrimidin-2,4(1H,3H)-dione</t>
  </si>
  <si>
    <t>C6H5N3O2</t>
  </si>
  <si>
    <t>C12H17NO</t>
  </si>
  <si>
    <t>C12H14N2O2</t>
  </si>
  <si>
    <t>C15H24O</t>
  </si>
  <si>
    <t>123-39-7</t>
  </si>
  <si>
    <t>Formamide, N-methyl-</t>
  </si>
  <si>
    <t>1000323-96-6</t>
  </si>
  <si>
    <t>Terephthalic acid, 2-ethoxyethyl propyl ester</t>
  </si>
  <si>
    <t>C15H20O5</t>
  </si>
  <si>
    <t>112-92-5</t>
  </si>
  <si>
    <t>Stearyl alcohol                    P1298</t>
  </si>
  <si>
    <t>C18H38O</t>
  </si>
  <si>
    <t>638-36-8</t>
  </si>
  <si>
    <t>Hexadecane, 2,6,10,14-tetramethyl-</t>
  </si>
  <si>
    <t>C16H35N</t>
  </si>
  <si>
    <t>C12H16N2O3</t>
  </si>
  <si>
    <t>1000314-57-0</t>
  </si>
  <si>
    <t>Carbonic acid, isohexyl phenyl ester</t>
  </si>
  <si>
    <t>C13H18O3</t>
  </si>
  <si>
    <t>C9H17NO</t>
  </si>
  <si>
    <t>C11H14O2</t>
  </si>
  <si>
    <t>C12H22</t>
  </si>
  <si>
    <t>103589-72-6</t>
  </si>
  <si>
    <t>Pyrazole-3-carboxamide, 4-iodo-1-methyl-</t>
  </si>
  <si>
    <t>C5H6IN3O</t>
  </si>
  <si>
    <t>98-01-1</t>
  </si>
  <si>
    <t>Furfural</t>
  </si>
  <si>
    <t>C5H4O2</t>
  </si>
  <si>
    <t>C7H16O3</t>
  </si>
  <si>
    <t>53219-21-9</t>
  </si>
  <si>
    <t>Dihydromyrcenol</t>
  </si>
  <si>
    <t>C4H6N2</t>
  </si>
  <si>
    <t>C10H18N2O4</t>
  </si>
  <si>
    <t>16227-15-9</t>
  </si>
  <si>
    <t>4,4'-Bitriazolyl</t>
  </si>
  <si>
    <t>C4H4N6</t>
  </si>
  <si>
    <t>C7H8O2</t>
  </si>
  <si>
    <t>C6H15N</t>
  </si>
  <si>
    <t>1728-46-7</t>
  </si>
  <si>
    <t>2-tert-Butylcyclohexanone</t>
  </si>
  <si>
    <t>C6H8O3</t>
  </si>
  <si>
    <t>C12H16O</t>
  </si>
  <si>
    <t>3522-94-9</t>
  </si>
  <si>
    <t>Hexane, 2,2,5-trimethyl-</t>
  </si>
  <si>
    <t>55463-64-4</t>
  </si>
  <si>
    <t>6-Amino-2-methyl-1H-pyrrolo[2,3-b]pyridine</t>
  </si>
  <si>
    <t>C8H9N3</t>
  </si>
  <si>
    <t>2530-83-8</t>
  </si>
  <si>
    <t>Silane, trimethoxy[3-(oxiranylmethoxy)propyl]-</t>
  </si>
  <si>
    <t>C9H20O5Si</t>
  </si>
  <si>
    <t>102-76-1</t>
  </si>
  <si>
    <t>Triacetin</t>
  </si>
  <si>
    <t>C9H14O6</t>
  </si>
  <si>
    <t>704-00-7</t>
  </si>
  <si>
    <t>o-Diacetylbenzene</t>
  </si>
  <si>
    <t>C10H10O2</t>
  </si>
  <si>
    <t>26955-13-5</t>
  </si>
  <si>
    <t>1,6-Dimethyl-5-oxo-1,2,3,5-tetrahydroimidazo[1,2-a]pyrimidine</t>
  </si>
  <si>
    <t>C8H11N3O</t>
  </si>
  <si>
    <t>C11H14N2O</t>
  </si>
  <si>
    <t>487-70-7</t>
  </si>
  <si>
    <t>2,4,6-Trihydroxybenzaldehyde</t>
  </si>
  <si>
    <t>C7H6O4</t>
  </si>
  <si>
    <t>C13H20O</t>
  </si>
  <si>
    <t>1000303-24-2</t>
  </si>
  <si>
    <t>Piperazine-2,5-dione, 3-hydroxy-6-methyl-3-trifluoromethyl-</t>
  </si>
  <si>
    <t>C6H7F3N2O3</t>
  </si>
  <si>
    <t>82406-83-5</t>
  </si>
  <si>
    <t>Benzoic acid, 4-(4-propylcyclohexyl)-, 4'-cyano[1,1'-biphenyl]-4-yl ester</t>
  </si>
  <si>
    <t>C29H29NO2</t>
  </si>
  <si>
    <t>1000193-30-0</t>
  </si>
  <si>
    <t>1,2-Bis(diethylamino)-1,2-bis(4-cyanophenyl)ethane</t>
  </si>
  <si>
    <t>C24H30N4</t>
  </si>
  <si>
    <t>C11H15NO3</t>
  </si>
  <si>
    <t>1000323-92-5</t>
  </si>
  <si>
    <t>Terephthalic acid, butyl tridec-2-yn-1-yl ester</t>
  </si>
  <si>
    <t>C25H36O4</t>
  </si>
  <si>
    <t>C10H15NO</t>
  </si>
  <si>
    <t>1000211-15-6</t>
  </si>
  <si>
    <t>Cyclopropylnaphthalen-1-ylmethyleneamine</t>
  </si>
  <si>
    <t>C14H13N</t>
  </si>
  <si>
    <t>295-65-8</t>
  </si>
  <si>
    <t>Cyclohexadecane                    P1017</t>
  </si>
  <si>
    <t>C13H28O</t>
  </si>
  <si>
    <t>97-72-3</t>
  </si>
  <si>
    <t>Propanoic acid, 2-methyl-, anhydride</t>
  </si>
  <si>
    <t>C8H14O3</t>
  </si>
  <si>
    <t>1000298-93-3</t>
  </si>
  <si>
    <t>Aniline, 4-hydroxy-N,N-di(2-hydroxypropyl)-</t>
  </si>
  <si>
    <t>C12H19NO3</t>
  </si>
  <si>
    <t>108-80-5</t>
  </si>
  <si>
    <t>Cyanuric acid</t>
  </si>
  <si>
    <t>C3H3N3O3</t>
  </si>
  <si>
    <t>C7H9N</t>
  </si>
  <si>
    <t>7778-85-0</t>
  </si>
  <si>
    <t>Propane, 1,2-dimethoxy-</t>
  </si>
  <si>
    <t>C5H12O2</t>
  </si>
  <si>
    <t>C11H17N</t>
  </si>
  <si>
    <t>C6H12Cl2O2</t>
  </si>
  <si>
    <t>100-99-2</t>
  </si>
  <si>
    <t>Triisobutylaluminum</t>
  </si>
  <si>
    <t>C12H27Al</t>
  </si>
  <si>
    <t>Methenamine</t>
  </si>
  <si>
    <t>51905-39-6</t>
  </si>
  <si>
    <t>3-Cyclopentene-1-acetaldehyde, 2-oxo-</t>
  </si>
  <si>
    <t>17302-23-7</t>
  </si>
  <si>
    <t>127597-51-7</t>
  </si>
  <si>
    <t>1-Allyl-1-but-3-enyl-1-silacyclobutane</t>
  </si>
  <si>
    <t>C10H18Si</t>
  </si>
  <si>
    <t>182881-06-7</t>
  </si>
  <si>
    <t>Cyclobutene-3,4-dione, 1-dimethylamino-2-hydroxy-</t>
  </si>
  <si>
    <t>C6H7NO3</t>
  </si>
  <si>
    <t>C24H22O4</t>
  </si>
  <si>
    <t>6044-71-9</t>
  </si>
  <si>
    <t>Dodecane, 6-methyl-</t>
  </si>
  <si>
    <t>19968-81-1</t>
  </si>
  <si>
    <t>Dispiro[fluorene-9,4'-[2]oxazoline-5',9''-fluorene], 2'-methyl-</t>
  </si>
  <si>
    <t>C28H19NO</t>
  </si>
  <si>
    <t>1000373-89-3</t>
  </si>
  <si>
    <t>Isobutyl methyl phthalate</t>
  </si>
  <si>
    <t>C13H16O4</t>
  </si>
  <si>
    <t>C15H13NO</t>
  </si>
  <si>
    <t>C4H9NO2</t>
  </si>
  <si>
    <t>C16H20O4</t>
  </si>
  <si>
    <t>289650-01-7</t>
  </si>
  <si>
    <t>4-Acetamidobenzofurazan</t>
  </si>
  <si>
    <t>C8H7N3O2</t>
  </si>
  <si>
    <t>645-10-3</t>
  </si>
  <si>
    <t>1,7-Dimethyl-4-(1-methylethyl)cyclodecane</t>
  </si>
  <si>
    <t>C15H30</t>
  </si>
  <si>
    <t>C10H16O3</t>
  </si>
  <si>
    <t>C10H16O2</t>
  </si>
  <si>
    <t>C7H16O</t>
  </si>
  <si>
    <t>C5H7N3O</t>
  </si>
  <si>
    <t>1000314-57-4</t>
  </si>
  <si>
    <t>Carbonic acid, decyl phenyl ester</t>
  </si>
  <si>
    <t>C17H26O3</t>
  </si>
  <si>
    <t>C16H14O2</t>
  </si>
  <si>
    <t>1000365-32-0</t>
  </si>
  <si>
    <t>Hexestrol, O,O'-di(pentafluoropropionyl)-</t>
  </si>
  <si>
    <t>C24H20F10O4</t>
  </si>
  <si>
    <t>C18H21NO2</t>
  </si>
  <si>
    <t>1000352-83-7</t>
  </si>
  <si>
    <t>C14H24O3Si2</t>
  </si>
  <si>
    <t>1000309-21-5</t>
  </si>
  <si>
    <t>Sulfurous acid, cyclohexylmethyl isohexyl ester</t>
  </si>
  <si>
    <t>C13H26O3S</t>
  </si>
  <si>
    <t>16747-50-5</t>
  </si>
  <si>
    <t>Cyclopentane, 1-ethyl-1-methyl-</t>
  </si>
  <si>
    <t>20324-32-7</t>
  </si>
  <si>
    <t>2-Propanol, 1-(2-methoxy-1-methylethoxy)-</t>
  </si>
  <si>
    <t>C9H10O3</t>
  </si>
  <si>
    <t>372-31-6</t>
  </si>
  <si>
    <t>Butanoic acid, 4,4,4-trifluoro-3-oxo-, ethyl ester</t>
  </si>
  <si>
    <t>C6H7F3O3</t>
  </si>
  <si>
    <t>C16H26O</t>
  </si>
  <si>
    <t>1000327-15-7</t>
  </si>
  <si>
    <t>4-(2-Ethylhexoxy)ethylbenzene</t>
  </si>
  <si>
    <t>14888-58-5</t>
  </si>
  <si>
    <t>4,7-Methano-5H-inden-5-one, 3,3a,4,6,7,7a-hexahydro-</t>
  </si>
  <si>
    <t>C10H20N2</t>
  </si>
  <si>
    <t>24720-09-0</t>
  </si>
  <si>
    <t>2-Buten-1-one, 1-(2,6,6-trimethyl-2-cyclohexen-1-yl)-, (E)-</t>
  </si>
  <si>
    <t>83489-22-9</t>
  </si>
  <si>
    <t>1,E-4,Z-8-Dodecatriene</t>
  </si>
  <si>
    <t>C12H20</t>
  </si>
  <si>
    <t>C17H37O3P</t>
  </si>
  <si>
    <t>17131-52-1</t>
  </si>
  <si>
    <t>1,2-Propanediol, 3-(4-methoxyphenoxy)-</t>
  </si>
  <si>
    <t>C10H14O4</t>
  </si>
  <si>
    <t>10410-28-3</t>
  </si>
  <si>
    <t>6-Methoxy-3-methyl-2-benzofurancarbaldehyde</t>
  </si>
  <si>
    <t>C11H10O3</t>
  </si>
  <si>
    <t>C15H13FO3</t>
  </si>
  <si>
    <t>40515-29-5</t>
  </si>
  <si>
    <t>1H-1,2,4-Triazole, 3-(2-methylpropyl)-</t>
  </si>
  <si>
    <t>207740-41-8</t>
  </si>
  <si>
    <t>Methallylescaline</t>
  </si>
  <si>
    <t>27203-92-5</t>
  </si>
  <si>
    <t>C16H25NO2</t>
  </si>
  <si>
    <t>1000222-57-8</t>
  </si>
  <si>
    <t>4-(4-Acetoxybenzylidene)-2-methyl-5-oxazolone</t>
  </si>
  <si>
    <t>C13H11NO4</t>
  </si>
  <si>
    <t>C6H12N4O2</t>
  </si>
  <si>
    <t>125-33-7</t>
  </si>
  <si>
    <t>1000268-71-2</t>
  </si>
  <si>
    <t>Thiophene-3-carbonitrile, 4-(4-chlorophenyl)-2-dimethylamino-</t>
  </si>
  <si>
    <t>C13H11ClN2S</t>
  </si>
  <si>
    <t>C17H15ClO4</t>
  </si>
  <si>
    <t>1435-48-9</t>
  </si>
  <si>
    <t>1,3-Dichloro-4-fluorobenzene</t>
  </si>
  <si>
    <t>C6H3Cl2F</t>
  </si>
  <si>
    <t>C6H10O4</t>
  </si>
  <si>
    <t>Undecane, 4,7-dimethyl-</t>
  </si>
  <si>
    <t>C9H18O2</t>
  </si>
  <si>
    <t>C6H14N2</t>
  </si>
  <si>
    <t>17301-33-6</t>
  </si>
  <si>
    <t>Undecane, 4,8-dimethyl-</t>
  </si>
  <si>
    <t>C5H7N3O2</t>
  </si>
  <si>
    <t>4362-18-9</t>
  </si>
  <si>
    <t>1,3-Dioxolane, 2-methyl-2-(phenylmethyl)-</t>
  </si>
  <si>
    <t>C10H14N2O3</t>
  </si>
  <si>
    <t>Cyclononasiloxane, octadecamethyl-</t>
  </si>
  <si>
    <t>C18H54O9Si9</t>
  </si>
  <si>
    <t>C16H34O2</t>
  </si>
  <si>
    <t>17312-66-2</t>
  </si>
  <si>
    <t>Decane, 3-ethyl-3-methyl-</t>
  </si>
  <si>
    <t>C17H17NO3</t>
  </si>
  <si>
    <t>76844-66-1</t>
  </si>
  <si>
    <t>5,6,4'-Trihydroxy-7,8-dimethoxyflavone</t>
  </si>
  <si>
    <t>C17H14O7</t>
  </si>
  <si>
    <t>1000307-28-2</t>
  </si>
  <si>
    <t>Butanamide, N-(2-iodo-4-methylphenyl)-2,2,3,3,4,4,4-heptafluoro-</t>
  </si>
  <si>
    <t>C11H7F7INO</t>
  </si>
  <si>
    <t>C11H11NO2</t>
  </si>
  <si>
    <t>628-30-8</t>
  </si>
  <si>
    <t>Propyl isothiocyanate</t>
  </si>
  <si>
    <t>C4H7NS</t>
  </si>
  <si>
    <t>C7H14O</t>
  </si>
  <si>
    <t>2216-32-2</t>
  </si>
  <si>
    <t>Heptane, 4-ethyl-</t>
  </si>
  <si>
    <t>15869-94-0</t>
  </si>
  <si>
    <t>Octane, 3,6-dimethyl-</t>
  </si>
  <si>
    <t>18805-25-9</t>
  </si>
  <si>
    <t>Carbonimidodithioic acid, methyl-, dimethyl ester</t>
  </si>
  <si>
    <t>1000378-98-6</t>
  </si>
  <si>
    <t>2-Hydroxyskatole</t>
  </si>
  <si>
    <t>C9H9NO</t>
  </si>
  <si>
    <t>2078-54-8</t>
  </si>
  <si>
    <t>Propofol</t>
  </si>
  <si>
    <t>629-92-5</t>
  </si>
  <si>
    <t>Nonadecane                         P1286</t>
  </si>
  <si>
    <t>85763-57-1</t>
  </si>
  <si>
    <t>11-Methyldodecanol</t>
  </si>
  <si>
    <t>Vinylbital (ME)                     P916</t>
  </si>
  <si>
    <t>C12H18N2O3</t>
  </si>
  <si>
    <t>54644-44-9</t>
  </si>
  <si>
    <t>Propanoic acid, 2,2-dimethyl-, 2,6-bis(1-methylethyl)phenyl ester</t>
  </si>
  <si>
    <t>C17H26O2</t>
  </si>
  <si>
    <t>C4H6O2</t>
  </si>
  <si>
    <t>C11H13NO3</t>
  </si>
  <si>
    <t>48148-85-2</t>
  </si>
  <si>
    <t>2,4,7,8-Tetramethyl-1,5-benzodiazepine</t>
  </si>
  <si>
    <t>C13H16N2</t>
  </si>
  <si>
    <t>C14H11FO2</t>
  </si>
  <si>
    <t>C16H24O3</t>
  </si>
  <si>
    <t>C16H23NO3</t>
  </si>
  <si>
    <t>29743-33-7</t>
  </si>
  <si>
    <t>4,6-Octadiyn-3-one, 2-methyl-</t>
  </si>
  <si>
    <t>1000202-24-1</t>
  </si>
  <si>
    <t>5-Methylhexane-2,4-dione, enol</t>
  </si>
  <si>
    <t>C10H13NO2</t>
  </si>
  <si>
    <t>1,3-Benzenedicarboxylic acid, 5-(1,1-dimethylethyl)-</t>
  </si>
  <si>
    <t>927-83-3</t>
  </si>
  <si>
    <t>Diazene, bis(1,1-dimethylethyl)-</t>
  </si>
  <si>
    <t>C8H18N2</t>
  </si>
  <si>
    <t>32497-10-2</t>
  </si>
  <si>
    <t>2(3H)-Thiazolone, 4-methyl-</t>
  </si>
  <si>
    <t>C4H5NOS</t>
  </si>
  <si>
    <t>C2H4O3</t>
  </si>
  <si>
    <t>C11H18O2</t>
  </si>
  <si>
    <t>14339-23-2</t>
  </si>
  <si>
    <t>2-Pyrazoline, 5-ethyl-1,4-dimethyl-</t>
  </si>
  <si>
    <t>1H-Imidazole, 1-ethyl-</t>
  </si>
  <si>
    <t>C5H8N2</t>
  </si>
  <si>
    <t>C6H13NO2</t>
  </si>
  <si>
    <t>1000188-70-7</t>
  </si>
  <si>
    <t>2,3,3a,4,5,6,7,7a-Octahydro-1H-cyclopenta[a]pentalen-7-ol</t>
  </si>
  <si>
    <t>1000193-33-4</t>
  </si>
  <si>
    <t>Spirobicyclo[2.2.1]hept-2-ene-5,3'-oxetan-2-'one, 4'.beta.-methyl-</t>
  </si>
  <si>
    <t>1000211-63-0</t>
  </si>
  <si>
    <t>Ethyl 5-[p-methoxyphenyl]pyrazole-3-carboxylate</t>
  </si>
  <si>
    <t>C13H14N2O3</t>
  </si>
  <si>
    <t>137-58-6</t>
  </si>
  <si>
    <t>Lidocaine</t>
  </si>
  <si>
    <t>C14H22N2O</t>
  </si>
  <si>
    <t>C13H14F5NO2</t>
  </si>
  <si>
    <t>25201-40-5</t>
  </si>
  <si>
    <t>4-Methyl-1,6-heptadien-4-ol</t>
  </si>
  <si>
    <t>1000267-40-2</t>
  </si>
  <si>
    <t>Pyrrolidin-2-amine, 1-(4-methylphenylsulfonyl)-</t>
  </si>
  <si>
    <t>C11H16N2O2S</t>
  </si>
  <si>
    <t>1000309-23-2</t>
  </si>
  <si>
    <t>Oxalic acid, allyl pentyl ester</t>
  </si>
  <si>
    <t>C10H16O4</t>
  </si>
  <si>
    <t>C11H12F4O</t>
  </si>
  <si>
    <t>1000357-64-9</t>
  </si>
  <si>
    <t>2-Fluoro-3-trifluoromethylbenzoic acid, 4-methoxyphenyl ester</t>
  </si>
  <si>
    <t>C15H10F4O3</t>
  </si>
  <si>
    <t>10599-70-9</t>
  </si>
  <si>
    <t>3-Acetyl-2,5-dimethyl furan</t>
  </si>
  <si>
    <t>C12H19NO</t>
  </si>
  <si>
    <t>1000283-13-6</t>
  </si>
  <si>
    <t>1-Triethylsilyloxyheptadecane</t>
  </si>
  <si>
    <t>C23H50OSi</t>
  </si>
  <si>
    <t>1700-98-7</t>
  </si>
  <si>
    <t>4-Chloro-2-trifluoromethylbenzo[h]quinoline</t>
  </si>
  <si>
    <t>C14H7ClF3N</t>
  </si>
  <si>
    <t>C5H7NO2</t>
  </si>
  <si>
    <t>C14H18O5</t>
  </si>
  <si>
    <t>Benzoic acid, 4-[(2,4-dimethoxy-6-pentylbenzoyl)oxy]-2-methoxy-6-pentyl-, methyl ester</t>
  </si>
  <si>
    <t>C28H38O7</t>
  </si>
  <si>
    <t>1000318-33-0</t>
  </si>
  <si>
    <t>3,6-Bis-dimethylaminomethyl-2,7-dihydroxy-fluoren-9-one</t>
  </si>
  <si>
    <t>C19H22N2O3</t>
  </si>
  <si>
    <t>27458-90-8</t>
  </si>
  <si>
    <t>Disulfide, di-tert-dodecyl</t>
  </si>
  <si>
    <t>C24H50S2</t>
  </si>
  <si>
    <t>23138-58-1</t>
  </si>
  <si>
    <t>3-Ethylphenyl isocyanate</t>
  </si>
  <si>
    <t>106-42-3</t>
  </si>
  <si>
    <t>p-Xylene</t>
  </si>
  <si>
    <t>Propane, 1-isothiocyanato-</t>
  </si>
  <si>
    <t>97916-04-6</t>
  </si>
  <si>
    <t>C10H26O4SSi2</t>
  </si>
  <si>
    <t>C6H15NO2</t>
  </si>
  <si>
    <t>3068-88-0</t>
  </si>
  <si>
    <t>2-Oxetanone, 4-methyl-</t>
  </si>
  <si>
    <t>105-20-4</t>
  </si>
  <si>
    <t>Betazole</t>
  </si>
  <si>
    <t>C5H9N3</t>
  </si>
  <si>
    <t>19617-90-4</t>
  </si>
  <si>
    <t>1,2,4,5-Tetrazine-3,6-diamine</t>
  </si>
  <si>
    <t>C2H4N6</t>
  </si>
  <si>
    <t>C9H13NO</t>
  </si>
  <si>
    <t>1190-91-6</t>
  </si>
  <si>
    <t>3-Buten-2-one, 4-(dimethylamino)-</t>
  </si>
  <si>
    <t>1000346-29-2</t>
  </si>
  <si>
    <t>L-Proline, N-(pentafluorobenzoyl)-, isobutyl ester</t>
  </si>
  <si>
    <t>C16H16F5NO3</t>
  </si>
  <si>
    <t>28019-94-5</t>
  </si>
  <si>
    <t>1H-Pyrazole, 4,5-dihydro-4,5-dimethyl-</t>
  </si>
  <si>
    <t>1832-68-4</t>
  </si>
  <si>
    <t>C7H8N4</t>
  </si>
  <si>
    <t>2129-89-7</t>
  </si>
  <si>
    <t>Phosphine oxide, diphenylmethyl-</t>
  </si>
  <si>
    <t>C13H13OP</t>
  </si>
  <si>
    <t>5384-21-4</t>
  </si>
  <si>
    <t>Phenol, 4,4'-methylenebis[2,6-dimethyl-</t>
  </si>
  <si>
    <t>C17H20O2</t>
  </si>
  <si>
    <t>C14H9N</t>
  </si>
  <si>
    <t>5255-84-5</t>
  </si>
  <si>
    <t>5-Phenoxymethyl-3-(p-tolyl)-2-oxazolidone</t>
  </si>
  <si>
    <t>560-21-4</t>
  </si>
  <si>
    <t>Pentane, 2,3,3-trimethyl-</t>
  </si>
  <si>
    <t>4,5-Dimethylnonane</t>
  </si>
  <si>
    <t>C9H19N</t>
  </si>
  <si>
    <t>Nonane, 2,5-dimethyl-</t>
  </si>
  <si>
    <t>62016-30-2</t>
  </si>
  <si>
    <t>Octane, 2,3,3-trimethyl-</t>
  </si>
  <si>
    <t>19680-00-3</t>
  </si>
  <si>
    <t>Tetrahydro[2,2']bifuranyl-5-one</t>
  </si>
  <si>
    <t>C8H12O3</t>
  </si>
  <si>
    <t>17302-36-2</t>
  </si>
  <si>
    <t>5-Ethyldecane</t>
  </si>
  <si>
    <t>58982-96-0</t>
  </si>
  <si>
    <t>2-Pyrrolidinethione, 1-phenyl-</t>
  </si>
  <si>
    <t>C10H11NS</t>
  </si>
  <si>
    <t>1000377-12-9</t>
  </si>
  <si>
    <t>Glutaric acid, di(2-(4-fluorophenyl)ethyl) ester</t>
  </si>
  <si>
    <t>C21H22F2O4</t>
  </si>
  <si>
    <t>29956-99-8</t>
  </si>
  <si>
    <t>Disulfide, bis(1,1,3,3-tetramethylbutyl)</t>
  </si>
  <si>
    <t>C16H34S2</t>
  </si>
  <si>
    <t>C4H7N</t>
  </si>
  <si>
    <t>68-95-1</t>
  </si>
  <si>
    <t>L-Proline, 1-acetyl-</t>
  </si>
  <si>
    <t>C7H11NO3</t>
  </si>
  <si>
    <t>58661-97-5</t>
  </si>
  <si>
    <t>4H-1,2,4-Triazol-3-amine, 4-propyl-</t>
  </si>
  <si>
    <t>27388-03-0</t>
  </si>
  <si>
    <t>Methyldicyanophosphine</t>
  </si>
  <si>
    <t>C3H3N2P</t>
  </si>
  <si>
    <t>1074-97-1</t>
  </si>
  <si>
    <t>4,6-Dihydroxypyrimidine, 5-aminocarbonyl-</t>
  </si>
  <si>
    <t>C5H5N3O3</t>
  </si>
  <si>
    <t>C8H9N</t>
  </si>
  <si>
    <t>1000421-14-5</t>
  </si>
  <si>
    <t>Silane, methylvinyl(1-cyclohexylethoxy)heptyloxy-</t>
  </si>
  <si>
    <t>C18H36O2Si</t>
  </si>
  <si>
    <t>Nonadecane</t>
  </si>
  <si>
    <t>C14H12O4</t>
  </si>
  <si>
    <t>1000314-77-5</t>
  </si>
  <si>
    <t>Carbamic acid, 4-methoxyphenyl-, allyl ester</t>
  </si>
  <si>
    <t>62338-13-0</t>
  </si>
  <si>
    <t>Decane, 3,3,5-trimethyl-</t>
  </si>
  <si>
    <t>BW_2021_04_19_500ml_AT</t>
  </si>
  <si>
    <t>1000132-78-1</t>
  </si>
  <si>
    <t>.alpha.-Ethyl aspartate</t>
  </si>
  <si>
    <t>C6H11NO4</t>
  </si>
  <si>
    <t>110-97-4</t>
  </si>
  <si>
    <t>Diisopropanolamine</t>
  </si>
  <si>
    <t>C15H24O2Si</t>
  </si>
  <si>
    <t>704-10-9</t>
  </si>
  <si>
    <t>2,4-Dichloro-5-fluoroacetophenone</t>
  </si>
  <si>
    <t>C8H5Cl2FO</t>
  </si>
  <si>
    <t>63608-60-6</t>
  </si>
  <si>
    <t>Androst-5-en-17-one, 3-hydroxy-16,16-dimethoxy-, (3.beta.)-</t>
  </si>
  <si>
    <t>C21H32O4</t>
  </si>
  <si>
    <t>5954-75-6</t>
  </si>
  <si>
    <t>Thiirane, ethenyl-</t>
  </si>
  <si>
    <t>C4H6S</t>
  </si>
  <si>
    <t>1134-70-9</t>
  </si>
  <si>
    <t>1-Benzamido-pyrrolidine</t>
  </si>
  <si>
    <t>75-09-2</t>
  </si>
  <si>
    <t>Dichloromethane                     P220</t>
  </si>
  <si>
    <t>CH2Cl2</t>
  </si>
  <si>
    <t>13668-59-2</t>
  </si>
  <si>
    <t>2-Cyclopentene-1-methanol</t>
  </si>
  <si>
    <t>4352-95-8</t>
  </si>
  <si>
    <t>1,3-Dioxolane, 2-methyl-2-pentyl-</t>
  </si>
  <si>
    <t>930-87-0</t>
  </si>
  <si>
    <t>1,2,5-Trimethylpyrrole</t>
  </si>
  <si>
    <t>C7H11N</t>
  </si>
  <si>
    <t>6705-49-3</t>
  </si>
  <si>
    <t>7-Oxabicyclo[4.1.0]heptan-2-one</t>
  </si>
  <si>
    <t>100-73-2</t>
  </si>
  <si>
    <t>2H-Pyran-2-carboxaldehyde, 3,4-dihydro-</t>
  </si>
  <si>
    <t>66411-54-9</t>
  </si>
  <si>
    <t>2-Pyrrolidinemethanamine, N-methyl-, (S)-</t>
  </si>
  <si>
    <t>42075-43-4</t>
  </si>
  <si>
    <t>S-Methyl pentanethioate</t>
  </si>
  <si>
    <t>C6H12OS</t>
  </si>
  <si>
    <t>5930-94-9</t>
  </si>
  <si>
    <t>3-Nitropyrrole</t>
  </si>
  <si>
    <t>120-94-5</t>
  </si>
  <si>
    <t>Pyrrolidine, 1-methyl-</t>
  </si>
  <si>
    <t>19078-97-8</t>
  </si>
  <si>
    <t>2,2-Dimethyl-3-heptanone</t>
  </si>
  <si>
    <t>4697-00-1</t>
  </si>
  <si>
    <t>Dichloroacetic acid, 2-tetrahydrofurylmethyl ester</t>
  </si>
  <si>
    <t>C7H10Cl2O3</t>
  </si>
  <si>
    <t>97-90-5</t>
  </si>
  <si>
    <t>2-Propenoic acid, 2-methyl-, 1,2-ethanediyl ester</t>
  </si>
  <si>
    <t>1000328-29-0</t>
  </si>
  <si>
    <t>Serine, N,O-di(trifluoroacetyl)-, n-butyl ester</t>
  </si>
  <si>
    <t>C11H13F6NO5</t>
  </si>
  <si>
    <t>558-17-8</t>
  </si>
  <si>
    <t>tert-Butyl iodide</t>
  </si>
  <si>
    <t>C4H9I</t>
  </si>
  <si>
    <t>1000099-99-2</t>
  </si>
  <si>
    <t>1,1-Dimethylpropyl 2-ethylhexanoate</t>
  </si>
  <si>
    <t>1000112-56-4</t>
  </si>
  <si>
    <t>5-Methyl-2-(2-methyl-2-tetrahydrofuryl)tetrahydrofuran</t>
  </si>
  <si>
    <t>350509-37-4</t>
  </si>
  <si>
    <t>Ethanone, 1-(3,4-difluoro-6-methyl)-2-(1H-1,2,4-triazol-1-yl)-</t>
  </si>
  <si>
    <t>C11H9F2N3O</t>
  </si>
  <si>
    <t>625-37-6</t>
  </si>
  <si>
    <t>trans-Crotonamide</t>
  </si>
  <si>
    <t>138356-66-8</t>
  </si>
  <si>
    <t>3-Azahexane, N-[3,4-dichlorophenylacetyl]-1-[pyrrolidin-1-yl]-</t>
  </si>
  <si>
    <t>C17H24Cl2N2O</t>
  </si>
  <si>
    <t>1000330-91-6</t>
  </si>
  <si>
    <t>Pivalic acid, 3-fluorophenyl ester</t>
  </si>
  <si>
    <t>C11H13FO2</t>
  </si>
  <si>
    <t>6117-80-2</t>
  </si>
  <si>
    <t>2-Butene-1,4-diol, (Z)-</t>
  </si>
  <si>
    <t>1000359-67-4</t>
  </si>
  <si>
    <t>Glutaric acid, ditetrahydrofurfuryl ester</t>
  </si>
  <si>
    <t>C15H24O6</t>
  </si>
  <si>
    <t>54004-23-8</t>
  </si>
  <si>
    <t>2-Pentene, 5-butoxy-, (E)-</t>
  </si>
  <si>
    <t>10599-75-4</t>
  </si>
  <si>
    <t>Methanamine, N-pentylidene-</t>
  </si>
  <si>
    <t>69651-04-3</t>
  </si>
  <si>
    <t>5,6-Dihydropyran-2-one, 5-acetoxy-6-(1,2-epoxypropyl)-</t>
  </si>
  <si>
    <t>C10H12O5</t>
  </si>
  <si>
    <t>105-28-2</t>
  </si>
  <si>
    <t>1H-Imidazole, 2-heptadecyl-4,5-dihydro-</t>
  </si>
  <si>
    <t>C20H40N2</t>
  </si>
  <si>
    <t>14133-54-1</t>
  </si>
  <si>
    <t>Furan, 2-(1,2-diethoxyethyl)-</t>
  </si>
  <si>
    <t>52065-78-8</t>
  </si>
  <si>
    <t>Piperidine-2,5-dione</t>
  </si>
  <si>
    <t>Mefruside -SO2NH                   P1234</t>
  </si>
  <si>
    <t>C13H18ClNO3S</t>
  </si>
  <si>
    <t>30834-74-3</t>
  </si>
  <si>
    <t>1,2-Bis(tert-butylimino)ethane</t>
  </si>
  <si>
    <t>13957-55-6</t>
  </si>
  <si>
    <t>Methadone intermediate-3 artifact  P1192</t>
  </si>
  <si>
    <t>C18H23N</t>
  </si>
  <si>
    <t>54124-15-1</t>
  </si>
  <si>
    <t>2,5-Pyrrolidinedione, 3-(1-chloroethyl)-4-methyl-</t>
  </si>
  <si>
    <t>C7H10ClNO2</t>
  </si>
  <si>
    <t>1000307-76-2</t>
  </si>
  <si>
    <t>4-Chlorobenzoic acid, 4-nitrophenyl ester</t>
  </si>
  <si>
    <t>C13H8ClNO4</t>
  </si>
  <si>
    <t>1-Penten-3-ol, 2-methyl-</t>
  </si>
  <si>
    <t>40239-50-7</t>
  </si>
  <si>
    <t>2,2,5-Trimethylhexan-4-one</t>
  </si>
  <si>
    <t>1471-04-1</t>
  </si>
  <si>
    <t>1-Propene, 3-(1,1-dimethylethoxy)-</t>
  </si>
  <si>
    <t>62016-34-6</t>
  </si>
  <si>
    <t>Octane, 2,3,7-trimethyl-</t>
  </si>
  <si>
    <t>54031-32-2</t>
  </si>
  <si>
    <t>Acetic acid, [[2-(3,4-dihydro-2H-pyrrol-5-yl)-1-methylethenyl]thio]-, ethyl ester</t>
  </si>
  <si>
    <t>C11H17NO2S</t>
  </si>
  <si>
    <t>102-45-4</t>
  </si>
  <si>
    <t>Cyclopentaneethanamine, N,.alpha.-dimethyl-</t>
  </si>
  <si>
    <t>103833-64-3</t>
  </si>
  <si>
    <t>(2S,5S)-2-Butyl-5-pentylpyrrolidine</t>
  </si>
  <si>
    <t>13679-75-9</t>
  </si>
  <si>
    <t>1-(2-Thienyl)-1-propanone</t>
  </si>
  <si>
    <t>1000411-42-0</t>
  </si>
  <si>
    <t>Tert-butyl[(cyanomethyl)-oxo-$l^{5}-azanylidene]amine</t>
  </si>
  <si>
    <t>C6H11N3O</t>
  </si>
  <si>
    <t>17302-28-2</t>
  </si>
  <si>
    <t>Nonane, 2,6-dimethyl-</t>
  </si>
  <si>
    <t>1000346-36-0</t>
  </si>
  <si>
    <t>L-Proline, N-pivaloyl-, decyl ester</t>
  </si>
  <si>
    <t>C20H37NO3</t>
  </si>
  <si>
    <t>52670-34-5</t>
  </si>
  <si>
    <t>Octane, 2,3,6,7-tetramethyl-</t>
  </si>
  <si>
    <t>1534-08-3</t>
  </si>
  <si>
    <t>Methyl thiolacetate</t>
  </si>
  <si>
    <t>C3H6OS</t>
  </si>
  <si>
    <t>128-37-0</t>
  </si>
  <si>
    <t>Butylated Hydroxytoluene</t>
  </si>
  <si>
    <t>26741-18-4</t>
  </si>
  <si>
    <t>9-methylheptadecane</t>
  </si>
  <si>
    <t>1000309-19-0</t>
  </si>
  <si>
    <t>Sulfurous acid, 2-ethylhexyl isohexyl ester</t>
  </si>
  <si>
    <t>2223-54-3</t>
  </si>
  <si>
    <t>1,4-Cyclohexadiene, 3,3,6,6-tetramethyl-</t>
  </si>
  <si>
    <t>89214-87-9</t>
  </si>
  <si>
    <t>2-Ethyl-2-propyl-N-ethylpiperidine</t>
  </si>
  <si>
    <t>1000358-87-1</t>
  </si>
  <si>
    <t>Glutaric acid, hexyl pentafluorobenzyl ester</t>
  </si>
  <si>
    <t>C18H21F5O4</t>
  </si>
  <si>
    <t>1000328-90-1</t>
  </si>
  <si>
    <t>1-Aminocyclopentanecarboxylic acid, N-methoxycarbonyl-, isohexyl ester</t>
  </si>
  <si>
    <t>C14H25NO4</t>
  </si>
  <si>
    <t>66739-85-3</t>
  </si>
  <si>
    <t>5-Hydroxy-2-phenylpyrimidine</t>
  </si>
  <si>
    <t>C10H8N2O</t>
  </si>
  <si>
    <t>80839-93-6</t>
  </si>
  <si>
    <t>Aziridine, 1-(2-methyl-1-propenyl)-</t>
  </si>
  <si>
    <t>191-37-7</t>
  </si>
  <si>
    <t>Naphtho[2,1,8,7-klmn]xanthene</t>
  </si>
  <si>
    <t>C18H10O</t>
  </si>
  <si>
    <t>3,4-methylenedioxyphenylacetic acid, methyl ester</t>
  </si>
  <si>
    <t>105041-03-0</t>
  </si>
  <si>
    <t>C15H23NO3Si</t>
  </si>
  <si>
    <t>1000308-99-5</t>
  </si>
  <si>
    <t>Phthalic acid, butyl hexyl ester</t>
  </si>
  <si>
    <t>2136-70-1</t>
  </si>
  <si>
    <t>2-(Tetradecyloxy)ethanol</t>
  </si>
  <si>
    <t>836-42-0</t>
  </si>
  <si>
    <t>4-Benzyloxybenzyl chloride</t>
  </si>
  <si>
    <t>C14H13ClO</t>
  </si>
  <si>
    <t>55191-25-8</t>
  </si>
  <si>
    <t>Benzene, (1,1-dimethylnonyl)-</t>
  </si>
  <si>
    <t>107-52-8</t>
  </si>
  <si>
    <t>Hexasiloxane, tetradecamethyl-</t>
  </si>
  <si>
    <t>C14H42O5Si6</t>
  </si>
  <si>
    <t>22319-31-9</t>
  </si>
  <si>
    <t>4-Hepten-3-one, 4-methyl-</t>
  </si>
  <si>
    <t>26533-36-8</t>
  </si>
  <si>
    <t>2-Nonadecanol</t>
  </si>
  <si>
    <t>C19H40O</t>
  </si>
  <si>
    <t>1653-34-5</t>
  </si>
  <si>
    <t>2-Pentadecanol</t>
  </si>
  <si>
    <t>1000266-96-8</t>
  </si>
  <si>
    <t>Benzoic acid, 4-tert-butyl-, 3,5-dichloro-4-pyridyl ester</t>
  </si>
  <si>
    <t>C16H15Cl2NO2</t>
  </si>
  <si>
    <t>1000317-78-9</t>
  </si>
  <si>
    <t>2-[2-(4-Phenyl-piperidin-1-yl)-ethyl]-isoindole-1,3-dione</t>
  </si>
  <si>
    <t>C21H22N2O2</t>
  </si>
  <si>
    <t>N-ethyl-4-methoxyamphetamine</t>
  </si>
  <si>
    <t>1000332-68-8</t>
  </si>
  <si>
    <t>C14H22N2SSi</t>
  </si>
  <si>
    <t>20462-00-4</t>
  </si>
  <si>
    <t>Ethyl 1,3-dithiane-2-carboxylate</t>
  </si>
  <si>
    <t>C7H12O2S2</t>
  </si>
  <si>
    <t>51449-32-2</t>
  </si>
  <si>
    <t>2-Pyridin-2-yl-5-dimethylamino-1,3,4-oxadiazole</t>
  </si>
  <si>
    <t>1000307-68-5</t>
  </si>
  <si>
    <t>2-Fluorobenzoic acid, 3-methylphenyl ester</t>
  </si>
  <si>
    <t>925-16-6</t>
  </si>
  <si>
    <t>Diallyl succinate</t>
  </si>
  <si>
    <t>1000330-58-0</t>
  </si>
  <si>
    <t>Fumaric acid, pentyl tetrahydrofurfuryl ester</t>
  </si>
  <si>
    <t>34687-35-9</t>
  </si>
  <si>
    <t>Propanal, dipropylhydrazone</t>
  </si>
  <si>
    <t>C9H20N2</t>
  </si>
  <si>
    <t>1502-38-1</t>
  </si>
  <si>
    <t>Cyclooctane, methyl-</t>
  </si>
  <si>
    <t>850352-53-3</t>
  </si>
  <si>
    <t>Naphyrone</t>
  </si>
  <si>
    <t>C19H23NO</t>
  </si>
  <si>
    <t>1000338-09-8</t>
  </si>
  <si>
    <t>4(3H)-Pyrimidinone, 6-amino-2-methyl-</t>
  </si>
  <si>
    <t>39762-39-5</t>
  </si>
  <si>
    <t>Cis-1-methyl-3-n-nonylcyclohexane</t>
  </si>
  <si>
    <t>1000339-23-6</t>
  </si>
  <si>
    <t>Thiophene-2-acetamide, N-methyl-N-phenyl-</t>
  </si>
  <si>
    <t>C13H13NOS</t>
  </si>
  <si>
    <t>70-78-0</t>
  </si>
  <si>
    <t>3-Iodo-L-tyrosine</t>
  </si>
  <si>
    <t>C9H10INO3</t>
  </si>
  <si>
    <t>15285-16-2</t>
  </si>
  <si>
    <t>1H-1,2,4-Triazol-3-amine, N-methyl-</t>
  </si>
  <si>
    <t>1560-96-9</t>
  </si>
  <si>
    <t>Tridecane, 2-methyl-</t>
  </si>
  <si>
    <t>72437-59-3</t>
  </si>
  <si>
    <t>Disulfide, ethyl pentyl</t>
  </si>
  <si>
    <t>C7H16S2</t>
  </si>
  <si>
    <t>110823-80-8</t>
  </si>
  <si>
    <t>(Z,Z)-3-Methyl-3H-cyclonona(def)biphenylene</t>
  </si>
  <si>
    <t>55819-76-6</t>
  </si>
  <si>
    <t>1-Acetyl-2-cyanoacetylhydrazine</t>
  </si>
  <si>
    <t>340968-40-3</t>
  </si>
  <si>
    <t>Acetamide, N-[5-(4-methylphenyl)-1,2,4-triazol-2-yl]-</t>
  </si>
  <si>
    <t>C11H12N4O</t>
  </si>
  <si>
    <t>1860-39-5</t>
  </si>
  <si>
    <t>Hexanal, 5-methyl-</t>
  </si>
  <si>
    <t>1000342-43-9</t>
  </si>
  <si>
    <t>4-Methyl-2-octyn-4-ol</t>
  </si>
  <si>
    <t>1000108-60-5</t>
  </si>
  <si>
    <t>2-(2-Hydroxyhex-1-enyl)-3-methyl-5,6-dihydropyrazine</t>
  </si>
  <si>
    <t>1000346-09-3</t>
  </si>
  <si>
    <t>L-Proline, N-(2-fluorobenzoyl)-, isobutyl ester</t>
  </si>
  <si>
    <t>C16H20FNO3</t>
  </si>
  <si>
    <t>62337-86-4</t>
  </si>
  <si>
    <t>2-Buten-1-amine, N-butyl-, (E)-</t>
  </si>
  <si>
    <t>1000255-78-2</t>
  </si>
  <si>
    <t>2-Ethyl-4-methyltetrahydro-1,3,4-thiadiazine</t>
  </si>
  <si>
    <t>C6H14N2S</t>
  </si>
  <si>
    <t>1000372-70-8</t>
  </si>
  <si>
    <t>Prop-2-yn-1-yl 2-methylbutanoate</t>
  </si>
  <si>
    <t>5181-75-9</t>
  </si>
  <si>
    <t>1,1'-Bicyclopentyl-1,1'-diol</t>
  </si>
  <si>
    <t>15686-61-0</t>
  </si>
  <si>
    <t>Fenproporex                         P310</t>
  </si>
  <si>
    <t>C12H16N2</t>
  </si>
  <si>
    <t>1000346-61-0</t>
  </si>
  <si>
    <t>L-Valine, N-pentafluorobenzoyl-, nonyl ester</t>
  </si>
  <si>
    <t>C21H28F5NO3</t>
  </si>
  <si>
    <t>55956-20-2</t>
  </si>
  <si>
    <t>2-Oxazolidinone, 5-methyl-3-(2-propenyl)-</t>
  </si>
  <si>
    <t>1000299-11-5</t>
  </si>
  <si>
    <t>1-Chloro-2-tributylsilyloxybenzene</t>
  </si>
  <si>
    <t>C18H31ClOSi</t>
  </si>
  <si>
    <t>74861-47-5</t>
  </si>
  <si>
    <t>1,1-Di(prop-2-enyl)-1-silacyclobutane</t>
  </si>
  <si>
    <t>C9H16Si</t>
  </si>
  <si>
    <t>371-40-4</t>
  </si>
  <si>
    <t>p-Fluoroaniline</t>
  </si>
  <si>
    <t>C6H6FN</t>
  </si>
  <si>
    <t>1000309-21-8</t>
  </si>
  <si>
    <t>Sulfurous acid, cyclohexylmethyl nonyl ester</t>
  </si>
  <si>
    <t>C16H32O3S</t>
  </si>
  <si>
    <t>1000108-63-9</t>
  </si>
  <si>
    <t>1-Pyrazinyl-4-methyl-2-pentanol</t>
  </si>
  <si>
    <t>C10H16N2O</t>
  </si>
  <si>
    <t>6047-91-2</t>
  </si>
  <si>
    <t>.alpha.-Oxo-furan-2-acetonitrile</t>
  </si>
  <si>
    <t>C6H3NO2</t>
  </si>
  <si>
    <t>137-43-9</t>
  </si>
  <si>
    <t>Cyclopentane, bromo-</t>
  </si>
  <si>
    <t>C5H9Br</t>
  </si>
  <si>
    <t>20513-09-1</t>
  </si>
  <si>
    <t>8-Azabicyclo[3.2.1]oct-6-en-3-ol, 8-methyl-, endo-</t>
  </si>
  <si>
    <t>C8H13NO</t>
  </si>
  <si>
    <t>40263-57-8</t>
  </si>
  <si>
    <t>2-Iodo-3-pyridinol</t>
  </si>
  <si>
    <t>C5H4INO</t>
  </si>
  <si>
    <t>52-31-3</t>
  </si>
  <si>
    <t>Cyclobarbital</t>
  </si>
  <si>
    <t>822-55-9</t>
  </si>
  <si>
    <t>1H-Imidazole-4-methanol</t>
  </si>
  <si>
    <t>4431-89-4</t>
  </si>
  <si>
    <t>Cyclohexane, (cyclopentylmethyl)-</t>
  </si>
  <si>
    <t>85853-13-0</t>
  </si>
  <si>
    <t>15.beta.-Acetylamino-17.beta.-acetyloxy-3-methoxyestra-1,3,5(10)-trien-14.alpha.-ol</t>
  </si>
  <si>
    <t>C23H31NO5</t>
  </si>
  <si>
    <t>1000282-60-3</t>
  </si>
  <si>
    <t>Cyclobutanecarboxylic acid, 2-propenyl ester</t>
  </si>
  <si>
    <t>10160-87-9</t>
  </si>
  <si>
    <t>3,3-Diethoxy-1-propyne</t>
  </si>
  <si>
    <t>1000282-59-1</t>
  </si>
  <si>
    <t>Cyclopentanecarboxylic acid, 2-ethylcyclohexyl ester</t>
  </si>
  <si>
    <t>C14H24O2</t>
  </si>
  <si>
    <t>17719-79-8</t>
  </si>
  <si>
    <t>Ethanol, 2-(di-2-propenylamino)-</t>
  </si>
  <si>
    <t>1000110-33-6</t>
  </si>
  <si>
    <t>1,2-Dihydroanthra[1,2-d]thiazole-2,6,11-trione</t>
  </si>
  <si>
    <t>C15H7NO3S</t>
  </si>
  <si>
    <t>50837-79-1</t>
  </si>
  <si>
    <t>Azetidine, 2-methyl-1-[3,3,3-trifluoro-1-oxo-2-(trifluoromethyl)propyl]-</t>
  </si>
  <si>
    <t>C8H9F6NO</t>
  </si>
  <si>
    <t>1000272-50-0</t>
  </si>
  <si>
    <t>Acetamide, 2-(2,4-dimethoxybenzylidenehydrazino)-N-ethyl-2-oxo-</t>
  </si>
  <si>
    <t>C13H17N3O4</t>
  </si>
  <si>
    <t>C8H5N3O4</t>
  </si>
  <si>
    <t>1000340-30-3</t>
  </si>
  <si>
    <t>Benzamide, 4-butyl-N-(2-ethylphenyl)-</t>
  </si>
  <si>
    <t>1000288-23-5</t>
  </si>
  <si>
    <t>1-Methoxy-3-pentanone oxime, o-[(pentafluorophenyl)methyl]-</t>
  </si>
  <si>
    <t>27302-83-6</t>
  </si>
  <si>
    <t>2-[2-Thienyl]-4-acetyl quinoline</t>
  </si>
  <si>
    <t>203-65-6</t>
  </si>
  <si>
    <t>4H-Benzo[def]carbazole</t>
  </si>
  <si>
    <t>333347-31-2</t>
  </si>
  <si>
    <t>(2,4-Dimethoxyphenyl)-(3,5-dimethylpiperidin-1-yl)methanone</t>
  </si>
  <si>
    <t>35684-23-2</t>
  </si>
  <si>
    <t>Benzoic acid, 4-butyl-, 4-methoxyphenyl ester</t>
  </si>
  <si>
    <t>C18H20O3</t>
  </si>
  <si>
    <t>1000149-10-0</t>
  </si>
  <si>
    <t>N-Ethyl-2-amino-octadecan-1,3-diol benzeneboronate</t>
  </si>
  <si>
    <t>C26H46BNO2</t>
  </si>
  <si>
    <t>1000159-95-8</t>
  </si>
  <si>
    <t>Phosphine, menthylbis[N-methyl(2-naphthylamino)]-</t>
  </si>
  <si>
    <t>C32H39N2P</t>
  </si>
  <si>
    <t>89586-51-6</t>
  </si>
  <si>
    <t>1H-Indole-6-carboxylic acid, 7-(acetyloxy)-2,5-dimethyl-, methyl ester</t>
  </si>
  <si>
    <t>C14H15NO4</t>
  </si>
  <si>
    <t>24582-66-9</t>
  </si>
  <si>
    <t>1-(2-Pyridyl)-3-(p-tolyl)-2-propen-1-one</t>
  </si>
  <si>
    <t>1000354-10-3</t>
  </si>
  <si>
    <t>D-Alanine, N-(4-butylbenzoyl)-, dodecyl ester</t>
  </si>
  <si>
    <t>C26H43NO3</t>
  </si>
  <si>
    <t>27237-71-4</t>
  </si>
  <si>
    <t>Cyclobutene, 3,4-dibromo-</t>
  </si>
  <si>
    <t>C4H4Br2</t>
  </si>
  <si>
    <t>1000337-71-5</t>
  </si>
  <si>
    <t>1-Pyridineethanamine, .beta.-(2-furanyl)hexahydro-</t>
  </si>
  <si>
    <t>77-78-1</t>
  </si>
  <si>
    <t>Sulfuric acid, dimethyl ester</t>
  </si>
  <si>
    <t>C2H6O4S</t>
  </si>
  <si>
    <t>72178-96-2</t>
  </si>
  <si>
    <t>3-Hexenamide, N,N,2-trimethyl-, (E)-(.+-.)-</t>
  </si>
  <si>
    <t>104-63-2</t>
  </si>
  <si>
    <t>Ethanol, 2-[(phenylmethyl)amino]-</t>
  </si>
  <si>
    <t>1000357-79-5</t>
  </si>
  <si>
    <t>Benzoic acid, 3,5-difluophenyl ester</t>
  </si>
  <si>
    <t>C13H8F2O2</t>
  </si>
  <si>
    <t>62-53-3</t>
  </si>
  <si>
    <t>Aniline</t>
  </si>
  <si>
    <t>C6H7N</t>
  </si>
  <si>
    <t>52812-86-9</t>
  </si>
  <si>
    <t>4-Hexenoic acid, 5-amino-3-oxo-, methyl ester</t>
  </si>
  <si>
    <t>459-73-4</t>
  </si>
  <si>
    <t>Glycine, ethyl ester</t>
  </si>
  <si>
    <t>2295-31-0</t>
  </si>
  <si>
    <t>2,4-Thiazolidinedione</t>
  </si>
  <si>
    <t>C3H3NO2S</t>
  </si>
  <si>
    <t>5628-99-9</t>
  </si>
  <si>
    <t>Aziridine, 1-ethenyl-</t>
  </si>
  <si>
    <t>27062-50-6</t>
  </si>
  <si>
    <t>6-Methoxytetrazolo(b)pyridazine</t>
  </si>
  <si>
    <t>137-05-3</t>
  </si>
  <si>
    <t>Mecrylate</t>
  </si>
  <si>
    <t>C5H5NO2</t>
  </si>
  <si>
    <t>72545-68-7</t>
  </si>
  <si>
    <t>N-(2-Thioethyl) N'-methyl urea</t>
  </si>
  <si>
    <t>C4H10N2OS</t>
  </si>
  <si>
    <t>2-Propanamine, N-(1-methylethylidene)-</t>
  </si>
  <si>
    <t>7020-80-6</t>
  </si>
  <si>
    <t>N-Ethylidene t-butylamine</t>
  </si>
  <si>
    <t>Nonane, 3-methyl-</t>
  </si>
  <si>
    <t>123-56-8</t>
  </si>
  <si>
    <t>Succinimide</t>
  </si>
  <si>
    <t>7446-84-6</t>
  </si>
  <si>
    <t>3,5-Dimethyldihydropyran-2,6-dione</t>
  </si>
  <si>
    <t>C7H10O3</t>
  </si>
  <si>
    <t>21384-00-9</t>
  </si>
  <si>
    <t>1-[Benzenesulfonyl]-2-methylaziridine</t>
  </si>
  <si>
    <t>C9H11NO2S</t>
  </si>
  <si>
    <t>95121-06-5</t>
  </si>
  <si>
    <t>1H-Purin-6-ol</t>
  </si>
  <si>
    <t>619-27-2</t>
  </si>
  <si>
    <t>Hydrazine, (3-nitrophenyl)-</t>
  </si>
  <si>
    <t>C6H7N3O2</t>
  </si>
  <si>
    <t>7397-46-8</t>
  </si>
  <si>
    <t>Borinic acid, diethyl-, methyl ester</t>
  </si>
  <si>
    <t>C5H13BO</t>
  </si>
  <si>
    <t>25757-74-8</t>
  </si>
  <si>
    <t>Phosphoramidous difluoride</t>
  </si>
  <si>
    <t>F2H2NP</t>
  </si>
  <si>
    <t>1795-48-8</t>
  </si>
  <si>
    <t>Propane, 2-isocyanato-</t>
  </si>
  <si>
    <t>C4H12OSi</t>
  </si>
  <si>
    <t>1000366-70-1</t>
  </si>
  <si>
    <t>2-Aminoethanol, N,O-diacetyl-</t>
  </si>
  <si>
    <t>C6H11NO3</t>
  </si>
  <si>
    <t>542-56-3</t>
  </si>
  <si>
    <t>Isobutylnitrite</t>
  </si>
  <si>
    <t>17312-77-5</t>
  </si>
  <si>
    <t>Undecane, 2,3-dimethyl-</t>
  </si>
  <si>
    <t>54007-24-8</t>
  </si>
  <si>
    <t>Hydrazine, 1,1-dimethyl-2-(1-methylpropyl)-</t>
  </si>
  <si>
    <t>C6H16N2</t>
  </si>
  <si>
    <t>55429-85-1</t>
  </si>
  <si>
    <t>Benzeneethanamine, N-[(pentafluorophenyl)methylene]-.beta.,4-bis[(trimethylsilyl)oxy]-</t>
  </si>
  <si>
    <t>C21H26F5NO2Si2</t>
  </si>
  <si>
    <t>Decanamide, N-(2-hydroxyethyl)-</t>
  </si>
  <si>
    <t>C12H25NO2</t>
  </si>
  <si>
    <t>4214-86-2</t>
  </si>
  <si>
    <t>2,5-Diamino-6-methyl-4-pyrimidinol</t>
  </si>
  <si>
    <t>C5H8N4O</t>
  </si>
  <si>
    <t>543-49-7</t>
  </si>
  <si>
    <t>2-Heptanol</t>
  </si>
  <si>
    <t>99902-24-6</t>
  </si>
  <si>
    <t>1,3-Dioxan-4-one, 2-heptyl-6-methyl</t>
  </si>
  <si>
    <t>35871-12-6</t>
  </si>
  <si>
    <t>6-Bromo-4-[2-[3-azabicyclo[3,2,2]nonyl-3-yl]-1-hydroxyethyl]-8-phenylquinoline</t>
  </si>
  <si>
    <t>C25H27BrN2O</t>
  </si>
  <si>
    <t>1000282-75-9</t>
  </si>
  <si>
    <t>2-Furancarboxylic acid, cyclobutyl ester</t>
  </si>
  <si>
    <t>19522-27-1</t>
  </si>
  <si>
    <t>2-Pentenoic acid, 4-oxo-, methyl ester, (Z)-</t>
  </si>
  <si>
    <t>592-13-2</t>
  </si>
  <si>
    <t>Hexane, 2,5-dimethyl-</t>
  </si>
  <si>
    <t>19573-22-9</t>
  </si>
  <si>
    <t>Cyclohexane, azido-</t>
  </si>
  <si>
    <t>1000346-07-1</t>
  </si>
  <si>
    <t>L-Valine, N-(3-methylbut-2-enoyl)-, heptyl ester</t>
  </si>
  <si>
    <t>C17H31NO3</t>
  </si>
  <si>
    <t>25419-06-1</t>
  </si>
  <si>
    <t>1-Pentanamine, N-methyl-</t>
  </si>
  <si>
    <t>2888-90-6</t>
  </si>
  <si>
    <t>Bicyclo(2.2.1)hept-5-ene-2-carbonitrile, endo-</t>
  </si>
  <si>
    <t>1000321-51-9</t>
  </si>
  <si>
    <t>Sarcosine, N-(3-methylbut-2-enoyl)-, propyl ester</t>
  </si>
  <si>
    <t>C11H19NO3</t>
  </si>
  <si>
    <t>23290-55-3</t>
  </si>
  <si>
    <t>Thiophene, 2-(1,1-dimethylethoxy)-</t>
  </si>
  <si>
    <t>C8H12OS</t>
  </si>
  <si>
    <t>7554-65-6</t>
  </si>
  <si>
    <t>Fomepizole</t>
  </si>
  <si>
    <t>5006-56-4</t>
  </si>
  <si>
    <t>1,2,4-Triazolo[4,3-a]pyridin-3-amine, 7-methyl-</t>
  </si>
  <si>
    <t>210169-05-4</t>
  </si>
  <si>
    <t>Pyridine, 3-fluoro-5-amino-</t>
  </si>
  <si>
    <t>C5H5FN2</t>
  </si>
  <si>
    <t>1000309-84-1</t>
  </si>
  <si>
    <t>Phthalic acid, 4-chloro-3-methylphenyl ethyl ester</t>
  </si>
  <si>
    <t>5555-21-5</t>
  </si>
  <si>
    <t>1,3-Isobenzofurandione, 4,5-dimethyl-</t>
  </si>
  <si>
    <t>32487-71-1</t>
  </si>
  <si>
    <t>Pyrrole-3-carbonitrile, 5-formyl-2,4-dimethyl-</t>
  </si>
  <si>
    <t>77-86-1</t>
  </si>
  <si>
    <t>Tromethamine</t>
  </si>
  <si>
    <t>C4H11NO3</t>
  </si>
  <si>
    <t>85887-96-3</t>
  </si>
  <si>
    <t>2,4,6-Trimethyldecane-1,3,10-triol</t>
  </si>
  <si>
    <t>C13H28O3</t>
  </si>
  <si>
    <t>1072-72-6</t>
  </si>
  <si>
    <t>4H-Thiopyran-4-one, tetrahydro-</t>
  </si>
  <si>
    <t>C5H8OS</t>
  </si>
  <si>
    <t>624-75-9</t>
  </si>
  <si>
    <t>Iodoacetonitrile</t>
  </si>
  <si>
    <t>C2H2IN</t>
  </si>
  <si>
    <t>17380-74-4</t>
  </si>
  <si>
    <t>1-Phenylcyclopentylamine</t>
  </si>
  <si>
    <t>109-04-6</t>
  </si>
  <si>
    <t>Pyridine, 2-bromo-</t>
  </si>
  <si>
    <t>C5H4BrN</t>
  </si>
  <si>
    <t>192927-69-8</t>
  </si>
  <si>
    <t>Benzaldehyde, 2,4-difluoro-3-hydroxy-</t>
  </si>
  <si>
    <t>C7H4F2O2</t>
  </si>
  <si>
    <t>22734-04-9</t>
  </si>
  <si>
    <t>1-Cyclopentylacetonitrile</t>
  </si>
  <si>
    <t>3777-69-3</t>
  </si>
  <si>
    <t>Furan, 2-pentyl-</t>
  </si>
  <si>
    <t>1000144-53-6</t>
  </si>
  <si>
    <t>5-Methyl-2-ethenyl-cyclohexane-1-carboxylic acid</t>
  </si>
  <si>
    <t>1000186-82-3</t>
  </si>
  <si>
    <t>1-(4-Methylhexahydrocyclopenta[b]furan-2-yl)-propan-1-one</t>
  </si>
  <si>
    <t>37920-25-5</t>
  </si>
  <si>
    <t>p-n-Butylacetophenone</t>
  </si>
  <si>
    <t>1000375-29-5</t>
  </si>
  <si>
    <t>2,3,4,5-Tetrafluorobenzyl alcohol, 1-methylpropyl ether</t>
  </si>
  <si>
    <t>108296-20-4</t>
  </si>
  <si>
    <t>2-Heptanone, 7-bromo-1-phenyl-</t>
  </si>
  <si>
    <t>C13H17BrO</t>
  </si>
  <si>
    <t>201996-50-1</t>
  </si>
  <si>
    <t>2-tert-Butyl-2-methyl-[1,3]dioxolane-4,5-dicarboxylic acid diamide</t>
  </si>
  <si>
    <t>1000320-61-8</t>
  </si>
  <si>
    <t>Glycine, N-methyl-n-propoxycarbonyl-, ethyl ester</t>
  </si>
  <si>
    <t>C9H17NO4</t>
  </si>
  <si>
    <t>10229-11-5</t>
  </si>
  <si>
    <t>4-Phenylbut-3-yn-1-ol</t>
  </si>
  <si>
    <t>C10H10O</t>
  </si>
  <si>
    <t>7399-00-0</t>
  </si>
  <si>
    <t>Octadecyltriethoxysilane</t>
  </si>
  <si>
    <t>C24H52O3Si</t>
  </si>
  <si>
    <t>77942-13-3</t>
  </si>
  <si>
    <t>2',4'-Dimethoxy-3'-methylpropiophenone</t>
  </si>
  <si>
    <t>51220-50-9</t>
  </si>
  <si>
    <t>DL-Norvaline, methyl ester</t>
  </si>
  <si>
    <t>13889-92-4</t>
  </si>
  <si>
    <t>Carbonochloridothioic acid, S-propyl ester</t>
  </si>
  <si>
    <t>C4H7ClOS</t>
  </si>
  <si>
    <t>23701-40-8</t>
  </si>
  <si>
    <t>Methyl-3,5-di-O-acetyl-2-deoxy.alpha.d-erythro-pentofuranoside</t>
  </si>
  <si>
    <t>C10H16O6</t>
  </si>
  <si>
    <t>15131-55-2</t>
  </si>
  <si>
    <t>Cyclopentene, 3,3'-oxybis-</t>
  </si>
  <si>
    <t>1000188-54-5</t>
  </si>
  <si>
    <t>2-(3-Hydroxy-2-nitrocyclohexyl)-1-phenylethanone</t>
  </si>
  <si>
    <t>C14H17NO4</t>
  </si>
  <si>
    <t>105409-38-9</t>
  </si>
  <si>
    <t>Glycerin, 2-O-benzyl-1,3-di-O-acetyl-</t>
  </si>
  <si>
    <t>86-34-0</t>
  </si>
  <si>
    <t>Phensuximide</t>
  </si>
  <si>
    <t>23996-53-4</t>
  </si>
  <si>
    <t>3-Imidazol-1-ylpropanenitrile</t>
  </si>
  <si>
    <t>C6H7N3</t>
  </si>
  <si>
    <t>626-06-2</t>
  </si>
  <si>
    <t>2(1H)-Pyridinone, 6-hydroxy-</t>
  </si>
  <si>
    <t>104518-69-6</t>
  </si>
  <si>
    <t>6,6-Dimethyl-1,5-diazabicyclo[3.1.0]hexane</t>
  </si>
  <si>
    <t>118365-62-1</t>
  </si>
  <si>
    <t>2-[4-(2-Naphthoxy)butylthio]-4(3H)-pyrimidinone</t>
  </si>
  <si>
    <t>C18H18N2O2S</t>
  </si>
  <si>
    <t>122-91-8</t>
  </si>
  <si>
    <t>Benzenemethanol, 4-methoxy-, formate</t>
  </si>
  <si>
    <t>1000319-42-6</t>
  </si>
  <si>
    <t>1,2,3-Oxadiazolidin-5-one, 4-methylene-3-(2-methylphenyl)-</t>
  </si>
  <si>
    <t>C10H10N2O2</t>
  </si>
  <si>
    <t>353-54-8</t>
  </si>
  <si>
    <t>Methane, tribromofluoro-</t>
  </si>
  <si>
    <t>CBr3F</t>
  </si>
  <si>
    <t>167226-01-9</t>
  </si>
  <si>
    <t>Cyclohexanone, 3-ethyl-3,5,5-trimethyl-</t>
  </si>
  <si>
    <t>1000343-74-3</t>
  </si>
  <si>
    <t>6-Fluoro-2-trifluoromethylbenzoic acid, 2,3-dichlorophenyl ester</t>
  </si>
  <si>
    <t>C14H6Cl2F4O2</t>
  </si>
  <si>
    <t>3921-06-0</t>
  </si>
  <si>
    <t>Ethanol, 2-(2-methyl-5-benzothiazolyl)-</t>
  </si>
  <si>
    <t>C10H11NOS</t>
  </si>
  <si>
    <t>115686-04-9</t>
  </si>
  <si>
    <t>2-Hydroxy-3-(thiophen-2-yl)methyl-5-methoxy-1,4-benzoquinone</t>
  </si>
  <si>
    <t>C12H10O4S</t>
  </si>
  <si>
    <t>1000400-80-3</t>
  </si>
  <si>
    <t>benzene, 1-[(dimethylsulfanylidene)amino]-4-(trifluoromethyl)-</t>
  </si>
  <si>
    <t>C9H10F3NS</t>
  </si>
  <si>
    <t>4206-67-1</t>
  </si>
  <si>
    <t>Silane, (iodomethyl)trimethyl-</t>
  </si>
  <si>
    <t>C4H11ISi</t>
  </si>
  <si>
    <t>52356-17-9</t>
  </si>
  <si>
    <t>Benzeneethanol, .beta.-methoxy-.beta.-(trifluoromethyl)-, (S)-</t>
  </si>
  <si>
    <t>C10H11F3O2</t>
  </si>
  <si>
    <t>C15H20FNO</t>
  </si>
  <si>
    <t>1000294-61-2</t>
  </si>
  <si>
    <t>[4-(3-Nitro-benzenesulfonyl)-piperazin-1-yl]-phenyl-methanone</t>
  </si>
  <si>
    <t>C17H17N3O5S</t>
  </si>
  <si>
    <t>619-33-0</t>
  </si>
  <si>
    <t>Ethane, 1,1-dichloro-2,2-diethoxy-</t>
  </si>
  <si>
    <t>13674-05-0</t>
  </si>
  <si>
    <t>Phenethylamine, 3-methoxy-.alpha.-methyl-4,5-(methylenedioxy)-</t>
  </si>
  <si>
    <t>1000221-98-3</t>
  </si>
  <si>
    <t>2,2,3,3-Tetramethylcyclopropanecarboxylic acid, 2-chloroethyl ester</t>
  </si>
  <si>
    <t>C10H17ClO2</t>
  </si>
  <si>
    <t>36881-00-2</t>
  </si>
  <si>
    <t>1,3-Dioxolane, 2-(4-methoxyphenyl)-2-methyl-</t>
  </si>
  <si>
    <t>21905-69-1</t>
  </si>
  <si>
    <t>Benzoic acid, 2-(4-methylphenoxy)-</t>
  </si>
  <si>
    <t>569-77-7</t>
  </si>
  <si>
    <t>5H-Benzocyclohepten-5-one, 2,3,4,6-tetrahydroxy-</t>
  </si>
  <si>
    <t>C11H8O5</t>
  </si>
  <si>
    <t>1000305-40-8</t>
  </si>
  <si>
    <t>5-Methylthiophene-2,3-dicarbonitrile</t>
  </si>
  <si>
    <t>C7H4N2S</t>
  </si>
  <si>
    <t>14548-01-7</t>
  </si>
  <si>
    <t>Phenanthridine, 5-oxide</t>
  </si>
  <si>
    <t>C13H9NO</t>
  </si>
  <si>
    <t>1000337-58-3</t>
  </si>
  <si>
    <t>5H-Oxazolo[3,2-a]pyridine-8-carbonitrile, 6-ethyl-2,3-dihydro-2,7-dimethyl-5-oxo-</t>
  </si>
  <si>
    <t>35732-73-1</t>
  </si>
  <si>
    <t>Ethanone, 1-[5-methyl-3-(5-nitro-2-furanyl)-1H-1,2,4-triazol-1-yl]-</t>
  </si>
  <si>
    <t>C9H8N4O4</t>
  </si>
  <si>
    <t>181307-35-7</t>
  </si>
  <si>
    <t>1,5-Dihydroxy-6-methoxyxanthone</t>
  </si>
  <si>
    <t>C14H10O5</t>
  </si>
  <si>
    <t>840-65-3</t>
  </si>
  <si>
    <t>2,6-Naphthalenedicarboxylic acid, dimethyl ester</t>
  </si>
  <si>
    <t>4290-21-5</t>
  </si>
  <si>
    <t>1H-Pyrido(4,3-b)indole, 2,3,4,5-tetrahydro-1,1,3,3-tetramethyl-</t>
  </si>
  <si>
    <t>C15H20N2</t>
  </si>
  <si>
    <t>289-14-5</t>
  </si>
  <si>
    <t>1,2,4-Trioxolane</t>
  </si>
  <si>
    <t>1000319-52-7</t>
  </si>
  <si>
    <t>1H-Pyrazole-5-carboxamide, N-(2-fluoro-5-methylphenyl)-1-methyl-</t>
  </si>
  <si>
    <t>C12H12FN3O</t>
  </si>
  <si>
    <t>1000282-46-9</t>
  </si>
  <si>
    <t>1-Ethyl-1-(2-phenylethoxy)-1-silacyclopentane</t>
  </si>
  <si>
    <t>C14H22OSi</t>
  </si>
  <si>
    <t>91-67-8</t>
  </si>
  <si>
    <t>Benzenamine, N,N-diethyl-3-methyl-</t>
  </si>
  <si>
    <t>20600-52-6</t>
  </si>
  <si>
    <t>Acetamide, N-(4-hydroxy-2-benzothiazolyl)-</t>
  </si>
  <si>
    <t>C9H8N2O2S</t>
  </si>
  <si>
    <t>1000346-10-2</t>
  </si>
  <si>
    <t>L-Proline, N-(2-fluorobenzoyl)-, dodecyl ester</t>
  </si>
  <si>
    <t>C24H36FNO3</t>
  </si>
  <si>
    <t>1000344-52-7</t>
  </si>
  <si>
    <t>Isophthalic acid, 2,3-dichlorophenyl pentyl ester</t>
  </si>
  <si>
    <t>C19H18Cl2O4</t>
  </si>
  <si>
    <t>35778-39-3</t>
  </si>
  <si>
    <t>3-Methyl-4-nonanone</t>
  </si>
  <si>
    <t>1000293-24-8</t>
  </si>
  <si>
    <t>3-Chlorocatechol, cyclic butylboronate</t>
  </si>
  <si>
    <t>C10H12BClO2</t>
  </si>
  <si>
    <t>Benzalkonium chloride-1 -CH3Cl     P1421</t>
  </si>
  <si>
    <t>C20H35N</t>
  </si>
  <si>
    <t>34283-30-2</t>
  </si>
  <si>
    <t>1,2,4-Thiadiazole-3,5-diamine</t>
  </si>
  <si>
    <t>C2H4N4S</t>
  </si>
  <si>
    <t>1000344-72-0</t>
  </si>
  <si>
    <t>Isophthalic acid, 3-methylbut-2-yl pentyl ester</t>
  </si>
  <si>
    <t>1000328-54-8</t>
  </si>
  <si>
    <t>l-Leucine, N-methyl-N-(2-methoxyethoxycarbonyl)-, tetradecyl ester</t>
  </si>
  <si>
    <t>C25H49NO5</t>
  </si>
  <si>
    <t>1000310-37-7</t>
  </si>
  <si>
    <t>Butyldihexylamine</t>
  </si>
  <si>
    <t>637-97-8</t>
  </si>
  <si>
    <t>Pentane, 2-iodo-</t>
  </si>
  <si>
    <t>C5H11I</t>
  </si>
  <si>
    <t>5438-70-0</t>
  </si>
  <si>
    <t>4-Aminophenylacetic acid ethyl ester</t>
  </si>
  <si>
    <t>1000324-39-6</t>
  </si>
  <si>
    <t>Adipic acid, ethyl tridec-2-yn-1-yl ester</t>
  </si>
  <si>
    <t>C21H36O4</t>
  </si>
  <si>
    <t>1000298-93-5</t>
  </si>
  <si>
    <t>Phosphoric acid, dibutyl 2,2,3,3-tetrafluoropropyl ester</t>
  </si>
  <si>
    <t>C11H21F4O4P</t>
  </si>
  <si>
    <t>1000338-23-9</t>
  </si>
  <si>
    <t>Benzaldehyde, 4-[(4-fluorophenyl)methoxy]-3-methoxy-</t>
  </si>
  <si>
    <t>55402-04-5</t>
  </si>
  <si>
    <t>3-Pentyn-2-one, 5,5-diethoxy-</t>
  </si>
  <si>
    <t>28782-42-5</t>
  </si>
  <si>
    <t>Difenoxin</t>
  </si>
  <si>
    <t>C28H28N2O2</t>
  </si>
  <si>
    <t>2849-62-9</t>
  </si>
  <si>
    <t>Azobenzene-2-sulfenyl bromide</t>
  </si>
  <si>
    <t>C12H9BrN2S</t>
  </si>
  <si>
    <t>7712-59-6</t>
  </si>
  <si>
    <t>2-Methyl-5-chloropentanol-2</t>
  </si>
  <si>
    <t>C6H13ClO</t>
  </si>
  <si>
    <t>41451-75-6</t>
  </si>
  <si>
    <t>Bruceantin</t>
  </si>
  <si>
    <t>C28H36O11</t>
  </si>
  <si>
    <t>84057-95-4</t>
  </si>
  <si>
    <t>Ropivacaine</t>
  </si>
  <si>
    <t>C17H26N2O</t>
  </si>
  <si>
    <t>1000305-99-8</t>
  </si>
  <si>
    <t>3-Ethyl-3-phenyl-1-methylazetidin-2,4-dione</t>
  </si>
  <si>
    <t>C12H13NO2</t>
  </si>
  <si>
    <t>Primidone                           P979</t>
  </si>
  <si>
    <t>13086-84-5</t>
  </si>
  <si>
    <t>di-t-Butyl phosphite</t>
  </si>
  <si>
    <t>779-24-8</t>
  </si>
  <si>
    <t>[1,2,4]Triazolo[1,5-a]pyridine, 2-phenyl-</t>
  </si>
  <si>
    <t>1000378-25-9</t>
  </si>
  <si>
    <t>1-(1-Methoxypropan-2-yloxy)propan-2-yl nonanoate</t>
  </si>
  <si>
    <t>C16H32O4</t>
  </si>
  <si>
    <t>110-13-4</t>
  </si>
  <si>
    <t>2,5-Hexanedione</t>
  </si>
  <si>
    <t>1000321-46-2</t>
  </si>
  <si>
    <t>Sarcosine, N-(2-thienylcarbonyl)-, propyl ester</t>
  </si>
  <si>
    <t>C11H15NO3S</t>
  </si>
  <si>
    <t>67024-72-0</t>
  </si>
  <si>
    <t>2-(4-Chlorophenyl)-5-chloro-benzofuran</t>
  </si>
  <si>
    <t>C14H8Cl2O</t>
  </si>
  <si>
    <t>1000259-92-5</t>
  </si>
  <si>
    <t>Benzimidazole, 6-(4-diethylaminobenzylidenamino)-2-methyl-</t>
  </si>
  <si>
    <t>C19H22N4</t>
  </si>
  <si>
    <t>Levallorphan AC                    P1618</t>
  </si>
  <si>
    <t>C21H27NO2</t>
  </si>
  <si>
    <t>1000283-12-1</t>
  </si>
  <si>
    <t>1-Diphenylmethylsilyloxynonane</t>
  </si>
  <si>
    <t>C22H32OSi</t>
  </si>
  <si>
    <t>1000275-29-8</t>
  </si>
  <si>
    <t>N-(6-Bromo-quinolin-8-yl)-2,3,3,3-tetrafluoro-2-methoxy-propionamide</t>
  </si>
  <si>
    <t>C13H9BrF4N2O2</t>
  </si>
  <si>
    <t>56298-90-9</t>
  </si>
  <si>
    <t>2-Heptanol, 4-methyl-</t>
  </si>
  <si>
    <t>787-69-9</t>
  </si>
  <si>
    <t>4,4'-Diacetyl biphenyl</t>
  </si>
  <si>
    <t>348118-45-6</t>
  </si>
  <si>
    <t>Ethanone, 1-(9-carbazolyl)-2-(1,2,4-triazol-3-yl)thio-</t>
  </si>
  <si>
    <t>C16H12N4OS</t>
  </si>
  <si>
    <t>1000340-14-9</t>
  </si>
  <si>
    <t>Hexanamide, N-(4-phenoxyphenyl)-</t>
  </si>
  <si>
    <t>1000310-91-7</t>
  </si>
  <si>
    <t>Naphthalen-1-ol, 2-(5-trifluoromethyl-1H-pyrazol-3-yl)-</t>
  </si>
  <si>
    <t>C14H9F3N2O</t>
  </si>
  <si>
    <t>1000314-57-3</t>
  </si>
  <si>
    <t>Carbonic acid, nonyl phenyl ester</t>
  </si>
  <si>
    <t>1000210-05-3</t>
  </si>
  <si>
    <t>1-Isopropyl-2,2-dimethylpropylideneamine</t>
  </si>
  <si>
    <t>1000347-49-0</t>
  </si>
  <si>
    <t>Silane, dimethyl(4-phenylphenoxy)heptyloxy-</t>
  </si>
  <si>
    <t>C21H30O2Si</t>
  </si>
  <si>
    <t>623-17-6</t>
  </si>
  <si>
    <t>2-Furanmethanol, acetate</t>
  </si>
  <si>
    <t>55556-89-3</t>
  </si>
  <si>
    <t>1,5-Diazocine, octahydro-1,5-dinitroso-</t>
  </si>
  <si>
    <t>101773-68-6</t>
  </si>
  <si>
    <t>3-(2-Methoxypyridin-6-yl)-1-propanol</t>
  </si>
  <si>
    <t>C9H13NO2</t>
  </si>
  <si>
    <t>98869-92-2</t>
  </si>
  <si>
    <t>2,2'-Bifuran, 2,2',5,5'-tetrahydro-</t>
  </si>
  <si>
    <t>18270-16-1</t>
  </si>
  <si>
    <t>Diethyldivinylsilane</t>
  </si>
  <si>
    <t>C8H16Si</t>
  </si>
  <si>
    <t>331863-36-6</t>
  </si>
  <si>
    <t>Oxamide, N-(2-furfuryl)-N'-isopropyl-</t>
  </si>
  <si>
    <t>3730-60-7</t>
  </si>
  <si>
    <t>2-Hexanol, 2,5-dimethyl-, (S)-</t>
  </si>
  <si>
    <t>Oxydisulfoton</t>
  </si>
  <si>
    <t>C8H19O3PS3</t>
  </si>
  <si>
    <t>1000309-88-3</t>
  </si>
  <si>
    <t>Phthalic acid, 1-cyclopentylethyl propyl ester</t>
  </si>
  <si>
    <t>C18H24O4</t>
  </si>
  <si>
    <t>67-66-3</t>
  </si>
  <si>
    <t>Trichloromethane</t>
  </si>
  <si>
    <t>CHCl3</t>
  </si>
  <si>
    <t>1000307-99-8</t>
  </si>
  <si>
    <t>2-Furoic acid, 4-nitrophenyl ester</t>
  </si>
  <si>
    <t>C11H7NO5</t>
  </si>
  <si>
    <t>65405-80-3</t>
  </si>
  <si>
    <t>2-Butenoic acid, 3-hexenyl ester, (E,Z)-</t>
  </si>
  <si>
    <t>15731-98-3</t>
  </si>
  <si>
    <t>3,4,4-Trimethyl-isoxazol-5(4H)-one</t>
  </si>
  <si>
    <t>C6H9NO2</t>
  </si>
  <si>
    <t>86-52-2</t>
  </si>
  <si>
    <t>Naphthalene, 1-(chloromethyl)-</t>
  </si>
  <si>
    <t>C11H9Cl</t>
  </si>
  <si>
    <t>1000459-45-0</t>
  </si>
  <si>
    <t>2-Nitro-2-{2,1,3,4,5,6-[1,2,3]triazolo[4,5-c][1,2,5]oxadiazol-5-yl}propane-1,3-diol</t>
  </si>
  <si>
    <t>C5H6N6O5</t>
  </si>
  <si>
    <t>1000357-40-5</t>
  </si>
  <si>
    <t>Fumaric acid, monoamide, N-methyl-N-phenyl-, 3,5-difluorophenyl ester</t>
  </si>
  <si>
    <t>C17H13F2NO3</t>
  </si>
  <si>
    <t>1000329-79-2</t>
  </si>
  <si>
    <t>1,2-Benzenediol, O-(3-methylbut-2-enoyl)-O'-(pivaloyl)-</t>
  </si>
  <si>
    <t>6363-87-7</t>
  </si>
  <si>
    <t>1-Aminoanthraquinone-2-carboxaldehyde</t>
  </si>
  <si>
    <t>C15H9NO3</t>
  </si>
  <si>
    <t>49615-54-5</t>
  </si>
  <si>
    <t>Allophanic acid, phenyl ester</t>
  </si>
  <si>
    <t>C8H8N2O3</t>
  </si>
  <si>
    <t>1000299-40-4</t>
  </si>
  <si>
    <t>2-Trifluoromethylbenzoic acid, oct-3-en-2-yl ester</t>
  </si>
  <si>
    <t>C16H19F3O2</t>
  </si>
  <si>
    <t>2050-78-4</t>
  </si>
  <si>
    <t>Nitric acid, decyl ester</t>
  </si>
  <si>
    <t>C10H21NO3</t>
  </si>
  <si>
    <t>1000366-03-9</t>
  </si>
  <si>
    <t>1-(5'-methylfurfuryl)pyrrolidine</t>
  </si>
  <si>
    <t>1000315-34-2</t>
  </si>
  <si>
    <t>Phthalic acid, (2-chlorocyclohexyl)methyl propyl ester</t>
  </si>
  <si>
    <t>C18H23ClO4</t>
  </si>
  <si>
    <t>3194-15-8</t>
  </si>
  <si>
    <t>1-Propanone, 1-(2-furanyl)-</t>
  </si>
  <si>
    <t>C27H56</t>
  </si>
  <si>
    <t>59037-64-8</t>
  </si>
  <si>
    <t>Cyclododecyl isothiocyanate</t>
  </si>
  <si>
    <t>C13H23NS</t>
  </si>
  <si>
    <t>1000156-09-4</t>
  </si>
  <si>
    <t>Tetrapentacontane, 1,54-dibromo-</t>
  </si>
  <si>
    <t>C54H108Br2</t>
  </si>
  <si>
    <t>1000363-95-6</t>
  </si>
  <si>
    <t>Silane, diethylheptyloxytridecyloxy-</t>
  </si>
  <si>
    <t>C24H52O2Si</t>
  </si>
  <si>
    <t>1000319-32-9</t>
  </si>
  <si>
    <t>Morpholine, 4-[4-(4-morpholinyl)phenyl]-</t>
  </si>
  <si>
    <t>C14H20N2O2</t>
  </si>
  <si>
    <t>[1,4]Dioxino[2,3-b]-1,4-dioxin, hexahydro-</t>
  </si>
  <si>
    <t>1000350-74-1</t>
  </si>
  <si>
    <t>1H-Pyrazole, 4-chloro-1-[2-(4-iodo-1H-pyrazol-1-yl)acetyl]-</t>
  </si>
  <si>
    <t>C8H6ClIN4O</t>
  </si>
  <si>
    <t>1056-77-5</t>
  </si>
  <si>
    <t>Furan, tetraphenyl-</t>
  </si>
  <si>
    <t>C28H20O</t>
  </si>
  <si>
    <t>1000339-09-2</t>
  </si>
  <si>
    <t>Benzamide, 2,3,4-trifluoro-N-(5-chlorophenyl-2-methoxy)-</t>
  </si>
  <si>
    <t>C14H9ClF3NO2</t>
  </si>
  <si>
    <t>49647-55-4</t>
  </si>
  <si>
    <t>2-Amino-7-benzyl-4-hydroxypteridine</t>
  </si>
  <si>
    <t>C13H11N5O</t>
  </si>
  <si>
    <t>1000112-22-5</t>
  </si>
  <si>
    <t>(.eta.(5)-Cyclopentadienyl)(.eta.(4)-5-methyl-1,3-cyclopentadiene)cobalt</t>
  </si>
  <si>
    <t>C11H13Co</t>
  </si>
  <si>
    <t>1000357-56-9</t>
  </si>
  <si>
    <t>Succinic acid, 3,4-dimethylphenyl 2-biphenyl ester</t>
  </si>
  <si>
    <t>520-03-6</t>
  </si>
  <si>
    <t>1H-Isoindole-1,3(2H)-dione, 2-phenyl-</t>
  </si>
  <si>
    <t>C14H9NO2</t>
  </si>
  <si>
    <t>1000217-23-7</t>
  </si>
  <si>
    <t>Thallium, [(triacetyl)methyl]-</t>
  </si>
  <si>
    <t>C7H9O3Tl</t>
  </si>
  <si>
    <t>1000323-03-3</t>
  </si>
  <si>
    <t>Butylphosphonic acid, 4-methylaminophenyl octyl ester</t>
  </si>
  <si>
    <t>C19H34NO3P</t>
  </si>
  <si>
    <t>1000436-58-9</t>
  </si>
  <si>
    <t>2-Formylfuro[2,3-b]pyridin-3-yl acetate</t>
  </si>
  <si>
    <t>C10H7NO4</t>
  </si>
  <si>
    <t>206055-84-7</t>
  </si>
  <si>
    <t>[3-(4-Methoxyphenyl)-4,5-dihydro-1,2-oxazol-5-yl]methanol</t>
  </si>
  <si>
    <t>1000389-76-0</t>
  </si>
  <si>
    <t>Succinic acid, 2-methylpent-3-yl 2-methylphenyl ester</t>
  </si>
  <si>
    <t>C17H24O4</t>
  </si>
  <si>
    <t>NIST20.L</t>
  </si>
  <si>
    <t>2,2'-Sulfonyldiethanol, 2TMS derivative</t>
  </si>
  <si>
    <t>2,5-Dihydroxyacetophenone, 2TMS derivative</t>
  </si>
  <si>
    <t>1000429-63-6</t>
  </si>
  <si>
    <t>(2S,3S)-3-Benzyloxy-4-pivaloyloxy-1,2-butanediol</t>
  </si>
  <si>
    <t>C16H24O5</t>
  </si>
  <si>
    <t>GC_BPMZ_101_RI_1024</t>
  </si>
  <si>
    <t>1000390-97-7</t>
  </si>
  <si>
    <t>Succinic acid, 2-methylpent-3-yl 3-methoxyphenyl ester</t>
  </si>
  <si>
    <t>C17H24O5</t>
  </si>
  <si>
    <t>1000429-61-9</t>
  </si>
  <si>
    <t>Ethyl (4S)-4-methyl-3-oxohexanoate</t>
  </si>
  <si>
    <t>C9H16O3</t>
  </si>
  <si>
    <t>1339757-02-6</t>
  </si>
  <si>
    <t>Cyclobutylamine, N-(2-methylpropionyl)-</t>
  </si>
  <si>
    <t>1000411-49-8</t>
  </si>
  <si>
    <t>4-Iodobutanal</t>
  </si>
  <si>
    <t>C4H7IO</t>
  </si>
  <si>
    <t>Methanol, TMS derivative</t>
  </si>
  <si>
    <t>1000431-57-1</t>
  </si>
  <si>
    <t>Nonyl lactate</t>
  </si>
  <si>
    <t>C12H24O3</t>
  </si>
  <si>
    <t>1118-69-0</t>
  </si>
  <si>
    <t>Isopropylamine, N-acetyl-</t>
  </si>
  <si>
    <t>C5H11NO</t>
  </si>
  <si>
    <t>21884-26-4</t>
  </si>
  <si>
    <t>Pentanoic acid, 4-oxo-, 1-methylethyl ester</t>
  </si>
  <si>
    <t>1000458-95-4</t>
  </si>
  <si>
    <t>Furan-2-carboxamide, N-(2-butyl)-N-ethyl-</t>
  </si>
  <si>
    <t>C11H17NO2</t>
  </si>
  <si>
    <t>1000431-62-2</t>
  </si>
  <si>
    <t>Acetaldehyde isopentyl propyl acetal</t>
  </si>
  <si>
    <t>C10H22O2</t>
  </si>
  <si>
    <t>1339633-43-0</t>
  </si>
  <si>
    <t>Cyclobutylamine, N-trimethylacetyl-</t>
  </si>
  <si>
    <t>1000460-92-9</t>
  </si>
  <si>
    <t>Butanamide, N-(2,4,5-trichlorophenyl)-</t>
  </si>
  <si>
    <t>C10H10Cl3NO</t>
  </si>
  <si>
    <t>1000391-33-0</t>
  </si>
  <si>
    <t>Succinic acid, 2-methylpent-3-yl hept-1,6-dien-4-yl ester</t>
  </si>
  <si>
    <t>C17H28O4</t>
  </si>
  <si>
    <t>154403-89-1</t>
  </si>
  <si>
    <t>2-(6-Methoxypyridin-3-yl)ethanamine</t>
  </si>
  <si>
    <t>C8H12N2O</t>
  </si>
  <si>
    <t>1000499-05-1</t>
  </si>
  <si>
    <t>2,4,6-Trimethyl-4-phenyl-1,3-dioxane (isomer 2)</t>
  </si>
  <si>
    <t>C13H18O2</t>
  </si>
  <si>
    <t>1000385-95-7</t>
  </si>
  <si>
    <t>Ethyldiethanolamine, O,O'-diacetyl</t>
  </si>
  <si>
    <t>C10H19NO4</t>
  </si>
  <si>
    <t>1000423-25-7</t>
  </si>
  <si>
    <t>Pentyl hydrodisulfide</t>
  </si>
  <si>
    <t>C5H12S2</t>
  </si>
  <si>
    <t>GC_BPMZ_116_RI_1497</t>
  </si>
  <si>
    <t>99300-38-6</t>
  </si>
  <si>
    <t>Benzonitrile, 4-[[(2.5-dioxo-1-pyrrolidinyl)oxy]carbonyl]-</t>
  </si>
  <si>
    <t>C12H8N2O4</t>
  </si>
  <si>
    <t>1000389-28-6</t>
  </si>
  <si>
    <t>N'-methyl-N-phenylacetohydrazide</t>
  </si>
  <si>
    <t>C9H12N2O</t>
  </si>
  <si>
    <t>96-76-4</t>
  </si>
  <si>
    <t>2,4-Di-tert-butylphenol</t>
  </si>
  <si>
    <t>GC_BPMZ_99_RI_1515</t>
  </si>
  <si>
    <t>31468-12-9</t>
  </si>
  <si>
    <t>N-Cyclohexyl-N'-methylurea, N'-methyl</t>
  </si>
  <si>
    <t>C9H18N2O</t>
  </si>
  <si>
    <t>GC_BPMZ_116_RI_1524</t>
  </si>
  <si>
    <t>Pentadecane, 2,6,10,14-tetramethyl-</t>
  </si>
  <si>
    <t>134-62-3</t>
  </si>
  <si>
    <t>Diethyltoluamide</t>
  </si>
  <si>
    <t>1000406-90-6</t>
  </si>
  <si>
    <t>2-Heptenoic acid, 4-nitrophenyl ester</t>
  </si>
  <si>
    <t>C13H15NO4</t>
  </si>
  <si>
    <t>39711-79-0</t>
  </si>
  <si>
    <t>Cyclohexanecarboxamide, N-ethyl-5-methyl-2-(1-methylethyl)-</t>
  </si>
  <si>
    <t>C13H25NO</t>
  </si>
  <si>
    <t>3528-51-6</t>
  </si>
  <si>
    <t>1-Benzyl-1H-pyrazol-5-ylamine</t>
  </si>
  <si>
    <t>C10H11N3</t>
  </si>
  <si>
    <t>Cyclooctasiloxane, hexadecamethyl-</t>
  </si>
  <si>
    <t>1000389-69-2</t>
  </si>
  <si>
    <t>Succinic acid, 2-chloro-6-fluorophenyl 4-methoxybenzyl ester</t>
  </si>
  <si>
    <t>C18H16ClFO5</t>
  </si>
  <si>
    <t>GC_BPMZ_152_RI_1674</t>
  </si>
  <si>
    <t>1000391-79-7</t>
  </si>
  <si>
    <t>Glutaric acid, 8-chlorooctyl phenethyl ester</t>
  </si>
  <si>
    <t>C21H31ClO4</t>
  </si>
  <si>
    <t>GC_BPMZ_135_RI_1704</t>
  </si>
  <si>
    <t>58996-69-3</t>
  </si>
  <si>
    <t>Methyl 2-methyloxane-2-carboxylate</t>
  </si>
  <si>
    <t>850352-62-4</t>
  </si>
  <si>
    <t>1-(4-fluorophenyl)-2-(pyrrolidin-1-yl)pentan-1-one</t>
  </si>
  <si>
    <t>GC_BPMZ_130_RI_1777</t>
  </si>
  <si>
    <t>1000390-38-0</t>
  </si>
  <si>
    <t>Succinic acid, 2,4,6-trichlorophenyl 3-phenoxybenzyl ester</t>
  </si>
  <si>
    <t>C23H17Cl3O5</t>
  </si>
  <si>
    <t>2-(Methylmercapto)benzothiazole</t>
  </si>
  <si>
    <t>1000452-86-6</t>
  </si>
  <si>
    <t>L-Alanine, 2-methyl-N-(n-butyl)-N-(4-methylphenyl)-, n-butyl ester</t>
  </si>
  <si>
    <t>C19H31NO2</t>
  </si>
  <si>
    <t>GC_BPMZ_243_RI_1895</t>
  </si>
  <si>
    <t>GC_BPMZ_119_RI_1885</t>
  </si>
  <si>
    <t>L-Alanine, N-acetyl-, methyl ester</t>
  </si>
  <si>
    <t>1000421-40-9</t>
  </si>
  <si>
    <t>Acetamide, N-methyl-N-undecyl-</t>
  </si>
  <si>
    <t>C14H29NO</t>
  </si>
  <si>
    <t>GC_BPMZ_121_RI_1893</t>
  </si>
  <si>
    <t>GC_BPMZ_149_RI_1902</t>
  </si>
  <si>
    <t>106780-29-4</t>
  </si>
  <si>
    <t>1,3,4,6-Tetramethyl-dihydroimidazo[4,5-d]imidazolidine-2,5-dione</t>
  </si>
  <si>
    <t>1000404-52-5</t>
  </si>
  <si>
    <t>acetamide, N-(3,5-dihydroxyphenyl)-</t>
  </si>
  <si>
    <t>C8H9NO3</t>
  </si>
  <si>
    <t>GC_BPMZ_205_RI_1946</t>
  </si>
  <si>
    <t>3904-18-5</t>
  </si>
  <si>
    <t>1-(2,4,5-Trimethoxyphenyl)propan-1-one</t>
  </si>
  <si>
    <t>C12H16O4</t>
  </si>
  <si>
    <t>GC_BPMZ_150_RI_1980</t>
  </si>
  <si>
    <t>Tramadol                           P1252</t>
  </si>
  <si>
    <t>GC_BPMZ_149_RI_1998</t>
  </si>
  <si>
    <t>1000389-59-4</t>
  </si>
  <si>
    <t>Succinic acid, 2,2,3,3-tetrafluoropropyl 2-methylpent-3-yl ester</t>
  </si>
  <si>
    <t>C13H20F4O4</t>
  </si>
  <si>
    <t>56114-62-6</t>
  </si>
  <si>
    <t>3,4-Dihydroxyphenylglycol, 4TMS derivative</t>
  </si>
  <si>
    <t>C20H42O4Si4</t>
  </si>
  <si>
    <t>GC_BPMZ_225_RI_2158</t>
  </si>
  <si>
    <t>1000439-22-5</t>
  </si>
  <si>
    <t>Pentafluoropropionamide, N-butyl-N-isobutyl-</t>
  </si>
  <si>
    <t>C11H18F5NO</t>
  </si>
  <si>
    <t>1000427-88-2</t>
  </si>
  <si>
    <t>2,4,7-Octanetrione</t>
  </si>
  <si>
    <t>GC_BPMZ_257_RI_2206</t>
  </si>
  <si>
    <t>526-13-6</t>
  </si>
  <si>
    <t>3-Tigloyloxy-6,7-dihydroxytropane</t>
  </si>
  <si>
    <t>C13H21NO4</t>
  </si>
  <si>
    <t>1000401-47-6</t>
  </si>
  <si>
    <t>thiazolo[5,4-b]pyridin-2-amine, N-(2-phenylethyl)-</t>
  </si>
  <si>
    <t>C14H13N3S</t>
  </si>
  <si>
    <t>GC_BPMZ_147_RI_2285</t>
  </si>
  <si>
    <t>164984-44-5</t>
  </si>
  <si>
    <t>2,2-Dimethyl-6-vinyl-2H-chromene</t>
  </si>
  <si>
    <t>C13H14O</t>
  </si>
  <si>
    <t>10299-69-1</t>
  </si>
  <si>
    <t>2,3-Dimethyl-1H-pyrrolo[2,3-b]pyridine</t>
  </si>
  <si>
    <t>Dioctyl methylphosphonate</t>
  </si>
  <si>
    <t>Heptasiloxane, hexadecamethyl-</t>
  </si>
  <si>
    <t>Tetracosamethyl-cyclododecasiloxane</t>
  </si>
  <si>
    <t>C24H72O12Si12</t>
  </si>
  <si>
    <t>5299-68-3</t>
  </si>
  <si>
    <t>4-Palmitoylmorpholine</t>
  </si>
  <si>
    <t>C20H39NO2</t>
  </si>
  <si>
    <t>15119-34-3</t>
  </si>
  <si>
    <t>2H-1-Benzopyran-3-carbonitrile, 2-oxo-</t>
  </si>
  <si>
    <t>C10H5NO2</t>
  </si>
  <si>
    <t>1000465-48-7</t>
  </si>
  <si>
    <t>cis-Dihydroquercetin, 5-OTMS</t>
  </si>
  <si>
    <t>C30H52O7Si5</t>
  </si>
  <si>
    <t>19095-24-0</t>
  </si>
  <si>
    <t>Octasiloxane, 1,1,3,3,5,5,7,7,9,9,11,11,13,13,15,15-hexadecamethyl-</t>
  </si>
  <si>
    <t>C16H50O7Si8</t>
  </si>
  <si>
    <t>1561-02-0</t>
  </si>
  <si>
    <t>2-Methylhexacosane</t>
  </si>
  <si>
    <t>1000385-89-9</t>
  </si>
  <si>
    <t>tert-Butyldimethylsilyl 3-methyl-4-((2,2,3,3,3-pentafluoropropanoyl)oxy)benzoate</t>
  </si>
  <si>
    <t>C17H21F5O4Si</t>
  </si>
  <si>
    <t>1000398-91-1</t>
  </si>
  <si>
    <t>2-propenoic acid, 3-[4-[bis(4-methylphenyl)amino]phenyl]-2-cyano-, ethyl ester</t>
  </si>
  <si>
    <t>C26H24N2O2</t>
  </si>
  <si>
    <t>1000436-99-9</t>
  </si>
  <si>
    <t>.beta.-Sitosterol, propionate</t>
  </si>
  <si>
    <t>C32H54O2</t>
  </si>
  <si>
    <t>1000464-31-2</t>
  </si>
  <si>
    <t>Benzamide, 3-methoxy-2,4,5-trifluoro-N-(2-butyl)-N-hexyl-</t>
  </si>
  <si>
    <t>C18H26F3NO2</t>
  </si>
  <si>
    <t>75092-34-1</t>
  </si>
  <si>
    <t>4-Iodo-1-methyl-3-nitropyrazole</t>
  </si>
  <si>
    <t>1024-57-3</t>
  </si>
  <si>
    <t>Heptachlor epoxide</t>
  </si>
  <si>
    <t>CKW std</t>
  </si>
  <si>
    <t>309-00-2</t>
  </si>
  <si>
    <t>Aldrin</t>
  </si>
  <si>
    <t>33213-65-9</t>
  </si>
  <si>
    <t>beta Endosulfan</t>
  </si>
  <si>
    <t>50-29-3</t>
  </si>
  <si>
    <t>p,p'-DDT</t>
  </si>
  <si>
    <t>60-57-1</t>
  </si>
  <si>
    <t>Dieldrin</t>
  </si>
  <si>
    <t>72-20-8</t>
  </si>
  <si>
    <t>Endrin</t>
  </si>
  <si>
    <t>72-54-8</t>
  </si>
  <si>
    <t>p,p DDD</t>
  </si>
  <si>
    <t>72-55-9</t>
  </si>
  <si>
    <t>p,p'-DDE</t>
  </si>
  <si>
    <t>76-44-8</t>
  </si>
  <si>
    <t>Heptachlor</t>
  </si>
  <si>
    <t>789-02-6</t>
  </si>
  <si>
    <t>o,p'-DDT</t>
  </si>
  <si>
    <t>959-98-8</t>
  </si>
  <si>
    <t>alpha Endosulfan</t>
  </si>
  <si>
    <t>5324-68-5</t>
  </si>
  <si>
    <t>alpha HCH d6 (IS)</t>
  </si>
  <si>
    <t>CKW std IS</t>
  </si>
  <si>
    <t>alpha-1,2,3,4,5,6-Hexachlorocyclohexane</t>
  </si>
  <si>
    <t>CKW, Std</t>
  </si>
  <si>
    <t>beta-Hexachlorocyclohexane</t>
  </si>
  <si>
    <t>delta-Hexachlorocyclohexane</t>
  </si>
  <si>
    <t>Lindane</t>
  </si>
  <si>
    <t>IS scan</t>
  </si>
  <si>
    <t>KW std</t>
  </si>
  <si>
    <t>100-41-4</t>
  </si>
  <si>
    <t>Ethylbenzene</t>
  </si>
  <si>
    <t>LHKW, Std</t>
  </si>
  <si>
    <t>1,4-Dimethylbenzene</t>
  </si>
  <si>
    <t>106-46-7</t>
  </si>
  <si>
    <t>1,4-Dichlorobenzene</t>
  </si>
  <si>
    <t>1,3-Dimethylbenzene</t>
  </si>
  <si>
    <t>108-90-7</t>
  </si>
  <si>
    <t>Chlorobenzene</t>
  </si>
  <si>
    <t>Tetrachloroethene</t>
  </si>
  <si>
    <t>541-73-1</t>
  </si>
  <si>
    <t>1,3-Dichlorobenzene</t>
  </si>
  <si>
    <t>75-25-2</t>
  </si>
  <si>
    <t>Tribromomethane</t>
  </si>
  <si>
    <t>95-47-6</t>
  </si>
  <si>
    <t>1,2-Dimethylbenzene</t>
  </si>
  <si>
    <t>95-50-1</t>
  </si>
  <si>
    <t>1,2-Dichlorobenzene</t>
  </si>
  <si>
    <t>98-82-8</t>
  </si>
  <si>
    <t>Cumen</t>
  </si>
  <si>
    <t>PAK, Std</t>
  </si>
  <si>
    <t>117-81-7</t>
  </si>
  <si>
    <t>Bis(2-ethylhexyl) phthalate</t>
  </si>
  <si>
    <t>PHTH std</t>
  </si>
  <si>
    <t>117-84-0</t>
  </si>
  <si>
    <t>Di-n-octyl phthalate</t>
  </si>
  <si>
    <t>131-11-3</t>
  </si>
  <si>
    <t>Dimethyl phthalate</t>
  </si>
  <si>
    <t>84-76-4</t>
  </si>
  <si>
    <t>Dinonyl phthalate</t>
  </si>
  <si>
    <t>Benzyl butyl phthalate</t>
  </si>
  <si>
    <t>70-55-3</t>
  </si>
  <si>
    <t>p-Toluenesulfamide</t>
  </si>
  <si>
    <t>pTSA-Std</t>
  </si>
  <si>
    <t>120-75-2</t>
  </si>
  <si>
    <t>2-Methyl-Benzothiazole</t>
  </si>
  <si>
    <t>std</t>
  </si>
  <si>
    <t>59729-33-8</t>
  </si>
  <si>
    <t>Citalopram</t>
  </si>
  <si>
    <t>934-34-9</t>
  </si>
  <si>
    <t>2(3H)-Benzothiazolone</t>
  </si>
  <si>
    <t>std Arzeneistoff: örtliches Beteubungsmittel</t>
  </si>
  <si>
    <t>std, Antiepileptika</t>
  </si>
  <si>
    <t>115-86-6</t>
  </si>
  <si>
    <t>Triphenyl phosphate</t>
  </si>
  <si>
    <t>Std, LC</t>
  </si>
  <si>
    <t>115-96-8</t>
  </si>
  <si>
    <t>Tri(2-chloroethyl) phosphate</t>
  </si>
  <si>
    <t>126-73-8</t>
  </si>
  <si>
    <t>Tributyl phosphate</t>
  </si>
  <si>
    <t>479-92-5</t>
  </si>
  <si>
    <t>Propyphenazone</t>
  </si>
  <si>
    <t>54-11-5</t>
  </si>
  <si>
    <t>Nicotine</t>
  </si>
  <si>
    <t>95-14-7</t>
  </si>
  <si>
    <t>1,2,3-Benzotriazole</t>
  </si>
  <si>
    <t>7421-93-4</t>
  </si>
  <si>
    <t>1,2,4-Methenocyclopenta[cd]pentalene-5-carboxaldehyde, 2,2a,3,3,4,7-hexachlorodecahydro-, (1.alpha.,2.beta.,2a.beta.,4.beta.,4a.beta.,5.beta.,6a.beta.,6b.beta.,7R*)-</t>
  </si>
  <si>
    <t>101-80-4</t>
  </si>
  <si>
    <t>4,4'-Oxydianiline</t>
  </si>
  <si>
    <t>Std</t>
  </si>
  <si>
    <t xml:space="preserve">144-83-2 </t>
  </si>
  <si>
    <t>Sulfapyridine</t>
  </si>
  <si>
    <t xml:space="preserve">54143-55-4 </t>
  </si>
  <si>
    <t>Flecainide</t>
  </si>
  <si>
    <t xml:space="preserve">84057-84-1 </t>
  </si>
  <si>
    <t xml:space="preserve"> Lamotrigine</t>
  </si>
  <si>
    <t>1000453-23-5</t>
  </si>
  <si>
    <t>(.+/-.)-2-Phenylpropanoic Acid, tert.-butyldimethylsilyl ester</t>
  </si>
  <si>
    <t>Cyclotetrasiloxane, octamethyl-</t>
  </si>
  <si>
    <t>110-63-4</t>
  </si>
  <si>
    <t>1,4-Butanediol</t>
  </si>
  <si>
    <t>C4H10O2</t>
  </si>
  <si>
    <t>1000455-01-0</t>
  </si>
  <si>
    <t>L-3-Aminoisobutyric acid, N-methoxycarbonyl-, methyl ester</t>
  </si>
  <si>
    <t>C7H13NO4</t>
  </si>
  <si>
    <t>104-87-0</t>
  </si>
  <si>
    <t>Benzaldehyde, 4-methyl-</t>
  </si>
  <si>
    <t>109-76-2</t>
  </si>
  <si>
    <t>1,3-Propanediamine</t>
  </si>
  <si>
    <t>C3H10N2</t>
  </si>
  <si>
    <t>19031-78-8</t>
  </si>
  <si>
    <t>Propanal, 2-propenylhydrazone</t>
  </si>
  <si>
    <t>54210-32-1</t>
  </si>
  <si>
    <t>1-Methyl-3-nitropyrazole</t>
  </si>
  <si>
    <t>58981-35-4</t>
  </si>
  <si>
    <t>2-(4-Methyl-1,3-thiazol-5-yl)ethanamine</t>
  </si>
  <si>
    <t>C6H10N2S</t>
  </si>
  <si>
    <t>1000401-44-5</t>
  </si>
  <si>
    <t>carbamodithioic acid, N,N-dimethyl-, methylene ester</t>
  </si>
  <si>
    <t>C7H14N2S4</t>
  </si>
  <si>
    <t>1000420-25-1</t>
  </si>
  <si>
    <t>Carbonic acid, monoamide, N-propyl-, propargyl ester</t>
  </si>
  <si>
    <t>16852-81-6</t>
  </si>
  <si>
    <t>Benzoclidine</t>
  </si>
  <si>
    <t>C14H17NO2</t>
  </si>
  <si>
    <t>1000374-34-5</t>
  </si>
  <si>
    <t>Creatinine, 1-trifluoroacetyl-</t>
  </si>
  <si>
    <t>C6H6F3N3O2</t>
  </si>
  <si>
    <t>77774-35-7</t>
  </si>
  <si>
    <t>2-Amino-m-cresol, N-acetyl-</t>
  </si>
  <si>
    <t>C9H11NO2</t>
  </si>
  <si>
    <t>1000404-36-1</t>
  </si>
  <si>
    <t>3H-1,2,4-triazole-3-thione, 5-amino-2-ethyl-2,4-dihydro-4-methyl-</t>
  </si>
  <si>
    <t>C5H10N4S</t>
  </si>
  <si>
    <t>1000424-10-1</t>
  </si>
  <si>
    <t>1,2-Benzenedicarboxylic acid hexyl methylester</t>
  </si>
  <si>
    <t>C15H20O4</t>
  </si>
  <si>
    <t>Hippuric acid, TBDMS derivative</t>
  </si>
  <si>
    <t>1000389-74-3</t>
  </si>
  <si>
    <t>Succinic acid, 3-methylbut-2-yl phenethyl ester</t>
  </si>
  <si>
    <t>1000437-57-3</t>
  </si>
  <si>
    <t>Acetamide, 2-thiophenyl-N,N-dipropyl-</t>
  </si>
  <si>
    <t>C12H19NOS</t>
  </si>
  <si>
    <t>2-Mercapto-4,6-dimethylnicotinonitrile, TBDMS derivative</t>
  </si>
  <si>
    <t>1000424-24-8</t>
  </si>
  <si>
    <t>para-Isopropylbenzoic acid trimethylsilylester</t>
  </si>
  <si>
    <t>C13H20O2Si</t>
  </si>
  <si>
    <t>1000400-97-7</t>
  </si>
  <si>
    <t>3H-pyrazol-3-one, 2,4-dihydro-2-phenyl-5-(1-pyrrolidinyl)-</t>
  </si>
  <si>
    <t>C13H15N3O</t>
  </si>
  <si>
    <t>53346-71-7</t>
  </si>
  <si>
    <t>3-Pentadecanol</t>
  </si>
  <si>
    <t>GC_BPMZ_94_RI_2501</t>
  </si>
  <si>
    <t>GC_BPMZ_94_RI_2521</t>
  </si>
  <si>
    <t>60134-80-7</t>
  </si>
  <si>
    <t>N-Methyl-N-[2-(N-methylprop-2-enamido)ethyl]prop-2-enamide</t>
  </si>
  <si>
    <t>C10H16N2O2</t>
  </si>
  <si>
    <t>GC_BPMZ_94_RI_2584</t>
  </si>
  <si>
    <t>GC_BPMZ_94_RI_2603</t>
  </si>
  <si>
    <t>GC_BPMZ_94_RI_2610</t>
  </si>
  <si>
    <t>GC_BPMZ_94_RI_2665</t>
  </si>
  <si>
    <t>1000459-98-4</t>
  </si>
  <si>
    <t>2-Methoxy-1,4-dipropoxybenzene</t>
  </si>
  <si>
    <t>C13H20O3</t>
  </si>
  <si>
    <t>1468-83-3</t>
  </si>
  <si>
    <t>Ethanone, 1-(3-thienyl)-</t>
  </si>
  <si>
    <t>C6H6OS</t>
  </si>
  <si>
    <t>GC_BPMZ_94_RI_2685</t>
  </si>
  <si>
    <t>GC_BPMZ_94_RI_2713</t>
  </si>
  <si>
    <t>GC_BPMZ_94_RI_2767</t>
  </si>
  <si>
    <t>GC_BPMZ_72_RI_2794</t>
  </si>
  <si>
    <t>1000447-37-4</t>
  </si>
  <si>
    <t>2,6-Difluoro-.alpha.-methylbenzyl alcohol, 2-methylpropionate</t>
  </si>
  <si>
    <t>C12H14F2O2</t>
  </si>
  <si>
    <t>1000429-82-6</t>
  </si>
  <si>
    <t>2-Trimethylsilylthiobenzoic acid trimethylsilyl ester</t>
  </si>
  <si>
    <t>C13H22O2SSi2</t>
  </si>
  <si>
    <t>55282-12-7</t>
  </si>
  <si>
    <t>Octadecane, 3-ethyl-5-(2-ethylbutyl)-</t>
  </si>
  <si>
    <t>C26H54</t>
  </si>
  <si>
    <t>1616604-28-4</t>
  </si>
  <si>
    <t>Ethyl 6-amino-5-cyano-4-phenyl-1H,4H-pyrano[2,3-c]pyrazole-3-carboxylate</t>
  </si>
  <si>
    <t>C16H14N4O3</t>
  </si>
  <si>
    <t>1000402-80-1</t>
  </si>
  <si>
    <t>1-naphthalenol, 7-(octadecylthio)-</t>
  </si>
  <si>
    <t>C28H44OS</t>
  </si>
  <si>
    <t>19932-97-9</t>
  </si>
  <si>
    <t>3-(4-Nitrophenyl)-4H-1,2,4-oxadiazol-5-one</t>
  </si>
  <si>
    <t>1000397-40-9</t>
  </si>
  <si>
    <t>ethanone, 1-[3-(4-nitrophenyl)-1(2H)-quinoxalinyl]-</t>
  </si>
  <si>
    <t>C16H13N3O3</t>
  </si>
  <si>
    <t>1000385-90-0</t>
  </si>
  <si>
    <t>tert-Butyldimethylsilyl 4-((2,2,3,3,4,4,4-heptafluorobutanoyl)oxy)-3-methylbenzoate</t>
  </si>
  <si>
    <t>C18H21F7O4Si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</si>
</sst>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  <charset val="1"/>
    </font>
    <font>
      <b/>
      <sz val="9"/>
      <color rgb="FF384350"/>
      <name val="Microsoft Sans Serif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39" borderId="0" applyNumberFormat="0" applyBorder="0" applyAlignment="0" applyProtection="0"/>
    <xf numFmtId="0" fontId="18" fillId="0" borderId="0" applyNumberFormat="0" applyFill="0" applyBorder="0" applyAlignment="0" applyProtection="0"/>
    <xf numFmtId="0" fontId="22" fillId="41" borderId="0" applyNumberFormat="0" applyBorder="0" applyAlignment="0" applyProtection="0"/>
    <xf numFmtId="0" fontId="23" fillId="34" borderId="0" applyNumberFormat="0" applyBorder="0" applyAlignment="0" applyProtection="0"/>
    <xf numFmtId="0" fontId="21" fillId="38" borderId="0" applyNumberFormat="0" applyBorder="0" applyAlignment="0" applyProtection="0"/>
    <xf numFmtId="0" fontId="19" fillId="4" borderId="0" applyNumberFormat="0" applyBorder="0" applyAlignment="0" applyProtection="0"/>
    <xf numFmtId="0" fontId="27" fillId="35" borderId="0" applyNumberFormat="0" applyBorder="0" applyAlignment="0" applyProtection="0"/>
    <xf numFmtId="0" fontId="21" fillId="40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22" fillId="50" borderId="0" applyNumberFormat="0" applyBorder="0" applyAlignment="0" applyProtection="0"/>
    <xf numFmtId="0" fontId="1" fillId="20" borderId="0" applyNumberFormat="0" applyBorder="0" applyAlignment="0" applyProtection="0"/>
    <xf numFmtId="0" fontId="22" fillId="48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22" fillId="44" borderId="0" applyNumberFormat="0" applyBorder="0" applyAlignment="0" applyProtection="0"/>
    <xf numFmtId="0" fontId="1" fillId="32" borderId="0" applyNumberFormat="0" applyBorder="0" applyAlignment="0" applyProtection="0"/>
    <xf numFmtId="0" fontId="2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2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21" fillId="33" borderId="0" applyNumberFormat="0" applyBorder="0" applyAlignment="0" applyProtection="0"/>
    <xf numFmtId="0" fontId="22" fillId="40" borderId="0" applyNumberFormat="0" applyBorder="0" applyAlignment="0" applyProtection="0"/>
    <xf numFmtId="0" fontId="21" fillId="37" borderId="0" applyNumberFormat="0" applyBorder="0" applyAlignment="0" applyProtection="0"/>
    <xf numFmtId="0" fontId="33" fillId="51" borderId="17" applyNumberFormat="0" applyAlignment="0" applyProtection="0"/>
    <xf numFmtId="0" fontId="20" fillId="53" borderId="16" applyNumberFormat="0" applyFont="0" applyAlignment="0" applyProtection="0"/>
    <xf numFmtId="0" fontId="30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4" fillId="51" borderId="10" applyNumberFormat="0" applyAlignment="0" applyProtection="0"/>
    <xf numFmtId="0" fontId="22" fillId="47" borderId="0" applyNumberFormat="0" applyBorder="0" applyAlignment="0" applyProtection="0"/>
    <xf numFmtId="0" fontId="21" fillId="39" borderId="0" applyNumberFormat="0" applyBorder="0" applyAlignment="0" applyProtection="0"/>
    <xf numFmtId="0" fontId="21" fillId="41" borderId="0" applyNumberFormat="0" applyBorder="0" applyAlignment="0" applyProtection="0"/>
    <xf numFmtId="0" fontId="28" fillId="0" borderId="12" applyNumberFormat="0" applyFill="0" applyAlignment="0" applyProtection="0"/>
    <xf numFmtId="0" fontId="31" fillId="38" borderId="10" applyNumberFormat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3" borderId="0" applyNumberFormat="0" applyBorder="0" applyAlignment="0" applyProtection="0"/>
    <xf numFmtId="0" fontId="22" fillId="46" borderId="0" applyNumberFormat="0" applyBorder="0" applyAlignment="0" applyProtection="0"/>
    <xf numFmtId="0" fontId="29" fillId="0" borderId="13" applyNumberFormat="0" applyFill="0" applyAlignment="0" applyProtection="0"/>
    <xf numFmtId="0" fontId="22" fillId="45" borderId="0" applyNumberFormat="0" applyBorder="0" applyAlignment="0" applyProtection="0"/>
    <xf numFmtId="0" fontId="21" fillId="35" borderId="0" applyNumberFormat="0" applyBorder="0" applyAlignment="0" applyProtection="0"/>
    <xf numFmtId="0" fontId="36" fillId="0" borderId="0" applyNumberFormat="0" applyFill="0" applyBorder="0" applyAlignment="0" applyProtection="0"/>
    <xf numFmtId="0" fontId="21" fillId="42" borderId="0" applyNumberFormat="0" applyBorder="0" applyAlignment="0" applyProtection="0"/>
    <xf numFmtId="0" fontId="25" fillId="52" borderId="11" applyNumberFormat="0" applyAlignment="0" applyProtection="0"/>
    <xf numFmtId="0" fontId="30" fillId="0" borderId="14" applyNumberFormat="0" applyFill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35" fillId="0" borderId="18" applyNumberFormat="0" applyFill="0" applyAlignment="0" applyProtection="0"/>
    <xf numFmtId="0" fontId="32" fillId="0" borderId="15" applyNumberFormat="0" applyFill="0" applyAlignment="0" applyProtection="0"/>
    <xf numFmtId="0" fontId="21" fillId="34" borderId="0" applyNumberFormat="0" applyBorder="0" applyAlignment="0" applyProtection="0"/>
    <xf numFmtId="9" fontId="20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7" fillId="0" borderId="0" applyNumberFormat="0" applyFont="0" applyFill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38" fillId="0" borderId="0" applyNumberFormat="0" applyFont="0" applyFill="0"/>
    <xf numFmtId="0" fontId="37" fillId="0" borderId="0" applyNumberFormat="0" applyFont="0" applyFill="0"/>
    <xf numFmtId="0" fontId="38" fillId="0" borderId="0" applyNumberFormat="0" applyFont="0" applyFill="0"/>
    <xf numFmtId="0" fontId="38" fillId="0" borderId="0" applyNumberFormat="0" applyFont="0" applyFill="0"/>
    <xf numFmtId="0" fontId="38" fillId="0" borderId="0" applyNumberFormat="0" applyFont="0" applyFill="0"/>
    <xf numFmtId="0" fontId="38" fillId="0" borderId="0" applyNumberFormat="0" applyFont="0" applyFill="0"/>
    <xf numFmtId="0" fontId="39" fillId="0" borderId="0" applyBorder="0">
      <protection locked="0"/>
    </xf>
  </cellStyleXfs>
  <cellXfs count="18">
    <xf numFmtId="0" fontId="0" fillId="0" borderId="0" xfId="0"/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textRotation="90"/>
    </xf>
    <xf numFmtId="0" fontId="0" fillId="0" borderId="0" xfId="0" applyAlignment="1">
      <alignment horizontal="center"/>
    </xf>
    <xf numFmtId="0" fontId="0" fillId="0" borderId="19" xfId="0" applyBorder="1" applyProtection="1">
      <protection locked="0"/>
    </xf>
    <xf numFmtId="0" fontId="0" fillId="0" borderId="0" xfId="0" applyAlignment="1">
      <alignment horizontal="center" textRotation="90"/>
    </xf>
    <xf numFmtId="164" fontId="40" fillId="54" borderId="19" xfId="0" applyNumberFormat="1" applyFont="1" applyFill="1" applyBorder="1" applyAlignment="1">
      <alignment horizontal="right" vertical="top"/>
    </xf>
    <xf numFmtId="0" fontId="0" fillId="54" borderId="19" xfId="0" applyFill="1" applyBorder="1"/>
    <xf numFmtId="0" fontId="0" fillId="0" borderId="0" xfId="0" applyAlignment="1">
      <alignment vertical="center" wrapText="1"/>
    </xf>
    <xf numFmtId="0" fontId="0" fillId="0" borderId="0" xfId="0"/>
    <xf numFmtId="0" fontId="0" fillId="0" borderId="0" xfId="0" applyAlignment="1">
      <alignment horizontal="right"/>
    </xf>
    <xf numFmtId="0" fontId="0" fillId="0" borderId="19" xfId="0" applyBorder="1"/>
    <xf numFmtId="0" fontId="0" fillId="0" borderId="0" xfId="0"/>
    <xf numFmtId="0" fontId="0" fillId="0" borderId="0" xfId="0"/>
    <xf numFmtId="14" fontId="0" fillId="0" borderId="0" xfId="0" applyNumberFormat="1"/>
  </cellXfs>
  <cellStyles count="136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20% - Accent1" xfId="88" xr:uid="{00000000-0005-0000-0000-000006000000}"/>
    <cellStyle name="20% - Accent2" xfId="117" xr:uid="{00000000-0005-0000-0000-000007000000}"/>
    <cellStyle name="20% - Accent3" xfId="108" xr:uid="{00000000-0005-0000-0000-000008000000}"/>
    <cellStyle name="20% - Accent4" xfId="113" xr:uid="{00000000-0005-0000-0000-000009000000}"/>
    <cellStyle name="20% - Accent5" xfId="90" xr:uid="{00000000-0005-0000-0000-00000A000000}"/>
    <cellStyle name="20% - Accent6" xfId="46" xr:uid="{00000000-0005-0000-0000-00000B000000}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40% - Accent1" xfId="42" xr:uid="{00000000-0005-0000-0000-000012000000}"/>
    <cellStyle name="40% - Accent2" xfId="49" xr:uid="{00000000-0005-0000-0000-000013000000}"/>
    <cellStyle name="40% - Accent3" xfId="98" xr:uid="{00000000-0005-0000-0000-000014000000}"/>
    <cellStyle name="40% - Accent4" xfId="114" xr:uid="{00000000-0005-0000-0000-000015000000}"/>
    <cellStyle name="40% - Accent5" xfId="97" xr:uid="{00000000-0005-0000-0000-000016000000}"/>
    <cellStyle name="40% - Accent6" xfId="110" xr:uid="{00000000-0005-0000-0000-000017000000}"/>
    <cellStyle name="60 % - Akzent1" xfId="21" builtinId="32" customBuiltin="1"/>
    <cellStyle name="60 % - Akzent1 2" xfId="74" xr:uid="{00000000-0005-0000-0000-000019000000}"/>
    <cellStyle name="60 % - Akzent1 3" xfId="82" xr:uid="{00000000-0005-0000-0000-00001A000000}"/>
    <cellStyle name="60 % - Akzent1 4" xfId="61" xr:uid="{00000000-0005-0000-0000-00001B000000}"/>
    <cellStyle name="60 % - Akzent1 5" xfId="50" xr:uid="{00000000-0005-0000-0000-00001C000000}"/>
    <cellStyle name="60 % - Akzent1 6" xfId="123" xr:uid="{00000000-0005-0000-0000-00001D000000}"/>
    <cellStyle name="60 % - Akzent2" xfId="25" builtinId="36" customBuiltin="1"/>
    <cellStyle name="60 % - Akzent2 2" xfId="75" xr:uid="{00000000-0005-0000-0000-00001F000000}"/>
    <cellStyle name="60 % - Akzent2 3" xfId="83" xr:uid="{00000000-0005-0000-0000-000020000000}"/>
    <cellStyle name="60 % - Akzent2 4" xfId="62" xr:uid="{00000000-0005-0000-0000-000021000000}"/>
    <cellStyle name="60 % - Akzent2 5" xfId="51" xr:uid="{00000000-0005-0000-0000-000022000000}"/>
    <cellStyle name="60 % - Akzent2 6" xfId="124" xr:uid="{00000000-0005-0000-0000-000023000000}"/>
    <cellStyle name="60 % - Akzent3" xfId="29" builtinId="40" customBuiltin="1"/>
    <cellStyle name="60 % - Akzent3 2" xfId="76" xr:uid="{00000000-0005-0000-0000-000025000000}"/>
    <cellStyle name="60 % - Akzent3 3" xfId="84" xr:uid="{00000000-0005-0000-0000-000026000000}"/>
    <cellStyle name="60 % - Akzent3 4" xfId="63" xr:uid="{00000000-0005-0000-0000-000027000000}"/>
    <cellStyle name="60 % - Akzent3 5" xfId="53" xr:uid="{00000000-0005-0000-0000-000028000000}"/>
    <cellStyle name="60 % - Akzent3 6" xfId="125" xr:uid="{00000000-0005-0000-0000-000029000000}"/>
    <cellStyle name="60 % - Akzent4" xfId="33" builtinId="44" customBuiltin="1"/>
    <cellStyle name="60 % - Akzent4 2" xfId="77" xr:uid="{00000000-0005-0000-0000-00002B000000}"/>
    <cellStyle name="60 % - Akzent4 3" xfId="85" xr:uid="{00000000-0005-0000-0000-00002C000000}"/>
    <cellStyle name="60 % - Akzent4 4" xfId="64" xr:uid="{00000000-0005-0000-0000-00002D000000}"/>
    <cellStyle name="60 % - Akzent4 5" xfId="55" xr:uid="{00000000-0005-0000-0000-00002E000000}"/>
    <cellStyle name="60 % - Akzent4 6" xfId="126" xr:uid="{00000000-0005-0000-0000-00002F000000}"/>
    <cellStyle name="60 % - Akzent5" xfId="37" builtinId="48" customBuiltin="1"/>
    <cellStyle name="60 % - Akzent5 2" xfId="78" xr:uid="{00000000-0005-0000-0000-000031000000}"/>
    <cellStyle name="60 % - Akzent5 3" xfId="86" xr:uid="{00000000-0005-0000-0000-000032000000}"/>
    <cellStyle name="60 % - Akzent5 4" xfId="65" xr:uid="{00000000-0005-0000-0000-000033000000}"/>
    <cellStyle name="60 % - Akzent5 5" xfId="56" xr:uid="{00000000-0005-0000-0000-000034000000}"/>
    <cellStyle name="60 % - Akzent5 6" xfId="127" xr:uid="{00000000-0005-0000-0000-000035000000}"/>
    <cellStyle name="60 % - Akzent6" xfId="41" builtinId="52" customBuiltin="1"/>
    <cellStyle name="60 % - Akzent6 2" xfId="79" xr:uid="{00000000-0005-0000-0000-000037000000}"/>
    <cellStyle name="60 % - Akzent6 3" xfId="87" xr:uid="{00000000-0005-0000-0000-000038000000}"/>
    <cellStyle name="60 % - Akzent6 4" xfId="66" xr:uid="{00000000-0005-0000-0000-000039000000}"/>
    <cellStyle name="60 % - Akzent6 5" xfId="58" xr:uid="{00000000-0005-0000-0000-00003A000000}"/>
    <cellStyle name="60 % - Akzent6 6" xfId="128" xr:uid="{00000000-0005-0000-0000-00003B000000}"/>
    <cellStyle name="60% - Accent1" xfId="104" xr:uid="{00000000-0005-0000-0000-00003C000000}"/>
    <cellStyle name="60% - Accent2" xfId="89" xr:uid="{00000000-0005-0000-0000-00003D000000}"/>
    <cellStyle name="60% - Accent3" xfId="44" xr:uid="{00000000-0005-0000-0000-00003E000000}"/>
    <cellStyle name="60% - Accent4" xfId="102" xr:uid="{00000000-0005-0000-0000-00003F000000}"/>
    <cellStyle name="60% - Accent5" xfId="107" xr:uid="{00000000-0005-0000-0000-000040000000}"/>
    <cellStyle name="60% - Accent6" xfId="105" xr:uid="{00000000-0005-0000-0000-000041000000}"/>
    <cellStyle name="Accent1" xfId="96" xr:uid="{00000000-0005-0000-0000-000042000000}"/>
    <cellStyle name="Accent2" xfId="54" xr:uid="{00000000-0005-0000-0000-000043000000}"/>
    <cellStyle name="Accent3" xfId="101" xr:uid="{00000000-0005-0000-0000-000044000000}"/>
    <cellStyle name="Accent4" xfId="57" xr:uid="{00000000-0005-0000-0000-000045000000}"/>
    <cellStyle name="Accent5" xfId="103" xr:uid="{00000000-0005-0000-0000-000046000000}"/>
    <cellStyle name="Accent6" xfId="52" xr:uid="{00000000-0005-0000-0000-000047000000}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ad" xfId="45" xr:uid="{00000000-0005-0000-0000-00004F000000}"/>
    <cellStyle name="Berechnung" xfId="11" builtinId="22" customBuiltin="1"/>
    <cellStyle name="Calculation" xfId="95" xr:uid="{00000000-0005-0000-0000-000051000000}"/>
    <cellStyle name="Check Cell" xfId="111" xr:uid="{00000000-0005-0000-0000-000052000000}"/>
    <cellStyle name="Eingabe" xfId="9" builtinId="20" customBuiltin="1"/>
    <cellStyle name="Ergebnis" xfId="17" builtinId="25" customBuiltin="1"/>
    <cellStyle name="Erklärender Text" xfId="16" builtinId="53" customBuiltin="1"/>
    <cellStyle name="Explanatory Text" xfId="94" xr:uid="{00000000-0005-0000-0000-000056000000}"/>
    <cellStyle name="Good" xfId="48" xr:uid="{00000000-0005-0000-0000-000057000000}"/>
    <cellStyle name="Gut" xfId="6" builtinId="26" customBuiltin="1"/>
    <cellStyle name="Heading 1" xfId="99" xr:uid="{00000000-0005-0000-0000-000059000000}"/>
    <cellStyle name="Heading 2" xfId="106" xr:uid="{00000000-0005-0000-0000-00005A000000}"/>
    <cellStyle name="Heading 3" xfId="112" xr:uid="{00000000-0005-0000-0000-00005B000000}"/>
    <cellStyle name="Heading 4" xfId="93" xr:uid="{00000000-0005-0000-0000-00005C000000}"/>
    <cellStyle name="Input" xfId="100" xr:uid="{00000000-0005-0000-0000-00005D000000}"/>
    <cellStyle name="Linked Cell" xfId="116" xr:uid="{00000000-0005-0000-0000-00005E000000}"/>
    <cellStyle name="Neutral" xfId="8" builtinId="28" customBuiltin="1"/>
    <cellStyle name="Neutral 2" xfId="73" xr:uid="{00000000-0005-0000-0000-000060000000}"/>
    <cellStyle name="Neutral 3" xfId="81" xr:uid="{00000000-0005-0000-0000-000061000000}"/>
    <cellStyle name="Neutral 4" xfId="60" xr:uid="{00000000-0005-0000-0000-000062000000}"/>
    <cellStyle name="Neutral 5" xfId="47" xr:uid="{00000000-0005-0000-0000-000063000000}"/>
    <cellStyle name="Neutral 6" xfId="122" xr:uid="{00000000-0005-0000-0000-000064000000}"/>
    <cellStyle name="Note" xfId="92" xr:uid="{00000000-0005-0000-0000-000065000000}"/>
    <cellStyle name="Notiz" xfId="15" builtinId="10" customBuiltin="1"/>
    <cellStyle name="Output" xfId="91" xr:uid="{00000000-0005-0000-0000-000067000000}"/>
    <cellStyle name="Prozent 2" xfId="118" xr:uid="{00000000-0005-0000-0000-000068000000}"/>
    <cellStyle name="Schlecht" xfId="7" builtinId="27" customBuiltin="1"/>
    <cellStyle name="Standard" xfId="0" builtinId="0"/>
    <cellStyle name="Standard 2" xfId="68" xr:uid="{00000000-0005-0000-0000-00006B000000}"/>
    <cellStyle name="Standard 2 2" xfId="71" xr:uid="{00000000-0005-0000-0000-00006C000000}"/>
    <cellStyle name="Standard 3" xfId="120" xr:uid="{00000000-0005-0000-0000-00006D000000}"/>
    <cellStyle name="Standard 3 2" xfId="129" xr:uid="{00000000-0005-0000-0000-00006E000000}"/>
    <cellStyle name="Standard 3 3" xfId="130" xr:uid="{00000000-0005-0000-0000-00006F000000}"/>
    <cellStyle name="Standard 3 3 2" xfId="131" xr:uid="{00000000-0005-0000-0000-000070000000}"/>
    <cellStyle name="Standard 3 4" xfId="132" xr:uid="{00000000-0005-0000-0000-000071000000}"/>
    <cellStyle name="Standard 3 4 2" xfId="133" xr:uid="{00000000-0005-0000-0000-000072000000}"/>
    <cellStyle name="Standard 3 4 3" xfId="134" xr:uid="{00000000-0005-0000-0000-000073000000}"/>
    <cellStyle name="Standard 4" xfId="135" xr:uid="{00000000-0005-0000-0000-000074000000}"/>
    <cellStyle name="Standard 5" xfId="70" xr:uid="{00000000-0005-0000-0000-000075000000}"/>
    <cellStyle name="Standard 6" xfId="69" xr:uid="{00000000-0005-0000-0000-000076000000}"/>
    <cellStyle name="Standard 8" xfId="67" xr:uid="{00000000-0005-0000-0000-000077000000}"/>
    <cellStyle name="Title" xfId="119" xr:uid="{00000000-0005-0000-0000-000078000000}"/>
    <cellStyle name="Total" xfId="115" xr:uid="{00000000-0005-0000-0000-000079000000}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Überschrift 5" xfId="72" xr:uid="{00000000-0005-0000-0000-00007F000000}"/>
    <cellStyle name="Überschrift 6" xfId="80" xr:uid="{00000000-0005-0000-0000-000080000000}"/>
    <cellStyle name="Überschrift 7" xfId="59" xr:uid="{00000000-0005-0000-0000-000081000000}"/>
    <cellStyle name="Überschrift 8" xfId="43" xr:uid="{00000000-0005-0000-0000-000082000000}"/>
    <cellStyle name="Überschrift 9" xfId="121" xr:uid="{00000000-0005-0000-0000-000083000000}"/>
    <cellStyle name="Verknüpfte Zelle" xfId="12" builtinId="24" customBuiltin="1"/>
    <cellStyle name="Warnender Text" xfId="14" builtinId="11" customBuiltin="1"/>
    <cellStyle name="Warning Text" xfId="109" xr:uid="{00000000-0005-0000-0000-000086000000}"/>
    <cellStyle name="Zelle überprüfen" xfId="13" builtinId="23" customBuiltin="1"/>
  </cellStyles>
  <dxfs count="8"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ont>
        <color rgb="FFFF0000"/>
      </font>
    </dxf>
    <dxf>
      <font>
        <color rgb="FFFFC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2"/>
  <sheetViews>
    <sheetView workbookViewId="0">
      <selection activeCell="D2" sqref="D2"/>
    </sheetView>
  </sheetViews>
  <sheetFormatPr baseColWidth="10" defaultRowHeight="15" x14ac:dyDescent="0.25"/>
  <cols>
    <col min="1" max="1" width="20.140625" customWidth="1"/>
    <col min="2" max="6" width="7.42578125" customWidth="1"/>
    <col min="7" max="7" width="3.7109375" bestFit="1" customWidth="1"/>
    <col min="8" max="9" width="9.5703125" style="4" bestFit="1" customWidth="1"/>
    <col min="10" max="13" width="5.85546875" customWidth="1"/>
    <col min="14" max="14" width="3.42578125" customWidth="1"/>
    <col min="15" max="15" width="6" customWidth="1"/>
    <col min="16" max="16" width="15.42578125" customWidth="1"/>
  </cols>
  <sheetData>
    <row r="1" spans="1:17" s="5" customFormat="1" ht="114" x14ac:dyDescent="0.25">
      <c r="A1" s="6" t="s">
        <v>40</v>
      </c>
      <c r="B1" s="8" t="s">
        <v>41</v>
      </c>
      <c r="C1" s="8" t="s">
        <v>39</v>
      </c>
      <c r="D1" s="8" t="s">
        <v>38</v>
      </c>
      <c r="E1" s="8" t="s">
        <v>42</v>
      </c>
      <c r="F1" s="8" t="s">
        <v>43</v>
      </c>
      <c r="G1" s="8" t="s">
        <v>44</v>
      </c>
      <c r="H1" s="8" t="s">
        <v>51</v>
      </c>
      <c r="I1" s="8" t="s">
        <v>52</v>
      </c>
      <c r="J1" s="8" t="s">
        <v>45</v>
      </c>
      <c r="K1" s="8" t="s">
        <v>46</v>
      </c>
      <c r="L1" s="8" t="s">
        <v>47</v>
      </c>
      <c r="M1" s="8" t="s">
        <v>48</v>
      </c>
    </row>
    <row r="2" spans="1:17" x14ac:dyDescent="0.25">
      <c r="A2" s="16" t="s">
        <v>946</v>
      </c>
      <c r="B2" s="9">
        <v>14.99</v>
      </c>
      <c r="C2" s="16">
        <v>15.001099999999999</v>
      </c>
      <c r="D2" s="10">
        <f>B2-C2</f>
        <v>-1.1099999999999E-2</v>
      </c>
      <c r="E2" s="10">
        <v>1381</v>
      </c>
      <c r="F2" s="16">
        <v>1382</v>
      </c>
      <c r="G2" s="10">
        <f>E2-F2</f>
        <v>-1</v>
      </c>
      <c r="H2" s="11">
        <v>4639941</v>
      </c>
      <c r="I2" s="11">
        <v>1845469.3</v>
      </c>
      <c r="J2" s="16">
        <v>1000</v>
      </c>
      <c r="K2" s="16">
        <v>1</v>
      </c>
      <c r="L2" s="16">
        <v>0.05</v>
      </c>
      <c r="M2" s="16">
        <v>1E-3</v>
      </c>
    </row>
    <row r="3" spans="1:17" x14ac:dyDescent="0.25">
      <c r="A3" s="16">
        <v>72100736</v>
      </c>
      <c r="B3" s="9">
        <v>14.99</v>
      </c>
      <c r="C3" s="16">
        <v>14.9979</v>
      </c>
      <c r="D3" s="10">
        <f t="shared" ref="D3" si="0">B3-C3</f>
        <v>-7.899999999999352E-3</v>
      </c>
      <c r="E3" s="10">
        <v>1381</v>
      </c>
      <c r="F3" s="16">
        <v>1382</v>
      </c>
      <c r="G3" s="10">
        <f t="shared" ref="G3" si="1">E3-F3</f>
        <v>-1</v>
      </c>
      <c r="H3" s="11">
        <v>4443549.5</v>
      </c>
      <c r="I3" s="11">
        <v>1549452.2</v>
      </c>
      <c r="J3" s="16">
        <v>500</v>
      </c>
      <c r="K3" s="16">
        <v>2</v>
      </c>
      <c r="L3" s="16">
        <v>0.05</v>
      </c>
      <c r="M3" s="16">
        <v>1E-3</v>
      </c>
    </row>
    <row r="5" spans="1:17" x14ac:dyDescent="0.25">
      <c r="A5" s="13" t="s">
        <v>109</v>
      </c>
      <c r="C5" s="7" t="s">
        <v>118</v>
      </c>
      <c r="D5" s="14"/>
      <c r="E5" s="14"/>
      <c r="F5" s="7"/>
      <c r="G5" s="14"/>
      <c r="L5" s="7" t="s">
        <v>110</v>
      </c>
      <c r="M5" s="14"/>
      <c r="N5" s="14"/>
      <c r="O5" s="14" t="s">
        <v>149</v>
      </c>
      <c r="P5" s="7"/>
      <c r="Q5" s="14"/>
    </row>
    <row r="6" spans="1:17" ht="14.25" customHeight="1" x14ac:dyDescent="0.25">
      <c r="C6" s="7" t="s">
        <v>101</v>
      </c>
      <c r="D6" s="14"/>
      <c r="E6" s="14" t="s">
        <v>106</v>
      </c>
      <c r="F6" s="7" t="s">
        <v>102</v>
      </c>
      <c r="G6" s="14"/>
      <c r="L6" s="7" t="s">
        <v>1944</v>
      </c>
      <c r="M6" s="14"/>
      <c r="N6" s="14" t="s">
        <v>105</v>
      </c>
      <c r="O6" s="14">
        <v>2015</v>
      </c>
      <c r="P6" s="7" t="s">
        <v>1945</v>
      </c>
      <c r="Q6" s="14" t="s">
        <v>1946</v>
      </c>
    </row>
    <row r="7" spans="1:17" x14ac:dyDescent="0.25">
      <c r="C7" s="7" t="s">
        <v>95</v>
      </c>
      <c r="D7" s="14"/>
      <c r="E7" s="14" t="s">
        <v>106</v>
      </c>
      <c r="F7" s="7" t="s">
        <v>96</v>
      </c>
      <c r="G7" s="14"/>
      <c r="L7" s="7" t="s">
        <v>1947</v>
      </c>
      <c r="M7" s="14"/>
      <c r="N7" s="14" t="s">
        <v>105</v>
      </c>
      <c r="O7" s="14">
        <v>1955</v>
      </c>
      <c r="P7" s="7" t="s">
        <v>1948</v>
      </c>
      <c r="Q7" s="14" t="s">
        <v>1946</v>
      </c>
    </row>
    <row r="8" spans="1:17" x14ac:dyDescent="0.25">
      <c r="C8" s="7" t="s">
        <v>93</v>
      </c>
      <c r="D8" s="14"/>
      <c r="E8" s="14" t="s">
        <v>106</v>
      </c>
      <c r="F8" s="7" t="s">
        <v>94</v>
      </c>
      <c r="G8" s="14"/>
      <c r="L8" s="7" t="s">
        <v>1949</v>
      </c>
      <c r="M8" s="14"/>
      <c r="N8" s="14" t="s">
        <v>105</v>
      </c>
      <c r="O8" s="14">
        <v>2236</v>
      </c>
      <c r="P8" s="7" t="s">
        <v>1950</v>
      </c>
      <c r="Q8" s="14" t="s">
        <v>1946</v>
      </c>
    </row>
    <row r="9" spans="1:17" x14ac:dyDescent="0.25">
      <c r="C9" s="7" t="s">
        <v>99</v>
      </c>
      <c r="D9" s="14"/>
      <c r="E9" s="14" t="s">
        <v>106</v>
      </c>
      <c r="F9" s="7" t="s">
        <v>100</v>
      </c>
      <c r="G9" s="14"/>
      <c r="L9" s="7" t="s">
        <v>1951</v>
      </c>
      <c r="M9" s="14"/>
      <c r="N9" s="14" t="s">
        <v>105</v>
      </c>
      <c r="O9" s="14">
        <v>2334</v>
      </c>
      <c r="P9" s="7" t="s">
        <v>1952</v>
      </c>
      <c r="Q9" s="14" t="s">
        <v>1946</v>
      </c>
    </row>
    <row r="10" spans="1:17" x14ac:dyDescent="0.25">
      <c r="C10" s="7" t="s">
        <v>89</v>
      </c>
      <c r="D10" s="14"/>
      <c r="E10" s="14" t="s">
        <v>106</v>
      </c>
      <c r="F10" s="7" t="s">
        <v>90</v>
      </c>
      <c r="G10" s="14"/>
      <c r="L10" s="7" t="s">
        <v>1953</v>
      </c>
      <c r="M10" s="14"/>
      <c r="N10" s="14" t="s">
        <v>105</v>
      </c>
      <c r="O10" s="14">
        <v>2167</v>
      </c>
      <c r="P10" s="7" t="s">
        <v>1954</v>
      </c>
      <c r="Q10" s="14" t="s">
        <v>1946</v>
      </c>
    </row>
    <row r="11" spans="1:17" x14ac:dyDescent="0.25">
      <c r="C11" s="7" t="s">
        <v>97</v>
      </c>
      <c r="D11" s="14"/>
      <c r="E11" s="14" t="s">
        <v>106</v>
      </c>
      <c r="F11" s="7" t="s">
        <v>98</v>
      </c>
      <c r="G11" s="14"/>
      <c r="L11" s="7" t="s">
        <v>1955</v>
      </c>
      <c r="M11" s="14"/>
      <c r="N11" s="14" t="s">
        <v>105</v>
      </c>
      <c r="O11" s="14">
        <v>2211</v>
      </c>
      <c r="P11" s="7" t="s">
        <v>1956</v>
      </c>
      <c r="Q11" s="14" t="s">
        <v>1946</v>
      </c>
    </row>
    <row r="12" spans="1:17" x14ac:dyDescent="0.25">
      <c r="C12" s="7" t="s">
        <v>33</v>
      </c>
      <c r="D12" s="14"/>
      <c r="E12" s="14" t="s">
        <v>106</v>
      </c>
      <c r="F12" s="7" t="s">
        <v>34</v>
      </c>
      <c r="G12" s="14"/>
      <c r="L12" s="7" t="s">
        <v>1957</v>
      </c>
      <c r="M12" s="14"/>
      <c r="N12" s="14" t="s">
        <v>105</v>
      </c>
      <c r="O12" s="14">
        <v>2293.3036000000002</v>
      </c>
      <c r="P12" s="7" t="s">
        <v>1958</v>
      </c>
      <c r="Q12" s="14" t="s">
        <v>1946</v>
      </c>
    </row>
    <row r="13" spans="1:17" x14ac:dyDescent="0.25">
      <c r="C13" s="7" t="s">
        <v>76</v>
      </c>
      <c r="D13" s="14"/>
      <c r="E13" s="14" t="s">
        <v>106</v>
      </c>
      <c r="F13" s="7" t="s">
        <v>77</v>
      </c>
      <c r="G13" s="14"/>
      <c r="L13" s="7" t="s">
        <v>1959</v>
      </c>
      <c r="M13" s="14"/>
      <c r="N13" s="14" t="s">
        <v>105</v>
      </c>
      <c r="O13" s="14">
        <v>2169</v>
      </c>
      <c r="P13" s="7" t="s">
        <v>1960</v>
      </c>
      <c r="Q13" s="14" t="s">
        <v>1946</v>
      </c>
    </row>
    <row r="14" spans="1:17" x14ac:dyDescent="0.25">
      <c r="C14" s="7" t="s">
        <v>82</v>
      </c>
      <c r="D14" s="14"/>
      <c r="E14" s="14" t="s">
        <v>106</v>
      </c>
      <c r="F14" s="7" t="s">
        <v>83</v>
      </c>
      <c r="G14" s="14"/>
      <c r="L14" s="7" t="s">
        <v>1961</v>
      </c>
      <c r="M14" s="14"/>
      <c r="N14" s="14" t="s">
        <v>105</v>
      </c>
      <c r="O14" s="14">
        <v>1887</v>
      </c>
      <c r="P14" s="7" t="s">
        <v>1962</v>
      </c>
      <c r="Q14" s="14" t="s">
        <v>1946</v>
      </c>
    </row>
    <row r="15" spans="1:17" x14ac:dyDescent="0.25">
      <c r="C15" s="7" t="s">
        <v>113</v>
      </c>
      <c r="D15" s="14"/>
      <c r="E15" s="14" t="s">
        <v>106</v>
      </c>
      <c r="F15" s="7" t="s">
        <v>117</v>
      </c>
      <c r="G15" s="14"/>
      <c r="L15" s="7" t="s">
        <v>1963</v>
      </c>
      <c r="M15" s="14"/>
      <c r="N15" s="14" t="s">
        <v>105</v>
      </c>
      <c r="O15" s="14">
        <v>2270</v>
      </c>
      <c r="P15" s="7" t="s">
        <v>1964</v>
      </c>
      <c r="Q15" s="14" t="s">
        <v>1946</v>
      </c>
    </row>
    <row r="16" spans="1:17" x14ac:dyDescent="0.25">
      <c r="C16" s="7" t="s">
        <v>85</v>
      </c>
      <c r="D16" s="14"/>
      <c r="E16" s="14" t="s">
        <v>106</v>
      </c>
      <c r="F16" s="7" t="s">
        <v>86</v>
      </c>
      <c r="G16" s="14"/>
      <c r="L16" s="7" t="s">
        <v>1965</v>
      </c>
      <c r="M16" s="14"/>
      <c r="N16" s="14" t="s">
        <v>105</v>
      </c>
      <c r="O16" s="14">
        <v>2114</v>
      </c>
      <c r="P16" s="7" t="s">
        <v>1966</v>
      </c>
      <c r="Q16" s="14" t="s">
        <v>1946</v>
      </c>
    </row>
    <row r="17" spans="3:17" x14ac:dyDescent="0.25">
      <c r="C17" s="7" t="s">
        <v>22</v>
      </c>
      <c r="D17" s="14"/>
      <c r="E17" s="14" t="s">
        <v>106</v>
      </c>
      <c r="F17" s="7" t="s">
        <v>72</v>
      </c>
      <c r="G17" s="14"/>
      <c r="L17" s="7" t="s">
        <v>1967</v>
      </c>
      <c r="M17" s="14"/>
      <c r="N17" s="14" t="s">
        <v>107</v>
      </c>
      <c r="O17" s="14">
        <v>1706.1189999999999</v>
      </c>
      <c r="P17" s="7" t="s">
        <v>1968</v>
      </c>
      <c r="Q17" s="14" t="s">
        <v>1969</v>
      </c>
    </row>
    <row r="18" spans="3:17" x14ac:dyDescent="0.25">
      <c r="C18" s="7" t="s">
        <v>36</v>
      </c>
      <c r="D18" s="14"/>
      <c r="E18" s="14" t="s">
        <v>106</v>
      </c>
      <c r="F18" s="7" t="s">
        <v>37</v>
      </c>
      <c r="G18" s="14"/>
      <c r="L18" s="7" t="s">
        <v>177</v>
      </c>
      <c r="M18" s="14"/>
      <c r="N18" s="14" t="s">
        <v>105</v>
      </c>
      <c r="O18" s="14">
        <v>1713.364</v>
      </c>
      <c r="P18" s="7" t="s">
        <v>1970</v>
      </c>
      <c r="Q18" s="14" t="s">
        <v>1971</v>
      </c>
    </row>
    <row r="19" spans="3:17" x14ac:dyDescent="0.25">
      <c r="C19" s="7" t="s">
        <v>10</v>
      </c>
      <c r="D19" s="14"/>
      <c r="E19" s="14" t="s">
        <v>106</v>
      </c>
      <c r="F19" s="7" t="s">
        <v>71</v>
      </c>
      <c r="G19" s="14"/>
      <c r="L19" s="7" t="s">
        <v>178</v>
      </c>
      <c r="M19" s="14"/>
      <c r="N19" s="14" t="s">
        <v>105</v>
      </c>
      <c r="O19" s="14">
        <v>1765.4259</v>
      </c>
      <c r="P19" s="7" t="s">
        <v>1972</v>
      </c>
      <c r="Q19" s="14" t="s">
        <v>1971</v>
      </c>
    </row>
    <row r="20" spans="3:17" x14ac:dyDescent="0.25">
      <c r="C20" s="7" t="s">
        <v>80</v>
      </c>
      <c r="D20" s="14"/>
      <c r="E20" s="14" t="s">
        <v>106</v>
      </c>
      <c r="F20" s="7" t="s">
        <v>81</v>
      </c>
      <c r="G20" s="14"/>
      <c r="L20" s="7" t="s">
        <v>180</v>
      </c>
      <c r="M20" s="14"/>
      <c r="N20" s="14" t="s">
        <v>105</v>
      </c>
      <c r="O20" s="14">
        <v>1825.0956000000001</v>
      </c>
      <c r="P20" s="7" t="s">
        <v>1973</v>
      </c>
      <c r="Q20" s="14" t="s">
        <v>1971</v>
      </c>
    </row>
    <row r="21" spans="3:17" x14ac:dyDescent="0.25">
      <c r="C21" s="7" t="s">
        <v>112</v>
      </c>
      <c r="D21" s="14"/>
      <c r="E21" s="14" t="s">
        <v>106</v>
      </c>
      <c r="F21" s="7" t="s">
        <v>116</v>
      </c>
      <c r="G21" s="14"/>
      <c r="L21" s="7" t="s">
        <v>179</v>
      </c>
      <c r="M21" s="14"/>
      <c r="N21" s="14" t="s">
        <v>105</v>
      </c>
      <c r="O21" s="14">
        <v>1777.0485000000001</v>
      </c>
      <c r="P21" s="7" t="s">
        <v>1974</v>
      </c>
      <c r="Q21" s="14" t="s">
        <v>1971</v>
      </c>
    </row>
    <row r="22" spans="3:17" x14ac:dyDescent="0.25">
      <c r="C22" s="7" t="s">
        <v>27</v>
      </c>
      <c r="D22" s="14"/>
      <c r="E22" s="14" t="s">
        <v>106</v>
      </c>
      <c r="F22" s="7" t="s">
        <v>35</v>
      </c>
      <c r="G22" s="14"/>
      <c r="L22" s="7" t="s">
        <v>73</v>
      </c>
      <c r="M22" s="14"/>
      <c r="N22" s="14" t="s">
        <v>107</v>
      </c>
      <c r="O22" s="14">
        <v>1375</v>
      </c>
      <c r="P22" s="7" t="s">
        <v>74</v>
      </c>
      <c r="Q22" s="14" t="s">
        <v>1975</v>
      </c>
    </row>
    <row r="23" spans="3:17" x14ac:dyDescent="0.25">
      <c r="C23" s="7" t="s">
        <v>111</v>
      </c>
      <c r="D23" s="14"/>
      <c r="E23" s="14" t="s">
        <v>106</v>
      </c>
      <c r="F23" s="7" t="s">
        <v>114</v>
      </c>
      <c r="G23" s="14"/>
      <c r="L23" s="7" t="s">
        <v>123</v>
      </c>
      <c r="M23" s="14"/>
      <c r="N23" s="14" t="s">
        <v>105</v>
      </c>
      <c r="O23" s="14">
        <v>1200</v>
      </c>
      <c r="P23" s="7" t="s">
        <v>131</v>
      </c>
      <c r="Q23" s="14" t="s">
        <v>1976</v>
      </c>
    </row>
    <row r="24" spans="3:17" x14ac:dyDescent="0.25">
      <c r="C24" s="7" t="s">
        <v>87</v>
      </c>
      <c r="D24" s="14"/>
      <c r="E24" s="14" t="s">
        <v>106</v>
      </c>
      <c r="F24" s="7" t="s">
        <v>88</v>
      </c>
      <c r="G24" s="14"/>
      <c r="L24" s="7" t="s">
        <v>120</v>
      </c>
      <c r="M24" s="14"/>
      <c r="N24" s="14" t="s">
        <v>105</v>
      </c>
      <c r="O24" s="14">
        <v>2000</v>
      </c>
      <c r="P24" s="7" t="s">
        <v>121</v>
      </c>
      <c r="Q24" s="14" t="s">
        <v>1976</v>
      </c>
    </row>
    <row r="25" spans="3:17" x14ac:dyDescent="0.25">
      <c r="C25" s="7"/>
      <c r="D25" s="14"/>
      <c r="E25" s="14" t="s">
        <v>106</v>
      </c>
      <c r="F25" s="7" t="s">
        <v>115</v>
      </c>
      <c r="G25" s="14"/>
      <c r="L25" s="7" t="s">
        <v>122</v>
      </c>
      <c r="M25" s="14"/>
      <c r="N25" s="14" t="s">
        <v>105</v>
      </c>
      <c r="O25" s="14">
        <v>1000</v>
      </c>
      <c r="P25" s="7" t="s">
        <v>130</v>
      </c>
      <c r="Q25" s="14" t="s">
        <v>1976</v>
      </c>
    </row>
    <row r="26" spans="3:17" x14ac:dyDescent="0.25">
      <c r="C26" s="7"/>
      <c r="D26" s="14"/>
      <c r="E26" s="14" t="s">
        <v>106</v>
      </c>
      <c r="F26" s="7" t="s">
        <v>78</v>
      </c>
      <c r="G26" s="14"/>
      <c r="L26" s="7" t="s">
        <v>125</v>
      </c>
      <c r="M26" s="14"/>
      <c r="N26" s="14" t="s">
        <v>105</v>
      </c>
      <c r="O26" s="14">
        <v>1600</v>
      </c>
      <c r="P26" s="7" t="s">
        <v>133</v>
      </c>
      <c r="Q26" s="14" t="s">
        <v>1976</v>
      </c>
    </row>
    <row r="27" spans="3:17" x14ac:dyDescent="0.25">
      <c r="C27" s="7"/>
      <c r="D27" s="14"/>
      <c r="E27" s="14" t="s">
        <v>106</v>
      </c>
      <c r="F27" s="7" t="s">
        <v>75</v>
      </c>
      <c r="G27" s="14"/>
      <c r="L27" s="7" t="s">
        <v>126</v>
      </c>
      <c r="M27" s="14"/>
      <c r="N27" s="14" t="s">
        <v>105</v>
      </c>
      <c r="O27" s="14">
        <v>1800</v>
      </c>
      <c r="P27" s="7" t="s">
        <v>134</v>
      </c>
      <c r="Q27" s="14" t="s">
        <v>1976</v>
      </c>
    </row>
    <row r="28" spans="3:17" x14ac:dyDescent="0.25">
      <c r="C28" s="7" t="s">
        <v>1967</v>
      </c>
      <c r="D28" s="14"/>
      <c r="E28" s="14" t="s">
        <v>107</v>
      </c>
      <c r="F28" s="7" t="s">
        <v>1968</v>
      </c>
      <c r="G28" s="14" t="s">
        <v>1969</v>
      </c>
      <c r="L28" s="7" t="s">
        <v>124</v>
      </c>
      <c r="M28" s="14"/>
      <c r="N28" s="14" t="s">
        <v>105</v>
      </c>
      <c r="O28" s="14">
        <v>1400</v>
      </c>
      <c r="P28" s="7" t="s">
        <v>132</v>
      </c>
      <c r="Q28" s="14" t="s">
        <v>1976</v>
      </c>
    </row>
    <row r="29" spans="3:17" x14ac:dyDescent="0.25">
      <c r="C29" s="7" t="s">
        <v>73</v>
      </c>
      <c r="D29" s="14"/>
      <c r="E29" s="14" t="s">
        <v>107</v>
      </c>
      <c r="F29" s="7" t="s">
        <v>74</v>
      </c>
      <c r="G29" s="14" t="s">
        <v>1975</v>
      </c>
      <c r="L29" s="7" t="s">
        <v>17</v>
      </c>
      <c r="M29" s="14"/>
      <c r="N29" s="14" t="s">
        <v>105</v>
      </c>
      <c r="O29" s="14">
        <v>2200</v>
      </c>
      <c r="P29" s="7" t="s">
        <v>24</v>
      </c>
      <c r="Q29" s="14" t="s">
        <v>1976</v>
      </c>
    </row>
    <row r="30" spans="3:17" x14ac:dyDescent="0.25">
      <c r="C30" s="14" t="s">
        <v>197</v>
      </c>
      <c r="D30" s="14"/>
      <c r="E30" s="14" t="s">
        <v>107</v>
      </c>
      <c r="F30" s="14" t="s">
        <v>174</v>
      </c>
      <c r="G30" s="14" t="s">
        <v>1997</v>
      </c>
      <c r="L30" s="7" t="s">
        <v>128</v>
      </c>
      <c r="M30" s="14"/>
      <c r="N30" s="14" t="s">
        <v>105</v>
      </c>
      <c r="O30" s="14">
        <v>2600</v>
      </c>
      <c r="P30" s="7" t="s">
        <v>136</v>
      </c>
      <c r="Q30" s="14" t="s">
        <v>1976</v>
      </c>
    </row>
    <row r="31" spans="3:17" x14ac:dyDescent="0.25">
      <c r="L31" s="7" t="s">
        <v>129</v>
      </c>
      <c r="M31" s="14"/>
      <c r="N31" s="14" t="s">
        <v>105</v>
      </c>
      <c r="O31" s="14">
        <v>2800</v>
      </c>
      <c r="P31" s="7" t="s">
        <v>137</v>
      </c>
      <c r="Q31" s="14" t="s">
        <v>1976</v>
      </c>
    </row>
    <row r="32" spans="3:17" x14ac:dyDescent="0.25">
      <c r="L32" s="7" t="s">
        <v>127</v>
      </c>
      <c r="M32" s="14"/>
      <c r="N32" s="14" t="s">
        <v>105</v>
      </c>
      <c r="O32" s="14">
        <v>2400</v>
      </c>
      <c r="P32" s="7" t="s">
        <v>135</v>
      </c>
      <c r="Q32" s="14" t="s">
        <v>1976</v>
      </c>
    </row>
    <row r="33" spans="12:17" x14ac:dyDescent="0.25">
      <c r="L33" s="7" t="s">
        <v>1977</v>
      </c>
      <c r="M33" s="14"/>
      <c r="N33" s="14" t="s">
        <v>105</v>
      </c>
      <c r="O33" s="14">
        <v>855</v>
      </c>
      <c r="P33" s="7" t="s">
        <v>1978</v>
      </c>
      <c r="Q33" s="14" t="s">
        <v>1979</v>
      </c>
    </row>
    <row r="34" spans="12:17" x14ac:dyDescent="0.25">
      <c r="L34" s="7" t="s">
        <v>870</v>
      </c>
      <c r="M34" s="14"/>
      <c r="N34" s="14" t="s">
        <v>105</v>
      </c>
      <c r="O34" s="14">
        <v>865</v>
      </c>
      <c r="P34" s="7" t="s">
        <v>1980</v>
      </c>
      <c r="Q34" s="14" t="s">
        <v>1979</v>
      </c>
    </row>
    <row r="35" spans="12:17" x14ac:dyDescent="0.25">
      <c r="L35" s="7" t="s">
        <v>1981</v>
      </c>
      <c r="M35" s="14"/>
      <c r="N35" s="14" t="s">
        <v>105</v>
      </c>
      <c r="O35" s="14">
        <v>1021</v>
      </c>
      <c r="P35" s="7" t="s">
        <v>1982</v>
      </c>
      <c r="Q35" s="14" t="s">
        <v>1979</v>
      </c>
    </row>
    <row r="36" spans="12:17" x14ac:dyDescent="0.25">
      <c r="L36" s="7" t="s">
        <v>20</v>
      </c>
      <c r="M36" s="14"/>
      <c r="N36" s="14" t="s">
        <v>105</v>
      </c>
      <c r="O36" s="14">
        <v>866</v>
      </c>
      <c r="P36" s="7" t="s">
        <v>1983</v>
      </c>
      <c r="Q36" s="14" t="s">
        <v>1979</v>
      </c>
    </row>
    <row r="37" spans="12:17" x14ac:dyDescent="0.25">
      <c r="L37" s="7" t="s">
        <v>1984</v>
      </c>
      <c r="M37" s="14"/>
      <c r="N37" s="14" t="s">
        <v>105</v>
      </c>
      <c r="O37" s="14">
        <v>849</v>
      </c>
      <c r="P37" s="7" t="s">
        <v>1985</v>
      </c>
      <c r="Q37" s="14" t="s">
        <v>1979</v>
      </c>
    </row>
    <row r="38" spans="12:17" x14ac:dyDescent="0.25">
      <c r="L38" s="7" t="s">
        <v>275</v>
      </c>
      <c r="M38" s="14"/>
      <c r="N38" s="14" t="s">
        <v>105</v>
      </c>
      <c r="O38" s="14">
        <v>815</v>
      </c>
      <c r="P38" s="7" t="s">
        <v>1986</v>
      </c>
      <c r="Q38" s="14" t="s">
        <v>1979</v>
      </c>
    </row>
    <row r="39" spans="12:17" x14ac:dyDescent="0.25">
      <c r="L39" s="7" t="s">
        <v>1987</v>
      </c>
      <c r="M39" s="14"/>
      <c r="N39" s="14" t="s">
        <v>105</v>
      </c>
      <c r="O39" s="14">
        <v>1012</v>
      </c>
      <c r="P39" s="7" t="s">
        <v>1988</v>
      </c>
      <c r="Q39" s="14" t="s">
        <v>1979</v>
      </c>
    </row>
    <row r="40" spans="12:17" x14ac:dyDescent="0.25">
      <c r="L40" s="7" t="s">
        <v>1989</v>
      </c>
      <c r="M40" s="14"/>
      <c r="N40" s="14" t="s">
        <v>105</v>
      </c>
      <c r="O40" s="14">
        <v>892</v>
      </c>
      <c r="P40" s="7" t="s">
        <v>1990</v>
      </c>
      <c r="Q40" s="14" t="s">
        <v>1979</v>
      </c>
    </row>
    <row r="41" spans="12:17" x14ac:dyDescent="0.25">
      <c r="L41" s="14" t="s">
        <v>1991</v>
      </c>
      <c r="M41" s="14"/>
      <c r="N41" s="14" t="s">
        <v>105</v>
      </c>
      <c r="O41" s="14">
        <v>888</v>
      </c>
      <c r="P41" s="14" t="s">
        <v>1992</v>
      </c>
      <c r="Q41" s="14" t="s">
        <v>1979</v>
      </c>
    </row>
    <row r="42" spans="12:17" x14ac:dyDescent="0.25">
      <c r="L42" s="14" t="s">
        <v>1993</v>
      </c>
      <c r="M42" s="14"/>
      <c r="N42" s="14" t="s">
        <v>105</v>
      </c>
      <c r="O42" s="14">
        <v>1043</v>
      </c>
      <c r="P42" s="14" t="s">
        <v>1994</v>
      </c>
      <c r="Q42" s="14" t="s">
        <v>1979</v>
      </c>
    </row>
    <row r="43" spans="12:17" x14ac:dyDescent="0.25">
      <c r="L43" s="14" t="s">
        <v>1995</v>
      </c>
      <c r="M43" s="14"/>
      <c r="N43" s="14" t="s">
        <v>105</v>
      </c>
      <c r="O43" s="14">
        <v>922</v>
      </c>
      <c r="P43" s="14" t="s">
        <v>1996</v>
      </c>
      <c r="Q43" s="14" t="s">
        <v>1979</v>
      </c>
    </row>
    <row r="44" spans="12:17" x14ac:dyDescent="0.25">
      <c r="L44" s="14" t="s">
        <v>187</v>
      </c>
      <c r="M44" s="14"/>
      <c r="N44" s="14" t="s">
        <v>105</v>
      </c>
      <c r="O44" s="14">
        <v>1804.6198999999999</v>
      </c>
      <c r="P44" s="14" t="s">
        <v>164</v>
      </c>
      <c r="Q44" s="14" t="s">
        <v>1997</v>
      </c>
    </row>
    <row r="45" spans="12:17" x14ac:dyDescent="0.25">
      <c r="L45" s="14" t="s">
        <v>185</v>
      </c>
      <c r="M45" s="14"/>
      <c r="N45" s="14" t="s">
        <v>105</v>
      </c>
      <c r="O45" s="14">
        <v>2140.2127</v>
      </c>
      <c r="P45" s="14" t="s">
        <v>162</v>
      </c>
      <c r="Q45" s="14" t="s">
        <v>1997</v>
      </c>
    </row>
    <row r="46" spans="12:17" x14ac:dyDescent="0.25">
      <c r="L46" s="14" t="s">
        <v>197</v>
      </c>
      <c r="M46" s="14"/>
      <c r="N46" s="14" t="s">
        <v>107</v>
      </c>
      <c r="O46" s="14">
        <v>2917.8526999999999</v>
      </c>
      <c r="P46" s="14" t="s">
        <v>174</v>
      </c>
      <c r="Q46" s="14" t="s">
        <v>1997</v>
      </c>
    </row>
    <row r="47" spans="12:17" x14ac:dyDescent="0.25">
      <c r="L47" s="14" t="s">
        <v>190</v>
      </c>
      <c r="M47" s="14"/>
      <c r="N47" s="14" t="s">
        <v>105</v>
      </c>
      <c r="O47" s="14">
        <v>3361.7307000000001</v>
      </c>
      <c r="P47" s="14" t="s">
        <v>167</v>
      </c>
      <c r="Q47" s="14" t="s">
        <v>1997</v>
      </c>
    </row>
    <row r="48" spans="12:17" x14ac:dyDescent="0.25">
      <c r="L48" s="14" t="s">
        <v>196</v>
      </c>
      <c r="M48" s="14"/>
      <c r="N48" s="14" t="s">
        <v>105</v>
      </c>
      <c r="O48" s="14">
        <v>3266.7235000000001</v>
      </c>
      <c r="P48" s="14" t="s">
        <v>173</v>
      </c>
      <c r="Q48" s="14" t="s">
        <v>1997</v>
      </c>
    </row>
    <row r="49" spans="12:17" x14ac:dyDescent="0.25">
      <c r="L49" s="14" t="s">
        <v>191</v>
      </c>
      <c r="M49" s="14"/>
      <c r="N49" s="14" t="s">
        <v>105</v>
      </c>
      <c r="O49" s="14">
        <v>2811.8141999999998</v>
      </c>
      <c r="P49" s="14" t="s">
        <v>168</v>
      </c>
      <c r="Q49" s="14" t="s">
        <v>1997</v>
      </c>
    </row>
    <row r="50" spans="12:17" x14ac:dyDescent="0.25">
      <c r="L50" s="14" t="s">
        <v>186</v>
      </c>
      <c r="M50" s="14"/>
      <c r="N50" s="14" t="s">
        <v>105</v>
      </c>
      <c r="O50" s="14">
        <v>2084.8829000000001</v>
      </c>
      <c r="P50" s="14" t="s">
        <v>163</v>
      </c>
      <c r="Q50" s="14" t="s">
        <v>1997</v>
      </c>
    </row>
    <row r="51" spans="12:17" x14ac:dyDescent="0.25">
      <c r="L51" s="14" t="s">
        <v>193</v>
      </c>
      <c r="M51" s="14"/>
      <c r="N51" s="14" t="s">
        <v>105</v>
      </c>
      <c r="O51" s="14">
        <v>2818.2696000000001</v>
      </c>
      <c r="P51" s="14" t="s">
        <v>170</v>
      </c>
      <c r="Q51" s="14" t="s">
        <v>1997</v>
      </c>
    </row>
    <row r="52" spans="12:17" x14ac:dyDescent="0.25">
      <c r="L52" s="14" t="s">
        <v>188</v>
      </c>
      <c r="M52" s="14"/>
      <c r="N52" s="14" t="s">
        <v>105</v>
      </c>
      <c r="O52" s="14">
        <v>1458.204</v>
      </c>
      <c r="P52" s="14" t="s">
        <v>165</v>
      </c>
      <c r="Q52" s="14" t="s">
        <v>1997</v>
      </c>
    </row>
    <row r="53" spans="12:17" x14ac:dyDescent="0.25">
      <c r="L53" s="14" t="s">
        <v>194</v>
      </c>
      <c r="M53" s="14"/>
      <c r="N53" s="14" t="s">
        <v>105</v>
      </c>
      <c r="O53" s="14">
        <v>2497.2984000000001</v>
      </c>
      <c r="P53" s="14" t="s">
        <v>171</v>
      </c>
      <c r="Q53" s="14" t="s">
        <v>1997</v>
      </c>
    </row>
    <row r="54" spans="12:17" x14ac:dyDescent="0.25">
      <c r="L54" s="14" t="s">
        <v>192</v>
      </c>
      <c r="M54" s="14"/>
      <c r="N54" s="14" t="s">
        <v>105</v>
      </c>
      <c r="O54" s="14">
        <v>2901.1916000000001</v>
      </c>
      <c r="P54" s="14" t="s">
        <v>169</v>
      </c>
      <c r="Q54" s="14" t="s">
        <v>1997</v>
      </c>
    </row>
    <row r="55" spans="12:17" x14ac:dyDescent="0.25">
      <c r="L55" s="14" t="s">
        <v>189</v>
      </c>
      <c r="M55" s="14"/>
      <c r="N55" s="14" t="s">
        <v>105</v>
      </c>
      <c r="O55" s="14">
        <v>3280.4027000000001</v>
      </c>
      <c r="P55" s="14" t="s">
        <v>166</v>
      </c>
      <c r="Q55" s="14" t="s">
        <v>1997</v>
      </c>
    </row>
    <row r="56" spans="12:17" x14ac:dyDescent="0.25">
      <c r="L56" s="14" t="s">
        <v>195</v>
      </c>
      <c r="M56" s="14"/>
      <c r="N56" s="14" t="s">
        <v>105</v>
      </c>
      <c r="O56" s="14">
        <v>2485.8323</v>
      </c>
      <c r="P56" s="14" t="s">
        <v>172</v>
      </c>
      <c r="Q56" s="14" t="s">
        <v>1997</v>
      </c>
    </row>
    <row r="57" spans="12:17" x14ac:dyDescent="0.25">
      <c r="L57" s="14" t="s">
        <v>183</v>
      </c>
      <c r="M57" s="14"/>
      <c r="N57" s="14" t="s">
        <v>105</v>
      </c>
      <c r="O57" s="14">
        <v>1495.0173</v>
      </c>
      <c r="P57" s="14" t="s">
        <v>160</v>
      </c>
      <c r="Q57" s="14" t="s">
        <v>1997</v>
      </c>
    </row>
    <row r="58" spans="12:17" x14ac:dyDescent="0.25">
      <c r="L58" s="14" t="s">
        <v>184</v>
      </c>
      <c r="M58" s="14"/>
      <c r="N58" s="14" t="s">
        <v>105</v>
      </c>
      <c r="O58" s="14">
        <v>1794.7289000000001</v>
      </c>
      <c r="P58" s="14" t="s">
        <v>161</v>
      </c>
      <c r="Q58" s="14" t="s">
        <v>1997</v>
      </c>
    </row>
    <row r="59" spans="12:17" x14ac:dyDescent="0.25">
      <c r="L59" s="14" t="s">
        <v>182</v>
      </c>
      <c r="M59" s="14"/>
      <c r="N59" s="14" t="s">
        <v>105</v>
      </c>
      <c r="O59" s="14">
        <v>1592.6817000000001</v>
      </c>
      <c r="P59" s="14" t="s">
        <v>159</v>
      </c>
      <c r="Q59" s="14" t="s">
        <v>1997</v>
      </c>
    </row>
    <row r="60" spans="12:17" x14ac:dyDescent="0.25">
      <c r="L60" s="14" t="s">
        <v>181</v>
      </c>
      <c r="M60" s="14"/>
      <c r="N60" s="14" t="s">
        <v>105</v>
      </c>
      <c r="O60" s="14">
        <v>1185.3303000000001</v>
      </c>
      <c r="P60" s="14" t="s">
        <v>158</v>
      </c>
      <c r="Q60" s="14" t="s">
        <v>1997</v>
      </c>
    </row>
    <row r="61" spans="12:17" x14ac:dyDescent="0.25">
      <c r="L61" s="14"/>
      <c r="M61" s="14"/>
      <c r="N61" s="14" t="s">
        <v>107</v>
      </c>
      <c r="O61" s="14">
        <v>2479.5569</v>
      </c>
      <c r="P61" s="14" t="s">
        <v>175</v>
      </c>
      <c r="Q61" s="14" t="s">
        <v>1997</v>
      </c>
    </row>
    <row r="62" spans="12:17" x14ac:dyDescent="0.25">
      <c r="L62" s="14"/>
      <c r="M62" s="14"/>
      <c r="N62" s="14" t="s">
        <v>107</v>
      </c>
      <c r="O62" s="14">
        <v>1587.5237</v>
      </c>
      <c r="P62" s="14" t="s">
        <v>176</v>
      </c>
      <c r="Q62" s="14" t="s">
        <v>1997</v>
      </c>
    </row>
    <row r="63" spans="12:17" x14ac:dyDescent="0.25">
      <c r="L63" s="14" t="s">
        <v>1998</v>
      </c>
      <c r="M63" s="14"/>
      <c r="N63" s="14" t="s">
        <v>105</v>
      </c>
      <c r="O63" s="14">
        <v>2558.7458999999999</v>
      </c>
      <c r="P63" s="14" t="s">
        <v>1999</v>
      </c>
      <c r="Q63" s="14" t="s">
        <v>2000</v>
      </c>
    </row>
    <row r="64" spans="12:17" x14ac:dyDescent="0.25">
      <c r="L64" s="14" t="s">
        <v>2001</v>
      </c>
      <c r="M64" s="14"/>
      <c r="N64" s="14" t="s">
        <v>105</v>
      </c>
      <c r="O64" s="14">
        <v>2745.9612000000002</v>
      </c>
      <c r="P64" s="14" t="s">
        <v>2002</v>
      </c>
      <c r="Q64" s="14" t="s">
        <v>2000</v>
      </c>
    </row>
    <row r="65" spans="12:17" x14ac:dyDescent="0.25">
      <c r="L65" s="14" t="s">
        <v>2003</v>
      </c>
      <c r="M65" s="14"/>
      <c r="N65" s="14" t="s">
        <v>105</v>
      </c>
      <c r="O65" s="14">
        <v>1454</v>
      </c>
      <c r="P65" s="14" t="s">
        <v>2004</v>
      </c>
      <c r="Q65" s="14" t="s">
        <v>2000</v>
      </c>
    </row>
    <row r="66" spans="12:17" x14ac:dyDescent="0.25">
      <c r="L66" s="14" t="s">
        <v>8</v>
      </c>
      <c r="M66" s="14"/>
      <c r="N66" s="14" t="s">
        <v>105</v>
      </c>
      <c r="O66" s="14">
        <v>1598</v>
      </c>
      <c r="P66" s="14" t="s">
        <v>386</v>
      </c>
      <c r="Q66" s="14" t="s">
        <v>2000</v>
      </c>
    </row>
    <row r="67" spans="12:17" x14ac:dyDescent="0.25">
      <c r="L67" s="14" t="s">
        <v>16</v>
      </c>
      <c r="M67" s="14"/>
      <c r="N67" s="14" t="s">
        <v>105</v>
      </c>
      <c r="O67" s="14">
        <v>1973</v>
      </c>
      <c r="P67" s="14" t="s">
        <v>19</v>
      </c>
      <c r="Q67" s="14" t="s">
        <v>2000</v>
      </c>
    </row>
    <row r="68" spans="12:17" x14ac:dyDescent="0.25">
      <c r="L68" s="14" t="s">
        <v>2005</v>
      </c>
      <c r="M68" s="14"/>
      <c r="N68" s="14" t="s">
        <v>105</v>
      </c>
      <c r="O68" s="14">
        <v>2896.3074000000001</v>
      </c>
      <c r="P68" s="14" t="s">
        <v>2006</v>
      </c>
      <c r="Q68" s="14" t="s">
        <v>2000</v>
      </c>
    </row>
    <row r="69" spans="12:17" x14ac:dyDescent="0.25">
      <c r="L69" s="14" t="s">
        <v>318</v>
      </c>
      <c r="M69" s="14"/>
      <c r="N69" s="14" t="s">
        <v>105</v>
      </c>
      <c r="O69" s="14">
        <v>2336</v>
      </c>
      <c r="P69" s="14" t="s">
        <v>2007</v>
      </c>
      <c r="Q69" s="14" t="s">
        <v>2000</v>
      </c>
    </row>
    <row r="70" spans="12:17" x14ac:dyDescent="0.25">
      <c r="L70" s="14" t="s">
        <v>2008</v>
      </c>
      <c r="M70" s="14"/>
      <c r="N70" s="14" t="s">
        <v>105</v>
      </c>
      <c r="O70" s="14">
        <v>1673</v>
      </c>
      <c r="P70" s="14" t="s">
        <v>2009</v>
      </c>
      <c r="Q70" s="14" t="s">
        <v>2010</v>
      </c>
    </row>
    <row r="71" spans="12:17" x14ac:dyDescent="0.25">
      <c r="L71" s="14" t="s">
        <v>833</v>
      </c>
      <c r="M71" s="14"/>
      <c r="N71" s="14" t="s">
        <v>105</v>
      </c>
      <c r="O71" s="14">
        <v>1912</v>
      </c>
      <c r="P71" s="14" t="s">
        <v>834</v>
      </c>
      <c r="Q71" s="14" t="s">
        <v>2018</v>
      </c>
    </row>
    <row r="72" spans="12:17" x14ac:dyDescent="0.25">
      <c r="L72" s="14" t="s">
        <v>263</v>
      </c>
      <c r="M72" s="14"/>
      <c r="N72" s="14" t="s">
        <v>105</v>
      </c>
      <c r="O72" s="14">
        <v>2314</v>
      </c>
      <c r="P72" s="14" t="s">
        <v>264</v>
      </c>
      <c r="Q72" s="14" t="s">
        <v>2019</v>
      </c>
    </row>
    <row r="73" spans="12:17" x14ac:dyDescent="0.25">
      <c r="L73" s="14" t="s">
        <v>2020</v>
      </c>
      <c r="M73" s="14"/>
      <c r="N73" s="14" t="s">
        <v>105</v>
      </c>
      <c r="O73" s="14">
        <v>2420.4087</v>
      </c>
      <c r="P73" s="14" t="s">
        <v>2021</v>
      </c>
      <c r="Q73" s="14" t="s">
        <v>2022</v>
      </c>
    </row>
    <row r="74" spans="12:17" x14ac:dyDescent="0.25">
      <c r="L74" s="14" t="s">
        <v>2023</v>
      </c>
      <c r="M74" s="14"/>
      <c r="N74" s="14" t="s">
        <v>105</v>
      </c>
      <c r="O74" s="14">
        <v>1777.3670999999999</v>
      </c>
      <c r="P74" s="14" t="s">
        <v>2024</v>
      </c>
      <c r="Q74" s="14" t="s">
        <v>2022</v>
      </c>
    </row>
    <row r="75" spans="12:17" x14ac:dyDescent="0.25">
      <c r="L75" s="14" t="s">
        <v>2025</v>
      </c>
      <c r="M75" s="14"/>
      <c r="N75" s="14" t="s">
        <v>105</v>
      </c>
      <c r="O75" s="14">
        <v>1658.5442</v>
      </c>
      <c r="P75" s="14" t="s">
        <v>2026</v>
      </c>
      <c r="Q75" s="14" t="s">
        <v>2022</v>
      </c>
    </row>
    <row r="76" spans="12:17" x14ac:dyDescent="0.25">
      <c r="L76" s="14" t="s">
        <v>1835</v>
      </c>
      <c r="M76" s="14"/>
      <c r="N76" s="14" t="s">
        <v>105</v>
      </c>
      <c r="O76" s="14">
        <v>1592.1183000000001</v>
      </c>
      <c r="P76" s="14" t="s">
        <v>1836</v>
      </c>
      <c r="Q76" s="14" t="s">
        <v>2022</v>
      </c>
    </row>
    <row r="77" spans="12:17" x14ac:dyDescent="0.25">
      <c r="L77" s="14" t="s">
        <v>28</v>
      </c>
      <c r="M77" s="14"/>
      <c r="N77" s="14" t="s">
        <v>105</v>
      </c>
      <c r="O77" s="14">
        <v>1814</v>
      </c>
      <c r="P77" s="14" t="s">
        <v>157</v>
      </c>
      <c r="Q77" s="14" t="s">
        <v>2022</v>
      </c>
    </row>
    <row r="78" spans="12:17" x14ac:dyDescent="0.25">
      <c r="L78" s="14" t="s">
        <v>2027</v>
      </c>
      <c r="M78" s="14"/>
      <c r="N78" s="14" t="s">
        <v>105</v>
      </c>
      <c r="O78" s="14">
        <v>1939</v>
      </c>
      <c r="P78" s="14" t="s">
        <v>2028</v>
      </c>
      <c r="Q78" s="14" t="s">
        <v>2022</v>
      </c>
    </row>
    <row r="79" spans="12:17" x14ac:dyDescent="0.25">
      <c r="L79" s="14" t="s">
        <v>2029</v>
      </c>
      <c r="M79" s="14"/>
      <c r="N79" s="14" t="s">
        <v>105</v>
      </c>
      <c r="O79" s="14">
        <v>1361.8101999999999</v>
      </c>
      <c r="P79" s="14" t="s">
        <v>2030</v>
      </c>
      <c r="Q79" s="14" t="s">
        <v>2022</v>
      </c>
    </row>
    <row r="80" spans="12:17" x14ac:dyDescent="0.25">
      <c r="L80" s="14" t="s">
        <v>2031</v>
      </c>
      <c r="M80" s="14"/>
      <c r="N80" s="14" t="s">
        <v>105</v>
      </c>
      <c r="O80" s="14">
        <v>1469</v>
      </c>
      <c r="P80" s="14" t="s">
        <v>2032</v>
      </c>
      <c r="Q80" s="14" t="s">
        <v>2022</v>
      </c>
    </row>
    <row r="81" spans="12:17" x14ac:dyDescent="0.25">
      <c r="L81" s="14" t="s">
        <v>2033</v>
      </c>
      <c r="M81" s="14"/>
      <c r="N81" s="14" t="s">
        <v>105</v>
      </c>
      <c r="O81" s="14">
        <v>2261</v>
      </c>
      <c r="P81" s="14" t="s">
        <v>2034</v>
      </c>
      <c r="Q81" s="14" t="s">
        <v>1971</v>
      </c>
    </row>
    <row r="82" spans="12:17" x14ac:dyDescent="0.25">
      <c r="L82" s="14" t="s">
        <v>2035</v>
      </c>
      <c r="M82" s="14"/>
      <c r="N82" s="14" t="s">
        <v>105</v>
      </c>
      <c r="O82" s="14">
        <v>2140</v>
      </c>
      <c r="P82" s="14" t="s">
        <v>2036</v>
      </c>
      <c r="Q82" s="14" t="s">
        <v>2037</v>
      </c>
    </row>
    <row r="83" spans="12:17" x14ac:dyDescent="0.25">
      <c r="L83" s="14" t="s">
        <v>2011</v>
      </c>
      <c r="M83" s="14"/>
      <c r="N83" s="14" t="s">
        <v>105</v>
      </c>
      <c r="O83" s="14">
        <v>1281</v>
      </c>
      <c r="P83" s="14" t="s">
        <v>2012</v>
      </c>
      <c r="Q83" s="14" t="s">
        <v>2037</v>
      </c>
    </row>
    <row r="84" spans="12:17" x14ac:dyDescent="0.25">
      <c r="L84" s="14" t="s">
        <v>1076</v>
      </c>
      <c r="M84" s="14"/>
      <c r="N84" s="14" t="s">
        <v>105</v>
      </c>
      <c r="O84" s="14">
        <v>1513</v>
      </c>
      <c r="P84" s="14" t="s">
        <v>1077</v>
      </c>
      <c r="Q84" s="14" t="s">
        <v>2037</v>
      </c>
    </row>
    <row r="85" spans="12:17" x14ac:dyDescent="0.25">
      <c r="L85" s="14" t="s">
        <v>2038</v>
      </c>
      <c r="M85" s="14"/>
      <c r="N85" s="14" t="s">
        <v>105</v>
      </c>
      <c r="O85" s="14">
        <v>2378</v>
      </c>
      <c r="P85" s="14" t="s">
        <v>2039</v>
      </c>
      <c r="Q85" s="14" t="s">
        <v>2037</v>
      </c>
    </row>
    <row r="86" spans="12:17" x14ac:dyDescent="0.25">
      <c r="L86" s="14" t="s">
        <v>31</v>
      </c>
      <c r="M86" s="14"/>
      <c r="N86" s="14" t="s">
        <v>105</v>
      </c>
      <c r="O86" s="14">
        <v>1218</v>
      </c>
      <c r="P86" s="14" t="s">
        <v>32</v>
      </c>
      <c r="Q86" s="14" t="s">
        <v>2013</v>
      </c>
    </row>
    <row r="87" spans="12:17" x14ac:dyDescent="0.25">
      <c r="L87" s="14" t="s">
        <v>2040</v>
      </c>
      <c r="M87" s="14"/>
      <c r="N87" s="14" t="s">
        <v>105</v>
      </c>
      <c r="O87" s="14">
        <v>2231</v>
      </c>
      <c r="P87" s="14" t="s">
        <v>2041</v>
      </c>
      <c r="Q87" s="14" t="s">
        <v>2037</v>
      </c>
    </row>
    <row r="88" spans="12:17" x14ac:dyDescent="0.25">
      <c r="L88" s="14" t="s">
        <v>2014</v>
      </c>
      <c r="M88" s="14"/>
      <c r="N88" s="14" t="s">
        <v>105</v>
      </c>
      <c r="O88" s="14">
        <v>2407</v>
      </c>
      <c r="P88" s="14" t="s">
        <v>2015</v>
      </c>
      <c r="Q88" s="14" t="s">
        <v>2013</v>
      </c>
    </row>
    <row r="89" spans="12:17" x14ac:dyDescent="0.25">
      <c r="L89" s="14" t="s">
        <v>531</v>
      </c>
      <c r="M89" s="14"/>
      <c r="N89" s="14" t="s">
        <v>105</v>
      </c>
      <c r="O89" s="14">
        <v>1137</v>
      </c>
      <c r="P89" s="14" t="s">
        <v>532</v>
      </c>
      <c r="Q89" s="14" t="s">
        <v>2013</v>
      </c>
    </row>
    <row r="90" spans="12:17" x14ac:dyDescent="0.25">
      <c r="L90" s="14" t="s">
        <v>2042</v>
      </c>
      <c r="M90" s="14"/>
      <c r="N90" s="14" t="s">
        <v>105</v>
      </c>
      <c r="O90" s="14">
        <v>2547</v>
      </c>
      <c r="P90" s="14" t="s">
        <v>2043</v>
      </c>
      <c r="Q90" s="14" t="s">
        <v>2037</v>
      </c>
    </row>
    <row r="91" spans="12:17" x14ac:dyDescent="0.25">
      <c r="L91" s="14" t="s">
        <v>2016</v>
      </c>
      <c r="M91" s="14"/>
      <c r="N91" s="14" t="s">
        <v>105</v>
      </c>
      <c r="O91" s="14">
        <v>1630</v>
      </c>
      <c r="P91" s="14" t="s">
        <v>2017</v>
      </c>
      <c r="Q91" s="14" t="s">
        <v>2013</v>
      </c>
    </row>
    <row r="92" spans="12:17" x14ac:dyDescent="0.25">
      <c r="L92" s="14" t="s">
        <v>218</v>
      </c>
      <c r="M92" s="14"/>
      <c r="N92" s="14" t="s">
        <v>105</v>
      </c>
      <c r="O92" s="14">
        <v>1066</v>
      </c>
      <c r="P92" s="14" t="s">
        <v>219</v>
      </c>
      <c r="Q92" s="14" t="s">
        <v>2013</v>
      </c>
    </row>
  </sheetData>
  <sortState xmlns:xlrd2="http://schemas.microsoft.com/office/spreadsheetml/2017/richdata2" ref="L6:O17">
    <sortCondition ref="L6:L17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24"/>
  <sheetViews>
    <sheetView tabSelected="1" workbookViewId="0">
      <selection activeCell="N1" sqref="N1"/>
    </sheetView>
  </sheetViews>
  <sheetFormatPr baseColWidth="10" defaultColWidth="11.42578125" defaultRowHeight="15" x14ac:dyDescent="0.25"/>
  <cols>
    <col min="1" max="1" width="11.42578125" style="3"/>
    <col min="2" max="2" width="6.5703125" style="3" customWidth="1"/>
    <col min="3" max="3" width="5.7109375" style="3" customWidth="1"/>
    <col min="4" max="4" width="11.42578125" style="3"/>
    <col min="5" max="6" width="6.7109375" style="3" customWidth="1"/>
    <col min="7" max="7" width="5.7109375" style="3" customWidth="1"/>
    <col min="8" max="12" width="11.42578125" style="3"/>
    <col min="13" max="13" width="10.85546875" style="3" customWidth="1"/>
    <col min="14" max="14" width="5.28515625" style="3" customWidth="1"/>
    <col min="15" max="16" width="4.7109375" style="3" customWidth="1"/>
    <col min="17" max="17" width="4.42578125" style="3" customWidth="1"/>
    <col min="18" max="16384" width="11.42578125" style="3"/>
  </cols>
  <sheetData>
    <row r="1" spans="1:14" x14ac:dyDescent="0.25">
      <c r="A1" s="1" t="s">
        <v>15</v>
      </c>
      <c r="B1" s="15" t="s">
        <v>65</v>
      </c>
      <c r="C1" s="15" t="s">
        <v>66</v>
      </c>
      <c r="D1" s="15" t="s">
        <v>0</v>
      </c>
      <c r="E1" s="15" t="s">
        <v>67</v>
      </c>
      <c r="F1" s="15" t="s">
        <v>68</v>
      </c>
      <c r="G1" s="15" t="s">
        <v>69</v>
      </c>
      <c r="H1" s="15" t="s">
        <v>70</v>
      </c>
      <c r="I1" s="15" t="s">
        <v>1</v>
      </c>
      <c r="J1" s="15" t="s">
        <v>2</v>
      </c>
      <c r="K1" s="15" t="s">
        <v>3</v>
      </c>
      <c r="L1" s="15" t="s">
        <v>4</v>
      </c>
      <c r="M1" s="3" t="s">
        <v>49</v>
      </c>
      <c r="N1" s="3" t="s">
        <v>50</v>
      </c>
    </row>
    <row r="2" spans="1:14" x14ac:dyDescent="0.25">
      <c r="A2" s="3" t="str">
        <f>CONCATENATE(ROUND(C2,0),"-",ROUND(M2,1))</f>
        <v>166-4.1</v>
      </c>
      <c r="B2" s="16">
        <v>4.1074324219912102</v>
      </c>
      <c r="C2" s="16">
        <v>166</v>
      </c>
      <c r="D2" s="16" t="s">
        <v>275</v>
      </c>
      <c r="E2" s="16">
        <v>814</v>
      </c>
      <c r="F2" s="16">
        <v>779.14561837611598</v>
      </c>
      <c r="G2" s="16">
        <v>89.866879151367996</v>
      </c>
      <c r="H2" s="16" t="s">
        <v>276</v>
      </c>
      <c r="I2" s="16" t="s">
        <v>277</v>
      </c>
      <c r="J2" s="16" t="s">
        <v>5</v>
      </c>
      <c r="K2" s="16">
        <v>2648015.3976437901</v>
      </c>
      <c r="L2" s="16">
        <v>479192.451271625</v>
      </c>
      <c r="M2" s="3">
        <f>B2-Proben_Infos!$D$2</f>
        <v>4.1185324219912092</v>
      </c>
      <c r="N2" s="3">
        <f>F2-Proben_Infos!$G$2</f>
        <v>780.14561837611598</v>
      </c>
    </row>
    <row r="3" spans="1:14" x14ac:dyDescent="0.25">
      <c r="A3" s="4" t="str">
        <f t="shared" ref="A3:A66" si="0">CONCATENATE(ROUND(C3,0),"-",ROUND(M3,1))</f>
        <v>70-4.2</v>
      </c>
      <c r="B3" s="16">
        <v>4.2226030587153698</v>
      </c>
      <c r="C3" s="16">
        <v>70.099998474121094</v>
      </c>
      <c r="D3" s="16" t="s">
        <v>947</v>
      </c>
      <c r="E3" s="16">
        <v>1320</v>
      </c>
      <c r="F3" s="16">
        <v>785.11976720030395</v>
      </c>
      <c r="G3" s="16">
        <v>60.870416963905001</v>
      </c>
      <c r="H3" s="16" t="s">
        <v>948</v>
      </c>
      <c r="I3" s="16" t="s">
        <v>949</v>
      </c>
      <c r="J3" s="16" t="s">
        <v>5</v>
      </c>
      <c r="K3" s="16">
        <v>29336.344506410402</v>
      </c>
      <c r="L3" s="16">
        <v>9158.6258917010291</v>
      </c>
      <c r="M3" s="4">
        <f>B3-Proben_Infos!$D$2</f>
        <v>4.2337030587153688</v>
      </c>
      <c r="N3" s="4">
        <f>F3-Proben_Infos!$G$2</f>
        <v>786.11976720030395</v>
      </c>
    </row>
    <row r="4" spans="1:14" x14ac:dyDescent="0.25">
      <c r="A4" s="4" t="str">
        <f t="shared" si="0"/>
        <v>70-4.2</v>
      </c>
      <c r="B4" s="16">
        <v>4.2228944040454302</v>
      </c>
      <c r="C4" s="16">
        <v>70</v>
      </c>
      <c r="D4" s="16" t="s">
        <v>950</v>
      </c>
      <c r="E4" s="16">
        <v>1141</v>
      </c>
      <c r="F4" s="16">
        <v>785.13487990967701</v>
      </c>
      <c r="G4" s="16">
        <v>57.915741979077801</v>
      </c>
      <c r="H4" s="16" t="s">
        <v>951</v>
      </c>
      <c r="I4" s="16" t="s">
        <v>875</v>
      </c>
      <c r="J4" s="16" t="s">
        <v>5</v>
      </c>
      <c r="K4" s="16">
        <v>25852.251108959499</v>
      </c>
      <c r="L4" s="16">
        <v>9158.6258917010291</v>
      </c>
      <c r="M4" s="4">
        <f>B4-Proben_Infos!$D$2</f>
        <v>4.2339944040454291</v>
      </c>
      <c r="N4" s="4">
        <f>F4-Proben_Infos!$G$2</f>
        <v>786.13487990967701</v>
      </c>
    </row>
    <row r="5" spans="1:14" x14ac:dyDescent="0.25">
      <c r="A5" s="4" t="str">
        <f t="shared" si="0"/>
        <v>50-4.3</v>
      </c>
      <c r="B5" s="16">
        <v>4.2435966956823199</v>
      </c>
      <c r="C5" s="16">
        <v>50</v>
      </c>
      <c r="D5" s="16" t="s">
        <v>876</v>
      </c>
      <c r="E5" s="16">
        <v>732</v>
      </c>
      <c r="F5" s="16">
        <v>786.20875233721802</v>
      </c>
      <c r="G5" s="16">
        <v>57.916658598243799</v>
      </c>
      <c r="H5" s="16" t="s">
        <v>877</v>
      </c>
      <c r="I5" s="16" t="s">
        <v>799</v>
      </c>
      <c r="J5" s="16" t="s">
        <v>5</v>
      </c>
      <c r="K5" s="16">
        <v>37476.415162950798</v>
      </c>
      <c r="L5" s="16">
        <v>18682.3700427246</v>
      </c>
      <c r="M5" s="4">
        <f>B5-Proben_Infos!$D$2</f>
        <v>4.2546966956823189</v>
      </c>
      <c r="N5" s="4">
        <f>F5-Proben_Infos!$G$2</f>
        <v>787.20875233721802</v>
      </c>
    </row>
    <row r="6" spans="1:14" x14ac:dyDescent="0.25">
      <c r="A6" s="4" t="str">
        <f t="shared" si="0"/>
        <v>207-4.3</v>
      </c>
      <c r="B6" s="16">
        <v>4.3064671307910896</v>
      </c>
      <c r="C6" s="16">
        <v>207</v>
      </c>
      <c r="D6" s="16" t="s">
        <v>2044</v>
      </c>
      <c r="E6" s="16">
        <v>1534</v>
      </c>
      <c r="F6" s="16">
        <v>789.46997713083294</v>
      </c>
      <c r="G6" s="16">
        <v>62.993934409504398</v>
      </c>
      <c r="H6" s="16" t="s">
        <v>2045</v>
      </c>
      <c r="I6" s="16" t="s">
        <v>952</v>
      </c>
      <c r="J6" s="16" t="s">
        <v>5</v>
      </c>
      <c r="K6" s="16">
        <v>233505.83753116999</v>
      </c>
      <c r="L6" s="16">
        <v>188979.29159423799</v>
      </c>
      <c r="M6" s="4">
        <f>B6-Proben_Infos!$D$2</f>
        <v>4.3175671307910886</v>
      </c>
      <c r="N6" s="4">
        <f>F6-Proben_Infos!$G$2</f>
        <v>790.46997713083294</v>
      </c>
    </row>
    <row r="7" spans="1:14" x14ac:dyDescent="0.25">
      <c r="A7" s="4" t="str">
        <f t="shared" si="0"/>
        <v>191-4.7</v>
      </c>
      <c r="B7" s="16">
        <v>4.6445398287901503</v>
      </c>
      <c r="C7" s="16">
        <v>190.90000915527301</v>
      </c>
      <c r="D7" s="16" t="s">
        <v>953</v>
      </c>
      <c r="E7" s="16">
        <v>1364</v>
      </c>
      <c r="F7" s="16">
        <v>807.00653565554103</v>
      </c>
      <c r="G7" s="16">
        <v>61.881446445741197</v>
      </c>
      <c r="H7" s="16" t="s">
        <v>954</v>
      </c>
      <c r="I7" s="16" t="s">
        <v>955</v>
      </c>
      <c r="J7" s="16" t="s">
        <v>5</v>
      </c>
      <c r="K7" s="16">
        <v>7859.4896024961899</v>
      </c>
      <c r="L7" s="16">
        <v>4841.82793343924</v>
      </c>
      <c r="M7" s="4">
        <f>B7-Proben_Infos!$D$2</f>
        <v>4.6556398287901493</v>
      </c>
      <c r="N7" s="4">
        <f>F7-Proben_Infos!$G$2</f>
        <v>808.00653565554103</v>
      </c>
    </row>
    <row r="8" spans="1:14" x14ac:dyDescent="0.25">
      <c r="A8" s="4" t="str">
        <f t="shared" si="0"/>
        <v>88-4.8</v>
      </c>
      <c r="B8" s="16">
        <v>4.8204806687816104</v>
      </c>
      <c r="C8" s="16">
        <v>88</v>
      </c>
      <c r="D8" s="16" t="s">
        <v>956</v>
      </c>
      <c r="E8" s="16">
        <v>2425</v>
      </c>
      <c r="F8" s="16">
        <v>816.13296572711295</v>
      </c>
      <c r="G8" s="16">
        <v>68.645579418208996</v>
      </c>
      <c r="H8" s="16" t="s">
        <v>957</v>
      </c>
      <c r="I8" s="16" t="s">
        <v>958</v>
      </c>
      <c r="J8" s="16" t="s">
        <v>5</v>
      </c>
      <c r="K8" s="16">
        <v>13790.516333355199</v>
      </c>
      <c r="L8" s="16">
        <v>5120.6634802245399</v>
      </c>
      <c r="M8" s="4">
        <f>B8-Proben_Infos!$D$2</f>
        <v>4.8315806687816094</v>
      </c>
      <c r="N8" s="4">
        <f>F8-Proben_Infos!$G$2</f>
        <v>817.13296572711295</v>
      </c>
    </row>
    <row r="9" spans="1:14" x14ac:dyDescent="0.25">
      <c r="A9" s="4" t="str">
        <f t="shared" si="0"/>
        <v>85-5.1</v>
      </c>
      <c r="B9" s="16">
        <v>5.0940491188358603</v>
      </c>
      <c r="C9" s="16">
        <v>85.099998474121094</v>
      </c>
      <c r="D9" s="16" t="s">
        <v>959</v>
      </c>
      <c r="E9" s="16">
        <v>651</v>
      </c>
      <c r="F9" s="16">
        <v>830.323550069725</v>
      </c>
      <c r="G9" s="16">
        <v>58.857371672485002</v>
      </c>
      <c r="H9" s="16" t="s">
        <v>960</v>
      </c>
      <c r="I9" s="16" t="s">
        <v>961</v>
      </c>
      <c r="J9" s="16" t="s">
        <v>5</v>
      </c>
      <c r="K9" s="16">
        <v>49503.583147895697</v>
      </c>
      <c r="L9" s="16">
        <v>24897.140229125998</v>
      </c>
      <c r="M9" s="4">
        <f>B9-Proben_Infos!$D$2</f>
        <v>5.1051491188358593</v>
      </c>
      <c r="N9" s="4">
        <f>F9-Proben_Infos!$G$2</f>
        <v>831.323550069725</v>
      </c>
    </row>
    <row r="10" spans="1:14" x14ac:dyDescent="0.25">
      <c r="A10" s="4" t="str">
        <f t="shared" si="0"/>
        <v>85-5.1</v>
      </c>
      <c r="B10" s="16">
        <v>5.0943797135942503</v>
      </c>
      <c r="C10" s="16">
        <v>85</v>
      </c>
      <c r="D10" s="16" t="s">
        <v>962</v>
      </c>
      <c r="E10" s="16">
        <v>1786</v>
      </c>
      <c r="F10" s="16">
        <v>830.34069873142596</v>
      </c>
      <c r="G10" s="16">
        <v>55.2007062533904</v>
      </c>
      <c r="H10" s="16" t="s">
        <v>963</v>
      </c>
      <c r="I10" s="16" t="s">
        <v>619</v>
      </c>
      <c r="J10" s="16" t="s">
        <v>5</v>
      </c>
      <c r="K10" s="16">
        <v>44864.956932253997</v>
      </c>
      <c r="L10" s="16">
        <v>24897.140229125998</v>
      </c>
      <c r="M10" s="4">
        <f>B10-Proben_Infos!$D$2</f>
        <v>5.1054797135942493</v>
      </c>
      <c r="N10" s="4">
        <f>F10-Proben_Infos!$G$2</f>
        <v>831.34069873142596</v>
      </c>
    </row>
    <row r="11" spans="1:14" x14ac:dyDescent="0.25">
      <c r="A11" s="4" t="str">
        <f t="shared" si="0"/>
        <v>91-5.2</v>
      </c>
      <c r="B11" s="16">
        <v>5.22619030715855</v>
      </c>
      <c r="C11" s="16">
        <v>91.099998474121094</v>
      </c>
      <c r="D11" s="16" t="s">
        <v>1977</v>
      </c>
      <c r="E11" s="16">
        <v>841.17968659947906</v>
      </c>
      <c r="F11" s="16">
        <v>837.177997933337</v>
      </c>
      <c r="G11" s="16">
        <v>76.398521622604207</v>
      </c>
      <c r="H11" s="16" t="s">
        <v>1978</v>
      </c>
      <c r="I11" s="16" t="s">
        <v>21</v>
      </c>
      <c r="J11" s="16" t="s">
        <v>18</v>
      </c>
      <c r="K11" s="16">
        <v>1260333.10699896</v>
      </c>
      <c r="L11" s="16">
        <v>679305.12877940899</v>
      </c>
      <c r="M11" s="4">
        <f>B11-Proben_Infos!$D$2</f>
        <v>5.237290307158549</v>
      </c>
      <c r="N11" s="4">
        <f>F11-Proben_Infos!$G$2</f>
        <v>838.177997933337</v>
      </c>
    </row>
    <row r="12" spans="1:14" x14ac:dyDescent="0.25">
      <c r="A12" s="4" t="str">
        <f t="shared" si="0"/>
        <v>91-5.8</v>
      </c>
      <c r="B12" s="16">
        <v>5.7873476645606301</v>
      </c>
      <c r="C12" s="16">
        <v>91</v>
      </c>
      <c r="D12" s="16" t="s">
        <v>20</v>
      </c>
      <c r="E12" s="16">
        <v>866</v>
      </c>
      <c r="F12" s="16">
        <v>866.28643791649995</v>
      </c>
      <c r="G12" s="16">
        <v>86.282761452678898</v>
      </c>
      <c r="H12" s="16" t="s">
        <v>524</v>
      </c>
      <c r="I12" s="16" t="s">
        <v>21</v>
      </c>
      <c r="J12" s="16" t="s">
        <v>18</v>
      </c>
      <c r="K12" s="16">
        <v>473161.83823522402</v>
      </c>
      <c r="L12" s="16">
        <v>162322.38233589701</v>
      </c>
      <c r="M12" s="4">
        <f>B12-Proben_Infos!$D$2</f>
        <v>5.7984476645606291</v>
      </c>
      <c r="N12" s="4">
        <f>F12-Proben_Infos!$G$2</f>
        <v>867.28643791649995</v>
      </c>
    </row>
    <row r="13" spans="1:14" x14ac:dyDescent="0.25">
      <c r="A13" s="4" t="str">
        <f t="shared" si="0"/>
        <v>83-6.3</v>
      </c>
      <c r="B13" s="16">
        <v>6.2741924968218097</v>
      </c>
      <c r="C13" s="16">
        <v>83</v>
      </c>
      <c r="D13" s="16" t="s">
        <v>417</v>
      </c>
      <c r="E13" s="16">
        <v>916</v>
      </c>
      <c r="F13" s="16">
        <v>891.54012726772703</v>
      </c>
      <c r="G13" s="16">
        <v>81.239856492181602</v>
      </c>
      <c r="H13" s="16" t="s">
        <v>418</v>
      </c>
      <c r="I13" s="16" t="s">
        <v>419</v>
      </c>
      <c r="J13" s="16" t="s">
        <v>5</v>
      </c>
      <c r="K13" s="16">
        <v>248261.20186724799</v>
      </c>
      <c r="L13" s="16">
        <v>159312.84235342499</v>
      </c>
      <c r="M13" s="4">
        <f>B13-Proben_Infos!$D$2</f>
        <v>6.2852924968218087</v>
      </c>
      <c r="N13" s="4">
        <f>F13-Proben_Infos!$G$2</f>
        <v>892.54012726772703</v>
      </c>
    </row>
    <row r="14" spans="1:14" x14ac:dyDescent="0.25">
      <c r="A14" s="4" t="str">
        <f t="shared" si="0"/>
        <v>95-6.3</v>
      </c>
      <c r="B14" s="16">
        <v>6.3015787165130597</v>
      </c>
      <c r="C14" s="16">
        <v>95</v>
      </c>
      <c r="D14" s="16" t="s">
        <v>585</v>
      </c>
      <c r="E14" s="16">
        <v>833</v>
      </c>
      <c r="F14" s="16">
        <v>892.960709430169</v>
      </c>
      <c r="G14" s="16">
        <v>64.684869774639907</v>
      </c>
      <c r="H14" s="16" t="s">
        <v>586</v>
      </c>
      <c r="I14" s="16" t="s">
        <v>587</v>
      </c>
      <c r="J14" s="16" t="s">
        <v>5</v>
      </c>
      <c r="K14" s="16">
        <v>39510.832823747704</v>
      </c>
      <c r="L14" s="16">
        <v>40984.131429809597</v>
      </c>
      <c r="M14" s="4">
        <f>B14-Proben_Infos!$D$2</f>
        <v>6.3126787165130587</v>
      </c>
      <c r="N14" s="4">
        <f>F14-Proben_Infos!$G$2</f>
        <v>893.960709430169</v>
      </c>
    </row>
    <row r="15" spans="1:14" x14ac:dyDescent="0.25">
      <c r="A15" s="4" t="str">
        <f t="shared" si="0"/>
        <v>133-6.3</v>
      </c>
      <c r="B15" s="16">
        <v>6.3099307480993696</v>
      </c>
      <c r="C15" s="16">
        <v>133</v>
      </c>
      <c r="D15" s="16" t="s">
        <v>420</v>
      </c>
      <c r="E15" s="16">
        <v>1358</v>
      </c>
      <c r="F15" s="16">
        <v>893.39394728575598</v>
      </c>
      <c r="G15" s="16">
        <v>52.0515632236553</v>
      </c>
      <c r="H15" s="16" t="s">
        <v>421</v>
      </c>
      <c r="I15" s="16" t="s">
        <v>422</v>
      </c>
      <c r="J15" s="16" t="s">
        <v>5</v>
      </c>
      <c r="K15" s="16">
        <v>2929.2591075938799</v>
      </c>
      <c r="L15" s="16">
        <v>5989.5504949045298</v>
      </c>
      <c r="M15" s="4">
        <f>B15-Proben_Infos!$D$2</f>
        <v>6.3210307480993686</v>
      </c>
      <c r="N15" s="4">
        <f>F15-Proben_Infos!$G$2</f>
        <v>894.39394728575598</v>
      </c>
    </row>
    <row r="16" spans="1:14" x14ac:dyDescent="0.25">
      <c r="A16" s="4" t="str">
        <f t="shared" si="0"/>
        <v>84-6.3</v>
      </c>
      <c r="B16" s="16">
        <v>6.3225508769019196</v>
      </c>
      <c r="C16" s="16">
        <v>84</v>
      </c>
      <c r="D16" s="16" t="s">
        <v>417</v>
      </c>
      <c r="E16" s="16">
        <v>916</v>
      </c>
      <c r="F16" s="16">
        <v>894.048580530751</v>
      </c>
      <c r="G16" s="16">
        <v>72.093806640912206</v>
      </c>
      <c r="H16" s="16" t="s">
        <v>418</v>
      </c>
      <c r="I16" s="16" t="s">
        <v>419</v>
      </c>
      <c r="J16" s="16" t="s">
        <v>5</v>
      </c>
      <c r="K16" s="16">
        <v>1455182.51385298</v>
      </c>
      <c r="L16" s="16">
        <v>257492.93522667501</v>
      </c>
      <c r="M16" s="4">
        <f>B16-Proben_Infos!$D$2</f>
        <v>6.3336508769019186</v>
      </c>
      <c r="N16" s="4">
        <f>F16-Proben_Infos!$G$2</f>
        <v>895.048580530751</v>
      </c>
    </row>
    <row r="17" spans="1:14" x14ac:dyDescent="0.25">
      <c r="A17" s="4" t="str">
        <f t="shared" si="0"/>
        <v>84-6.3</v>
      </c>
      <c r="B17" s="16">
        <v>6.3232708519266803</v>
      </c>
      <c r="C17" s="16">
        <v>84.099998474121094</v>
      </c>
      <c r="D17" s="16" t="s">
        <v>964</v>
      </c>
      <c r="E17" s="16"/>
      <c r="F17" s="16">
        <v>894.08592718498505</v>
      </c>
      <c r="G17" s="16">
        <v>71.281067404229603</v>
      </c>
      <c r="H17" s="16" t="s">
        <v>965</v>
      </c>
      <c r="I17" s="16" t="s">
        <v>966</v>
      </c>
      <c r="J17" s="16" t="s">
        <v>141</v>
      </c>
      <c r="K17" s="16">
        <v>289544.578483761</v>
      </c>
      <c r="L17" s="16">
        <v>257492.93522667501</v>
      </c>
      <c r="M17" s="4">
        <f>B17-Proben_Infos!$D$2</f>
        <v>6.3343708519266793</v>
      </c>
      <c r="N17" s="4">
        <f>F17-Proben_Infos!$G$2</f>
        <v>895.08592718498505</v>
      </c>
    </row>
    <row r="18" spans="1:14" x14ac:dyDescent="0.25">
      <c r="A18" s="4" t="str">
        <f t="shared" si="0"/>
        <v>123-6.4</v>
      </c>
      <c r="B18" s="16">
        <v>6.4005828745967799</v>
      </c>
      <c r="C18" s="16">
        <v>123</v>
      </c>
      <c r="D18" s="16" t="s">
        <v>849</v>
      </c>
      <c r="E18" s="16">
        <v>1099</v>
      </c>
      <c r="F18" s="16">
        <v>898.09626820998403</v>
      </c>
      <c r="G18" s="16">
        <v>67.3712656995842</v>
      </c>
      <c r="H18" s="16" t="s">
        <v>850</v>
      </c>
      <c r="I18" s="16" t="s">
        <v>539</v>
      </c>
      <c r="J18" s="16" t="s">
        <v>5</v>
      </c>
      <c r="K18" s="16">
        <v>73752.6022930053</v>
      </c>
      <c r="L18" s="16">
        <v>33321.615562977997</v>
      </c>
      <c r="M18" s="4">
        <f>B18-Proben_Infos!$D$2</f>
        <v>6.4116828745967789</v>
      </c>
      <c r="N18" s="4">
        <f>F18-Proben_Infos!$G$2</f>
        <v>899.09626820998403</v>
      </c>
    </row>
    <row r="19" spans="1:14" x14ac:dyDescent="0.25">
      <c r="A19" s="4" t="str">
        <f t="shared" si="0"/>
        <v>67-7.2</v>
      </c>
      <c r="B19" s="16">
        <v>7.1834417523229996</v>
      </c>
      <c r="C19" s="16">
        <v>67</v>
      </c>
      <c r="D19" s="16" t="s">
        <v>967</v>
      </c>
      <c r="E19" s="16">
        <v>886</v>
      </c>
      <c r="F19" s="16">
        <v>938.70484325046402</v>
      </c>
      <c r="G19" s="16">
        <v>64.379718782132201</v>
      </c>
      <c r="H19" s="16" t="s">
        <v>968</v>
      </c>
      <c r="I19" s="16" t="s">
        <v>212</v>
      </c>
      <c r="J19" s="16" t="s">
        <v>5</v>
      </c>
      <c r="K19" s="16">
        <v>5609.3200557811697</v>
      </c>
      <c r="L19" s="16">
        <v>4964.3069082946904</v>
      </c>
      <c r="M19" s="4">
        <f>B19-Proben_Infos!$D$2</f>
        <v>7.1945417523229986</v>
      </c>
      <c r="N19" s="4">
        <f>F19-Proben_Infos!$G$2</f>
        <v>939.70484325046402</v>
      </c>
    </row>
    <row r="20" spans="1:14" x14ac:dyDescent="0.25">
      <c r="A20" s="4" t="str">
        <f t="shared" si="0"/>
        <v>105-7.5</v>
      </c>
      <c r="B20" s="16">
        <v>7.47372448560861</v>
      </c>
      <c r="C20" s="16">
        <v>105</v>
      </c>
      <c r="D20" s="16" t="s">
        <v>526</v>
      </c>
      <c r="E20" s="16">
        <v>962</v>
      </c>
      <c r="F20" s="16">
        <v>953.76243344069405</v>
      </c>
      <c r="G20" s="16">
        <v>90.693228717352397</v>
      </c>
      <c r="H20" s="16" t="s">
        <v>527</v>
      </c>
      <c r="I20" s="16" t="s">
        <v>528</v>
      </c>
      <c r="J20" s="16" t="s">
        <v>5</v>
      </c>
      <c r="K20" s="16">
        <v>115847.48795825501</v>
      </c>
      <c r="L20" s="16">
        <v>39476.732592082903</v>
      </c>
      <c r="M20" s="4">
        <f>B20-Proben_Infos!$D$2</f>
        <v>7.484824485608609</v>
      </c>
      <c r="N20" s="4">
        <f>F20-Proben_Infos!$G$2</f>
        <v>954.76243344069405</v>
      </c>
    </row>
    <row r="21" spans="1:14" x14ac:dyDescent="0.25">
      <c r="A21" s="4" t="str">
        <f t="shared" si="0"/>
        <v>87-7.7</v>
      </c>
      <c r="B21" s="16">
        <v>7.7349904909028702</v>
      </c>
      <c r="C21" s="16">
        <v>87.099998474121094</v>
      </c>
      <c r="D21" s="16" t="s">
        <v>252</v>
      </c>
      <c r="E21" s="16">
        <v>1121</v>
      </c>
      <c r="F21" s="16">
        <v>967.31486349339195</v>
      </c>
      <c r="G21" s="16">
        <v>56.070203845047899</v>
      </c>
      <c r="H21" s="16" t="s">
        <v>253</v>
      </c>
      <c r="I21" s="16" t="s">
        <v>254</v>
      </c>
      <c r="J21" s="16" t="s">
        <v>5</v>
      </c>
      <c r="K21" s="16">
        <v>1797.77239199977</v>
      </c>
      <c r="L21" s="16">
        <v>1128.3465200195201</v>
      </c>
      <c r="M21" s="4">
        <f>B21-Proben_Infos!$D$2</f>
        <v>7.7460904909028692</v>
      </c>
      <c r="N21" s="4">
        <f>F21-Proben_Infos!$G$2</f>
        <v>968.31486349339195</v>
      </c>
    </row>
    <row r="22" spans="1:14" x14ac:dyDescent="0.25">
      <c r="A22" s="4" t="str">
        <f t="shared" si="0"/>
        <v>87-8.1</v>
      </c>
      <c r="B22" s="16">
        <v>8.0461942932734392</v>
      </c>
      <c r="C22" s="16">
        <v>87</v>
      </c>
      <c r="D22" s="16" t="s">
        <v>969</v>
      </c>
      <c r="E22" s="16">
        <v>1110</v>
      </c>
      <c r="F22" s="16">
        <v>983.45767456830004</v>
      </c>
      <c r="G22" s="16">
        <v>57.962667482896002</v>
      </c>
      <c r="H22" s="16" t="s">
        <v>970</v>
      </c>
      <c r="I22" s="16" t="s">
        <v>754</v>
      </c>
      <c r="J22" s="16" t="s">
        <v>5</v>
      </c>
      <c r="K22" s="16">
        <v>6784.5760982446</v>
      </c>
      <c r="L22" s="16">
        <v>2725.5954063167301</v>
      </c>
      <c r="M22" s="4">
        <f>B22-Proben_Infos!$D$2</f>
        <v>8.0572942932734382</v>
      </c>
      <c r="N22" s="4">
        <f>F22-Proben_Infos!$G$2</f>
        <v>984.45767456830004</v>
      </c>
    </row>
    <row r="23" spans="1:14" x14ac:dyDescent="0.25">
      <c r="A23" s="4" t="str">
        <f t="shared" si="0"/>
        <v>108-8.1</v>
      </c>
      <c r="B23" s="16">
        <v>8.1363135084357996</v>
      </c>
      <c r="C23" s="16">
        <v>108</v>
      </c>
      <c r="D23" s="16" t="s">
        <v>971</v>
      </c>
      <c r="E23" s="16">
        <v>856</v>
      </c>
      <c r="F23" s="16">
        <v>988.13235223452102</v>
      </c>
      <c r="G23" s="16">
        <v>74.977508703007402</v>
      </c>
      <c r="H23" s="16" t="s">
        <v>972</v>
      </c>
      <c r="I23" s="16" t="s">
        <v>973</v>
      </c>
      <c r="J23" s="16" t="s">
        <v>5</v>
      </c>
      <c r="K23" s="16">
        <v>8054.6144687983096</v>
      </c>
      <c r="L23" s="16">
        <v>3334.8491666610598</v>
      </c>
      <c r="M23" s="4">
        <f>B23-Proben_Infos!$D$2</f>
        <v>8.1474135084357986</v>
      </c>
      <c r="N23" s="4">
        <f>F23-Proben_Infos!$G$2</f>
        <v>989.13235223452102</v>
      </c>
    </row>
    <row r="24" spans="1:14" x14ac:dyDescent="0.25">
      <c r="A24" s="4" t="str">
        <f t="shared" si="0"/>
        <v>55-8.3</v>
      </c>
      <c r="B24" s="16">
        <v>8.2780674538577692</v>
      </c>
      <c r="C24" s="16">
        <v>55.099998474121101</v>
      </c>
      <c r="D24" s="16" t="s">
        <v>974</v>
      </c>
      <c r="E24" s="16">
        <v>902</v>
      </c>
      <c r="F24" s="16">
        <v>995.48543449970703</v>
      </c>
      <c r="G24" s="16">
        <v>67.015619810061906</v>
      </c>
      <c r="H24" s="16" t="s">
        <v>975</v>
      </c>
      <c r="I24" s="16" t="s">
        <v>278</v>
      </c>
      <c r="J24" s="16" t="s">
        <v>5</v>
      </c>
      <c r="K24" s="16">
        <v>133025.72367217499</v>
      </c>
      <c r="L24" s="16">
        <v>24622.498275207501</v>
      </c>
      <c r="M24" s="4">
        <f>B24-Proben_Infos!$D$2</f>
        <v>8.2891674538577682</v>
      </c>
      <c r="N24" s="4">
        <f>F24-Proben_Infos!$G$2</f>
        <v>996.48543449970703</v>
      </c>
    </row>
    <row r="25" spans="1:14" x14ac:dyDescent="0.25">
      <c r="A25" s="4" t="str">
        <f t="shared" si="0"/>
        <v>81-8.3</v>
      </c>
      <c r="B25" s="16">
        <v>8.27848612393956</v>
      </c>
      <c r="C25" s="16">
        <v>81</v>
      </c>
      <c r="D25" s="16" t="s">
        <v>976</v>
      </c>
      <c r="E25" s="16">
        <v>940</v>
      </c>
      <c r="F25" s="16">
        <v>995.50715181801002</v>
      </c>
      <c r="G25" s="16">
        <v>62.311398978051201</v>
      </c>
      <c r="H25" s="16" t="s">
        <v>977</v>
      </c>
      <c r="I25" s="16" t="s">
        <v>278</v>
      </c>
      <c r="J25" s="16" t="s">
        <v>5</v>
      </c>
      <c r="K25" s="16">
        <v>116300.332802494</v>
      </c>
      <c r="L25" s="16">
        <v>18051.1208556569</v>
      </c>
      <c r="M25" s="4">
        <f>B25-Proben_Infos!$D$2</f>
        <v>8.289586123939559</v>
      </c>
      <c r="N25" s="4">
        <f>F25-Proben_Infos!$G$2</f>
        <v>996.50715181801002</v>
      </c>
    </row>
    <row r="26" spans="1:14" x14ac:dyDescent="0.25">
      <c r="A26" s="4" t="str">
        <f t="shared" si="0"/>
        <v>97-8.3</v>
      </c>
      <c r="B26" s="16">
        <v>8.2869881441437894</v>
      </c>
      <c r="C26" s="16">
        <v>97</v>
      </c>
      <c r="D26" s="16" t="s">
        <v>230</v>
      </c>
      <c r="E26" s="16"/>
      <c r="F26" s="16">
        <v>995.94816990604795</v>
      </c>
      <c r="G26" s="16">
        <v>95.423606554815294</v>
      </c>
      <c r="H26" s="16" t="s">
        <v>231</v>
      </c>
      <c r="I26" s="16" t="s">
        <v>232</v>
      </c>
      <c r="J26" s="16" t="s">
        <v>1767</v>
      </c>
      <c r="K26" s="16">
        <v>903578.94612474996</v>
      </c>
      <c r="L26" s="16">
        <v>144502.64703030299</v>
      </c>
      <c r="M26" s="4">
        <f>B26-Proben_Infos!$D$2</f>
        <v>8.2980881441437884</v>
      </c>
      <c r="N26" s="4">
        <f>F26-Proben_Infos!$G$2</f>
        <v>996.94816990604795</v>
      </c>
    </row>
    <row r="27" spans="1:14" x14ac:dyDescent="0.25">
      <c r="A27" s="4" t="str">
        <f t="shared" si="0"/>
        <v>281-8.4</v>
      </c>
      <c r="B27" s="16">
        <v>8.4378106322471407</v>
      </c>
      <c r="C27" s="16">
        <v>280.89999389648398</v>
      </c>
      <c r="D27" s="16" t="s">
        <v>112</v>
      </c>
      <c r="E27" s="16">
        <v>994</v>
      </c>
      <c r="F27" s="16">
        <v>1003.77165699957</v>
      </c>
      <c r="G27" s="16">
        <v>92.909547931337599</v>
      </c>
      <c r="H27" s="16" t="s">
        <v>2046</v>
      </c>
      <c r="I27" s="16" t="s">
        <v>138</v>
      </c>
      <c r="J27" s="16" t="s">
        <v>5</v>
      </c>
      <c r="K27" s="16">
        <v>626968.28437229898</v>
      </c>
      <c r="L27" s="16">
        <v>246031.780893488</v>
      </c>
      <c r="M27" s="4">
        <f>B27-Proben_Infos!$D$2</f>
        <v>8.4489106322471397</v>
      </c>
      <c r="N27" s="4">
        <f>F27-Proben_Infos!$G$2</f>
        <v>1004.77165699957</v>
      </c>
    </row>
    <row r="28" spans="1:14" x14ac:dyDescent="0.25">
      <c r="A28" s="4" t="str">
        <f t="shared" si="0"/>
        <v>57-9</v>
      </c>
      <c r="B28" s="16">
        <v>9.0089370708185097</v>
      </c>
      <c r="C28" s="16">
        <v>57</v>
      </c>
      <c r="D28" s="16" t="s">
        <v>602</v>
      </c>
      <c r="E28" s="16">
        <v>777</v>
      </c>
      <c r="F28" s="16">
        <v>1033.3972146807801</v>
      </c>
      <c r="G28" s="16">
        <v>85.448408630729404</v>
      </c>
      <c r="H28" s="16" t="s">
        <v>603</v>
      </c>
      <c r="I28" s="16" t="s">
        <v>271</v>
      </c>
      <c r="J28" s="16" t="s">
        <v>5</v>
      </c>
      <c r="K28" s="16">
        <v>272113.57688892802</v>
      </c>
      <c r="L28" s="16">
        <v>128146.533207899</v>
      </c>
      <c r="M28" s="4">
        <f>B28-Proben_Infos!$D$2</f>
        <v>9.0200370708185087</v>
      </c>
      <c r="N28" s="4">
        <f>F28-Proben_Infos!$G$2</f>
        <v>1034.3972146807801</v>
      </c>
    </row>
    <row r="29" spans="1:14" x14ac:dyDescent="0.25">
      <c r="A29" s="4" t="str">
        <f t="shared" si="0"/>
        <v>57-9</v>
      </c>
      <c r="B29" s="16">
        <v>9.0093948896252307</v>
      </c>
      <c r="C29" s="16">
        <v>57.099998474121101</v>
      </c>
      <c r="D29" s="16" t="s">
        <v>2047</v>
      </c>
      <c r="E29" s="16">
        <v>900</v>
      </c>
      <c r="F29" s="16">
        <v>1033.42096272771</v>
      </c>
      <c r="G29" s="16">
        <v>82.435051774252301</v>
      </c>
      <c r="H29" s="16" t="s">
        <v>2048</v>
      </c>
      <c r="I29" s="16" t="s">
        <v>2049</v>
      </c>
      <c r="J29" s="16" t="s">
        <v>5</v>
      </c>
      <c r="K29" s="16">
        <v>131969.62345353499</v>
      </c>
      <c r="L29" s="16">
        <v>92232.623077498094</v>
      </c>
      <c r="M29" s="4">
        <f>B29-Proben_Infos!$D$2</f>
        <v>9.0204948896252297</v>
      </c>
      <c r="N29" s="4">
        <f>F29-Proben_Infos!$G$2</f>
        <v>1034.42096272771</v>
      </c>
    </row>
    <row r="30" spans="1:14" x14ac:dyDescent="0.25">
      <c r="A30" s="4" t="str">
        <f t="shared" si="0"/>
        <v>88-9.1</v>
      </c>
      <c r="B30" s="16">
        <v>9.0443785868283104</v>
      </c>
      <c r="C30" s="16">
        <v>88</v>
      </c>
      <c r="D30" s="16" t="s">
        <v>2050</v>
      </c>
      <c r="E30" s="16">
        <v>1258</v>
      </c>
      <c r="F30" s="16">
        <v>1035.2356424017701</v>
      </c>
      <c r="G30" s="16">
        <v>59.313614641469798</v>
      </c>
      <c r="H30" s="16" t="s">
        <v>2051</v>
      </c>
      <c r="I30" s="16" t="s">
        <v>2052</v>
      </c>
      <c r="J30" s="16" t="s">
        <v>5</v>
      </c>
      <c r="K30" s="16">
        <v>162199.83961700401</v>
      </c>
      <c r="L30" s="16">
        <v>63089.767675598101</v>
      </c>
      <c r="M30" s="4">
        <f>B30-Proben_Infos!$D$2</f>
        <v>9.0554785868283094</v>
      </c>
      <c r="N30" s="4">
        <f>F30-Proben_Infos!$G$2</f>
        <v>1036.2356424017701</v>
      </c>
    </row>
    <row r="31" spans="1:14" x14ac:dyDescent="0.25">
      <c r="A31" s="4" t="str">
        <f t="shared" si="0"/>
        <v>70-9.1</v>
      </c>
      <c r="B31" s="16">
        <v>9.0774068832082406</v>
      </c>
      <c r="C31" s="16">
        <v>70</v>
      </c>
      <c r="D31" s="16" t="s">
        <v>978</v>
      </c>
      <c r="E31" s="16">
        <v>1104</v>
      </c>
      <c r="F31" s="16">
        <v>1036.94889122625</v>
      </c>
      <c r="G31" s="16">
        <v>76.885690668632094</v>
      </c>
      <c r="H31" s="16" t="s">
        <v>979</v>
      </c>
      <c r="I31" s="16" t="s">
        <v>755</v>
      </c>
      <c r="J31" s="16" t="s">
        <v>5</v>
      </c>
      <c r="K31" s="16">
        <v>61478.215710044598</v>
      </c>
      <c r="L31" s="16">
        <v>42983.442833000598</v>
      </c>
      <c r="M31" s="4">
        <f>B31-Proben_Infos!$D$2</f>
        <v>9.0885068832082396</v>
      </c>
      <c r="N31" s="4">
        <f>F31-Proben_Infos!$G$2</f>
        <v>1037.94889122625</v>
      </c>
    </row>
    <row r="32" spans="1:14" x14ac:dyDescent="0.25">
      <c r="A32" s="4" t="str">
        <f t="shared" si="0"/>
        <v>57-9.1</v>
      </c>
      <c r="B32" s="16">
        <v>9.0987154471216805</v>
      </c>
      <c r="C32" s="16">
        <v>57.099998474121101</v>
      </c>
      <c r="D32" s="16" t="s">
        <v>980</v>
      </c>
      <c r="E32" s="16">
        <v>942</v>
      </c>
      <c r="F32" s="16">
        <v>1038.0542123017401</v>
      </c>
      <c r="G32" s="16">
        <v>70.4694777877083</v>
      </c>
      <c r="H32" s="16" t="s">
        <v>981</v>
      </c>
      <c r="I32" s="16" t="s">
        <v>982</v>
      </c>
      <c r="J32" s="16" t="s">
        <v>5</v>
      </c>
      <c r="K32" s="16">
        <v>101373.422242527</v>
      </c>
      <c r="L32" s="16">
        <v>41974.607440941698</v>
      </c>
      <c r="M32" s="4">
        <f>B32-Proben_Infos!$D$2</f>
        <v>9.1098154471216795</v>
      </c>
      <c r="N32" s="4">
        <f>F32-Proben_Infos!$G$2</f>
        <v>1039.0542123017401</v>
      </c>
    </row>
    <row r="33" spans="1:14" x14ac:dyDescent="0.25">
      <c r="A33" s="4" t="str">
        <f t="shared" si="0"/>
        <v>57-9.1</v>
      </c>
      <c r="B33" s="16">
        <v>9.0987427526682794</v>
      </c>
      <c r="C33" s="16">
        <v>57</v>
      </c>
      <c r="D33" s="16" t="s">
        <v>465</v>
      </c>
      <c r="E33" s="16">
        <v>626</v>
      </c>
      <c r="F33" s="16">
        <v>1038.0556286992201</v>
      </c>
      <c r="G33" s="16">
        <v>74.344842931516496</v>
      </c>
      <c r="H33" s="16" t="s">
        <v>466</v>
      </c>
      <c r="I33" s="16" t="s">
        <v>437</v>
      </c>
      <c r="J33" s="16" t="s">
        <v>5</v>
      </c>
      <c r="K33" s="16">
        <v>172648.48847268999</v>
      </c>
      <c r="L33" s="16">
        <v>73633.7087964807</v>
      </c>
      <c r="M33" s="4">
        <f>B33-Proben_Infos!$D$2</f>
        <v>9.1098427526682784</v>
      </c>
      <c r="N33" s="4">
        <f>F33-Proben_Infos!$G$2</f>
        <v>1039.0556286992201</v>
      </c>
    </row>
    <row r="34" spans="1:14" x14ac:dyDescent="0.25">
      <c r="A34" s="4" t="str">
        <f t="shared" si="0"/>
        <v>71-9.1</v>
      </c>
      <c r="B34" s="16">
        <v>9.1097023894044895</v>
      </c>
      <c r="C34" s="16">
        <v>71.099998474121094</v>
      </c>
      <c r="D34" s="16" t="s">
        <v>665</v>
      </c>
      <c r="E34" s="16">
        <v>1046</v>
      </c>
      <c r="F34" s="16">
        <v>1038.62412864663</v>
      </c>
      <c r="G34" s="16">
        <v>64.991904754365294</v>
      </c>
      <c r="H34" s="16" t="s">
        <v>905</v>
      </c>
      <c r="I34" s="16" t="s">
        <v>30</v>
      </c>
      <c r="J34" s="16" t="s">
        <v>18</v>
      </c>
      <c r="K34" s="16">
        <v>825758.50369383104</v>
      </c>
      <c r="L34" s="16">
        <v>98231.416541618397</v>
      </c>
      <c r="M34" s="4">
        <f>B34-Proben_Infos!$D$2</f>
        <v>9.1208023894044885</v>
      </c>
      <c r="N34" s="4">
        <f>F34-Proben_Infos!$G$2</f>
        <v>1039.62412864663</v>
      </c>
    </row>
    <row r="35" spans="1:14" x14ac:dyDescent="0.25">
      <c r="A35" s="4" t="str">
        <f t="shared" si="0"/>
        <v>57-9.2</v>
      </c>
      <c r="B35" s="16">
        <v>9.2086727632765495</v>
      </c>
      <c r="C35" s="16">
        <v>57</v>
      </c>
      <c r="D35" s="16" t="s">
        <v>482</v>
      </c>
      <c r="E35" s="16">
        <v>1062</v>
      </c>
      <c r="F35" s="16">
        <v>1043.7579349666701</v>
      </c>
      <c r="G35" s="16">
        <v>61.698867168252001</v>
      </c>
      <c r="H35" s="16" t="s">
        <v>483</v>
      </c>
      <c r="I35" s="16" t="s">
        <v>278</v>
      </c>
      <c r="J35" s="16" t="s">
        <v>5</v>
      </c>
      <c r="K35" s="16">
        <v>97610.310777085004</v>
      </c>
      <c r="L35" s="16">
        <v>42620.6590426201</v>
      </c>
      <c r="M35" s="4">
        <f>B35-Proben_Infos!$D$2</f>
        <v>9.2197727632765485</v>
      </c>
      <c r="N35" s="4">
        <f>F35-Proben_Infos!$G$2</f>
        <v>1044.7579349666701</v>
      </c>
    </row>
    <row r="36" spans="1:14" x14ac:dyDescent="0.25">
      <c r="A36" s="4" t="str">
        <f t="shared" si="0"/>
        <v>57-9.5</v>
      </c>
      <c r="B36" s="16">
        <v>9.5038647952732997</v>
      </c>
      <c r="C36" s="16">
        <v>57</v>
      </c>
      <c r="D36" s="16" t="s">
        <v>504</v>
      </c>
      <c r="E36" s="16"/>
      <c r="F36" s="16">
        <v>1059.07018104799</v>
      </c>
      <c r="G36" s="16">
        <v>83.629733986633497</v>
      </c>
      <c r="H36" s="16" t="s">
        <v>505</v>
      </c>
      <c r="I36" s="16" t="s">
        <v>506</v>
      </c>
      <c r="J36" s="16" t="s">
        <v>1767</v>
      </c>
      <c r="K36" s="16">
        <v>338032.84625660098</v>
      </c>
      <c r="L36" s="16">
        <v>163193.70695650901</v>
      </c>
      <c r="M36" s="4">
        <f>B36-Proben_Infos!$D$2</f>
        <v>9.5149647952732987</v>
      </c>
      <c r="N36" s="4">
        <f>F36-Proben_Infos!$G$2</f>
        <v>1060.07018104799</v>
      </c>
    </row>
    <row r="37" spans="1:14" x14ac:dyDescent="0.25">
      <c r="A37" s="4" t="str">
        <f t="shared" si="0"/>
        <v>112-9.5</v>
      </c>
      <c r="B37" s="16">
        <v>9.5228905119035208</v>
      </c>
      <c r="C37" s="16">
        <v>112.09999847412099</v>
      </c>
      <c r="D37" s="16" t="s">
        <v>983</v>
      </c>
      <c r="E37" s="16">
        <v>1081</v>
      </c>
      <c r="F37" s="16">
        <v>1060.0570859212201</v>
      </c>
      <c r="G37" s="16">
        <v>74.304218049739603</v>
      </c>
      <c r="H37" s="16" t="s">
        <v>984</v>
      </c>
      <c r="I37" s="16" t="s">
        <v>337</v>
      </c>
      <c r="J37" s="16" t="s">
        <v>5</v>
      </c>
      <c r="K37" s="16">
        <v>65011.417049399497</v>
      </c>
      <c r="L37" s="16">
        <v>37881.909921374499</v>
      </c>
      <c r="M37" s="4">
        <f>B37-Proben_Infos!$D$2</f>
        <v>9.5339905119035198</v>
      </c>
      <c r="N37" s="4">
        <f>F37-Proben_Infos!$G$2</f>
        <v>1061.0570859212201</v>
      </c>
    </row>
    <row r="38" spans="1:14" x14ac:dyDescent="0.25">
      <c r="A38" s="4" t="str">
        <f t="shared" si="0"/>
        <v>57-9.6</v>
      </c>
      <c r="B38" s="16">
        <v>9.6050406304405502</v>
      </c>
      <c r="C38" s="16">
        <v>57</v>
      </c>
      <c r="D38" s="17" t="s">
        <v>384</v>
      </c>
      <c r="E38" s="16">
        <v>1021</v>
      </c>
      <c r="F38" s="16">
        <v>1064.31838939252</v>
      </c>
      <c r="G38" s="16">
        <v>84.432032274520594</v>
      </c>
      <c r="H38" s="16" t="s">
        <v>907</v>
      </c>
      <c r="I38" s="16" t="s">
        <v>30</v>
      </c>
      <c r="J38" s="16" t="s">
        <v>5</v>
      </c>
      <c r="K38" s="16">
        <v>481489.65744948998</v>
      </c>
      <c r="L38" s="16">
        <v>137582.727250066</v>
      </c>
      <c r="M38" s="4">
        <f>B38-Proben_Infos!$D$2</f>
        <v>9.6161406304405492</v>
      </c>
      <c r="N38" s="4">
        <f>F38-Proben_Infos!$G$2</f>
        <v>1065.31838939252</v>
      </c>
    </row>
    <row r="39" spans="1:14" x14ac:dyDescent="0.25">
      <c r="A39" s="4" t="str">
        <f t="shared" si="0"/>
        <v>71-9.7</v>
      </c>
      <c r="B39" s="16">
        <v>9.6677589827310193</v>
      </c>
      <c r="C39" s="16">
        <v>71</v>
      </c>
      <c r="D39" s="16">
        <v>1192461</v>
      </c>
      <c r="E39" s="16">
        <v>890</v>
      </c>
      <c r="F39" s="16">
        <v>1067.571725323</v>
      </c>
      <c r="G39" s="16">
        <v>73.898172981265503</v>
      </c>
      <c r="H39" s="16" t="s">
        <v>430</v>
      </c>
      <c r="I39" s="16" t="s">
        <v>247</v>
      </c>
      <c r="J39" s="16" t="s">
        <v>5</v>
      </c>
      <c r="K39" s="16">
        <v>192548.67040814101</v>
      </c>
      <c r="L39" s="16">
        <v>106534.006977998</v>
      </c>
      <c r="M39" s="4">
        <f>B39-Proben_Infos!$D$2</f>
        <v>9.6788589827310183</v>
      </c>
      <c r="N39" s="4">
        <f>F39-Proben_Infos!$G$2</f>
        <v>1068.571725323</v>
      </c>
    </row>
    <row r="40" spans="1:14" x14ac:dyDescent="0.25">
      <c r="A40" s="4" t="str">
        <f t="shared" si="0"/>
        <v>71-9.7</v>
      </c>
      <c r="B40" s="16">
        <v>9.7287408990912407</v>
      </c>
      <c r="C40" s="16">
        <v>71</v>
      </c>
      <c r="D40" s="16" t="s">
        <v>145</v>
      </c>
      <c r="E40" s="16">
        <v>1972</v>
      </c>
      <c r="F40" s="16">
        <v>1070.73498858421</v>
      </c>
      <c r="G40" s="16">
        <v>86.056180255338305</v>
      </c>
      <c r="H40" s="16" t="s">
        <v>146</v>
      </c>
      <c r="I40" s="16" t="s">
        <v>147</v>
      </c>
      <c r="J40" s="16" t="s">
        <v>5</v>
      </c>
      <c r="K40" s="16">
        <v>517482.59186569898</v>
      </c>
      <c r="L40" s="16">
        <v>67936.829758539607</v>
      </c>
      <c r="M40" s="4">
        <f>B40-Proben_Infos!$D$2</f>
        <v>9.7398408990912397</v>
      </c>
      <c r="N40" s="4">
        <f>F40-Proben_Infos!$G$2</f>
        <v>1071.73498858421</v>
      </c>
    </row>
    <row r="41" spans="1:14" x14ac:dyDescent="0.25">
      <c r="A41" s="4" t="str">
        <f t="shared" si="0"/>
        <v>57-9.7</v>
      </c>
      <c r="B41" s="16">
        <v>9.7294453151090501</v>
      </c>
      <c r="C41" s="16">
        <v>57.099998474121101</v>
      </c>
      <c r="D41" s="16" t="s">
        <v>908</v>
      </c>
      <c r="E41" s="16">
        <v>966</v>
      </c>
      <c r="F41" s="16">
        <v>1070.77152815927</v>
      </c>
      <c r="G41" s="16">
        <v>87.768375464036296</v>
      </c>
      <c r="H41" s="16" t="s">
        <v>909</v>
      </c>
      <c r="I41" s="16" t="s">
        <v>30</v>
      </c>
      <c r="J41" s="16" t="s">
        <v>5</v>
      </c>
      <c r="K41" s="16">
        <v>338040.99416484899</v>
      </c>
      <c r="L41" s="16">
        <v>75677.760725255401</v>
      </c>
      <c r="M41" s="4">
        <f>B41-Proben_Infos!$D$2</f>
        <v>9.7405453151090491</v>
      </c>
      <c r="N41" s="4">
        <f>F41-Proben_Infos!$G$2</f>
        <v>1071.77152815927</v>
      </c>
    </row>
    <row r="42" spans="1:14" x14ac:dyDescent="0.25">
      <c r="A42" s="4" t="str">
        <f t="shared" si="0"/>
        <v>105-9.8</v>
      </c>
      <c r="B42" s="16">
        <v>9.79545705843646</v>
      </c>
      <c r="C42" s="16">
        <v>105</v>
      </c>
      <c r="D42" s="17" t="s">
        <v>218</v>
      </c>
      <c r="E42" s="16">
        <v>1065</v>
      </c>
      <c r="F42" s="16">
        <v>1074.1956993716501</v>
      </c>
      <c r="G42" s="16">
        <v>78.833532981097804</v>
      </c>
      <c r="H42" s="16" t="s">
        <v>219</v>
      </c>
      <c r="I42" s="16" t="s">
        <v>220</v>
      </c>
      <c r="J42" s="16" t="s">
        <v>5</v>
      </c>
      <c r="K42" s="16">
        <v>61608.0260360873</v>
      </c>
      <c r="L42" s="16">
        <v>39426.248120341603</v>
      </c>
      <c r="M42" s="4">
        <f>B42-Proben_Infos!$D$2</f>
        <v>9.806557058436459</v>
      </c>
      <c r="N42" s="4">
        <f>F42-Proben_Infos!$G$2</f>
        <v>1075.1956993716501</v>
      </c>
    </row>
    <row r="43" spans="1:14" x14ac:dyDescent="0.25">
      <c r="A43" s="4" t="str">
        <f t="shared" si="0"/>
        <v>57-9.9</v>
      </c>
      <c r="B43" s="16">
        <v>9.8420570913888898</v>
      </c>
      <c r="C43" s="16">
        <v>57</v>
      </c>
      <c r="D43" s="16" t="s">
        <v>510</v>
      </c>
      <c r="E43" s="16">
        <v>1275</v>
      </c>
      <c r="F43" s="16">
        <v>1076.6129433844301</v>
      </c>
      <c r="G43" s="16">
        <v>81.439202359470599</v>
      </c>
      <c r="H43" s="16" t="s">
        <v>511</v>
      </c>
      <c r="I43" s="16" t="s">
        <v>360</v>
      </c>
      <c r="J43" s="16" t="s">
        <v>5</v>
      </c>
      <c r="K43" s="16">
        <v>603041.51829875202</v>
      </c>
      <c r="L43" s="16">
        <v>146587.11342046701</v>
      </c>
      <c r="M43" s="4">
        <f>B43-Proben_Infos!$D$2</f>
        <v>9.8531570913888888</v>
      </c>
      <c r="N43" s="4">
        <f>F43-Proben_Infos!$G$2</f>
        <v>1077.6129433844301</v>
      </c>
    </row>
    <row r="44" spans="1:14" x14ac:dyDescent="0.25">
      <c r="A44" s="4" t="str">
        <f t="shared" si="0"/>
        <v>57-9.9</v>
      </c>
      <c r="B44" s="16">
        <v>9.8422784441312903</v>
      </c>
      <c r="C44" s="16">
        <v>57.099998474121101</v>
      </c>
      <c r="D44" s="16" t="s">
        <v>554</v>
      </c>
      <c r="E44" s="16">
        <v>1106</v>
      </c>
      <c r="F44" s="16">
        <v>1076.6244254276201</v>
      </c>
      <c r="G44" s="16">
        <v>80.888185929340693</v>
      </c>
      <c r="H44" s="16" t="s">
        <v>555</v>
      </c>
      <c r="I44" s="16" t="s">
        <v>256</v>
      </c>
      <c r="J44" s="16" t="s">
        <v>5</v>
      </c>
      <c r="K44" s="16">
        <v>669921.53289131098</v>
      </c>
      <c r="L44" s="16">
        <v>175025.41450924199</v>
      </c>
      <c r="M44" s="4">
        <f>B44-Proben_Infos!$D$2</f>
        <v>9.8533784441312893</v>
      </c>
      <c r="N44" s="4">
        <f>F44-Proben_Infos!$G$2</f>
        <v>1077.6244254276201</v>
      </c>
    </row>
    <row r="45" spans="1:14" x14ac:dyDescent="0.25">
      <c r="A45" s="4" t="str">
        <f t="shared" si="0"/>
        <v>85-9.9</v>
      </c>
      <c r="B45" s="16">
        <v>9.9284559254912796</v>
      </c>
      <c r="C45" s="16">
        <v>85.099998474121094</v>
      </c>
      <c r="D45" s="16" t="s">
        <v>431</v>
      </c>
      <c r="E45" s="16">
        <v>1076</v>
      </c>
      <c r="F45" s="16">
        <v>1081.0946368771899</v>
      </c>
      <c r="G45" s="16">
        <v>72.282454975145001</v>
      </c>
      <c r="H45" s="16" t="s">
        <v>432</v>
      </c>
      <c r="I45" s="16" t="s">
        <v>272</v>
      </c>
      <c r="J45" s="16" t="s">
        <v>1767</v>
      </c>
      <c r="K45" s="16">
        <v>130928.935625289</v>
      </c>
      <c r="L45" s="16">
        <v>74522.458004791406</v>
      </c>
      <c r="M45" s="4">
        <f>B45-Proben_Infos!$D$2</f>
        <v>9.9395559254912786</v>
      </c>
      <c r="N45" s="4">
        <f>F45-Proben_Infos!$G$2</f>
        <v>1082.0946368771899</v>
      </c>
    </row>
    <row r="46" spans="1:14" x14ac:dyDescent="0.25">
      <c r="A46" s="4" t="str">
        <f t="shared" si="0"/>
        <v>57-10</v>
      </c>
      <c r="B46" s="16">
        <v>9.9408118012489997</v>
      </c>
      <c r="C46" s="16">
        <v>57.099998474121101</v>
      </c>
      <c r="D46" s="16" t="s">
        <v>985</v>
      </c>
      <c r="E46" s="16">
        <v>713</v>
      </c>
      <c r="F46" s="16">
        <v>1081.7355627479601</v>
      </c>
      <c r="G46" s="16">
        <v>66.218349716934597</v>
      </c>
      <c r="H46" s="16" t="s">
        <v>986</v>
      </c>
      <c r="I46" s="16" t="s">
        <v>412</v>
      </c>
      <c r="J46" s="16" t="s">
        <v>5</v>
      </c>
      <c r="K46" s="16">
        <v>549103.39329337899</v>
      </c>
      <c r="L46" s="16">
        <v>132938.65188059999</v>
      </c>
      <c r="M46" s="4">
        <f>B46-Proben_Infos!$D$2</f>
        <v>9.9519118012489987</v>
      </c>
      <c r="N46" s="4">
        <f>F46-Proben_Infos!$G$2</f>
        <v>1082.7355627479601</v>
      </c>
    </row>
    <row r="47" spans="1:14" x14ac:dyDescent="0.25">
      <c r="A47" s="4" t="str">
        <f t="shared" si="0"/>
        <v>57-10</v>
      </c>
      <c r="B47" s="16">
        <v>10.036750378772799</v>
      </c>
      <c r="C47" s="16">
        <v>57.099998474121101</v>
      </c>
      <c r="D47" s="17" t="s">
        <v>987</v>
      </c>
      <c r="E47" s="16">
        <v>963</v>
      </c>
      <c r="F47" s="16">
        <v>1086.7121032656701</v>
      </c>
      <c r="G47" s="16">
        <v>67.947396023507096</v>
      </c>
      <c r="H47" s="16" t="s">
        <v>988</v>
      </c>
      <c r="I47" s="16" t="s">
        <v>234</v>
      </c>
      <c r="J47" s="16" t="s">
        <v>5</v>
      </c>
      <c r="K47" s="16">
        <v>840701.33687125705</v>
      </c>
      <c r="L47" s="16">
        <v>341875.24852742598</v>
      </c>
      <c r="M47" s="4">
        <f>B47-Proben_Infos!$D$2</f>
        <v>10.047850378772798</v>
      </c>
      <c r="N47" s="4">
        <f>F47-Proben_Infos!$G$2</f>
        <v>1087.7121032656701</v>
      </c>
    </row>
    <row r="48" spans="1:14" x14ac:dyDescent="0.25">
      <c r="A48" s="4" t="str">
        <f t="shared" si="0"/>
        <v>119-10.1</v>
      </c>
      <c r="B48" s="16">
        <v>10.0920440970892</v>
      </c>
      <c r="C48" s="16">
        <v>119</v>
      </c>
      <c r="D48" s="16" t="s">
        <v>2053</v>
      </c>
      <c r="E48" s="16">
        <v>1079</v>
      </c>
      <c r="F48" s="16">
        <v>1089.5803074508699</v>
      </c>
      <c r="G48" s="16">
        <v>87.410052211197396</v>
      </c>
      <c r="H48" s="16" t="s">
        <v>2054</v>
      </c>
      <c r="I48" s="16" t="s">
        <v>220</v>
      </c>
      <c r="J48" s="16" t="s">
        <v>5</v>
      </c>
      <c r="K48" s="16">
        <v>133686.760042384</v>
      </c>
      <c r="L48" s="16">
        <v>46428.918864555599</v>
      </c>
      <c r="M48" s="4">
        <f>B48-Proben_Infos!$D$2</f>
        <v>10.103144097089199</v>
      </c>
      <c r="N48" s="4">
        <f>F48-Proben_Infos!$G$2</f>
        <v>1090.5803074508699</v>
      </c>
    </row>
    <row r="49" spans="1:14" x14ac:dyDescent="0.25">
      <c r="A49" s="4" t="str">
        <f t="shared" si="0"/>
        <v>57-10.2</v>
      </c>
      <c r="B49" s="16">
        <v>10.176898149350899</v>
      </c>
      <c r="C49" s="16">
        <v>57.099998474121101</v>
      </c>
      <c r="D49" s="16" t="s">
        <v>2055</v>
      </c>
      <c r="E49" s="16">
        <v>805</v>
      </c>
      <c r="F49" s="16">
        <v>1093.9818697845201</v>
      </c>
      <c r="G49" s="16">
        <v>73.996520469525706</v>
      </c>
      <c r="H49" s="16" t="s">
        <v>2056</v>
      </c>
      <c r="I49" s="16" t="s">
        <v>2057</v>
      </c>
      <c r="J49" s="16" t="s">
        <v>5</v>
      </c>
      <c r="K49" s="16">
        <v>169604.32026804599</v>
      </c>
      <c r="L49" s="16">
        <v>107725.655850122</v>
      </c>
      <c r="M49" s="4">
        <f>B49-Proben_Infos!$D$2</f>
        <v>10.187998149350898</v>
      </c>
      <c r="N49" s="4">
        <f>F49-Proben_Infos!$G$2</f>
        <v>1094.9818697845201</v>
      </c>
    </row>
    <row r="50" spans="1:14" x14ac:dyDescent="0.25">
      <c r="A50" s="4" t="str">
        <f t="shared" si="0"/>
        <v>71-10.2</v>
      </c>
      <c r="B50" s="16">
        <v>10.197225521523899</v>
      </c>
      <c r="C50" s="16">
        <v>71</v>
      </c>
      <c r="D50" s="16" t="s">
        <v>2058</v>
      </c>
      <c r="E50" s="16">
        <v>1022</v>
      </c>
      <c r="F50" s="16">
        <v>1095.0362943324801</v>
      </c>
      <c r="G50" s="16">
        <v>71.820097373874503</v>
      </c>
      <c r="H50" s="16" t="s">
        <v>2059</v>
      </c>
      <c r="I50" s="16" t="s">
        <v>247</v>
      </c>
      <c r="J50" s="16" t="s">
        <v>5</v>
      </c>
      <c r="K50" s="16">
        <v>685802.04701872705</v>
      </c>
      <c r="L50" s="16">
        <v>208062.60092396301</v>
      </c>
      <c r="M50" s="4">
        <f>B50-Proben_Infos!$D$2</f>
        <v>10.208325521523898</v>
      </c>
      <c r="N50" s="4">
        <f>F50-Proben_Infos!$G$2</f>
        <v>1096.0362943324801</v>
      </c>
    </row>
    <row r="51" spans="1:14" x14ac:dyDescent="0.25">
      <c r="A51" s="4" t="str">
        <f t="shared" si="0"/>
        <v>71-10.2</v>
      </c>
      <c r="B51" s="16">
        <v>10.199812822791699</v>
      </c>
      <c r="C51" s="16">
        <v>71.099998474121094</v>
      </c>
      <c r="D51" s="16" t="s">
        <v>989</v>
      </c>
      <c r="E51" s="16">
        <v>1361</v>
      </c>
      <c r="F51" s="16">
        <v>1095.1705032182399</v>
      </c>
      <c r="G51" s="16">
        <v>59.133237255622603</v>
      </c>
      <c r="H51" s="16" t="s">
        <v>990</v>
      </c>
      <c r="I51" s="16" t="s">
        <v>991</v>
      </c>
      <c r="J51" s="16" t="s">
        <v>5</v>
      </c>
      <c r="K51" s="16">
        <v>426049.69670054998</v>
      </c>
      <c r="L51" s="16">
        <v>208062.60092396301</v>
      </c>
      <c r="M51" s="4">
        <f>B51-Proben_Infos!$D$2</f>
        <v>10.210912822791698</v>
      </c>
      <c r="N51" s="4">
        <f>F51-Proben_Infos!$G$2</f>
        <v>1096.1705032182399</v>
      </c>
    </row>
    <row r="52" spans="1:14" x14ac:dyDescent="0.25">
      <c r="A52" s="4" t="str">
        <f t="shared" si="0"/>
        <v>69-10.2</v>
      </c>
      <c r="B52" s="16">
        <v>10.2094724459874</v>
      </c>
      <c r="C52" s="16">
        <v>69</v>
      </c>
      <c r="D52" s="16" t="s">
        <v>992</v>
      </c>
      <c r="E52" s="16">
        <v>1284</v>
      </c>
      <c r="F52" s="16">
        <v>1095.67156866511</v>
      </c>
      <c r="G52" s="16">
        <v>64.262592903483295</v>
      </c>
      <c r="H52" s="16" t="s">
        <v>993</v>
      </c>
      <c r="I52" s="16" t="s">
        <v>729</v>
      </c>
      <c r="J52" s="16" t="s">
        <v>5</v>
      </c>
      <c r="K52" s="16">
        <v>210957.98388583399</v>
      </c>
      <c r="L52" s="16">
        <v>48219.764283359902</v>
      </c>
      <c r="M52" s="4">
        <f>B52-Proben_Infos!$D$2</f>
        <v>10.220572445987399</v>
      </c>
      <c r="N52" s="4">
        <f>F52-Proben_Infos!$G$2</f>
        <v>1096.67156866511</v>
      </c>
    </row>
    <row r="53" spans="1:14" x14ac:dyDescent="0.25">
      <c r="A53" s="4" t="str">
        <f t="shared" si="0"/>
        <v>57-10.2</v>
      </c>
      <c r="B53" s="16">
        <v>10.215826836804199</v>
      </c>
      <c r="C53" s="16">
        <v>57.099998474121101</v>
      </c>
      <c r="D53" s="16" t="s">
        <v>994</v>
      </c>
      <c r="E53" s="16">
        <v>1454</v>
      </c>
      <c r="F53" s="16">
        <v>1096.0011845941899</v>
      </c>
      <c r="G53" s="16">
        <v>60.633733854535301</v>
      </c>
      <c r="H53" s="16" t="s">
        <v>995</v>
      </c>
      <c r="I53" s="16" t="s">
        <v>996</v>
      </c>
      <c r="J53" s="16" t="s">
        <v>5</v>
      </c>
      <c r="K53" s="16">
        <v>11132.0720865845</v>
      </c>
      <c r="L53" s="16">
        <v>45351.0423781305</v>
      </c>
      <c r="M53" s="4">
        <f>B53-Proben_Infos!$D$2</f>
        <v>10.226926836804198</v>
      </c>
      <c r="N53" s="4">
        <f>F53-Proben_Infos!$G$2</f>
        <v>1097.0011845941899</v>
      </c>
    </row>
    <row r="54" spans="1:14" x14ac:dyDescent="0.25">
      <c r="A54" s="4" t="str">
        <f t="shared" si="0"/>
        <v>57-10.2</v>
      </c>
      <c r="B54" s="16">
        <v>10.225250494482101</v>
      </c>
      <c r="C54" s="16">
        <v>57.099998474121101</v>
      </c>
      <c r="D54" s="16" t="s">
        <v>997</v>
      </c>
      <c r="E54" s="16">
        <v>695</v>
      </c>
      <c r="F54" s="16">
        <v>1096.4900100017501</v>
      </c>
      <c r="G54" s="16">
        <v>75.192188205970197</v>
      </c>
      <c r="H54" s="16" t="s">
        <v>998</v>
      </c>
      <c r="I54" s="16" t="s">
        <v>999</v>
      </c>
      <c r="J54" s="16" t="s">
        <v>5</v>
      </c>
      <c r="K54" s="16">
        <v>58986.648850673999</v>
      </c>
      <c r="L54" s="16">
        <v>91516.041670051898</v>
      </c>
      <c r="M54" s="4">
        <f>B54-Proben_Infos!$D$2</f>
        <v>10.2363504944821</v>
      </c>
      <c r="N54" s="4">
        <f>F54-Proben_Infos!$G$2</f>
        <v>1097.4900100017501</v>
      </c>
    </row>
    <row r="55" spans="1:14" x14ac:dyDescent="0.25">
      <c r="A55" s="4" t="str">
        <f t="shared" si="0"/>
        <v>57-10.4</v>
      </c>
      <c r="B55" s="16">
        <v>10.341235829399301</v>
      </c>
      <c r="C55" s="16">
        <v>57</v>
      </c>
      <c r="D55" s="16" t="s">
        <v>248</v>
      </c>
      <c r="E55" s="16">
        <v>1100</v>
      </c>
      <c r="F55" s="16">
        <v>1102.5064189748</v>
      </c>
      <c r="G55" s="16">
        <v>65.4430745066241</v>
      </c>
      <c r="H55" s="16" t="s">
        <v>249</v>
      </c>
      <c r="I55" s="16" t="s">
        <v>30</v>
      </c>
      <c r="J55" s="16" t="s">
        <v>18</v>
      </c>
      <c r="K55" s="16">
        <v>337864.39520914899</v>
      </c>
      <c r="L55" s="16">
        <v>184215.11297927899</v>
      </c>
      <c r="M55" s="4">
        <f>B55-Proben_Infos!$D$2</f>
        <v>10.3523358293993</v>
      </c>
      <c r="N55" s="4">
        <f>F55-Proben_Infos!$G$2</f>
        <v>1103.5064189748</v>
      </c>
    </row>
    <row r="56" spans="1:14" x14ac:dyDescent="0.25">
      <c r="A56" s="4" t="str">
        <f t="shared" si="0"/>
        <v>70-10.4</v>
      </c>
      <c r="B56" s="16">
        <v>10.4268611428355</v>
      </c>
      <c r="C56" s="16">
        <v>70</v>
      </c>
      <c r="D56" s="16" t="s">
        <v>467</v>
      </c>
      <c r="E56" s="16">
        <v>1130</v>
      </c>
      <c r="F56" s="16">
        <v>1106.9479882856499</v>
      </c>
      <c r="G56" s="16">
        <v>74.846189304022602</v>
      </c>
      <c r="H56" s="16" t="s">
        <v>468</v>
      </c>
      <c r="I56" s="16" t="s">
        <v>469</v>
      </c>
      <c r="J56" s="16" t="s">
        <v>5</v>
      </c>
      <c r="K56" s="16">
        <v>175964.573945799</v>
      </c>
      <c r="L56" s="16">
        <v>61412.129217881396</v>
      </c>
      <c r="M56" s="4">
        <f>B56-Proben_Infos!$D$2</f>
        <v>10.437961142835499</v>
      </c>
      <c r="N56" s="4">
        <f>F56-Proben_Infos!$G$2</f>
        <v>1107.9479882856499</v>
      </c>
    </row>
    <row r="57" spans="1:14" x14ac:dyDescent="0.25">
      <c r="A57" s="4" t="str">
        <f t="shared" si="0"/>
        <v>57-10.4</v>
      </c>
      <c r="B57" s="16">
        <v>10.4339447209932</v>
      </c>
      <c r="C57" s="16">
        <v>57</v>
      </c>
      <c r="D57" s="16" t="s">
        <v>248</v>
      </c>
      <c r="E57" s="16">
        <v>1100</v>
      </c>
      <c r="F57" s="16">
        <v>1107.3154287316299</v>
      </c>
      <c r="G57" s="16">
        <v>81.278415856235995</v>
      </c>
      <c r="H57" s="16" t="s">
        <v>249</v>
      </c>
      <c r="I57" s="16" t="s">
        <v>30</v>
      </c>
      <c r="J57" s="16" t="s">
        <v>18</v>
      </c>
      <c r="K57" s="16">
        <v>1376049.96240669</v>
      </c>
      <c r="L57" s="16">
        <v>516205.138716952</v>
      </c>
      <c r="M57" s="4">
        <f>B57-Proben_Infos!$D$2</f>
        <v>10.445044720993199</v>
      </c>
      <c r="N57" s="4">
        <f>F57-Proben_Infos!$G$2</f>
        <v>1108.3154287316299</v>
      </c>
    </row>
    <row r="58" spans="1:14" x14ac:dyDescent="0.25">
      <c r="A58" s="4" t="str">
        <f t="shared" si="0"/>
        <v>98-10.5</v>
      </c>
      <c r="B58" s="16">
        <v>10.482092226524401</v>
      </c>
      <c r="C58" s="16">
        <v>98.099998474121094</v>
      </c>
      <c r="D58" s="16" t="s">
        <v>885</v>
      </c>
      <c r="E58" s="16">
        <v>811</v>
      </c>
      <c r="F58" s="16">
        <v>1109.81294347791</v>
      </c>
      <c r="G58" s="16">
        <v>67.805976959452707</v>
      </c>
      <c r="H58" s="16" t="s">
        <v>886</v>
      </c>
      <c r="I58" s="16" t="s">
        <v>235</v>
      </c>
      <c r="J58" s="16" t="s">
        <v>5</v>
      </c>
      <c r="K58" s="16">
        <v>206177.07342200601</v>
      </c>
      <c r="L58" s="16">
        <v>130852.33870050299</v>
      </c>
      <c r="M58" s="4">
        <f>B58-Proben_Infos!$D$2</f>
        <v>10.4931922265244</v>
      </c>
      <c r="N58" s="4">
        <f>F58-Proben_Infos!$G$2</f>
        <v>1110.81294347791</v>
      </c>
    </row>
    <row r="59" spans="1:14" x14ac:dyDescent="0.25">
      <c r="A59" s="4" t="str">
        <f t="shared" si="0"/>
        <v>57-10.6</v>
      </c>
      <c r="B59" s="16">
        <v>10.5413967908513</v>
      </c>
      <c r="C59" s="16">
        <v>57.099998474121101</v>
      </c>
      <c r="D59" s="16" t="s">
        <v>379</v>
      </c>
      <c r="E59" s="16">
        <v>839</v>
      </c>
      <c r="F59" s="16">
        <v>1112.88919887876</v>
      </c>
      <c r="G59" s="16">
        <v>74.503743988744901</v>
      </c>
      <c r="H59" s="16" t="s">
        <v>380</v>
      </c>
      <c r="I59" s="16" t="s">
        <v>378</v>
      </c>
      <c r="J59" s="16" t="s">
        <v>5</v>
      </c>
      <c r="K59" s="16">
        <v>96968.420079902193</v>
      </c>
      <c r="L59" s="16">
        <v>95066.044978790203</v>
      </c>
      <c r="M59" s="4">
        <f>B59-Proben_Infos!$D$2</f>
        <v>10.552496790851299</v>
      </c>
      <c r="N59" s="4">
        <f>F59-Proben_Infos!$G$2</f>
        <v>1113.88919887876</v>
      </c>
    </row>
    <row r="60" spans="1:14" x14ac:dyDescent="0.25">
      <c r="A60" s="4" t="str">
        <f t="shared" si="0"/>
        <v>71-10.6</v>
      </c>
      <c r="B60" s="16">
        <v>10.584588991859601</v>
      </c>
      <c r="C60" s="16">
        <v>71.099998474121094</v>
      </c>
      <c r="D60" s="16" t="s">
        <v>1000</v>
      </c>
      <c r="E60" s="16">
        <v>1332</v>
      </c>
      <c r="F60" s="16">
        <v>1115.12967131347</v>
      </c>
      <c r="G60" s="16">
        <v>77.768050171834105</v>
      </c>
      <c r="H60" s="16" t="s">
        <v>1001</v>
      </c>
      <c r="I60" s="16" t="s">
        <v>481</v>
      </c>
      <c r="J60" s="16" t="s">
        <v>5</v>
      </c>
      <c r="K60" s="16">
        <v>127335.28910653701</v>
      </c>
      <c r="L60" s="16">
        <v>45620.009786154304</v>
      </c>
      <c r="M60" s="4">
        <f>B60-Proben_Infos!$D$2</f>
        <v>10.5956889918596</v>
      </c>
      <c r="N60" s="4">
        <f>F60-Proben_Infos!$G$2</f>
        <v>1116.12967131347</v>
      </c>
    </row>
    <row r="61" spans="1:14" x14ac:dyDescent="0.25">
      <c r="A61" s="4" t="str">
        <f t="shared" si="0"/>
        <v>71-10.6</v>
      </c>
      <c r="B61" s="16">
        <v>10.587411194055299</v>
      </c>
      <c r="C61" s="16">
        <v>71</v>
      </c>
      <c r="D61" s="16" t="s">
        <v>435</v>
      </c>
      <c r="E61" s="16">
        <v>659</v>
      </c>
      <c r="F61" s="16">
        <v>1115.2760650159701</v>
      </c>
      <c r="G61" s="16">
        <v>68.403384002417596</v>
      </c>
      <c r="H61" s="16" t="s">
        <v>436</v>
      </c>
      <c r="I61" s="16" t="s">
        <v>437</v>
      </c>
      <c r="J61" s="16" t="s">
        <v>5</v>
      </c>
      <c r="K61" s="16">
        <v>161161.40171375801</v>
      </c>
      <c r="L61" s="16">
        <v>45620.009786154304</v>
      </c>
      <c r="M61" s="4">
        <f>B61-Proben_Infos!$D$2</f>
        <v>10.598511194055298</v>
      </c>
      <c r="N61" s="4">
        <f>F61-Proben_Infos!$G$2</f>
        <v>1116.2760650159701</v>
      </c>
    </row>
    <row r="62" spans="1:14" x14ac:dyDescent="0.25">
      <c r="A62" s="4" t="str">
        <f t="shared" si="0"/>
        <v>85-10.7</v>
      </c>
      <c r="B62" s="16">
        <v>10.672889803749401</v>
      </c>
      <c r="C62" s="16">
        <v>85.099998474121094</v>
      </c>
      <c r="D62" s="16" t="s">
        <v>1002</v>
      </c>
      <c r="E62" s="16">
        <v>1214</v>
      </c>
      <c r="F62" s="16">
        <v>1119.71002448795</v>
      </c>
      <c r="G62" s="16">
        <v>84.624775442421395</v>
      </c>
      <c r="H62" s="16" t="s">
        <v>1003</v>
      </c>
      <c r="I62" s="16" t="s">
        <v>279</v>
      </c>
      <c r="J62" s="16" t="s">
        <v>5</v>
      </c>
      <c r="K62" s="16">
        <v>648370.44198319805</v>
      </c>
      <c r="L62" s="16">
        <v>385382.18850936799</v>
      </c>
      <c r="M62" s="4">
        <f>B62-Proben_Infos!$D$2</f>
        <v>10.6839898037494</v>
      </c>
      <c r="N62" s="4">
        <f>F62-Proben_Infos!$G$2</f>
        <v>1120.71002448795</v>
      </c>
    </row>
    <row r="63" spans="1:14" x14ac:dyDescent="0.25">
      <c r="A63" s="4" t="str">
        <f t="shared" si="0"/>
        <v>71-10.7</v>
      </c>
      <c r="B63" s="16">
        <v>10.6759524953595</v>
      </c>
      <c r="C63" s="16">
        <v>71</v>
      </c>
      <c r="D63" s="16" t="s">
        <v>470</v>
      </c>
      <c r="E63" s="16">
        <v>1109</v>
      </c>
      <c r="F63" s="16">
        <v>1119.8688928940101</v>
      </c>
      <c r="G63" s="16">
        <v>67.038284182115305</v>
      </c>
      <c r="H63" s="16" t="s">
        <v>471</v>
      </c>
      <c r="I63" s="16" t="s">
        <v>337</v>
      </c>
      <c r="J63" s="16" t="s">
        <v>5</v>
      </c>
      <c r="K63" s="16">
        <v>1624414.15889827</v>
      </c>
      <c r="L63" s="16">
        <v>425194.33156303002</v>
      </c>
      <c r="M63" s="4">
        <f>B63-Proben_Infos!$D$2</f>
        <v>10.687052495359499</v>
      </c>
      <c r="N63" s="4">
        <f>F63-Proben_Infos!$G$2</f>
        <v>1120.8688928940101</v>
      </c>
    </row>
    <row r="64" spans="1:14" x14ac:dyDescent="0.25">
      <c r="A64" s="4" t="str">
        <f t="shared" si="0"/>
        <v>127-10.8</v>
      </c>
      <c r="B64" s="16">
        <v>10.742906542414801</v>
      </c>
      <c r="C64" s="16">
        <v>127</v>
      </c>
      <c r="D64" s="16" t="s">
        <v>1004</v>
      </c>
      <c r="E64" s="16">
        <v>1724</v>
      </c>
      <c r="F64" s="16">
        <v>1123.3419434289999</v>
      </c>
      <c r="G64" s="16">
        <v>52.514845077704898</v>
      </c>
      <c r="H64" s="16" t="s">
        <v>1005</v>
      </c>
      <c r="I64" s="16" t="s">
        <v>1006</v>
      </c>
      <c r="J64" s="16" t="s">
        <v>5</v>
      </c>
      <c r="K64" s="16">
        <v>122407.98624391999</v>
      </c>
      <c r="L64" s="16">
        <v>63350.892321536303</v>
      </c>
      <c r="M64" s="4">
        <f>B64-Proben_Infos!$D$2</f>
        <v>10.7540065424148</v>
      </c>
      <c r="N64" s="4">
        <f>F64-Proben_Infos!$G$2</f>
        <v>1124.3419434289999</v>
      </c>
    </row>
    <row r="65" spans="1:14" x14ac:dyDescent="0.25">
      <c r="A65" s="4" t="str">
        <f t="shared" si="0"/>
        <v>57-10.8</v>
      </c>
      <c r="B65" s="16">
        <v>10.7535977532694</v>
      </c>
      <c r="C65" s="16">
        <v>57</v>
      </c>
      <c r="D65" s="16" t="s">
        <v>415</v>
      </c>
      <c r="E65" s="16">
        <v>1207</v>
      </c>
      <c r="F65" s="16">
        <v>1123.8965195481601</v>
      </c>
      <c r="G65" s="16">
        <v>91.707295567352901</v>
      </c>
      <c r="H65" s="16" t="s">
        <v>416</v>
      </c>
      <c r="I65" s="16" t="s">
        <v>26</v>
      </c>
      <c r="J65" s="16" t="s">
        <v>5</v>
      </c>
      <c r="K65" s="16">
        <v>6180436.1169372099</v>
      </c>
      <c r="L65" s="16">
        <v>2472079.0875720498</v>
      </c>
      <c r="M65" s="4">
        <f>B65-Proben_Infos!$D$2</f>
        <v>10.764697753269399</v>
      </c>
      <c r="N65" s="4">
        <f>F65-Proben_Infos!$G$2</f>
        <v>1124.8965195481601</v>
      </c>
    </row>
    <row r="66" spans="1:14" x14ac:dyDescent="0.25">
      <c r="A66" s="4" t="str">
        <f t="shared" si="0"/>
        <v>71-10.8</v>
      </c>
      <c r="B66" s="16">
        <v>10.757806671058599</v>
      </c>
      <c r="C66" s="16">
        <v>71.099998474121094</v>
      </c>
      <c r="D66" s="16" t="s">
        <v>910</v>
      </c>
      <c r="E66" s="16">
        <v>1316</v>
      </c>
      <c r="F66" s="16">
        <v>1124.11484517331</v>
      </c>
      <c r="G66" s="16">
        <v>69.826196272539207</v>
      </c>
      <c r="H66" s="16" t="s">
        <v>911</v>
      </c>
      <c r="I66" s="16" t="s">
        <v>912</v>
      </c>
      <c r="J66" s="16" t="s">
        <v>5</v>
      </c>
      <c r="K66" s="16">
        <v>941858.77119953395</v>
      </c>
      <c r="L66" s="16">
        <v>599726.160942149</v>
      </c>
      <c r="M66" s="4">
        <f>B66-Proben_Infos!$D$2</f>
        <v>10.768906671058598</v>
      </c>
      <c r="N66" s="4">
        <f>F66-Proben_Infos!$G$2</f>
        <v>1125.11484517331</v>
      </c>
    </row>
    <row r="67" spans="1:14" x14ac:dyDescent="0.25">
      <c r="A67" s="4" t="str">
        <f t="shared" ref="A67:A131" si="1">CONCATENATE(ROUND(C67,0),"-",ROUND(M67,1))</f>
        <v>85-10.8</v>
      </c>
      <c r="B67" s="16">
        <v>10.7624695952899</v>
      </c>
      <c r="C67" s="16">
        <v>85.099998474121094</v>
      </c>
      <c r="D67" s="16" t="s">
        <v>1007</v>
      </c>
      <c r="E67" s="16">
        <v>836</v>
      </c>
      <c r="F67" s="16">
        <v>1124.35672108983</v>
      </c>
      <c r="G67" s="16">
        <v>69.457742831263204</v>
      </c>
      <c r="H67" s="16" t="s">
        <v>1008</v>
      </c>
      <c r="I67" s="16" t="s">
        <v>272</v>
      </c>
      <c r="J67" s="16" t="s">
        <v>5</v>
      </c>
      <c r="K67" s="16">
        <v>733243.35573498497</v>
      </c>
      <c r="L67" s="16">
        <v>475230.36039265402</v>
      </c>
      <c r="M67" s="4">
        <f>B67-Proben_Infos!$D$2</f>
        <v>10.773569595289899</v>
      </c>
      <c r="N67" s="4">
        <f>F67-Proben_Infos!$G$2</f>
        <v>1125.35672108983</v>
      </c>
    </row>
    <row r="68" spans="1:14" x14ac:dyDescent="0.25">
      <c r="A68" s="4" t="str">
        <f t="shared" si="1"/>
        <v>84-10.8</v>
      </c>
      <c r="B68" s="16">
        <v>10.7719134154719</v>
      </c>
      <c r="C68" s="16">
        <v>84.099998474121094</v>
      </c>
      <c r="D68" s="16" t="s">
        <v>1009</v>
      </c>
      <c r="E68" s="16">
        <v>2543</v>
      </c>
      <c r="F68" s="16">
        <v>1124.84659236988</v>
      </c>
      <c r="G68" s="16">
        <v>69.899294462360203</v>
      </c>
      <c r="H68" s="16" t="s">
        <v>1010</v>
      </c>
      <c r="I68" s="16" t="s">
        <v>1011</v>
      </c>
      <c r="J68" s="16" t="s">
        <v>5</v>
      </c>
      <c r="K68" s="16">
        <v>303317.413419316</v>
      </c>
      <c r="L68" s="16">
        <v>171990.759339282</v>
      </c>
      <c r="M68" s="4">
        <f>B68-Proben_Infos!$D$2</f>
        <v>10.783013415471899</v>
      </c>
      <c r="N68" s="4">
        <f>F68-Proben_Infos!$G$2</f>
        <v>1125.84659236988</v>
      </c>
    </row>
    <row r="69" spans="1:14" x14ac:dyDescent="0.25">
      <c r="A69" s="4" t="str">
        <f t="shared" si="1"/>
        <v>97-10.8</v>
      </c>
      <c r="B69" s="16">
        <v>10.820996638197601</v>
      </c>
      <c r="C69" s="16">
        <v>97.099998474121094</v>
      </c>
      <c r="D69" s="16" t="s">
        <v>2060</v>
      </c>
      <c r="E69" s="16">
        <v>1087</v>
      </c>
      <c r="F69" s="16">
        <v>1127.3926447811</v>
      </c>
      <c r="G69" s="16">
        <v>62.057482530513802</v>
      </c>
      <c r="H69" s="16" t="s">
        <v>2061</v>
      </c>
      <c r="I69" s="16" t="s">
        <v>406</v>
      </c>
      <c r="J69" s="16" t="s">
        <v>5</v>
      </c>
      <c r="K69" s="16">
        <v>55158.044147663997</v>
      </c>
      <c r="L69" s="16">
        <v>22251.7778381996</v>
      </c>
      <c r="M69" s="4">
        <f>B69-Proben_Infos!$D$2</f>
        <v>10.8320966381976</v>
      </c>
      <c r="N69" s="4">
        <f>F69-Proben_Infos!$G$2</f>
        <v>1128.3926447811</v>
      </c>
    </row>
    <row r="70" spans="1:14" x14ac:dyDescent="0.25">
      <c r="A70" s="4" t="str">
        <f t="shared" si="1"/>
        <v>85-10.9</v>
      </c>
      <c r="B70" s="16">
        <v>10.870864497694599</v>
      </c>
      <c r="C70" s="16">
        <v>85.099998474121094</v>
      </c>
      <c r="D70" s="16" t="s">
        <v>347</v>
      </c>
      <c r="E70" s="16"/>
      <c r="F70" s="16">
        <v>1129.9793979905401</v>
      </c>
      <c r="G70" s="16">
        <v>77.451896794279193</v>
      </c>
      <c r="H70" s="16" t="s">
        <v>348</v>
      </c>
      <c r="I70" s="16" t="s">
        <v>255</v>
      </c>
      <c r="J70" s="16" t="s">
        <v>1767</v>
      </c>
      <c r="K70" s="16">
        <v>270652.88646705699</v>
      </c>
      <c r="L70" s="16">
        <v>110096.422159726</v>
      </c>
      <c r="M70" s="4">
        <f>B70-Proben_Infos!$D$2</f>
        <v>10.881964497694598</v>
      </c>
      <c r="N70" s="4">
        <f>F70-Proben_Infos!$G$2</f>
        <v>1130.9793979905401</v>
      </c>
    </row>
    <row r="71" spans="1:14" x14ac:dyDescent="0.25">
      <c r="A71" s="4" t="str">
        <f t="shared" si="1"/>
        <v>85-10.9</v>
      </c>
      <c r="B71" s="16">
        <v>10.8731578038731</v>
      </c>
      <c r="C71" s="16">
        <v>85</v>
      </c>
      <c r="D71" s="16" t="s">
        <v>1012</v>
      </c>
      <c r="E71" s="16">
        <v>1249</v>
      </c>
      <c r="F71" s="16">
        <v>1130.09835671821</v>
      </c>
      <c r="G71" s="16">
        <v>67.700111332003502</v>
      </c>
      <c r="H71" s="16" t="s">
        <v>1013</v>
      </c>
      <c r="I71" s="16" t="s">
        <v>1014</v>
      </c>
      <c r="J71" s="16" t="s">
        <v>5</v>
      </c>
      <c r="K71" s="16">
        <v>485482.19357844698</v>
      </c>
      <c r="L71" s="16">
        <v>110096.422159726</v>
      </c>
      <c r="M71" s="4">
        <f>B71-Proben_Infos!$D$2</f>
        <v>10.884257803873099</v>
      </c>
      <c r="N71" s="4">
        <f>F71-Proben_Infos!$G$2</f>
        <v>1131.09835671821</v>
      </c>
    </row>
    <row r="72" spans="1:14" x14ac:dyDescent="0.25">
      <c r="A72" s="4" t="str">
        <f t="shared" si="1"/>
        <v>113-10.9</v>
      </c>
      <c r="B72" s="16">
        <v>10.8747440959683</v>
      </c>
      <c r="C72" s="16">
        <v>113.09999847412099</v>
      </c>
      <c r="D72" s="16" t="s">
        <v>2062</v>
      </c>
      <c r="E72" s="16">
        <v>1264</v>
      </c>
      <c r="F72" s="16">
        <v>1130.18064110358</v>
      </c>
      <c r="G72" s="16">
        <v>78.765522606063001</v>
      </c>
      <c r="H72" s="16" t="s">
        <v>2063</v>
      </c>
      <c r="I72" s="16" t="s">
        <v>2064</v>
      </c>
      <c r="J72" s="16" t="s">
        <v>5</v>
      </c>
      <c r="K72" s="16">
        <v>655548.33964413602</v>
      </c>
      <c r="L72" s="16">
        <v>48968.039809671704</v>
      </c>
      <c r="M72" s="4">
        <f>B72-Proben_Infos!$D$2</f>
        <v>10.885844095968299</v>
      </c>
      <c r="N72" s="4">
        <f>F72-Proben_Infos!$G$2</f>
        <v>1131.18064110358</v>
      </c>
    </row>
    <row r="73" spans="1:14" x14ac:dyDescent="0.25">
      <c r="A73" s="4" t="str">
        <f t="shared" si="1"/>
        <v>71-10.9</v>
      </c>
      <c r="B73" s="16">
        <v>10.876723729070401</v>
      </c>
      <c r="C73" s="16">
        <v>71</v>
      </c>
      <c r="D73" s="16" t="s">
        <v>438</v>
      </c>
      <c r="E73" s="16">
        <v>1134</v>
      </c>
      <c r="F73" s="16">
        <v>1130.2833289336199</v>
      </c>
      <c r="G73" s="16">
        <v>61.139493002665901</v>
      </c>
      <c r="H73" s="16" t="s">
        <v>439</v>
      </c>
      <c r="I73" s="16" t="s">
        <v>256</v>
      </c>
      <c r="J73" s="16" t="s">
        <v>18</v>
      </c>
      <c r="K73" s="16">
        <v>824750.38390860695</v>
      </c>
      <c r="L73" s="16">
        <v>260966.557121344</v>
      </c>
      <c r="M73" s="4">
        <f>B73-Proben_Infos!$D$2</f>
        <v>10.8878237290704</v>
      </c>
      <c r="N73" s="4">
        <f>F73-Proben_Infos!$G$2</f>
        <v>1131.2833289336199</v>
      </c>
    </row>
    <row r="74" spans="1:14" x14ac:dyDescent="0.25">
      <c r="A74" s="4" t="str">
        <f t="shared" si="1"/>
        <v>57-11</v>
      </c>
      <c r="B74" s="16">
        <v>10.945863739242</v>
      </c>
      <c r="C74" s="16">
        <v>57</v>
      </c>
      <c r="D74" s="16" t="s">
        <v>1015</v>
      </c>
      <c r="E74" s="16">
        <v>912</v>
      </c>
      <c r="F74" s="16">
        <v>1133.8697700805899</v>
      </c>
      <c r="G74" s="16">
        <v>74.083282630507497</v>
      </c>
      <c r="H74" s="16" t="s">
        <v>1016</v>
      </c>
      <c r="I74" s="16" t="s">
        <v>525</v>
      </c>
      <c r="J74" s="16" t="s">
        <v>5</v>
      </c>
      <c r="K74" s="16">
        <v>760846.87457137101</v>
      </c>
      <c r="L74" s="16">
        <v>441347.626984609</v>
      </c>
      <c r="M74" s="4">
        <f>B74-Proben_Infos!$D$2</f>
        <v>10.956963739241999</v>
      </c>
      <c r="N74" s="4">
        <f>F74-Proben_Infos!$G$2</f>
        <v>1134.8697700805899</v>
      </c>
    </row>
    <row r="75" spans="1:14" x14ac:dyDescent="0.25">
      <c r="A75" s="4" t="str">
        <f t="shared" si="1"/>
        <v>71-11</v>
      </c>
      <c r="B75" s="16">
        <v>10.9554633778118</v>
      </c>
      <c r="C75" s="16">
        <v>71</v>
      </c>
      <c r="D75" s="16" t="s">
        <v>438</v>
      </c>
      <c r="E75" s="16">
        <v>1134</v>
      </c>
      <c r="F75" s="16">
        <v>1134.3677239958099</v>
      </c>
      <c r="G75" s="16">
        <v>91.044712451814704</v>
      </c>
      <c r="H75" s="16" t="s">
        <v>439</v>
      </c>
      <c r="I75" s="16" t="s">
        <v>256</v>
      </c>
      <c r="J75" s="16" t="s">
        <v>18</v>
      </c>
      <c r="K75" s="16">
        <v>2549745.7648324198</v>
      </c>
      <c r="L75" s="16">
        <v>487133.93606915302</v>
      </c>
      <c r="M75" s="4">
        <f>B75-Proben_Infos!$D$2</f>
        <v>10.966563377811799</v>
      </c>
      <c r="N75" s="4">
        <f>F75-Proben_Infos!$G$2</f>
        <v>1135.3677239958099</v>
      </c>
    </row>
    <row r="76" spans="1:14" x14ac:dyDescent="0.25">
      <c r="A76" s="4" t="str">
        <f t="shared" si="1"/>
        <v>85-11</v>
      </c>
      <c r="B76" s="16">
        <v>10.955748704405201</v>
      </c>
      <c r="C76" s="16">
        <v>85.099998474121094</v>
      </c>
      <c r="D76" s="16" t="s">
        <v>1017</v>
      </c>
      <c r="E76" s="16">
        <v>2369</v>
      </c>
      <c r="F76" s="16">
        <v>1134.38252450035</v>
      </c>
      <c r="G76" s="16">
        <v>67.669965946090002</v>
      </c>
      <c r="H76" s="16" t="s">
        <v>1018</v>
      </c>
      <c r="I76" s="16" t="s">
        <v>1019</v>
      </c>
      <c r="J76" s="16" t="s">
        <v>5</v>
      </c>
      <c r="K76" s="16">
        <v>774493.27840254898</v>
      </c>
      <c r="L76" s="16">
        <v>243143.91347994501</v>
      </c>
      <c r="M76" s="4">
        <f>B76-Proben_Infos!$D$2</f>
        <v>10.9668487044052</v>
      </c>
      <c r="N76" s="4">
        <f>F76-Proben_Infos!$G$2</f>
        <v>1135.38252450035</v>
      </c>
    </row>
    <row r="77" spans="1:14" x14ac:dyDescent="0.25">
      <c r="A77" s="4" t="str">
        <f t="shared" si="1"/>
        <v>71-11.1</v>
      </c>
      <c r="B77" s="16">
        <v>11.068406484951099</v>
      </c>
      <c r="C77" s="16">
        <v>71</v>
      </c>
      <c r="D77" s="16" t="s">
        <v>910</v>
      </c>
      <c r="E77" s="16">
        <v>1316</v>
      </c>
      <c r="F77" s="16">
        <v>1140.2263260658101</v>
      </c>
      <c r="G77" s="16">
        <v>71.503500131733702</v>
      </c>
      <c r="H77" s="16" t="s">
        <v>911</v>
      </c>
      <c r="I77" s="16" t="s">
        <v>912</v>
      </c>
      <c r="J77" s="16" t="s">
        <v>5</v>
      </c>
      <c r="K77" s="16">
        <v>956817.66083847301</v>
      </c>
      <c r="L77" s="16">
        <v>374977.36516418</v>
      </c>
      <c r="M77" s="4">
        <f>B77-Proben_Infos!$D$2</f>
        <v>11.079506484951098</v>
      </c>
      <c r="N77" s="4">
        <f>F77-Proben_Infos!$G$2</f>
        <v>1141.2263260658101</v>
      </c>
    </row>
    <row r="78" spans="1:14" x14ac:dyDescent="0.25">
      <c r="A78" s="4" t="str">
        <f t="shared" si="1"/>
        <v>57-11.1</v>
      </c>
      <c r="B78" s="16">
        <v>11.0737805188341</v>
      </c>
      <c r="C78" s="16">
        <v>57</v>
      </c>
      <c r="D78" s="16" t="s">
        <v>1020</v>
      </c>
      <c r="E78" s="16">
        <v>1000</v>
      </c>
      <c r="F78" s="16">
        <v>1140.50508877059</v>
      </c>
      <c r="G78" s="16">
        <v>69.993043585981795</v>
      </c>
      <c r="H78" s="16" t="s">
        <v>1021</v>
      </c>
      <c r="I78" s="16" t="s">
        <v>234</v>
      </c>
      <c r="J78" s="16" t="s">
        <v>5</v>
      </c>
      <c r="K78" s="16">
        <v>431289.46315775003</v>
      </c>
      <c r="L78" s="16">
        <v>209122.88577221401</v>
      </c>
      <c r="M78" s="4">
        <f>B78-Proben_Infos!$D$2</f>
        <v>11.084880518834099</v>
      </c>
      <c r="N78" s="4">
        <f>F78-Proben_Infos!$G$2</f>
        <v>1141.50508877059</v>
      </c>
    </row>
    <row r="79" spans="1:14" x14ac:dyDescent="0.25">
      <c r="A79" s="4" t="str">
        <f t="shared" si="1"/>
        <v>57-11.1</v>
      </c>
      <c r="B79" s="16">
        <v>11.0745264522062</v>
      </c>
      <c r="C79" s="16">
        <v>57.099998474121101</v>
      </c>
      <c r="D79" s="16" t="s">
        <v>1022</v>
      </c>
      <c r="E79" s="16">
        <v>833</v>
      </c>
      <c r="F79" s="16">
        <v>1140.54378194017</v>
      </c>
      <c r="G79" s="16">
        <v>64.023363922822497</v>
      </c>
      <c r="H79" s="16" t="s">
        <v>1023</v>
      </c>
      <c r="I79" s="16" t="s">
        <v>484</v>
      </c>
      <c r="J79" s="16" t="s">
        <v>5</v>
      </c>
      <c r="K79" s="16">
        <v>420003.77178287302</v>
      </c>
      <c r="L79" s="16">
        <v>233299.97350784001</v>
      </c>
      <c r="M79" s="4">
        <f>B79-Proben_Infos!$D$2</f>
        <v>11.085626452206199</v>
      </c>
      <c r="N79" s="4">
        <f>F79-Proben_Infos!$G$2</f>
        <v>1141.54378194017</v>
      </c>
    </row>
    <row r="80" spans="1:14" x14ac:dyDescent="0.25">
      <c r="A80" s="4" t="str">
        <f t="shared" si="1"/>
        <v>84-11.1</v>
      </c>
      <c r="B80" s="16">
        <v>11.0988832287684</v>
      </c>
      <c r="C80" s="16">
        <v>84</v>
      </c>
      <c r="D80" s="16" t="s">
        <v>1024</v>
      </c>
      <c r="E80" s="16">
        <v>1567</v>
      </c>
      <c r="F80" s="16">
        <v>1141.8072203668301</v>
      </c>
      <c r="G80" s="16">
        <v>59.804587104366099</v>
      </c>
      <c r="H80" s="16" t="s">
        <v>1025</v>
      </c>
      <c r="I80" s="16" t="s">
        <v>1026</v>
      </c>
      <c r="J80" s="16" t="s">
        <v>5</v>
      </c>
      <c r="K80" s="16">
        <v>138484.930213894</v>
      </c>
      <c r="L80" s="16">
        <v>72184.405052575297</v>
      </c>
      <c r="M80" s="4">
        <f>B80-Proben_Infos!$D$2</f>
        <v>11.109983228768399</v>
      </c>
      <c r="N80" s="4">
        <f>F80-Proben_Infos!$G$2</f>
        <v>1142.8072203668301</v>
      </c>
    </row>
    <row r="81" spans="1:14" x14ac:dyDescent="0.25">
      <c r="A81" s="4" t="str">
        <f t="shared" si="1"/>
        <v>84-11.1</v>
      </c>
      <c r="B81" s="16">
        <v>11.1001597865002</v>
      </c>
      <c r="C81" s="16">
        <v>84.099998474121094</v>
      </c>
      <c r="D81" s="16" t="s">
        <v>1027</v>
      </c>
      <c r="E81" s="16">
        <v>2505</v>
      </c>
      <c r="F81" s="16">
        <v>1141.87343816408</v>
      </c>
      <c r="G81" s="16">
        <v>57.1989833400674</v>
      </c>
      <c r="H81" s="16" t="s">
        <v>1028</v>
      </c>
      <c r="I81" s="16" t="s">
        <v>1029</v>
      </c>
      <c r="J81" s="16" t="s">
        <v>5</v>
      </c>
      <c r="K81" s="16">
        <v>126665.427367103</v>
      </c>
      <c r="L81" s="16">
        <v>72184.405052575297</v>
      </c>
      <c r="M81" s="4">
        <f>B81-Proben_Infos!$D$2</f>
        <v>11.111259786500199</v>
      </c>
      <c r="N81" s="4">
        <f>F81-Proben_Infos!$G$2</f>
        <v>1142.87343816408</v>
      </c>
    </row>
    <row r="82" spans="1:14" x14ac:dyDescent="0.25">
      <c r="A82" s="4" t="str">
        <f t="shared" si="1"/>
        <v>57-11.1</v>
      </c>
      <c r="B82" s="16">
        <v>11.112519013887299</v>
      </c>
      <c r="C82" s="16">
        <v>57</v>
      </c>
      <c r="D82" s="16" t="s">
        <v>928</v>
      </c>
      <c r="E82" s="16">
        <v>1185</v>
      </c>
      <c r="F82" s="16">
        <v>1142.51453789109</v>
      </c>
      <c r="G82" s="16">
        <v>74.238820195992403</v>
      </c>
      <c r="H82" s="16" t="s">
        <v>929</v>
      </c>
      <c r="I82" s="16" t="s">
        <v>429</v>
      </c>
      <c r="J82" s="16" t="s">
        <v>5</v>
      </c>
      <c r="K82" s="16">
        <v>487088.02523992199</v>
      </c>
      <c r="L82" s="16">
        <v>168056.027007322</v>
      </c>
      <c r="M82" s="4">
        <f>B82-Proben_Infos!$D$2</f>
        <v>11.123619013887298</v>
      </c>
      <c r="N82" s="4">
        <f>F82-Proben_Infos!$G$2</f>
        <v>1143.51453789109</v>
      </c>
    </row>
    <row r="83" spans="1:14" x14ac:dyDescent="0.25">
      <c r="A83" s="4" t="str">
        <f t="shared" si="1"/>
        <v>57-11.2</v>
      </c>
      <c r="B83" s="16">
        <v>11.161178902612299</v>
      </c>
      <c r="C83" s="16">
        <v>57</v>
      </c>
      <c r="D83" s="16" t="s">
        <v>598</v>
      </c>
      <c r="E83" s="16">
        <v>1141</v>
      </c>
      <c r="F83" s="16">
        <v>1145.0386310565</v>
      </c>
      <c r="G83" s="16">
        <v>51.1248235052403</v>
      </c>
      <c r="H83" s="16" t="s">
        <v>599</v>
      </c>
      <c r="I83" s="16" t="s">
        <v>331</v>
      </c>
      <c r="J83" s="16" t="s">
        <v>18</v>
      </c>
      <c r="K83" s="16">
        <v>508709.09029239701</v>
      </c>
      <c r="L83" s="16">
        <v>207136.630297792</v>
      </c>
      <c r="M83" s="4">
        <f>B83-Proben_Infos!$D$2</f>
        <v>11.172278902612298</v>
      </c>
      <c r="N83" s="4">
        <f>F83-Proben_Infos!$G$2</f>
        <v>1146.0386310565</v>
      </c>
    </row>
    <row r="84" spans="1:14" x14ac:dyDescent="0.25">
      <c r="A84" s="4" t="str">
        <f t="shared" si="1"/>
        <v>57-11.2</v>
      </c>
      <c r="B84" s="16">
        <v>11.163440095667999</v>
      </c>
      <c r="C84" s="16">
        <v>57.099998474121101</v>
      </c>
      <c r="D84" s="17" t="s">
        <v>440</v>
      </c>
      <c r="E84" s="16">
        <v>1031</v>
      </c>
      <c r="F84" s="16">
        <v>1145.15592400737</v>
      </c>
      <c r="G84" s="16">
        <v>81.809881663337805</v>
      </c>
      <c r="H84" s="16" t="s">
        <v>441</v>
      </c>
      <c r="I84" s="16" t="s">
        <v>442</v>
      </c>
      <c r="J84" s="16" t="s">
        <v>5</v>
      </c>
      <c r="K84" s="16">
        <v>599307.34305038396</v>
      </c>
      <c r="L84" s="16">
        <v>235697.889406067</v>
      </c>
      <c r="M84" s="4">
        <f>B84-Proben_Infos!$D$2</f>
        <v>11.174540095667998</v>
      </c>
      <c r="N84" s="4">
        <f>F84-Proben_Infos!$G$2</f>
        <v>1146.15592400737</v>
      </c>
    </row>
    <row r="85" spans="1:14" x14ac:dyDescent="0.25">
      <c r="A85" s="4" t="str">
        <f t="shared" si="1"/>
        <v>56-11.2</v>
      </c>
      <c r="B85" s="16">
        <v>11.175641110206699</v>
      </c>
      <c r="C85" s="16">
        <v>56.099998474121101</v>
      </c>
      <c r="D85" s="16" t="s">
        <v>1030</v>
      </c>
      <c r="E85" s="16">
        <v>1227</v>
      </c>
      <c r="F85" s="16">
        <v>1145.78881689338</v>
      </c>
      <c r="G85" s="16">
        <v>61.472150826245503</v>
      </c>
      <c r="H85" s="16" t="s">
        <v>1031</v>
      </c>
      <c r="I85" s="16" t="s">
        <v>690</v>
      </c>
      <c r="J85" s="16" t="s">
        <v>5</v>
      </c>
      <c r="K85" s="16">
        <v>50222.5254797378</v>
      </c>
      <c r="L85" s="16">
        <v>39994.573461942302</v>
      </c>
      <c r="M85" s="4">
        <f>B85-Proben_Infos!$D$2</f>
        <v>11.186741110206698</v>
      </c>
      <c r="N85" s="4">
        <f>F85-Proben_Infos!$G$2</f>
        <v>1146.78881689338</v>
      </c>
    </row>
    <row r="86" spans="1:14" x14ac:dyDescent="0.25">
      <c r="A86" s="4" t="str">
        <f t="shared" si="1"/>
        <v>85-11.2</v>
      </c>
      <c r="B86" s="16">
        <v>11.183185087284601</v>
      </c>
      <c r="C86" s="16">
        <v>85</v>
      </c>
      <c r="D86" s="16" t="s">
        <v>1032</v>
      </c>
      <c r="E86" s="16">
        <v>1054</v>
      </c>
      <c r="F86" s="16">
        <v>1146.1801392223299</v>
      </c>
      <c r="G86" s="16">
        <v>66.137574176073002</v>
      </c>
      <c r="H86" s="16" t="s">
        <v>1033</v>
      </c>
      <c r="I86" s="16" t="s">
        <v>858</v>
      </c>
      <c r="J86" s="16" t="s">
        <v>5</v>
      </c>
      <c r="K86" s="16">
        <v>145979.868902535</v>
      </c>
      <c r="L86" s="16">
        <v>37835.317987303199</v>
      </c>
      <c r="M86" s="4">
        <f>B86-Proben_Infos!$D$2</f>
        <v>11.1942850872846</v>
      </c>
      <c r="N86" s="4">
        <f>F86-Proben_Infos!$G$2</f>
        <v>1147.1801392223299</v>
      </c>
    </row>
    <row r="87" spans="1:14" x14ac:dyDescent="0.25">
      <c r="A87" s="4" t="str">
        <f t="shared" si="1"/>
        <v>85-11.2</v>
      </c>
      <c r="B87" s="16">
        <v>11.1832975532484</v>
      </c>
      <c r="C87" s="16">
        <v>85.099998474121094</v>
      </c>
      <c r="D87" s="16" t="s">
        <v>119</v>
      </c>
      <c r="E87" s="16"/>
      <c r="F87" s="16">
        <v>1146.18597307395</v>
      </c>
      <c r="G87" s="16">
        <v>65.671784404379693</v>
      </c>
      <c r="H87" s="16" t="s">
        <v>1034</v>
      </c>
      <c r="I87" s="16" t="s">
        <v>1035</v>
      </c>
      <c r="J87" s="16" t="s">
        <v>141</v>
      </c>
      <c r="K87" s="16">
        <v>147771.33239440201</v>
      </c>
      <c r="L87" s="16">
        <v>37835.317987303199</v>
      </c>
      <c r="M87" s="4">
        <f>B87-Proben_Infos!$D$2</f>
        <v>11.194397553248399</v>
      </c>
      <c r="N87" s="4">
        <f>F87-Proben_Infos!$G$2</f>
        <v>1147.18597307395</v>
      </c>
    </row>
    <row r="88" spans="1:14" x14ac:dyDescent="0.25">
      <c r="A88" s="4" t="str">
        <f t="shared" si="1"/>
        <v>57-11.3</v>
      </c>
      <c r="B88" s="16">
        <v>11.268597100315599</v>
      </c>
      <c r="C88" s="16">
        <v>57</v>
      </c>
      <c r="D88" s="16" t="s">
        <v>913</v>
      </c>
      <c r="E88" s="16">
        <v>1144</v>
      </c>
      <c r="F88" s="16">
        <v>1150.61064418205</v>
      </c>
      <c r="G88" s="16">
        <v>83.649834480030705</v>
      </c>
      <c r="H88" s="16" t="s">
        <v>914</v>
      </c>
      <c r="I88" s="16" t="s">
        <v>256</v>
      </c>
      <c r="J88" s="16" t="s">
        <v>1767</v>
      </c>
      <c r="K88" s="16">
        <v>202673.48991522499</v>
      </c>
      <c r="L88" s="16">
        <v>43416.4168545063</v>
      </c>
      <c r="M88" s="4">
        <f>B88-Proben_Infos!$D$2</f>
        <v>11.279697100315598</v>
      </c>
      <c r="N88" s="4">
        <f>F88-Proben_Infos!$G$2</f>
        <v>1151.61064418205</v>
      </c>
    </row>
    <row r="89" spans="1:14" x14ac:dyDescent="0.25">
      <c r="A89" s="4" t="str">
        <f t="shared" si="1"/>
        <v>88-11.3</v>
      </c>
      <c r="B89" s="16">
        <v>11.305257276255</v>
      </c>
      <c r="C89" s="16">
        <v>88</v>
      </c>
      <c r="D89" s="16" t="s">
        <v>2065</v>
      </c>
      <c r="E89" s="16">
        <v>2089</v>
      </c>
      <c r="F89" s="16">
        <v>1152.5122864166699</v>
      </c>
      <c r="G89" s="16">
        <v>55.648683330047703</v>
      </c>
      <c r="H89" s="16" t="s">
        <v>2066</v>
      </c>
      <c r="I89" s="16" t="s">
        <v>2067</v>
      </c>
      <c r="J89" s="16" t="s">
        <v>5</v>
      </c>
      <c r="K89" s="16">
        <v>4521.1244209195702</v>
      </c>
      <c r="L89" s="16">
        <v>1993.6959326782201</v>
      </c>
      <c r="M89" s="4">
        <f>B89-Proben_Infos!$D$2</f>
        <v>11.316357276254999</v>
      </c>
      <c r="N89" s="4">
        <f>F89-Proben_Infos!$G$2</f>
        <v>1153.5122864166699</v>
      </c>
    </row>
    <row r="90" spans="1:14" x14ac:dyDescent="0.25">
      <c r="A90" s="4" t="str">
        <f t="shared" si="1"/>
        <v>57-11.4</v>
      </c>
      <c r="B90" s="16">
        <v>11.3597319912625</v>
      </c>
      <c r="C90" s="16">
        <v>57</v>
      </c>
      <c r="D90" s="16" t="s">
        <v>1036</v>
      </c>
      <c r="E90" s="16">
        <v>1278</v>
      </c>
      <c r="F90" s="16">
        <v>1155.3380071373899</v>
      </c>
      <c r="G90" s="16">
        <v>72.073378841992394</v>
      </c>
      <c r="H90" s="16" t="s">
        <v>1037</v>
      </c>
      <c r="I90" s="16" t="s">
        <v>720</v>
      </c>
      <c r="J90" s="16" t="s">
        <v>5</v>
      </c>
      <c r="K90" s="16">
        <v>1032560.7933441499</v>
      </c>
      <c r="L90" s="16">
        <v>251188.06438726201</v>
      </c>
      <c r="M90" s="4">
        <f>B90-Proben_Infos!$D$2</f>
        <v>11.370831991262499</v>
      </c>
      <c r="N90" s="4">
        <f>F90-Proben_Infos!$G$2</f>
        <v>1156.3380071373899</v>
      </c>
    </row>
    <row r="91" spans="1:14" x14ac:dyDescent="0.25">
      <c r="A91" s="4" t="str">
        <f t="shared" si="1"/>
        <v>112-11.4</v>
      </c>
      <c r="B91" s="16">
        <v>11.385861254649701</v>
      </c>
      <c r="C91" s="16">
        <v>112</v>
      </c>
      <c r="D91" s="16" t="s">
        <v>2068</v>
      </c>
      <c r="E91" s="16">
        <v>1134</v>
      </c>
      <c r="F91" s="16">
        <v>1156.6933882708299</v>
      </c>
      <c r="G91" s="16">
        <v>69.620736445873405</v>
      </c>
      <c r="H91" s="16" t="s">
        <v>2069</v>
      </c>
      <c r="I91" s="16" t="s">
        <v>469</v>
      </c>
      <c r="J91" s="16" t="s">
        <v>5</v>
      </c>
      <c r="K91" s="16">
        <v>345757.00154517102</v>
      </c>
      <c r="L91" s="16">
        <v>187867.120435722</v>
      </c>
      <c r="M91" s="4">
        <f>B91-Proben_Infos!$D$2</f>
        <v>11.3969612546497</v>
      </c>
      <c r="N91" s="4">
        <f>F91-Proben_Infos!$G$2</f>
        <v>1157.6933882708299</v>
      </c>
    </row>
    <row r="92" spans="1:14" x14ac:dyDescent="0.25">
      <c r="A92" s="4" t="str">
        <f t="shared" si="1"/>
        <v>72-11.4</v>
      </c>
      <c r="B92" s="16">
        <v>11.407581457734</v>
      </c>
      <c r="C92" s="16">
        <v>72.099998474121094</v>
      </c>
      <c r="D92" s="16" t="s">
        <v>1038</v>
      </c>
      <c r="E92" s="16"/>
      <c r="F92" s="16">
        <v>1157.8200619561301</v>
      </c>
      <c r="G92" s="16">
        <v>51.796534118933003</v>
      </c>
      <c r="H92" s="16" t="s">
        <v>1039</v>
      </c>
      <c r="I92" s="16" t="s">
        <v>1040</v>
      </c>
      <c r="J92" s="16" t="s">
        <v>141</v>
      </c>
      <c r="K92" s="16">
        <v>60942.3163001145</v>
      </c>
      <c r="L92" s="16">
        <v>39199.049311900599</v>
      </c>
      <c r="M92" s="4">
        <f>B92-Proben_Infos!$D$2</f>
        <v>11.418681457733999</v>
      </c>
      <c r="N92" s="4">
        <f>F92-Proben_Infos!$G$2</f>
        <v>1158.8200619561301</v>
      </c>
    </row>
    <row r="93" spans="1:14" x14ac:dyDescent="0.25">
      <c r="A93" s="4" t="str">
        <f t="shared" si="1"/>
        <v>71-11.4</v>
      </c>
      <c r="B93" s="16">
        <v>11.420571246737399</v>
      </c>
      <c r="C93" s="16">
        <v>71</v>
      </c>
      <c r="D93" s="16" t="s">
        <v>443</v>
      </c>
      <c r="E93" s="16">
        <v>1164</v>
      </c>
      <c r="F93" s="16">
        <v>1158.4938702714201</v>
      </c>
      <c r="G93" s="16">
        <v>68.255862432457505</v>
      </c>
      <c r="H93" s="16" t="s">
        <v>444</v>
      </c>
      <c r="I93" s="16" t="s">
        <v>256</v>
      </c>
      <c r="J93" s="16" t="s">
        <v>18</v>
      </c>
      <c r="K93" s="16">
        <v>2710804.8020540001</v>
      </c>
      <c r="L93" s="16">
        <v>574290.82419560698</v>
      </c>
      <c r="M93" s="4">
        <f>B93-Proben_Infos!$D$2</f>
        <v>11.431671246737398</v>
      </c>
      <c r="N93" s="4">
        <f>F93-Proben_Infos!$G$2</f>
        <v>1159.4938702714201</v>
      </c>
    </row>
    <row r="94" spans="1:14" x14ac:dyDescent="0.25">
      <c r="A94" s="4" t="str">
        <f t="shared" si="1"/>
        <v>57-11.4</v>
      </c>
      <c r="B94" s="16">
        <v>11.436612493395501</v>
      </c>
      <c r="C94" s="16">
        <v>57</v>
      </c>
      <c r="D94" s="16" t="s">
        <v>379</v>
      </c>
      <c r="E94" s="16">
        <v>839</v>
      </c>
      <c r="F94" s="16">
        <v>1159.32596426331</v>
      </c>
      <c r="G94" s="16">
        <v>88.479948054264298</v>
      </c>
      <c r="H94" s="16" t="s">
        <v>380</v>
      </c>
      <c r="I94" s="16" t="s">
        <v>378</v>
      </c>
      <c r="J94" s="16" t="s">
        <v>5</v>
      </c>
      <c r="K94" s="16">
        <v>843540.212958224</v>
      </c>
      <c r="L94" s="16">
        <v>732037.05645585095</v>
      </c>
      <c r="M94" s="4">
        <f>B94-Proben_Infos!$D$2</f>
        <v>11.4477124933955</v>
      </c>
      <c r="N94" s="4">
        <f>F94-Proben_Infos!$G$2</f>
        <v>1160.32596426331</v>
      </c>
    </row>
    <row r="95" spans="1:14" x14ac:dyDescent="0.25">
      <c r="A95" s="4" t="str">
        <f t="shared" si="1"/>
        <v>71-11.5</v>
      </c>
      <c r="B95" s="16">
        <v>11.4599536636042</v>
      </c>
      <c r="C95" s="16">
        <v>71.099998474121094</v>
      </c>
      <c r="D95" s="16">
        <v>1192461</v>
      </c>
      <c r="E95" s="16">
        <v>890</v>
      </c>
      <c r="F95" s="16">
        <v>1160.5367210023901</v>
      </c>
      <c r="G95" s="16">
        <v>62.258971343717803</v>
      </c>
      <c r="H95" s="16" t="s">
        <v>430</v>
      </c>
      <c r="I95" s="16" t="s">
        <v>247</v>
      </c>
      <c r="J95" s="16" t="s">
        <v>5</v>
      </c>
      <c r="K95" s="16">
        <v>809587.34062423999</v>
      </c>
      <c r="L95" s="16">
        <v>310658.252720994</v>
      </c>
      <c r="M95" s="4">
        <f>B95-Proben_Infos!$D$2</f>
        <v>11.471053663604199</v>
      </c>
      <c r="N95" s="4">
        <f>F95-Proben_Infos!$G$2</f>
        <v>1161.5367210023901</v>
      </c>
    </row>
    <row r="96" spans="1:14" x14ac:dyDescent="0.25">
      <c r="A96" s="4" t="str">
        <f t="shared" si="1"/>
        <v>71-11.5</v>
      </c>
      <c r="B96" s="16">
        <v>11.460115403011899</v>
      </c>
      <c r="C96" s="16">
        <v>71</v>
      </c>
      <c r="D96" s="16" t="s">
        <v>470</v>
      </c>
      <c r="E96" s="16">
        <v>1109</v>
      </c>
      <c r="F96" s="16">
        <v>1160.5451107736001</v>
      </c>
      <c r="G96" s="16">
        <v>69.157934221572603</v>
      </c>
      <c r="H96" s="16" t="s">
        <v>471</v>
      </c>
      <c r="I96" s="16" t="s">
        <v>337</v>
      </c>
      <c r="J96" s="16" t="s">
        <v>5</v>
      </c>
      <c r="K96" s="16">
        <v>1128894.4054451899</v>
      </c>
      <c r="L96" s="16">
        <v>310658.252720994</v>
      </c>
      <c r="M96" s="4">
        <f>B96-Proben_Infos!$D$2</f>
        <v>11.471215403011898</v>
      </c>
      <c r="N96" s="4">
        <f>F96-Proben_Infos!$G$2</f>
        <v>1161.5451107736001</v>
      </c>
    </row>
    <row r="97" spans="1:14" x14ac:dyDescent="0.25">
      <c r="A97" s="4" t="str">
        <f t="shared" si="1"/>
        <v>73-11.5</v>
      </c>
      <c r="B97" s="16">
        <v>11.493886846813201</v>
      </c>
      <c r="C97" s="16">
        <v>73</v>
      </c>
      <c r="D97" s="16" t="s">
        <v>10</v>
      </c>
      <c r="E97" s="16">
        <v>1163.4572395171499</v>
      </c>
      <c r="F97" s="16">
        <v>1162.29690825441</v>
      </c>
      <c r="G97" s="16">
        <v>88.310811905743407</v>
      </c>
      <c r="H97" s="16" t="s">
        <v>71</v>
      </c>
      <c r="I97" s="16" t="s">
        <v>11</v>
      </c>
      <c r="J97" s="16" t="s">
        <v>18</v>
      </c>
      <c r="K97" s="16">
        <v>281151.74876673298</v>
      </c>
      <c r="L97" s="16">
        <v>53842.911657580204</v>
      </c>
      <c r="M97" s="4">
        <f>B97-Proben_Infos!$D$2</f>
        <v>11.5049868468132</v>
      </c>
      <c r="N97" s="4">
        <f>F97-Proben_Infos!$G$2</f>
        <v>1163.29690825441</v>
      </c>
    </row>
    <row r="98" spans="1:14" x14ac:dyDescent="0.25">
      <c r="A98" s="4" t="str">
        <f t="shared" si="1"/>
        <v>71-11.5</v>
      </c>
      <c r="B98" s="16">
        <v>11.527942485470099</v>
      </c>
      <c r="C98" s="16">
        <v>71</v>
      </c>
      <c r="D98" s="16" t="s">
        <v>443</v>
      </c>
      <c r="E98" s="16">
        <v>1164</v>
      </c>
      <c r="F98" s="16">
        <v>1164.0634475340901</v>
      </c>
      <c r="G98" s="16">
        <v>73.066057220550107</v>
      </c>
      <c r="H98" s="16" t="s">
        <v>444</v>
      </c>
      <c r="I98" s="16" t="s">
        <v>256</v>
      </c>
      <c r="J98" s="16" t="s">
        <v>18</v>
      </c>
      <c r="K98" s="16">
        <v>1380867.66306758</v>
      </c>
      <c r="L98" s="16">
        <v>442478.35905265802</v>
      </c>
      <c r="M98" s="4">
        <f>B98-Proben_Infos!$D$2</f>
        <v>11.539042485470098</v>
      </c>
      <c r="N98" s="4">
        <f>F98-Proben_Infos!$G$2</f>
        <v>1165.0634475340901</v>
      </c>
    </row>
    <row r="99" spans="1:14" x14ac:dyDescent="0.25">
      <c r="A99" s="4" t="str">
        <f t="shared" si="1"/>
        <v>57-11.6</v>
      </c>
      <c r="B99" s="16">
        <v>11.604760335987001</v>
      </c>
      <c r="C99" s="16">
        <v>57</v>
      </c>
      <c r="D99" s="16" t="s">
        <v>443</v>
      </c>
      <c r="E99" s="16">
        <v>1164</v>
      </c>
      <c r="F99" s="16">
        <v>1168.0481547858301</v>
      </c>
      <c r="G99" s="16">
        <v>90.787313783022199</v>
      </c>
      <c r="H99" s="16" t="s">
        <v>444</v>
      </c>
      <c r="I99" s="16" t="s">
        <v>256</v>
      </c>
      <c r="J99" s="16" t="s">
        <v>18</v>
      </c>
      <c r="K99" s="16">
        <v>1765958.9717474999</v>
      </c>
      <c r="L99" s="16">
        <v>488157.084062137</v>
      </c>
      <c r="M99" s="4">
        <f>B99-Proben_Infos!$D$2</f>
        <v>11.615860335987</v>
      </c>
      <c r="N99" s="4">
        <f>F99-Proben_Infos!$G$2</f>
        <v>1169.0481547858301</v>
      </c>
    </row>
    <row r="100" spans="1:14" x14ac:dyDescent="0.25">
      <c r="A100" s="4" t="str">
        <f t="shared" si="1"/>
        <v>140-11.6</v>
      </c>
      <c r="B100" s="16">
        <v>11.6341950843641</v>
      </c>
      <c r="C100" s="16">
        <v>140.10000610351599</v>
      </c>
      <c r="D100" s="16" t="s">
        <v>1041</v>
      </c>
      <c r="E100" s="16">
        <v>1296</v>
      </c>
      <c r="F100" s="16">
        <v>1169.57499854053</v>
      </c>
      <c r="G100" s="16">
        <v>70.499657614566999</v>
      </c>
      <c r="H100" s="16" t="s">
        <v>1042</v>
      </c>
      <c r="I100" s="16" t="s">
        <v>1043</v>
      </c>
      <c r="J100" s="16" t="s">
        <v>5</v>
      </c>
      <c r="K100" s="16">
        <v>189883.057333654</v>
      </c>
      <c r="L100" s="16">
        <v>40372.475709877202</v>
      </c>
      <c r="M100" s="4">
        <f>B100-Proben_Infos!$D$2</f>
        <v>11.645295084364099</v>
      </c>
      <c r="N100" s="4">
        <f>F100-Proben_Infos!$G$2</f>
        <v>1170.57499854053</v>
      </c>
    </row>
    <row r="101" spans="1:14" x14ac:dyDescent="0.25">
      <c r="A101" s="4" t="str">
        <f t="shared" si="1"/>
        <v>141-11.7</v>
      </c>
      <c r="B101" s="16">
        <v>11.6584961392448</v>
      </c>
      <c r="C101" s="16">
        <v>141</v>
      </c>
      <c r="D101" s="16" t="s">
        <v>1044</v>
      </c>
      <c r="E101" s="16">
        <v>2268</v>
      </c>
      <c r="F101" s="16">
        <v>1170.83554656363</v>
      </c>
      <c r="G101" s="16">
        <v>64.485799244680393</v>
      </c>
      <c r="H101" s="16" t="s">
        <v>1045</v>
      </c>
      <c r="I101" s="16" t="s">
        <v>1046</v>
      </c>
      <c r="J101" s="16" t="s">
        <v>5</v>
      </c>
      <c r="K101" s="16">
        <v>71206.801792968399</v>
      </c>
      <c r="L101" s="16">
        <v>32344.175136444301</v>
      </c>
      <c r="M101" s="4">
        <f>B101-Proben_Infos!$D$2</f>
        <v>11.669596139244799</v>
      </c>
      <c r="N101" s="4">
        <f>F101-Proben_Infos!$G$2</f>
        <v>1171.83554656363</v>
      </c>
    </row>
    <row r="102" spans="1:14" x14ac:dyDescent="0.25">
      <c r="A102" s="4" t="str">
        <f t="shared" si="1"/>
        <v>57-11.7</v>
      </c>
      <c r="B102" s="16">
        <v>11.7185535164125</v>
      </c>
      <c r="C102" s="16">
        <v>57.099998474121101</v>
      </c>
      <c r="D102" s="16" t="s">
        <v>446</v>
      </c>
      <c r="E102" s="16">
        <v>1170</v>
      </c>
      <c r="F102" s="16">
        <v>1173.95085198692</v>
      </c>
      <c r="G102" s="16">
        <v>90.622910086687099</v>
      </c>
      <c r="H102" s="16" t="s">
        <v>447</v>
      </c>
      <c r="I102" s="16" t="s">
        <v>256</v>
      </c>
      <c r="J102" s="16" t="s">
        <v>18</v>
      </c>
      <c r="K102" s="16">
        <v>1583831.78598024</v>
      </c>
      <c r="L102" s="16">
        <v>438255.17543686897</v>
      </c>
      <c r="M102" s="4">
        <f>B102-Proben_Infos!$D$2</f>
        <v>11.729653516412499</v>
      </c>
      <c r="N102" s="4">
        <f>F102-Proben_Infos!$G$2</f>
        <v>1174.95085198692</v>
      </c>
    </row>
    <row r="103" spans="1:14" x14ac:dyDescent="0.25">
      <c r="A103" s="4" t="str">
        <f t="shared" si="1"/>
        <v>71-11.8</v>
      </c>
      <c r="B103" s="16">
        <v>11.7796825950744</v>
      </c>
      <c r="C103" s="16">
        <v>71</v>
      </c>
      <c r="D103" s="16" t="s">
        <v>143</v>
      </c>
      <c r="E103" s="16">
        <v>744</v>
      </c>
      <c r="F103" s="16">
        <v>1177.1217488734801</v>
      </c>
      <c r="G103" s="16">
        <v>84.183893330736893</v>
      </c>
      <c r="H103" s="16" t="s">
        <v>144</v>
      </c>
      <c r="I103" s="16" t="s">
        <v>140</v>
      </c>
      <c r="J103" s="16" t="s">
        <v>5</v>
      </c>
      <c r="K103" s="16">
        <v>300818.11594522098</v>
      </c>
      <c r="L103" s="16">
        <v>149226.273252243</v>
      </c>
      <c r="M103" s="4">
        <f>B103-Proben_Infos!$D$2</f>
        <v>11.790782595074399</v>
      </c>
      <c r="N103" s="4">
        <f>F103-Proben_Infos!$G$2</f>
        <v>1178.1217488734801</v>
      </c>
    </row>
    <row r="104" spans="1:14" x14ac:dyDescent="0.25">
      <c r="A104" s="4" t="str">
        <f t="shared" si="1"/>
        <v>71-11.8</v>
      </c>
      <c r="B104" s="16">
        <v>11.779954997672499</v>
      </c>
      <c r="C104" s="16">
        <v>71.099998474121094</v>
      </c>
      <c r="D104" s="16">
        <v>68854</v>
      </c>
      <c r="E104" s="16">
        <v>778</v>
      </c>
      <c r="F104" s="16">
        <v>1177.1358789825699</v>
      </c>
      <c r="G104" s="16">
        <v>67.012458630237703</v>
      </c>
      <c r="H104" s="16" t="s">
        <v>1047</v>
      </c>
      <c r="I104" s="16" t="s">
        <v>258</v>
      </c>
      <c r="J104" s="16" t="s">
        <v>5</v>
      </c>
      <c r="K104" s="16">
        <v>113899.57474108601</v>
      </c>
      <c r="L104" s="16">
        <v>149226.273252243</v>
      </c>
      <c r="M104" s="4">
        <f>B104-Proben_Infos!$D$2</f>
        <v>11.791054997672498</v>
      </c>
      <c r="N104" s="4">
        <f>F104-Proben_Infos!$G$2</f>
        <v>1178.1358789825699</v>
      </c>
    </row>
    <row r="105" spans="1:14" x14ac:dyDescent="0.25">
      <c r="A105" s="4" t="str">
        <f t="shared" si="1"/>
        <v>57-11.9</v>
      </c>
      <c r="B105" s="16">
        <v>11.918565487308401</v>
      </c>
      <c r="C105" s="16">
        <v>57.099998474121101</v>
      </c>
      <c r="D105" s="17" t="s">
        <v>1048</v>
      </c>
      <c r="E105" s="16">
        <v>903</v>
      </c>
      <c r="F105" s="16">
        <v>1184.3259034300499</v>
      </c>
      <c r="G105" s="16">
        <v>79.311121861120995</v>
      </c>
      <c r="H105" s="16" t="s">
        <v>1049</v>
      </c>
      <c r="I105" s="16" t="s">
        <v>234</v>
      </c>
      <c r="J105" s="16" t="s">
        <v>5</v>
      </c>
      <c r="K105" s="16">
        <v>237391.61949627</v>
      </c>
      <c r="L105" s="16">
        <v>156450.117711856</v>
      </c>
      <c r="M105" s="4">
        <f>B105-Proben_Infos!$D$2</f>
        <v>11.9296654873084</v>
      </c>
      <c r="N105" s="4">
        <f>F105-Proben_Infos!$G$2</f>
        <v>1185.3259034300499</v>
      </c>
    </row>
    <row r="106" spans="1:14" x14ac:dyDescent="0.25">
      <c r="A106" s="4" t="str">
        <f t="shared" si="1"/>
        <v>57-11.9</v>
      </c>
      <c r="B106" s="16">
        <v>11.9187259414489</v>
      </c>
      <c r="C106" s="16">
        <v>57</v>
      </c>
      <c r="D106" s="17" t="s">
        <v>1050</v>
      </c>
      <c r="E106" s="16">
        <v>699</v>
      </c>
      <c r="F106" s="16">
        <v>1184.3342265316901</v>
      </c>
      <c r="G106" s="16">
        <v>77.032788512966306</v>
      </c>
      <c r="H106" s="16" t="s">
        <v>1051</v>
      </c>
      <c r="I106" s="16" t="s">
        <v>778</v>
      </c>
      <c r="J106" s="16" t="s">
        <v>5</v>
      </c>
      <c r="K106" s="16">
        <v>148969.76421642501</v>
      </c>
      <c r="L106" s="16">
        <v>125024.282262065</v>
      </c>
      <c r="M106" s="4">
        <f>B106-Proben_Infos!$D$2</f>
        <v>11.929825941448899</v>
      </c>
      <c r="N106" s="4">
        <f>F106-Proben_Infos!$G$2</f>
        <v>1185.3342265316901</v>
      </c>
    </row>
    <row r="107" spans="1:14" x14ac:dyDescent="0.25">
      <c r="A107" s="4" t="str">
        <f t="shared" si="1"/>
        <v>57-12</v>
      </c>
      <c r="B107" s="16">
        <v>11.9782985130571</v>
      </c>
      <c r="C107" s="16">
        <v>57</v>
      </c>
      <c r="D107" s="16" t="s">
        <v>433</v>
      </c>
      <c r="E107" s="16">
        <v>965</v>
      </c>
      <c r="F107" s="16">
        <v>1187.4243840470899</v>
      </c>
      <c r="G107" s="16">
        <v>79.736305751661405</v>
      </c>
      <c r="H107" s="16" t="s">
        <v>434</v>
      </c>
      <c r="I107" s="16" t="s">
        <v>139</v>
      </c>
      <c r="J107" s="16" t="s">
        <v>5</v>
      </c>
      <c r="K107" s="16">
        <v>307130.74556749401</v>
      </c>
      <c r="L107" s="16">
        <v>67088.500862649904</v>
      </c>
      <c r="M107" s="4">
        <f>B107-Proben_Infos!$D$2</f>
        <v>11.989398513057099</v>
      </c>
      <c r="N107" s="4">
        <f>F107-Proben_Infos!$G$2</f>
        <v>1188.4243840470899</v>
      </c>
    </row>
    <row r="108" spans="1:14" x14ac:dyDescent="0.25">
      <c r="A108" s="4" t="str">
        <f t="shared" si="1"/>
        <v>57-12</v>
      </c>
      <c r="B108" s="16">
        <v>11.978957083261699</v>
      </c>
      <c r="C108" s="16">
        <v>57.099998474121101</v>
      </c>
      <c r="D108" s="16" t="s">
        <v>1052</v>
      </c>
      <c r="E108" s="16">
        <v>922</v>
      </c>
      <c r="F108" s="16">
        <v>1187.4585455011299</v>
      </c>
      <c r="G108" s="16">
        <v>81.410670831093</v>
      </c>
      <c r="H108" s="16" t="s">
        <v>1053</v>
      </c>
      <c r="I108" s="16" t="s">
        <v>30</v>
      </c>
      <c r="J108" s="16" t="s">
        <v>5</v>
      </c>
      <c r="K108" s="16">
        <v>288554.86466850399</v>
      </c>
      <c r="L108" s="16">
        <v>95616.928714234702</v>
      </c>
      <c r="M108" s="4">
        <f>B108-Proben_Infos!$D$2</f>
        <v>11.990057083261698</v>
      </c>
      <c r="N108" s="4">
        <f>F108-Proben_Infos!$G$2</f>
        <v>1188.4585455011299</v>
      </c>
    </row>
    <row r="109" spans="1:14" x14ac:dyDescent="0.25">
      <c r="A109" s="4" t="str">
        <f t="shared" si="1"/>
        <v>97-12.1</v>
      </c>
      <c r="B109" s="16">
        <v>12.0755477594884</v>
      </c>
      <c r="C109" s="16">
        <v>97.099998474121094</v>
      </c>
      <c r="D109" s="16" t="s">
        <v>536</v>
      </c>
      <c r="E109" s="16">
        <v>1197</v>
      </c>
      <c r="F109" s="16">
        <v>1192.4689117821599</v>
      </c>
      <c r="G109" s="16">
        <v>52.432553461554399</v>
      </c>
      <c r="H109" s="16" t="s">
        <v>537</v>
      </c>
      <c r="I109" s="16" t="s">
        <v>280</v>
      </c>
      <c r="J109" s="16" t="s">
        <v>18</v>
      </c>
      <c r="K109" s="16">
        <v>281155.48409285699</v>
      </c>
      <c r="L109" s="16">
        <v>40082.758983471802</v>
      </c>
      <c r="M109" s="4">
        <f>B109-Proben_Infos!$D$2</f>
        <v>12.086647759488399</v>
      </c>
      <c r="N109" s="4">
        <f>F109-Proben_Infos!$G$2</f>
        <v>1193.4689117821599</v>
      </c>
    </row>
    <row r="110" spans="1:14" x14ac:dyDescent="0.25">
      <c r="A110" s="4" t="str">
        <f t="shared" si="1"/>
        <v>57-12.2</v>
      </c>
      <c r="B110" s="16">
        <v>12.176471989173001</v>
      </c>
      <c r="C110" s="16">
        <v>57.099998474121101</v>
      </c>
      <c r="D110" s="16" t="s">
        <v>451</v>
      </c>
      <c r="E110" s="16">
        <v>1238</v>
      </c>
      <c r="F110" s="16">
        <v>1197.70406880874</v>
      </c>
      <c r="G110" s="16">
        <v>71.599820338965301</v>
      </c>
      <c r="H110" s="16" t="s">
        <v>452</v>
      </c>
      <c r="I110" s="16" t="s">
        <v>453</v>
      </c>
      <c r="J110" s="16" t="s">
        <v>5</v>
      </c>
      <c r="K110" s="16">
        <v>73331.8299095689</v>
      </c>
      <c r="L110" s="16">
        <v>74695.352920442107</v>
      </c>
      <c r="M110" s="4">
        <f>B110-Proben_Infos!$D$2</f>
        <v>12.187571989173</v>
      </c>
      <c r="N110" s="4">
        <f>F110-Proben_Infos!$G$2</f>
        <v>1198.70406880874</v>
      </c>
    </row>
    <row r="111" spans="1:14" x14ac:dyDescent="0.25">
      <c r="A111" s="4" t="str">
        <f t="shared" si="1"/>
        <v>57-12.2</v>
      </c>
      <c r="B111" s="16">
        <v>12.2229814973308</v>
      </c>
      <c r="C111" s="16">
        <v>57</v>
      </c>
      <c r="D111" s="16" t="s">
        <v>123</v>
      </c>
      <c r="E111" s="16">
        <v>1200</v>
      </c>
      <c r="F111" s="16">
        <v>1200.1471118961899</v>
      </c>
      <c r="G111" s="16">
        <v>82.451141416900697</v>
      </c>
      <c r="H111" s="16" t="s">
        <v>131</v>
      </c>
      <c r="I111" s="16" t="s">
        <v>256</v>
      </c>
      <c r="J111" s="16" t="s">
        <v>18</v>
      </c>
      <c r="K111" s="16">
        <v>669999.29530815897</v>
      </c>
      <c r="L111" s="16">
        <v>218670.06609662401</v>
      </c>
      <c r="M111" s="4">
        <f>B111-Proben_Infos!$D$2</f>
        <v>12.234081497330799</v>
      </c>
      <c r="N111" s="4">
        <f>F111-Proben_Infos!$G$2</f>
        <v>1201.1471118961899</v>
      </c>
    </row>
    <row r="112" spans="1:14" x14ac:dyDescent="0.25">
      <c r="A112" s="4" t="str">
        <f t="shared" si="1"/>
        <v>57-12.4</v>
      </c>
      <c r="B112" s="16">
        <v>12.4010026821453</v>
      </c>
      <c r="C112" s="16">
        <v>57</v>
      </c>
      <c r="D112" s="16" t="s">
        <v>448</v>
      </c>
      <c r="E112" s="16">
        <v>1212.1426577472901</v>
      </c>
      <c r="F112" s="16">
        <v>1211.7961882483901</v>
      </c>
      <c r="G112" s="16">
        <v>80.117638243958496</v>
      </c>
      <c r="H112" s="16" t="s">
        <v>449</v>
      </c>
      <c r="I112" s="16" t="s">
        <v>26</v>
      </c>
      <c r="J112" s="16" t="s">
        <v>18</v>
      </c>
      <c r="K112" s="16">
        <v>485473.724409302</v>
      </c>
      <c r="L112" s="16">
        <v>99377.342233312796</v>
      </c>
      <c r="M112" s="4">
        <f>B112-Proben_Infos!$D$2</f>
        <v>12.412102682145299</v>
      </c>
      <c r="N112" s="4">
        <f>F112-Proben_Infos!$G$2</f>
        <v>1212.7961882483901</v>
      </c>
    </row>
    <row r="113" spans="1:14" x14ac:dyDescent="0.25">
      <c r="A113" s="4" t="str">
        <f t="shared" si="1"/>
        <v>57-12.5</v>
      </c>
      <c r="B113" s="16">
        <v>12.462667933370099</v>
      </c>
      <c r="C113" s="16">
        <v>57</v>
      </c>
      <c r="D113" s="16" t="s">
        <v>448</v>
      </c>
      <c r="E113" s="16">
        <v>1212.1426577472901</v>
      </c>
      <c r="F113" s="16">
        <v>1215.8313440673201</v>
      </c>
      <c r="G113" s="16">
        <v>79.096749930177296</v>
      </c>
      <c r="H113" s="16" t="s">
        <v>449</v>
      </c>
      <c r="I113" s="16" t="s">
        <v>26</v>
      </c>
      <c r="J113" s="16" t="s">
        <v>18</v>
      </c>
      <c r="K113" s="16">
        <v>2147689.4263925501</v>
      </c>
      <c r="L113" s="16">
        <v>500182.05645540298</v>
      </c>
      <c r="M113" s="4">
        <f>B113-Proben_Infos!$D$2</f>
        <v>12.473767933370098</v>
      </c>
      <c r="N113" s="4">
        <f>F113-Proben_Infos!$G$2</f>
        <v>1216.8313440673201</v>
      </c>
    </row>
    <row r="114" spans="1:14" x14ac:dyDescent="0.25">
      <c r="A114" s="4" t="str">
        <f t="shared" si="1"/>
        <v>140-12.5</v>
      </c>
      <c r="B114" s="16">
        <v>12.4735776138725</v>
      </c>
      <c r="C114" s="16">
        <v>140</v>
      </c>
      <c r="D114" s="16" t="s">
        <v>1054</v>
      </c>
      <c r="E114" s="16">
        <v>1709</v>
      </c>
      <c r="F114" s="16">
        <v>1216.54523495218</v>
      </c>
      <c r="G114" s="16">
        <v>50.726989530487501</v>
      </c>
      <c r="H114" s="16" t="s">
        <v>1055</v>
      </c>
      <c r="I114" s="16" t="s">
        <v>1056</v>
      </c>
      <c r="J114" s="16" t="s">
        <v>5</v>
      </c>
      <c r="K114" s="16">
        <v>57405.8814263655</v>
      </c>
      <c r="L114" s="16">
        <v>17185.360934452001</v>
      </c>
      <c r="M114" s="4">
        <f>B114-Proben_Infos!$D$2</f>
        <v>12.484677613872499</v>
      </c>
      <c r="N114" s="4">
        <f>F114-Proben_Infos!$G$2</f>
        <v>1217.54523495218</v>
      </c>
    </row>
    <row r="115" spans="1:14" x14ac:dyDescent="0.25">
      <c r="A115" s="4" t="str">
        <f t="shared" si="1"/>
        <v>58-12.5</v>
      </c>
      <c r="B115" s="16">
        <v>12.474996588459</v>
      </c>
      <c r="C115" s="16">
        <v>58.099998474121101</v>
      </c>
      <c r="D115" s="16" t="s">
        <v>1057</v>
      </c>
      <c r="E115" s="16">
        <v>1093</v>
      </c>
      <c r="F115" s="16">
        <v>1216.6380876276501</v>
      </c>
      <c r="G115" s="16">
        <v>56.801762538612003</v>
      </c>
      <c r="H115" s="16" t="s">
        <v>1058</v>
      </c>
      <c r="I115" s="16" t="s">
        <v>906</v>
      </c>
      <c r="J115" s="16" t="s">
        <v>5</v>
      </c>
      <c r="K115" s="16">
        <v>99435.883426302098</v>
      </c>
      <c r="L115" s="16">
        <v>18660.1892089457</v>
      </c>
      <c r="M115" s="4">
        <f>B115-Proben_Infos!$D$2</f>
        <v>12.486096588458999</v>
      </c>
      <c r="N115" s="4">
        <f>F115-Proben_Infos!$G$2</f>
        <v>1217.6380876276501</v>
      </c>
    </row>
    <row r="116" spans="1:14" x14ac:dyDescent="0.25">
      <c r="A116" s="4" t="str">
        <f t="shared" si="1"/>
        <v>56-12.5</v>
      </c>
      <c r="B116" s="16">
        <v>12.477792814454601</v>
      </c>
      <c r="C116" s="16">
        <v>56.099998474121101</v>
      </c>
      <c r="D116" s="16" t="s">
        <v>1059</v>
      </c>
      <c r="E116" s="16">
        <v>1563</v>
      </c>
      <c r="F116" s="16">
        <v>1216.8210627614999</v>
      </c>
      <c r="G116" s="16">
        <v>54.898495392367103</v>
      </c>
      <c r="H116" s="16" t="s">
        <v>1060</v>
      </c>
      <c r="I116" s="16" t="s">
        <v>515</v>
      </c>
      <c r="J116" s="16" t="s">
        <v>5</v>
      </c>
      <c r="K116" s="16">
        <v>276966.05933504499</v>
      </c>
      <c r="L116" s="16">
        <v>111508.65878883599</v>
      </c>
      <c r="M116" s="4">
        <f>B116-Proben_Infos!$D$2</f>
        <v>12.4888928144546</v>
      </c>
      <c r="N116" s="4">
        <f>F116-Proben_Infos!$G$2</f>
        <v>1217.8210627614999</v>
      </c>
    </row>
    <row r="117" spans="1:14" x14ac:dyDescent="0.25">
      <c r="A117" s="4" t="str">
        <f t="shared" si="1"/>
        <v>57-12.6</v>
      </c>
      <c r="B117" s="16">
        <v>12.5879843693184</v>
      </c>
      <c r="C117" s="16">
        <v>57</v>
      </c>
      <c r="D117" s="16" t="s">
        <v>300</v>
      </c>
      <c r="E117" s="16">
        <v>1224</v>
      </c>
      <c r="F117" s="16">
        <v>1224.0316081655001</v>
      </c>
      <c r="G117" s="16">
        <v>77.668231376550594</v>
      </c>
      <c r="H117" s="16" t="s">
        <v>450</v>
      </c>
      <c r="I117" s="16" t="s">
        <v>26</v>
      </c>
      <c r="J117" s="16" t="s">
        <v>18</v>
      </c>
      <c r="K117" s="16">
        <v>504402.68656520301</v>
      </c>
      <c r="L117" s="16">
        <v>109682.715426326</v>
      </c>
      <c r="M117" s="4">
        <f>B117-Proben_Infos!$D$2</f>
        <v>12.599084369318399</v>
      </c>
      <c r="N117" s="4">
        <f>F117-Proben_Infos!$G$2</f>
        <v>1225.0316081655001</v>
      </c>
    </row>
    <row r="118" spans="1:14" x14ac:dyDescent="0.25">
      <c r="A118" s="4" t="str">
        <f t="shared" si="1"/>
        <v>111-12.6</v>
      </c>
      <c r="B118" s="16">
        <v>12.5953588347971</v>
      </c>
      <c r="C118" s="16">
        <v>111</v>
      </c>
      <c r="D118" s="16" t="s">
        <v>1061</v>
      </c>
      <c r="E118" s="16">
        <v>1185</v>
      </c>
      <c r="F118" s="16">
        <v>1224.5141670896401</v>
      </c>
      <c r="G118" s="16">
        <v>71.499122427508595</v>
      </c>
      <c r="H118" s="16" t="s">
        <v>1062</v>
      </c>
      <c r="I118" s="16" t="s">
        <v>445</v>
      </c>
      <c r="J118" s="16" t="s">
        <v>5</v>
      </c>
      <c r="K118" s="16">
        <v>77688.846807525799</v>
      </c>
      <c r="L118" s="16">
        <v>12686.8377211935</v>
      </c>
      <c r="M118" s="4">
        <f>B118-Proben_Infos!$D$2</f>
        <v>12.606458834797099</v>
      </c>
      <c r="N118" s="4">
        <f>F118-Proben_Infos!$G$2</f>
        <v>1225.5141670896401</v>
      </c>
    </row>
    <row r="119" spans="1:14" x14ac:dyDescent="0.25">
      <c r="A119" s="4" t="str">
        <f t="shared" si="1"/>
        <v>57-12.7</v>
      </c>
      <c r="B119" s="16">
        <v>12.679950516762</v>
      </c>
      <c r="C119" s="16">
        <v>57</v>
      </c>
      <c r="D119" s="16" t="s">
        <v>1063</v>
      </c>
      <c r="E119" s="16"/>
      <c r="F119" s="16">
        <v>1230.0495474040499</v>
      </c>
      <c r="G119" s="16">
        <v>68.128836829048097</v>
      </c>
      <c r="H119" s="16" t="s">
        <v>1064</v>
      </c>
      <c r="I119" s="16" t="s">
        <v>1065</v>
      </c>
      <c r="J119" s="16" t="s">
        <v>1767</v>
      </c>
      <c r="K119" s="16">
        <v>196802.39744027599</v>
      </c>
      <c r="L119" s="16">
        <v>126242.512066474</v>
      </c>
      <c r="M119" s="4">
        <f>B119-Proben_Infos!$D$2</f>
        <v>12.691050516761999</v>
      </c>
      <c r="N119" s="4">
        <f>F119-Proben_Infos!$G$2</f>
        <v>1231.0495474040499</v>
      </c>
    </row>
    <row r="120" spans="1:14" x14ac:dyDescent="0.25">
      <c r="A120" s="4" t="str">
        <f t="shared" si="1"/>
        <v>71-12.7</v>
      </c>
      <c r="B120" s="16">
        <v>12.682231409280501</v>
      </c>
      <c r="C120" s="16">
        <v>71.099998474121094</v>
      </c>
      <c r="D120" s="16" t="s">
        <v>930</v>
      </c>
      <c r="E120" s="16">
        <v>937</v>
      </c>
      <c r="F120" s="16">
        <v>1230.1988009388299</v>
      </c>
      <c r="G120" s="16">
        <v>75.281327491440706</v>
      </c>
      <c r="H120" s="16" t="s">
        <v>931</v>
      </c>
      <c r="I120" s="16" t="s">
        <v>932</v>
      </c>
      <c r="J120" s="16" t="s">
        <v>5</v>
      </c>
      <c r="K120" s="16">
        <v>355407.50458533899</v>
      </c>
      <c r="L120" s="16">
        <v>132272.44052743501</v>
      </c>
      <c r="M120" s="4">
        <f>B120-Proben_Infos!$D$2</f>
        <v>12.6933314092805</v>
      </c>
      <c r="N120" s="4">
        <f>F120-Proben_Infos!$G$2</f>
        <v>1231.1988009388299</v>
      </c>
    </row>
    <row r="121" spans="1:14" x14ac:dyDescent="0.25">
      <c r="A121" s="4" t="str">
        <f t="shared" si="1"/>
        <v>71-12.7</v>
      </c>
      <c r="B121" s="16">
        <v>12.689463990783899</v>
      </c>
      <c r="C121" s="16">
        <v>71</v>
      </c>
      <c r="D121" s="16" t="s">
        <v>1066</v>
      </c>
      <c r="E121" s="16">
        <v>1018</v>
      </c>
      <c r="F121" s="16">
        <v>1230.67207547772</v>
      </c>
      <c r="G121" s="16">
        <v>76.362495484608203</v>
      </c>
      <c r="H121" s="16" t="s">
        <v>1067</v>
      </c>
      <c r="I121" s="16" t="s">
        <v>30</v>
      </c>
      <c r="J121" s="16" t="s">
        <v>5</v>
      </c>
      <c r="K121" s="16">
        <v>523927.351610407</v>
      </c>
      <c r="L121" s="16">
        <v>132272.44052743501</v>
      </c>
      <c r="M121" s="4">
        <f>B121-Proben_Infos!$D$2</f>
        <v>12.700563990783898</v>
      </c>
      <c r="N121" s="4">
        <f>F121-Proben_Infos!$G$2</f>
        <v>1231.67207547772</v>
      </c>
    </row>
    <row r="122" spans="1:14" x14ac:dyDescent="0.25">
      <c r="A122" s="4" t="str">
        <f t="shared" si="1"/>
        <v>71-12.8</v>
      </c>
      <c r="B122" s="16">
        <v>12.785587414225599</v>
      </c>
      <c r="C122" s="16">
        <v>71</v>
      </c>
      <c r="D122" s="16" t="s">
        <v>944</v>
      </c>
      <c r="E122" s="16">
        <v>1165</v>
      </c>
      <c r="F122" s="16">
        <v>1236.96205214581</v>
      </c>
      <c r="G122" s="16">
        <v>85.258486732419399</v>
      </c>
      <c r="H122" s="16" t="s">
        <v>945</v>
      </c>
      <c r="I122" s="16" t="s">
        <v>26</v>
      </c>
      <c r="J122" s="16" t="s">
        <v>5</v>
      </c>
      <c r="K122" s="16">
        <v>714644.67923649598</v>
      </c>
      <c r="L122" s="16">
        <v>158867.642579693</v>
      </c>
      <c r="M122" s="4">
        <f>B122-Proben_Infos!$D$2</f>
        <v>12.796687414225598</v>
      </c>
      <c r="N122" s="4">
        <f>F122-Proben_Infos!$G$2</f>
        <v>1237.96205214581</v>
      </c>
    </row>
    <row r="123" spans="1:14" x14ac:dyDescent="0.25">
      <c r="A123" s="4" t="str">
        <f t="shared" si="1"/>
        <v>71-12.8</v>
      </c>
      <c r="B123" s="16">
        <v>12.795150574969499</v>
      </c>
      <c r="C123" s="16">
        <v>71.099998474121094</v>
      </c>
      <c r="D123" s="16" t="s">
        <v>423</v>
      </c>
      <c r="E123" s="16">
        <v>680</v>
      </c>
      <c r="F123" s="16">
        <v>1237.5878315427401</v>
      </c>
      <c r="G123" s="16">
        <v>87.094304838198198</v>
      </c>
      <c r="H123" s="16" t="s">
        <v>480</v>
      </c>
      <c r="I123" s="16" t="s">
        <v>424</v>
      </c>
      <c r="J123" s="16" t="s">
        <v>5</v>
      </c>
      <c r="K123" s="16">
        <v>302581.86974199797</v>
      </c>
      <c r="L123" s="16">
        <v>158867.642579693</v>
      </c>
      <c r="M123" s="4">
        <f>B123-Proben_Infos!$D$2</f>
        <v>12.806250574969498</v>
      </c>
      <c r="N123" s="4">
        <f>F123-Proben_Infos!$G$2</f>
        <v>1238.5878315427401</v>
      </c>
    </row>
    <row r="124" spans="1:14" x14ac:dyDescent="0.25">
      <c r="A124" s="4" t="str">
        <f t="shared" si="1"/>
        <v>57-12.9</v>
      </c>
      <c r="B124" s="16">
        <v>12.8667689074245</v>
      </c>
      <c r="C124" s="16">
        <v>57.099998474121101</v>
      </c>
      <c r="D124" s="16" t="s">
        <v>347</v>
      </c>
      <c r="E124" s="16"/>
      <c r="F124" s="16">
        <v>1242.2742817753699</v>
      </c>
      <c r="G124" s="16">
        <v>86.700224424116101</v>
      </c>
      <c r="H124" s="16" t="s">
        <v>348</v>
      </c>
      <c r="I124" s="16" t="s">
        <v>255</v>
      </c>
      <c r="J124" s="16" t="s">
        <v>1767</v>
      </c>
      <c r="K124" s="16">
        <v>59561.591777794398</v>
      </c>
      <c r="L124" s="16">
        <v>36290.975858115897</v>
      </c>
      <c r="M124" s="4">
        <f>B124-Proben_Infos!$D$2</f>
        <v>12.877868907424499</v>
      </c>
      <c r="N124" s="4">
        <f>F124-Proben_Infos!$G$2</f>
        <v>1243.2742817753699</v>
      </c>
    </row>
    <row r="125" spans="1:14" x14ac:dyDescent="0.25">
      <c r="A125" s="4" t="str">
        <f t="shared" si="1"/>
        <v>105-12.9</v>
      </c>
      <c r="B125" s="16">
        <v>12.902704700880101</v>
      </c>
      <c r="C125" s="16">
        <v>105</v>
      </c>
      <c r="D125" s="16" t="s">
        <v>2070</v>
      </c>
      <c r="E125" s="16">
        <v>1815</v>
      </c>
      <c r="F125" s="16">
        <v>1244.6257929293799</v>
      </c>
      <c r="G125" s="16">
        <v>51.191528955614601</v>
      </c>
      <c r="H125" s="16" t="s">
        <v>2071</v>
      </c>
      <c r="I125" s="16" t="s">
        <v>2072</v>
      </c>
      <c r="J125" s="16" t="s">
        <v>5</v>
      </c>
      <c r="K125" s="16">
        <v>27573.679414240101</v>
      </c>
      <c r="L125" s="16">
        <v>1911.35690991212</v>
      </c>
      <c r="M125" s="4">
        <f>B125-Proben_Infos!$D$2</f>
        <v>12.9138047008801</v>
      </c>
      <c r="N125" s="4">
        <f>F125-Proben_Infos!$G$2</f>
        <v>1245.6257929293799</v>
      </c>
    </row>
    <row r="126" spans="1:14" x14ac:dyDescent="0.25">
      <c r="A126" s="4" t="str">
        <f t="shared" si="1"/>
        <v>57-13.1</v>
      </c>
      <c r="B126" s="16">
        <v>13.0737549354289</v>
      </c>
      <c r="C126" s="16">
        <v>57.099998474121101</v>
      </c>
      <c r="D126" s="16" t="s">
        <v>673</v>
      </c>
      <c r="E126" s="16">
        <v>1251</v>
      </c>
      <c r="F126" s="16">
        <v>1255.81871496503</v>
      </c>
      <c r="G126" s="16">
        <v>75.4365897348261</v>
      </c>
      <c r="H126" s="16" t="s">
        <v>674</v>
      </c>
      <c r="I126" s="16" t="s">
        <v>26</v>
      </c>
      <c r="J126" s="16" t="s">
        <v>1767</v>
      </c>
      <c r="K126" s="16">
        <v>456249.76040956</v>
      </c>
      <c r="L126" s="16">
        <v>132854.26154614499</v>
      </c>
      <c r="M126" s="4">
        <f>B126-Proben_Infos!$D$2</f>
        <v>13.084854935428899</v>
      </c>
      <c r="N126" s="4">
        <f>F126-Proben_Infos!$G$2</f>
        <v>1256.81871496503</v>
      </c>
    </row>
    <row r="127" spans="1:14" x14ac:dyDescent="0.25">
      <c r="A127" s="4" t="str">
        <f t="shared" si="1"/>
        <v>71-13.1</v>
      </c>
      <c r="B127" s="16">
        <v>13.089413557925999</v>
      </c>
      <c r="C127" s="16">
        <v>71</v>
      </c>
      <c r="D127" s="16" t="s">
        <v>485</v>
      </c>
      <c r="E127" s="16">
        <v>1249</v>
      </c>
      <c r="F127" s="16">
        <v>1256.84335980845</v>
      </c>
      <c r="G127" s="16">
        <v>83.588523419071606</v>
      </c>
      <c r="H127" s="16" t="s">
        <v>486</v>
      </c>
      <c r="I127" s="16" t="s">
        <v>26</v>
      </c>
      <c r="J127" s="16" t="s">
        <v>18</v>
      </c>
      <c r="K127" s="16">
        <v>797599.575003598</v>
      </c>
      <c r="L127" s="16">
        <v>157358.95156013701</v>
      </c>
      <c r="M127" s="4">
        <f>B127-Proben_Infos!$D$2</f>
        <v>13.100513557925998</v>
      </c>
      <c r="N127" s="4">
        <f>F127-Proben_Infos!$G$2</f>
        <v>1257.84335980845</v>
      </c>
    </row>
    <row r="128" spans="1:14" x14ac:dyDescent="0.25">
      <c r="A128" s="4" t="str">
        <f t="shared" si="1"/>
        <v>140-13.1</v>
      </c>
      <c r="B128" s="16">
        <v>13.0899668069081</v>
      </c>
      <c r="C128" s="16">
        <v>140.10000610351599</v>
      </c>
      <c r="D128" s="16" t="s">
        <v>2073</v>
      </c>
      <c r="E128" s="16">
        <v>2048</v>
      </c>
      <c r="F128" s="16">
        <v>1256.8795624639899</v>
      </c>
      <c r="G128" s="16">
        <v>73.512913332710497</v>
      </c>
      <c r="H128" s="16" t="s">
        <v>2074</v>
      </c>
      <c r="I128" s="16" t="s">
        <v>2075</v>
      </c>
      <c r="J128" s="16" t="s">
        <v>5</v>
      </c>
      <c r="K128" s="16">
        <v>120252.459054753</v>
      </c>
      <c r="L128" s="16">
        <v>22988.523776382299</v>
      </c>
      <c r="M128" s="4">
        <f>B128-Proben_Infos!$D$2</f>
        <v>13.101066806908099</v>
      </c>
      <c r="N128" s="4">
        <f>F128-Proben_Infos!$G$2</f>
        <v>1257.8795624639899</v>
      </c>
    </row>
    <row r="129" spans="1:14" x14ac:dyDescent="0.25">
      <c r="A129" s="4" t="str">
        <f t="shared" si="1"/>
        <v>85-13.1</v>
      </c>
      <c r="B129" s="16">
        <v>13.106988885130701</v>
      </c>
      <c r="C129" s="16">
        <v>85.099998474121094</v>
      </c>
      <c r="D129" s="16" t="s">
        <v>809</v>
      </c>
      <c r="E129" s="16">
        <v>914</v>
      </c>
      <c r="F129" s="16">
        <v>1257.9934270250901</v>
      </c>
      <c r="G129" s="16">
        <v>59.009621530931597</v>
      </c>
      <c r="H129" s="16" t="s">
        <v>810</v>
      </c>
      <c r="I129" s="16" t="s">
        <v>242</v>
      </c>
      <c r="J129" s="16" t="s">
        <v>5</v>
      </c>
      <c r="K129" s="16">
        <v>171284.75068554899</v>
      </c>
      <c r="L129" s="16">
        <v>142789.21037146001</v>
      </c>
      <c r="M129" s="4">
        <f>B129-Proben_Infos!$D$2</f>
        <v>13.1180888851307</v>
      </c>
      <c r="N129" s="4">
        <f>F129-Proben_Infos!$G$2</f>
        <v>1258.9934270250901</v>
      </c>
    </row>
    <row r="130" spans="1:14" x14ac:dyDescent="0.25">
      <c r="A130" s="4" t="str">
        <f t="shared" si="1"/>
        <v>71-13.2</v>
      </c>
      <c r="B130" s="16">
        <v>13.1832423284961</v>
      </c>
      <c r="C130" s="16">
        <v>71</v>
      </c>
      <c r="D130" s="16" t="s">
        <v>273</v>
      </c>
      <c r="E130" s="16">
        <v>1259</v>
      </c>
      <c r="F130" s="16">
        <v>1262.9831825129399</v>
      </c>
      <c r="G130" s="16">
        <v>86.679576027153104</v>
      </c>
      <c r="H130" s="16" t="s">
        <v>274</v>
      </c>
      <c r="I130" s="16" t="s">
        <v>26</v>
      </c>
      <c r="J130" s="16" t="s">
        <v>1767</v>
      </c>
      <c r="K130" s="16">
        <v>248135.39080010899</v>
      </c>
      <c r="L130" s="16">
        <v>81223.228825248705</v>
      </c>
      <c r="M130" s="4">
        <f>B130-Proben_Infos!$D$2</f>
        <v>13.194342328496099</v>
      </c>
      <c r="N130" s="4">
        <f>F130-Proben_Infos!$G$2</f>
        <v>1263.9831825129399</v>
      </c>
    </row>
    <row r="131" spans="1:14" x14ac:dyDescent="0.25">
      <c r="A131" s="16" t="str">
        <f t="shared" si="1"/>
        <v>71-13.3</v>
      </c>
      <c r="B131" s="16">
        <v>13.253201162479799</v>
      </c>
      <c r="C131" s="16">
        <v>71.099998474121094</v>
      </c>
      <c r="D131" s="16" t="s">
        <v>507</v>
      </c>
      <c r="E131" s="16">
        <v>1674</v>
      </c>
      <c r="F131" s="16">
        <v>1267.5610410382501</v>
      </c>
      <c r="G131" s="16">
        <v>61.810816045725403</v>
      </c>
      <c r="H131" s="16" t="s">
        <v>508</v>
      </c>
      <c r="I131" s="16" t="s">
        <v>509</v>
      </c>
      <c r="J131" s="16" t="s">
        <v>5</v>
      </c>
      <c r="K131" s="16">
        <v>154795.704560018</v>
      </c>
      <c r="L131" s="16">
        <v>59029.436173386501</v>
      </c>
      <c r="M131" s="16">
        <f>B131-Proben_Infos!$D$2</f>
        <v>13.264301162479798</v>
      </c>
      <c r="N131" s="16">
        <f>F131-Proben_Infos!$G$2</f>
        <v>1268.5610410382501</v>
      </c>
    </row>
    <row r="132" spans="1:14" x14ac:dyDescent="0.25">
      <c r="A132" s="16" t="str">
        <f t="shared" ref="A132:A195" si="2">CONCATENATE(ROUND(C132,0),"-",ROUND(M132,1))</f>
        <v>85-13.3</v>
      </c>
      <c r="B132" s="16">
        <v>13.2668810161334</v>
      </c>
      <c r="C132" s="16">
        <v>85</v>
      </c>
      <c r="D132" s="16" t="s">
        <v>659</v>
      </c>
      <c r="E132" s="16"/>
      <c r="F132" s="16">
        <v>1268.4562022510199</v>
      </c>
      <c r="G132" s="16">
        <v>71.1246055252318</v>
      </c>
      <c r="H132" s="16" t="s">
        <v>660</v>
      </c>
      <c r="I132" s="16" t="s">
        <v>661</v>
      </c>
      <c r="J132" s="16" t="s">
        <v>1767</v>
      </c>
      <c r="K132" s="16">
        <v>75963.075757207698</v>
      </c>
      <c r="L132" s="16">
        <v>51319.2253896353</v>
      </c>
      <c r="M132" s="16">
        <f>B132-Proben_Infos!$D$2</f>
        <v>13.277981016133399</v>
      </c>
      <c r="N132" s="16">
        <f>F132-Proben_Infos!$G$2</f>
        <v>1269.4562022510199</v>
      </c>
    </row>
    <row r="133" spans="1:14" x14ac:dyDescent="0.25">
      <c r="A133" s="16" t="str">
        <f t="shared" si="2"/>
        <v>57-13.4</v>
      </c>
      <c r="B133" s="16">
        <v>13.3542965255472</v>
      </c>
      <c r="C133" s="16">
        <v>57</v>
      </c>
      <c r="D133" s="16" t="s">
        <v>1068</v>
      </c>
      <c r="E133" s="16">
        <v>2419</v>
      </c>
      <c r="F133" s="16">
        <v>1274.1763638407199</v>
      </c>
      <c r="G133" s="16">
        <v>68.410594167314898</v>
      </c>
      <c r="H133" s="16" t="s">
        <v>1069</v>
      </c>
      <c r="I133" s="16" t="s">
        <v>1070</v>
      </c>
      <c r="J133" s="16" t="s">
        <v>5</v>
      </c>
      <c r="K133" s="16">
        <v>65539.487413494702</v>
      </c>
      <c r="L133" s="16">
        <v>18301.888466149001</v>
      </c>
      <c r="M133" s="16">
        <f>B133-Proben_Infos!$D$2</f>
        <v>13.365396525547199</v>
      </c>
      <c r="N133" s="16">
        <f>F133-Proben_Infos!$G$2</f>
        <v>1275.1763638407199</v>
      </c>
    </row>
    <row r="134" spans="1:14" x14ac:dyDescent="0.25">
      <c r="A134" s="16" t="str">
        <f t="shared" si="2"/>
        <v>57-13.4</v>
      </c>
      <c r="B134" s="16">
        <v>13.3544230928165</v>
      </c>
      <c r="C134" s="16">
        <v>57.099998474121101</v>
      </c>
      <c r="D134" s="16" t="s">
        <v>465</v>
      </c>
      <c r="E134" s="16">
        <v>626</v>
      </c>
      <c r="F134" s="16">
        <v>1274.1846459549199</v>
      </c>
      <c r="G134" s="16">
        <v>68.588032845476107</v>
      </c>
      <c r="H134" s="16" t="s">
        <v>466</v>
      </c>
      <c r="I134" s="16" t="s">
        <v>437</v>
      </c>
      <c r="J134" s="16" t="s">
        <v>5</v>
      </c>
      <c r="K134" s="16">
        <v>53227.599798692499</v>
      </c>
      <c r="L134" s="16">
        <v>18895.2999944863</v>
      </c>
      <c r="M134" s="16">
        <f>B134-Proben_Infos!$D$2</f>
        <v>13.365523092816499</v>
      </c>
      <c r="N134" s="16">
        <f>F134-Proben_Infos!$G$2</f>
        <v>1275.1846459549199</v>
      </c>
    </row>
    <row r="135" spans="1:14" x14ac:dyDescent="0.25">
      <c r="A135" s="16" t="str">
        <f t="shared" si="2"/>
        <v>71-13.5</v>
      </c>
      <c r="B135" s="16">
        <v>13.518211607665499</v>
      </c>
      <c r="C135" s="16">
        <v>71</v>
      </c>
      <c r="D135" s="16" t="s">
        <v>1071</v>
      </c>
      <c r="E135" s="16">
        <v>958</v>
      </c>
      <c r="F135" s="16">
        <v>1284.9023867512201</v>
      </c>
      <c r="G135" s="16">
        <v>81.402467772829496</v>
      </c>
      <c r="H135" s="16" t="s">
        <v>1072</v>
      </c>
      <c r="I135" s="16" t="s">
        <v>256</v>
      </c>
      <c r="J135" s="16" t="s">
        <v>5</v>
      </c>
      <c r="K135" s="16">
        <v>139578.22789176399</v>
      </c>
      <c r="L135" s="16">
        <v>24234.417259145201</v>
      </c>
      <c r="M135" s="16">
        <f>B135-Proben_Infos!$D$2</f>
        <v>13.529311607665498</v>
      </c>
      <c r="N135" s="16">
        <f>F135-Proben_Infos!$G$2</f>
        <v>1285.9023867512201</v>
      </c>
    </row>
    <row r="136" spans="1:14" x14ac:dyDescent="0.25">
      <c r="A136" s="16" t="str">
        <f t="shared" si="2"/>
        <v>341-14.3</v>
      </c>
      <c r="B136" s="16">
        <v>14.2429635421254</v>
      </c>
      <c r="C136" s="16">
        <v>341</v>
      </c>
      <c r="D136" s="16" t="s">
        <v>22</v>
      </c>
      <c r="E136" s="16">
        <v>1335</v>
      </c>
      <c r="F136" s="16">
        <v>1332.32758858737</v>
      </c>
      <c r="G136" s="16">
        <v>85.953750949293195</v>
      </c>
      <c r="H136" s="16" t="s">
        <v>72</v>
      </c>
      <c r="I136" s="16" t="s">
        <v>23</v>
      </c>
      <c r="J136" s="16" t="s">
        <v>18</v>
      </c>
      <c r="K136" s="16">
        <v>282774.58615677501</v>
      </c>
      <c r="L136" s="16">
        <v>44459.472663914297</v>
      </c>
      <c r="M136" s="16">
        <f>B136-Proben_Infos!$D$2</f>
        <v>14.254063542125399</v>
      </c>
      <c r="N136" s="16">
        <f>F136-Proben_Infos!$G$2</f>
        <v>1333.32758858737</v>
      </c>
    </row>
    <row r="137" spans="1:14" x14ac:dyDescent="0.25">
      <c r="A137" s="16" t="str">
        <f t="shared" si="2"/>
        <v>103-14.6</v>
      </c>
      <c r="B137" s="16">
        <v>14.5832929480235</v>
      </c>
      <c r="C137" s="16">
        <v>103</v>
      </c>
      <c r="D137" s="16" t="s">
        <v>610</v>
      </c>
      <c r="E137" s="16">
        <v>1354</v>
      </c>
      <c r="F137" s="16">
        <v>1354.59754055033</v>
      </c>
      <c r="G137" s="16">
        <v>91.395628577928306</v>
      </c>
      <c r="H137" s="16" t="s">
        <v>611</v>
      </c>
      <c r="I137" s="16" t="s">
        <v>612</v>
      </c>
      <c r="J137" s="16" t="s">
        <v>18</v>
      </c>
      <c r="K137" s="16">
        <v>264527.01840040699</v>
      </c>
      <c r="L137" s="16">
        <v>70801.980487276203</v>
      </c>
      <c r="M137" s="16">
        <f>B137-Proben_Infos!$D$2</f>
        <v>14.594392948023499</v>
      </c>
      <c r="N137" s="16">
        <f>F137-Proben_Infos!$G$2</f>
        <v>1355.59754055033</v>
      </c>
    </row>
    <row r="138" spans="1:14" x14ac:dyDescent="0.25">
      <c r="A138" s="16" t="str">
        <f t="shared" si="2"/>
        <v>89-15</v>
      </c>
      <c r="B138" s="16">
        <v>14.9623980058005</v>
      </c>
      <c r="C138" s="16">
        <v>89</v>
      </c>
      <c r="D138" s="16" t="s">
        <v>373</v>
      </c>
      <c r="E138" s="16">
        <v>820</v>
      </c>
      <c r="F138" s="16">
        <v>1379.4048339528399</v>
      </c>
      <c r="G138" s="16">
        <v>69.774076643069293</v>
      </c>
      <c r="H138" s="16" t="s">
        <v>374</v>
      </c>
      <c r="I138" s="16" t="s">
        <v>299</v>
      </c>
      <c r="J138" s="16" t="s">
        <v>5</v>
      </c>
      <c r="K138" s="16">
        <v>18732.873623421699</v>
      </c>
      <c r="L138" s="16">
        <v>8762.2903863944794</v>
      </c>
      <c r="M138" s="16">
        <f>B138-Proben_Infos!$D$2</f>
        <v>14.973498005800499</v>
      </c>
      <c r="N138" s="16">
        <f>F138-Proben_Infos!$G$2</f>
        <v>1380.4048339528399</v>
      </c>
    </row>
    <row r="139" spans="1:14" x14ac:dyDescent="0.25">
      <c r="A139" s="16" t="str">
        <f t="shared" si="2"/>
        <v>164-15</v>
      </c>
      <c r="B139" s="16">
        <v>15.001092304819601</v>
      </c>
      <c r="C139" s="16">
        <v>164</v>
      </c>
      <c r="D139" s="16" t="s">
        <v>73</v>
      </c>
      <c r="E139" s="16">
        <v>1375</v>
      </c>
      <c r="F139" s="16">
        <v>1381.93685194911</v>
      </c>
      <c r="G139" s="16">
        <v>96.235359020439901</v>
      </c>
      <c r="H139" s="16" t="s">
        <v>385</v>
      </c>
      <c r="I139" s="16" t="s">
        <v>6</v>
      </c>
      <c r="J139" s="16" t="s">
        <v>18</v>
      </c>
      <c r="K139" s="16">
        <v>3917779.2644200502</v>
      </c>
      <c r="L139" s="16">
        <v>1633340.2854468499</v>
      </c>
      <c r="M139" s="16">
        <f>B139-Proben_Infos!$D$2</f>
        <v>15.0121923048196</v>
      </c>
      <c r="N139" s="16">
        <f>F139-Proben_Infos!$G$2</f>
        <v>1382.93685194911</v>
      </c>
    </row>
    <row r="140" spans="1:14" x14ac:dyDescent="0.25">
      <c r="A140" s="16" t="str">
        <f t="shared" si="2"/>
        <v>90-15.1</v>
      </c>
      <c r="B140" s="16">
        <v>15.0398298666851</v>
      </c>
      <c r="C140" s="16">
        <v>90</v>
      </c>
      <c r="D140" s="16" t="s">
        <v>1073</v>
      </c>
      <c r="E140" s="16">
        <v>700</v>
      </c>
      <c r="F140" s="16">
        <v>1384.4717009129599</v>
      </c>
      <c r="G140" s="16">
        <v>58.129782515224299</v>
      </c>
      <c r="H140" s="16" t="s">
        <v>1074</v>
      </c>
      <c r="I140" s="16" t="s">
        <v>1075</v>
      </c>
      <c r="J140" s="16" t="s">
        <v>5</v>
      </c>
      <c r="K140" s="16">
        <v>6542.74611308975</v>
      </c>
      <c r="L140" s="16">
        <v>4052.6080538587798</v>
      </c>
      <c r="M140" s="16">
        <f>B140-Proben_Infos!$D$2</f>
        <v>15.050929866685099</v>
      </c>
      <c r="N140" s="16">
        <f>F140-Proben_Infos!$G$2</f>
        <v>1385.4717009129599</v>
      </c>
    </row>
    <row r="141" spans="1:14" x14ac:dyDescent="0.25">
      <c r="A141" s="16" t="str">
        <f t="shared" si="2"/>
        <v>123-15.9</v>
      </c>
      <c r="B141" s="16">
        <v>15.864032953748801</v>
      </c>
      <c r="C141" s="16">
        <v>123.09999847412099</v>
      </c>
      <c r="D141" s="16" t="s">
        <v>2076</v>
      </c>
      <c r="E141" s="16">
        <v>1627</v>
      </c>
      <c r="F141" s="16">
        <v>1444.46461885452</v>
      </c>
      <c r="G141" s="16">
        <v>67.537965869404104</v>
      </c>
      <c r="H141" s="16" t="s">
        <v>2077</v>
      </c>
      <c r="I141" s="16" t="s">
        <v>2078</v>
      </c>
      <c r="J141" s="16" t="s">
        <v>5</v>
      </c>
      <c r="K141" s="16">
        <v>13929.6618173323</v>
      </c>
      <c r="L141" s="16">
        <v>3324.48684881592</v>
      </c>
      <c r="M141" s="16">
        <f>B141-Proben_Infos!$D$2</f>
        <v>15.8751329537488</v>
      </c>
      <c r="N141" s="16">
        <f>F141-Proben_Infos!$G$2</f>
        <v>1445.46461885452</v>
      </c>
    </row>
    <row r="142" spans="1:14" x14ac:dyDescent="0.25">
      <c r="A142" s="16" t="str">
        <f t="shared" si="2"/>
        <v>158-16</v>
      </c>
      <c r="B142" s="16">
        <v>15.9805128472372</v>
      </c>
      <c r="C142" s="16">
        <v>158</v>
      </c>
      <c r="D142" s="16" t="s">
        <v>2079</v>
      </c>
      <c r="E142" s="16">
        <v>1487</v>
      </c>
      <c r="F142" s="16">
        <v>1453.2893546151399</v>
      </c>
      <c r="G142" s="16">
        <v>51.692032270336803</v>
      </c>
      <c r="H142" s="16" t="s">
        <v>2080</v>
      </c>
      <c r="I142" s="16" t="s">
        <v>2081</v>
      </c>
      <c r="J142" s="16" t="s">
        <v>5</v>
      </c>
      <c r="K142" s="16">
        <v>60073.112035869301</v>
      </c>
      <c r="L142" s="16">
        <v>25849.462539985601</v>
      </c>
      <c r="M142" s="16">
        <f>B142-Proben_Infos!$D$2</f>
        <v>15.991612847237199</v>
      </c>
      <c r="N142" s="16">
        <f>F142-Proben_Infos!$G$2</f>
        <v>1454.2893546151399</v>
      </c>
    </row>
    <row r="143" spans="1:14" x14ac:dyDescent="0.25">
      <c r="A143" s="16" t="str">
        <f t="shared" si="2"/>
        <v>205-16.3</v>
      </c>
      <c r="B143" s="16">
        <v>16.313589636824801</v>
      </c>
      <c r="C143" s="16">
        <v>205</v>
      </c>
      <c r="D143" s="16">
        <v>6881</v>
      </c>
      <c r="E143" s="16"/>
      <c r="F143" s="16">
        <v>1478.5238785151801</v>
      </c>
      <c r="G143" s="16">
        <v>66.240050458005598</v>
      </c>
      <c r="H143" s="16" t="s">
        <v>281</v>
      </c>
      <c r="I143" s="16" t="s">
        <v>282</v>
      </c>
      <c r="J143" s="16" t="s">
        <v>5</v>
      </c>
      <c r="K143" s="16">
        <v>168972.735155406</v>
      </c>
      <c r="L143" s="16">
        <v>45418.025498631701</v>
      </c>
      <c r="M143" s="16">
        <f>B143-Proben_Infos!$D$2</f>
        <v>16.3246896368248</v>
      </c>
      <c r="N143" s="16">
        <f>F143-Proben_Infos!$G$2</f>
        <v>1479.5238785151801</v>
      </c>
    </row>
    <row r="144" spans="1:14" x14ac:dyDescent="0.25">
      <c r="A144" s="16" t="str">
        <f t="shared" si="2"/>
        <v>205-16.3</v>
      </c>
      <c r="B144" s="16">
        <v>16.318086564868999</v>
      </c>
      <c r="C144" s="16">
        <v>204.90000915527301</v>
      </c>
      <c r="D144" s="16" t="s">
        <v>1076</v>
      </c>
      <c r="E144" s="16">
        <v>1513</v>
      </c>
      <c r="F144" s="16">
        <v>1478.8645742398801</v>
      </c>
      <c r="G144" s="16">
        <v>63.449175953264302</v>
      </c>
      <c r="H144" s="16" t="s">
        <v>1077</v>
      </c>
      <c r="I144" s="16" t="s">
        <v>563</v>
      </c>
      <c r="J144" s="16" t="s">
        <v>5</v>
      </c>
      <c r="K144" s="16">
        <v>203709.75841927601</v>
      </c>
      <c r="L144" s="16">
        <v>53181.067353878803</v>
      </c>
      <c r="M144" s="16">
        <f>B144-Proben_Infos!$D$2</f>
        <v>16.329186564868998</v>
      </c>
      <c r="N144" s="16">
        <f>F144-Proben_Infos!$G$2</f>
        <v>1479.8645742398801</v>
      </c>
    </row>
    <row r="145" spans="1:14" x14ac:dyDescent="0.25">
      <c r="A145" s="16" t="str">
        <f t="shared" si="2"/>
        <v>147-16.5</v>
      </c>
      <c r="B145" s="16">
        <v>16.483803725009601</v>
      </c>
      <c r="C145" s="16">
        <v>147</v>
      </c>
      <c r="D145" s="16" t="s">
        <v>785</v>
      </c>
      <c r="E145" s="16">
        <v>1394</v>
      </c>
      <c r="F145" s="16">
        <v>1491.4196179083201</v>
      </c>
      <c r="G145" s="16">
        <v>52.212068597096497</v>
      </c>
      <c r="H145" s="16" t="s">
        <v>786</v>
      </c>
      <c r="I145" s="16" t="s">
        <v>787</v>
      </c>
      <c r="J145" s="16" t="s">
        <v>5</v>
      </c>
      <c r="K145" s="16">
        <v>15387.7283530654</v>
      </c>
      <c r="L145" s="16">
        <v>3419.76135524755</v>
      </c>
      <c r="M145" s="16">
        <f>B145-Proben_Infos!$D$2</f>
        <v>16.4949037250096</v>
      </c>
      <c r="N145" s="16">
        <f>F145-Proben_Infos!$G$2</f>
        <v>1492.4196179083201</v>
      </c>
    </row>
    <row r="146" spans="1:14" x14ac:dyDescent="0.25">
      <c r="A146" s="16" t="str">
        <f t="shared" si="2"/>
        <v>85-16.6</v>
      </c>
      <c r="B146" s="16">
        <v>16.595142776999001</v>
      </c>
      <c r="C146" s="16">
        <v>85.099998474121094</v>
      </c>
      <c r="D146" s="16" t="s">
        <v>792</v>
      </c>
      <c r="E146" s="16">
        <v>1492</v>
      </c>
      <c r="F146" s="16">
        <v>1499.8548738500799</v>
      </c>
      <c r="G146" s="16">
        <v>52.546648622891396</v>
      </c>
      <c r="H146" s="16" t="s">
        <v>793</v>
      </c>
      <c r="I146" s="16" t="s">
        <v>643</v>
      </c>
      <c r="J146" s="16" t="s">
        <v>18</v>
      </c>
      <c r="K146" s="16">
        <v>181570.60806775099</v>
      </c>
      <c r="L146" s="16">
        <v>36631.662310186301</v>
      </c>
      <c r="M146" s="16">
        <f>B146-Proben_Infos!$D$2</f>
        <v>16.606242776999</v>
      </c>
      <c r="N146" s="16">
        <f>F146-Proben_Infos!$G$2</f>
        <v>1500.8548738500799</v>
      </c>
    </row>
    <row r="147" spans="1:14" x14ac:dyDescent="0.25">
      <c r="A147" s="16" t="str">
        <f t="shared" si="2"/>
        <v>281-16.6</v>
      </c>
      <c r="B147" s="16">
        <v>16.637269591065799</v>
      </c>
      <c r="C147" s="16">
        <v>280.89999389648398</v>
      </c>
      <c r="D147" s="16" t="s">
        <v>33</v>
      </c>
      <c r="E147" s="16">
        <v>1502</v>
      </c>
      <c r="F147" s="16">
        <v>1503.0464804994599</v>
      </c>
      <c r="G147" s="16">
        <v>85.440373308773701</v>
      </c>
      <c r="H147" s="16" t="s">
        <v>34</v>
      </c>
      <c r="I147" s="16" t="s">
        <v>339</v>
      </c>
      <c r="J147" s="16" t="s">
        <v>18</v>
      </c>
      <c r="K147" s="16">
        <v>219325.35886866201</v>
      </c>
      <c r="L147" s="16">
        <v>39549.807152640999</v>
      </c>
      <c r="M147" s="16">
        <f>B147-Proben_Infos!$D$2</f>
        <v>16.648369591065798</v>
      </c>
      <c r="N147" s="16">
        <f>F147-Proben_Infos!$G$2</f>
        <v>1504.0464804994599</v>
      </c>
    </row>
    <row r="148" spans="1:14" x14ac:dyDescent="0.25">
      <c r="A148" s="16" t="str">
        <f t="shared" si="2"/>
        <v>191-16.9</v>
      </c>
      <c r="B148" s="16">
        <v>16.8456342659568</v>
      </c>
      <c r="C148" s="16">
        <v>191</v>
      </c>
      <c r="D148" s="16" t="s">
        <v>1827</v>
      </c>
      <c r="E148" s="16">
        <v>1529.7068374062101</v>
      </c>
      <c r="F148" s="16">
        <v>1518.8325800801999</v>
      </c>
      <c r="G148" s="16">
        <v>86.360132066650806</v>
      </c>
      <c r="H148" s="16" t="s">
        <v>1828</v>
      </c>
      <c r="I148" s="16" t="s">
        <v>210</v>
      </c>
      <c r="J148" s="16" t="s">
        <v>18</v>
      </c>
      <c r="K148" s="16">
        <v>213292.48222389101</v>
      </c>
      <c r="L148" s="16">
        <v>116169.667325314</v>
      </c>
      <c r="M148" s="16">
        <f>B148-Proben_Infos!$D$2</f>
        <v>16.856734265956799</v>
      </c>
      <c r="N148" s="16">
        <f>F148-Proben_Infos!$G$2</f>
        <v>1519.8325800801999</v>
      </c>
    </row>
    <row r="149" spans="1:14" x14ac:dyDescent="0.25">
      <c r="A149" s="16" t="str">
        <f t="shared" si="2"/>
        <v>72-17</v>
      </c>
      <c r="B149" s="16">
        <v>17.016072365889901</v>
      </c>
      <c r="C149" s="16">
        <v>72.099998474121094</v>
      </c>
      <c r="D149" s="16" t="s">
        <v>1830</v>
      </c>
      <c r="E149" s="16">
        <v>1529</v>
      </c>
      <c r="F149" s="16">
        <v>1531.74529102461</v>
      </c>
      <c r="G149" s="16">
        <v>57.3148699224244</v>
      </c>
      <c r="H149" s="16" t="s">
        <v>1831</v>
      </c>
      <c r="I149" s="16" t="s">
        <v>1832</v>
      </c>
      <c r="J149" s="16" t="s">
        <v>1767</v>
      </c>
      <c r="K149" s="16">
        <v>82349.213913457497</v>
      </c>
      <c r="L149" s="16">
        <v>13044.9173803218</v>
      </c>
      <c r="M149" s="16">
        <f>B149-Proben_Infos!$D$2</f>
        <v>17.0271723658899</v>
      </c>
      <c r="N149" s="16">
        <f>F149-Proben_Infos!$G$2</f>
        <v>1532.74529102461</v>
      </c>
    </row>
    <row r="150" spans="1:14" x14ac:dyDescent="0.25">
      <c r="A150" s="16" t="str">
        <f t="shared" si="2"/>
        <v>71-17.2</v>
      </c>
      <c r="B150" s="16">
        <v>17.175719182625802</v>
      </c>
      <c r="C150" s="16">
        <v>71</v>
      </c>
      <c r="D150" s="16" t="s">
        <v>305</v>
      </c>
      <c r="E150" s="16">
        <v>1635</v>
      </c>
      <c r="F150" s="16">
        <v>1543.84043406198</v>
      </c>
      <c r="G150" s="16">
        <v>81.786097425353006</v>
      </c>
      <c r="H150" s="16" t="s">
        <v>306</v>
      </c>
      <c r="I150" s="16" t="s">
        <v>307</v>
      </c>
      <c r="J150" s="16" t="s">
        <v>5</v>
      </c>
      <c r="K150" s="16">
        <v>172507.95864073001</v>
      </c>
      <c r="L150" s="16">
        <v>31115.913029177598</v>
      </c>
      <c r="M150" s="16">
        <f>B150-Proben_Infos!$D$2</f>
        <v>17.186819182625801</v>
      </c>
      <c r="N150" s="16">
        <f>F150-Proben_Infos!$G$2</f>
        <v>1544.84043406198</v>
      </c>
    </row>
    <row r="151" spans="1:14" x14ac:dyDescent="0.25">
      <c r="A151" s="16" t="str">
        <f t="shared" si="2"/>
        <v>83-17.8</v>
      </c>
      <c r="B151" s="16">
        <v>17.824455673319999</v>
      </c>
      <c r="C151" s="16">
        <v>83</v>
      </c>
      <c r="D151" s="16" t="s">
        <v>552</v>
      </c>
      <c r="E151" s="16">
        <v>1592</v>
      </c>
      <c r="F151" s="16">
        <v>1592.98993048746</v>
      </c>
      <c r="G151" s="16">
        <v>66.893245569106</v>
      </c>
      <c r="H151" s="16" t="s">
        <v>553</v>
      </c>
      <c r="I151" s="16" t="s">
        <v>237</v>
      </c>
      <c r="J151" s="16" t="s">
        <v>18</v>
      </c>
      <c r="K151" s="16">
        <v>122677.58221153999</v>
      </c>
      <c r="L151" s="16">
        <v>15283.268316051301</v>
      </c>
      <c r="M151" s="16">
        <f>B151-Proben_Infos!$D$2</f>
        <v>17.835555673319998</v>
      </c>
      <c r="N151" s="16">
        <f>F151-Proben_Infos!$G$2</f>
        <v>1593.98993048746</v>
      </c>
    </row>
    <row r="152" spans="1:14" x14ac:dyDescent="0.25">
      <c r="A152" s="16" t="str">
        <f t="shared" si="2"/>
        <v>57-17.9</v>
      </c>
      <c r="B152" s="16">
        <v>17.9085796027938</v>
      </c>
      <c r="C152" s="16">
        <v>57</v>
      </c>
      <c r="D152" s="16" t="s">
        <v>1078</v>
      </c>
      <c r="E152" s="16">
        <v>1746</v>
      </c>
      <c r="F152" s="16">
        <v>1599.3633175718701</v>
      </c>
      <c r="G152" s="16">
        <v>76.418880858262895</v>
      </c>
      <c r="H152" s="16" t="s">
        <v>1079</v>
      </c>
      <c r="I152" s="16" t="s">
        <v>301</v>
      </c>
      <c r="J152" s="16" t="s">
        <v>5</v>
      </c>
      <c r="K152" s="16">
        <v>789343.99526178802</v>
      </c>
      <c r="L152" s="16">
        <v>180080.21070088001</v>
      </c>
      <c r="M152" s="16">
        <f>B152-Proben_Infos!$D$2</f>
        <v>17.919679602793799</v>
      </c>
      <c r="N152" s="16">
        <f>F152-Proben_Infos!$G$2</f>
        <v>1600.3633175718701</v>
      </c>
    </row>
    <row r="153" spans="1:14" x14ac:dyDescent="0.25">
      <c r="A153" s="16" t="str">
        <f t="shared" si="2"/>
        <v>57-17.9</v>
      </c>
      <c r="B153" s="16">
        <v>17.9086650659269</v>
      </c>
      <c r="C153" s="16">
        <v>57.099998474121101</v>
      </c>
      <c r="D153" s="16" t="s">
        <v>1080</v>
      </c>
      <c r="E153" s="16">
        <v>1908</v>
      </c>
      <c r="F153" s="16">
        <v>1599.3697924195401</v>
      </c>
      <c r="G153" s="16">
        <v>86.917704295698499</v>
      </c>
      <c r="H153" s="16" t="s">
        <v>1081</v>
      </c>
      <c r="I153" s="16" t="s">
        <v>147</v>
      </c>
      <c r="J153" s="16" t="s">
        <v>5</v>
      </c>
      <c r="K153" s="16">
        <v>776742.63345154503</v>
      </c>
      <c r="L153" s="16">
        <v>180047.689702534</v>
      </c>
      <c r="M153" s="16">
        <f>B153-Proben_Infos!$D$2</f>
        <v>17.919765065926899</v>
      </c>
      <c r="N153" s="16">
        <f>F153-Proben_Infos!$G$2</f>
        <v>1600.3697924195401</v>
      </c>
    </row>
    <row r="154" spans="1:14" x14ac:dyDescent="0.25">
      <c r="A154" s="16" t="str">
        <f t="shared" si="2"/>
        <v>121-17.9</v>
      </c>
      <c r="B154" s="16">
        <v>17.922865850162498</v>
      </c>
      <c r="C154" s="16">
        <v>121</v>
      </c>
      <c r="D154" s="16" t="s">
        <v>1082</v>
      </c>
      <c r="E154" s="16">
        <v>953</v>
      </c>
      <c r="F154" s="16">
        <v>1600.5018391613301</v>
      </c>
      <c r="G154" s="16">
        <v>57.787586347158097</v>
      </c>
      <c r="H154" s="16" t="s">
        <v>1083</v>
      </c>
      <c r="I154" s="16" t="s">
        <v>383</v>
      </c>
      <c r="J154" s="16" t="s">
        <v>5</v>
      </c>
      <c r="K154" s="16">
        <v>226815.793666371</v>
      </c>
      <c r="L154" s="16">
        <v>42564.488490049203</v>
      </c>
      <c r="M154" s="16">
        <f>B154-Proben_Infos!$D$2</f>
        <v>17.933965850162497</v>
      </c>
      <c r="N154" s="16">
        <f>F154-Proben_Infos!$G$2</f>
        <v>1601.5018391613301</v>
      </c>
    </row>
    <row r="155" spans="1:14" x14ac:dyDescent="0.25">
      <c r="A155" s="16" t="str">
        <f t="shared" si="2"/>
        <v>177-17.9</v>
      </c>
      <c r="B155" s="16">
        <v>17.927360880157099</v>
      </c>
      <c r="C155" s="16">
        <v>176.90000915527301</v>
      </c>
      <c r="D155" s="16" t="s">
        <v>915</v>
      </c>
      <c r="E155" s="16">
        <v>1595</v>
      </c>
      <c r="F155" s="16">
        <v>1600.88531143147</v>
      </c>
      <c r="G155" s="16">
        <v>57.295169984736802</v>
      </c>
      <c r="H155" s="16" t="s">
        <v>916</v>
      </c>
      <c r="I155" s="16" t="s">
        <v>917</v>
      </c>
      <c r="J155" s="16" t="s">
        <v>1767</v>
      </c>
      <c r="K155" s="16">
        <v>614851.72546499001</v>
      </c>
      <c r="L155" s="16">
        <v>286833.64840351499</v>
      </c>
      <c r="M155" s="16">
        <f>B155-Proben_Infos!$D$2</f>
        <v>17.938460880157098</v>
      </c>
      <c r="N155" s="16">
        <f>F155-Proben_Infos!$G$2</f>
        <v>1601.88531143147</v>
      </c>
    </row>
    <row r="156" spans="1:14" x14ac:dyDescent="0.25">
      <c r="A156" s="16" t="str">
        <f t="shared" si="2"/>
        <v>149-17.9</v>
      </c>
      <c r="B156" s="16">
        <v>17.929200897740401</v>
      </c>
      <c r="C156" s="16">
        <v>149</v>
      </c>
      <c r="D156" s="16" t="s">
        <v>8</v>
      </c>
      <c r="E156" s="16">
        <v>1595</v>
      </c>
      <c r="F156" s="16">
        <v>1601.04228384781</v>
      </c>
      <c r="G156" s="16">
        <v>90.847770130341104</v>
      </c>
      <c r="H156" s="16" t="s">
        <v>386</v>
      </c>
      <c r="I156" s="16" t="s">
        <v>9</v>
      </c>
      <c r="J156" s="16" t="s">
        <v>18</v>
      </c>
      <c r="K156" s="16">
        <v>2683005.9824811802</v>
      </c>
      <c r="L156" s="16">
        <v>1296849.5323860201</v>
      </c>
      <c r="M156" s="16">
        <f>B156-Proben_Infos!$D$2</f>
        <v>17.9403008977404</v>
      </c>
      <c r="N156" s="16">
        <f>F156-Proben_Infos!$G$2</f>
        <v>1602.04228384781</v>
      </c>
    </row>
    <row r="157" spans="1:14" x14ac:dyDescent="0.25">
      <c r="A157" s="16" t="str">
        <f t="shared" si="2"/>
        <v>154-18.1</v>
      </c>
      <c r="B157" s="16">
        <v>18.110763090315402</v>
      </c>
      <c r="C157" s="16">
        <v>154</v>
      </c>
      <c r="D157" s="16" t="s">
        <v>1084</v>
      </c>
      <c r="E157" s="16">
        <v>1365</v>
      </c>
      <c r="F157" s="16">
        <v>1616.5314054426899</v>
      </c>
      <c r="G157" s="16">
        <v>73.429722543873197</v>
      </c>
      <c r="H157" s="16" t="s">
        <v>1085</v>
      </c>
      <c r="I157" s="16" t="s">
        <v>403</v>
      </c>
      <c r="J157" s="16" t="s">
        <v>5</v>
      </c>
      <c r="K157" s="16">
        <v>3640.6140402882602</v>
      </c>
      <c r="L157" s="16">
        <v>3382.6573624593502</v>
      </c>
      <c r="M157" s="16">
        <f>B157-Proben_Infos!$D$2</f>
        <v>18.121863090315401</v>
      </c>
      <c r="N157" s="16">
        <f>F157-Proben_Infos!$G$2</f>
        <v>1617.5314054426899</v>
      </c>
    </row>
    <row r="158" spans="1:14" x14ac:dyDescent="0.25">
      <c r="A158" s="16" t="str">
        <f t="shared" si="2"/>
        <v>105-18.4</v>
      </c>
      <c r="B158" s="16">
        <v>18.4094615394173</v>
      </c>
      <c r="C158" s="16">
        <v>105</v>
      </c>
      <c r="D158" s="16" t="s">
        <v>205</v>
      </c>
      <c r="E158" s="16">
        <v>1635</v>
      </c>
      <c r="F158" s="16">
        <v>1642.0134539502701</v>
      </c>
      <c r="G158" s="16">
        <v>81.565516604370302</v>
      </c>
      <c r="H158" s="16" t="s">
        <v>206</v>
      </c>
      <c r="I158" s="16" t="s">
        <v>207</v>
      </c>
      <c r="J158" s="16" t="s">
        <v>18</v>
      </c>
      <c r="K158" s="16">
        <v>179361.20680857901</v>
      </c>
      <c r="L158" s="16">
        <v>58093.772542520797</v>
      </c>
      <c r="M158" s="16">
        <f>B158-Proben_Infos!$D$2</f>
        <v>18.420561539417299</v>
      </c>
      <c r="N158" s="16">
        <f>F158-Proben_Infos!$G$2</f>
        <v>1643.0134539502701</v>
      </c>
    </row>
    <row r="159" spans="1:14" x14ac:dyDescent="0.25">
      <c r="A159" s="16" t="str">
        <f t="shared" si="2"/>
        <v>181-18.5</v>
      </c>
      <c r="B159" s="16">
        <v>18.533400306626099</v>
      </c>
      <c r="C159" s="16">
        <v>181</v>
      </c>
      <c r="D159" s="16" t="s">
        <v>1086</v>
      </c>
      <c r="E159" s="16">
        <v>2152</v>
      </c>
      <c r="F159" s="16">
        <v>1652.5867049580499</v>
      </c>
      <c r="G159" s="16">
        <v>56.5473780864803</v>
      </c>
      <c r="H159" s="16" t="s">
        <v>1087</v>
      </c>
      <c r="I159" s="16" t="s">
        <v>1088</v>
      </c>
      <c r="J159" s="16" t="s">
        <v>5</v>
      </c>
      <c r="K159" s="16">
        <v>14274.343162511601</v>
      </c>
      <c r="L159" s="16">
        <v>4539.4250331275198</v>
      </c>
      <c r="M159" s="16">
        <f>B159-Proben_Infos!$D$2</f>
        <v>18.544500306626098</v>
      </c>
      <c r="N159" s="16">
        <f>F159-Proben_Infos!$G$2</f>
        <v>1653.5867049580499</v>
      </c>
    </row>
    <row r="160" spans="1:14" x14ac:dyDescent="0.25">
      <c r="A160" s="16" t="str">
        <f t="shared" si="2"/>
        <v>355-18.8</v>
      </c>
      <c r="B160" s="16">
        <v>18.756137426614</v>
      </c>
      <c r="C160" s="16">
        <v>355</v>
      </c>
      <c r="D160" s="16" t="s">
        <v>27</v>
      </c>
      <c r="E160" s="16">
        <v>1704</v>
      </c>
      <c r="F160" s="16">
        <v>1671.58847116419</v>
      </c>
      <c r="G160" s="16">
        <v>71.537357605622404</v>
      </c>
      <c r="H160" s="16" t="s">
        <v>1846</v>
      </c>
      <c r="I160" s="16" t="s">
        <v>387</v>
      </c>
      <c r="J160" s="16" t="s">
        <v>5</v>
      </c>
      <c r="K160" s="16">
        <v>120590.48318769901</v>
      </c>
      <c r="L160" s="16">
        <v>13940.202541234399</v>
      </c>
      <c r="M160" s="16">
        <f>B160-Proben_Infos!$D$2</f>
        <v>18.767237426613999</v>
      </c>
      <c r="N160" s="16">
        <f>F160-Proben_Infos!$G$2</f>
        <v>1672.58847116419</v>
      </c>
    </row>
    <row r="161" spans="1:14" x14ac:dyDescent="0.25">
      <c r="A161" s="16" t="str">
        <f t="shared" si="2"/>
        <v>71-19.1</v>
      </c>
      <c r="B161" s="16">
        <v>19.113265295697801</v>
      </c>
      <c r="C161" s="16">
        <v>71</v>
      </c>
      <c r="D161" s="16" t="s">
        <v>145</v>
      </c>
      <c r="E161" s="16">
        <v>1972</v>
      </c>
      <c r="F161" s="16">
        <v>1702.0551498857101</v>
      </c>
      <c r="G161" s="16">
        <v>62.867466438603103</v>
      </c>
      <c r="H161" s="16" t="s">
        <v>146</v>
      </c>
      <c r="I161" s="16" t="s">
        <v>147</v>
      </c>
      <c r="J161" s="16" t="s">
        <v>5</v>
      </c>
      <c r="K161" s="16">
        <v>195410.35777917999</v>
      </c>
      <c r="L161" s="16">
        <v>20545.671800800301</v>
      </c>
      <c r="M161" s="16">
        <f>B161-Proben_Infos!$D$2</f>
        <v>19.1243652956978</v>
      </c>
      <c r="N161" s="16">
        <f>F161-Proben_Infos!$G$2</f>
        <v>1703.0551498857101</v>
      </c>
    </row>
    <row r="162" spans="1:14" x14ac:dyDescent="0.25">
      <c r="A162" s="16" t="str">
        <f t="shared" si="2"/>
        <v>71-19.1</v>
      </c>
      <c r="B162" s="16">
        <v>19.116699451087801</v>
      </c>
      <c r="C162" s="16">
        <v>71.099998474121094</v>
      </c>
      <c r="D162" s="16" t="s">
        <v>388</v>
      </c>
      <c r="E162" s="16">
        <v>1700</v>
      </c>
      <c r="F162" s="16">
        <v>1702.34811864566</v>
      </c>
      <c r="G162" s="16">
        <v>61.942077346700501</v>
      </c>
      <c r="H162" s="16" t="s">
        <v>389</v>
      </c>
      <c r="I162" s="16" t="s">
        <v>390</v>
      </c>
      <c r="J162" s="16" t="s">
        <v>18</v>
      </c>
      <c r="K162" s="16">
        <v>93603.238686811295</v>
      </c>
      <c r="L162" s="16">
        <v>20545.671800800301</v>
      </c>
      <c r="M162" s="16">
        <f>B162-Proben_Infos!$D$2</f>
        <v>19.1277994510878</v>
      </c>
      <c r="N162" s="16">
        <f>F162-Proben_Infos!$G$2</f>
        <v>1703.34811864566</v>
      </c>
    </row>
    <row r="163" spans="1:14" x14ac:dyDescent="0.25">
      <c r="A163" s="16" t="str">
        <f t="shared" si="2"/>
        <v>85-19.3</v>
      </c>
      <c r="B163" s="16">
        <v>19.260113082898702</v>
      </c>
      <c r="C163" s="16">
        <v>85</v>
      </c>
      <c r="D163" s="16" t="s">
        <v>457</v>
      </c>
      <c r="E163" s="16">
        <v>1703</v>
      </c>
      <c r="F163" s="16">
        <v>1714.58277581726</v>
      </c>
      <c r="G163" s="16">
        <v>72.315942443763703</v>
      </c>
      <c r="H163" s="16" t="s">
        <v>458</v>
      </c>
      <c r="I163" s="16" t="s">
        <v>363</v>
      </c>
      <c r="J163" s="16" t="s">
        <v>18</v>
      </c>
      <c r="K163" s="16">
        <v>364552.09383896698</v>
      </c>
      <c r="L163" s="16">
        <v>55422.343920007603</v>
      </c>
      <c r="M163" s="16">
        <f>B163-Proben_Infos!$D$2</f>
        <v>19.271213082898701</v>
      </c>
      <c r="N163" s="16">
        <f>F163-Proben_Infos!$G$2</f>
        <v>1715.58277581726</v>
      </c>
    </row>
    <row r="164" spans="1:14" x14ac:dyDescent="0.25">
      <c r="A164" s="16" t="str">
        <f t="shared" si="2"/>
        <v>163-19.4</v>
      </c>
      <c r="B164" s="16">
        <v>19.4090276864533</v>
      </c>
      <c r="C164" s="16">
        <v>163</v>
      </c>
      <c r="D164" s="16" t="s">
        <v>2082</v>
      </c>
      <c r="E164" s="16">
        <v>1937</v>
      </c>
      <c r="F164" s="16">
        <v>1727.28672243191</v>
      </c>
      <c r="G164" s="16">
        <v>86.385035980493598</v>
      </c>
      <c r="H164" s="16" t="s">
        <v>2083</v>
      </c>
      <c r="I164" s="16" t="s">
        <v>2084</v>
      </c>
      <c r="J164" s="16" t="s">
        <v>5</v>
      </c>
      <c r="K164" s="16">
        <v>155250.554335667</v>
      </c>
      <c r="L164" s="16">
        <v>61941.872659362401</v>
      </c>
      <c r="M164" s="16">
        <f>B164-Proben_Infos!$D$2</f>
        <v>19.420127686453299</v>
      </c>
      <c r="N164" s="16">
        <f>F164-Proben_Infos!$G$2</f>
        <v>1728.28672243191</v>
      </c>
    </row>
    <row r="165" spans="1:14" x14ac:dyDescent="0.25">
      <c r="A165" s="16" t="str">
        <f t="shared" si="2"/>
        <v>71-19.8</v>
      </c>
      <c r="B165" s="16">
        <v>19.760961042016699</v>
      </c>
      <c r="C165" s="16">
        <v>71</v>
      </c>
      <c r="D165" s="16" t="s">
        <v>391</v>
      </c>
      <c r="E165" s="16">
        <v>1792</v>
      </c>
      <c r="F165" s="16">
        <v>1757.3102557474299</v>
      </c>
      <c r="G165" s="16">
        <v>82.732202929900197</v>
      </c>
      <c r="H165" s="16" t="s">
        <v>392</v>
      </c>
      <c r="I165" s="16" t="s">
        <v>217</v>
      </c>
      <c r="J165" s="16" t="s">
        <v>5</v>
      </c>
      <c r="K165" s="16">
        <v>288464.502672909</v>
      </c>
      <c r="L165" s="16">
        <v>40248.563251248299</v>
      </c>
      <c r="M165" s="16">
        <f>B165-Proben_Infos!$D$2</f>
        <v>19.772061042016698</v>
      </c>
      <c r="N165" s="16">
        <f>F165-Proben_Infos!$G$2</f>
        <v>1758.3102557474299</v>
      </c>
    </row>
    <row r="166" spans="1:14" x14ac:dyDescent="0.25">
      <c r="A166" s="16" t="str">
        <f t="shared" si="2"/>
        <v>219-20</v>
      </c>
      <c r="B166" s="16">
        <v>19.996009845662599</v>
      </c>
      <c r="C166" s="16">
        <v>219</v>
      </c>
      <c r="D166" s="16" t="s">
        <v>283</v>
      </c>
      <c r="E166" s="16">
        <v>1772</v>
      </c>
      <c r="F166" s="16">
        <v>1777.3623351410899</v>
      </c>
      <c r="G166" s="16">
        <v>79.170590876173307</v>
      </c>
      <c r="H166" s="16" t="s">
        <v>284</v>
      </c>
      <c r="I166" s="16" t="s">
        <v>215</v>
      </c>
      <c r="J166" s="16" t="s">
        <v>1767</v>
      </c>
      <c r="K166" s="16">
        <v>418136.57233497797</v>
      </c>
      <c r="L166" s="16">
        <v>76374.233997314906</v>
      </c>
      <c r="M166" s="16">
        <f>B166-Proben_Infos!$D$2</f>
        <v>20.007109845662598</v>
      </c>
      <c r="N166" s="16">
        <f>F166-Proben_Infos!$G$2</f>
        <v>1778.3623351410899</v>
      </c>
    </row>
    <row r="167" spans="1:14" x14ac:dyDescent="0.25">
      <c r="A167" s="16" t="str">
        <f t="shared" si="2"/>
        <v>97-20.2</v>
      </c>
      <c r="B167" s="3">
        <v>20.185635911031198</v>
      </c>
      <c r="C167" s="3">
        <v>97</v>
      </c>
      <c r="D167" s="3" t="s">
        <v>285</v>
      </c>
      <c r="E167" s="3">
        <v>1880</v>
      </c>
      <c r="F167" s="3">
        <v>1793.5393879867099</v>
      </c>
      <c r="G167" s="3">
        <v>88.497247607367498</v>
      </c>
      <c r="H167" s="3" t="s">
        <v>286</v>
      </c>
      <c r="I167" s="3" t="s">
        <v>287</v>
      </c>
      <c r="J167" s="3" t="s">
        <v>5</v>
      </c>
      <c r="K167" s="3">
        <v>581421.11526167195</v>
      </c>
      <c r="L167" s="3">
        <v>96108.246043039006</v>
      </c>
      <c r="M167" s="16">
        <f>B167-Proben_Infos!$D$2</f>
        <v>20.196735911031197</v>
      </c>
      <c r="N167" s="16">
        <f>F167-Proben_Infos!$G$2</f>
        <v>1794.5393879867099</v>
      </c>
    </row>
    <row r="168" spans="1:14" x14ac:dyDescent="0.25">
      <c r="A168" s="16" t="str">
        <f t="shared" si="2"/>
        <v>141-20.2</v>
      </c>
      <c r="B168" s="3">
        <v>20.205513246115402</v>
      </c>
      <c r="C168" s="3">
        <v>141</v>
      </c>
      <c r="D168" s="3" t="s">
        <v>91</v>
      </c>
      <c r="E168" s="3">
        <v>1797</v>
      </c>
      <c r="F168" s="3">
        <v>1795.2351290203101</v>
      </c>
      <c r="G168" s="3">
        <v>92.969815779199607</v>
      </c>
      <c r="H168" s="3" t="s">
        <v>202</v>
      </c>
      <c r="I168" s="3" t="s">
        <v>92</v>
      </c>
      <c r="J168" s="3" t="s">
        <v>18</v>
      </c>
      <c r="K168" s="3">
        <v>2356939.4160561101</v>
      </c>
      <c r="L168" s="3">
        <v>833854.466287783</v>
      </c>
      <c r="M168" s="16">
        <f>B168-Proben_Infos!$D$2</f>
        <v>20.216613246115401</v>
      </c>
      <c r="N168" s="16">
        <f>F168-Proben_Infos!$G$2</f>
        <v>1796.2351290203101</v>
      </c>
    </row>
    <row r="169" spans="1:14" x14ac:dyDescent="0.25">
      <c r="A169" s="16" t="str">
        <f t="shared" si="2"/>
        <v>142-20.2</v>
      </c>
      <c r="B169" s="3">
        <v>20.2125051687776</v>
      </c>
      <c r="C169" s="3">
        <v>142</v>
      </c>
      <c r="D169" s="3" t="s">
        <v>1089</v>
      </c>
      <c r="E169" s="3">
        <v>1899</v>
      </c>
      <c r="F169" s="3">
        <v>1795.8316119045601</v>
      </c>
      <c r="G169" s="3">
        <v>57.967318019095998</v>
      </c>
      <c r="H169" s="3" t="s">
        <v>1090</v>
      </c>
      <c r="I169" s="3" t="s">
        <v>1091</v>
      </c>
      <c r="J169" s="3" t="s">
        <v>5</v>
      </c>
      <c r="K169" s="3">
        <v>317985.00857332197</v>
      </c>
      <c r="L169" s="3">
        <v>50578.515128806001</v>
      </c>
      <c r="M169" s="16">
        <f>B169-Proben_Infos!$D$2</f>
        <v>20.223605168777599</v>
      </c>
      <c r="N169" s="16">
        <f>F169-Proben_Infos!$G$2</f>
        <v>1796.8316119045601</v>
      </c>
    </row>
    <row r="170" spans="1:14" x14ac:dyDescent="0.25">
      <c r="A170" s="16" t="str">
        <f t="shared" si="2"/>
        <v>172-20.2</v>
      </c>
      <c r="B170" s="3">
        <v>20.233105554634999</v>
      </c>
      <c r="C170" s="3">
        <v>172</v>
      </c>
      <c r="D170" s="3" t="s">
        <v>1092</v>
      </c>
      <c r="E170" s="3">
        <v>1575</v>
      </c>
      <c r="F170" s="3">
        <v>1797.5890366025101</v>
      </c>
      <c r="G170" s="3">
        <v>51.603141810182798</v>
      </c>
      <c r="H170" s="3" t="s">
        <v>1093</v>
      </c>
      <c r="I170" s="3" t="s">
        <v>1094</v>
      </c>
      <c r="J170" s="3" t="s">
        <v>5</v>
      </c>
      <c r="K170" s="3">
        <v>141208.70730736601</v>
      </c>
      <c r="L170" s="3">
        <v>42429.135392102398</v>
      </c>
      <c r="M170" s="16">
        <f>B170-Proben_Infos!$D$2</f>
        <v>20.244205554634998</v>
      </c>
      <c r="N170" s="16">
        <f>F170-Proben_Infos!$G$2</f>
        <v>1798.5890366025101</v>
      </c>
    </row>
    <row r="171" spans="1:14" x14ac:dyDescent="0.25">
      <c r="A171" s="16" t="str">
        <f t="shared" si="2"/>
        <v>71-20.3</v>
      </c>
      <c r="B171" s="3">
        <v>20.257922877035799</v>
      </c>
      <c r="C171" s="3">
        <v>71.099998474121094</v>
      </c>
      <c r="D171" s="3" t="s">
        <v>126</v>
      </c>
      <c r="E171" s="3">
        <v>1800</v>
      </c>
      <c r="F171" s="3">
        <v>1799.7062093402601</v>
      </c>
      <c r="G171" s="3">
        <v>94.154348485783999</v>
      </c>
      <c r="H171" s="3" t="s">
        <v>134</v>
      </c>
      <c r="I171" s="3" t="s">
        <v>301</v>
      </c>
      <c r="J171" s="3" t="s">
        <v>1767</v>
      </c>
      <c r="K171" s="3">
        <v>1617131.3343648</v>
      </c>
      <c r="L171" s="3">
        <v>277731.95037552703</v>
      </c>
      <c r="M171" s="16">
        <f>B171-Proben_Infos!$D$2</f>
        <v>20.269022877035798</v>
      </c>
      <c r="N171" s="16">
        <f>F171-Proben_Infos!$G$2</f>
        <v>1800.7062093402601</v>
      </c>
    </row>
    <row r="172" spans="1:14" x14ac:dyDescent="0.25">
      <c r="A172" s="16" t="str">
        <f t="shared" si="2"/>
        <v>82-20.5</v>
      </c>
      <c r="B172" s="3">
        <v>20.478813108156402</v>
      </c>
      <c r="C172" s="3">
        <v>82.099998474121094</v>
      </c>
      <c r="D172" s="3" t="s">
        <v>663</v>
      </c>
      <c r="E172" s="3">
        <v>1102</v>
      </c>
      <c r="F172" s="3">
        <v>1820.4520731273301</v>
      </c>
      <c r="G172" s="3">
        <v>71.787920202966404</v>
      </c>
      <c r="H172" s="3" t="s">
        <v>664</v>
      </c>
      <c r="I172" s="3" t="s">
        <v>596</v>
      </c>
      <c r="J172" s="3" t="s">
        <v>5</v>
      </c>
      <c r="K172" s="3">
        <v>105326.40763831499</v>
      </c>
      <c r="L172" s="3">
        <v>14960.755000478101</v>
      </c>
      <c r="M172" s="16">
        <f>B172-Proben_Infos!$D$2</f>
        <v>20.489913108156401</v>
      </c>
      <c r="N172" s="16">
        <f>F172-Proben_Infos!$G$2</f>
        <v>1821.4520731273301</v>
      </c>
    </row>
    <row r="173" spans="1:14" x14ac:dyDescent="0.25">
      <c r="A173" s="16" t="str">
        <f t="shared" si="2"/>
        <v>97-20.5</v>
      </c>
      <c r="B173" s="3">
        <v>20.478817087426499</v>
      </c>
      <c r="C173" s="3">
        <v>97</v>
      </c>
      <c r="D173" s="3" t="s">
        <v>1095</v>
      </c>
      <c r="E173" s="3">
        <v>756</v>
      </c>
      <c r="F173" s="3">
        <v>1820.4524474002801</v>
      </c>
      <c r="G173" s="3">
        <v>79.522282629709096</v>
      </c>
      <c r="H173" s="3" t="s">
        <v>1096</v>
      </c>
      <c r="I173" s="3" t="s">
        <v>541</v>
      </c>
      <c r="J173" s="3" t="s">
        <v>5</v>
      </c>
      <c r="K173" s="3">
        <v>100384.55158390501</v>
      </c>
      <c r="L173" s="3">
        <v>15525.185968095901</v>
      </c>
      <c r="M173" s="16">
        <f>B173-Proben_Infos!$D$2</f>
        <v>20.489917087426498</v>
      </c>
      <c r="N173" s="16">
        <f>F173-Proben_Infos!$G$2</f>
        <v>1821.4524474002801</v>
      </c>
    </row>
    <row r="174" spans="1:14" x14ac:dyDescent="0.25">
      <c r="A174" s="16" t="str">
        <f t="shared" si="2"/>
        <v>102-20.6</v>
      </c>
      <c r="B174" s="3">
        <v>20.558790390895499</v>
      </c>
      <c r="C174" s="3">
        <v>102</v>
      </c>
      <c r="D174" s="3" t="s">
        <v>13</v>
      </c>
      <c r="E174" s="3">
        <v>1827</v>
      </c>
      <c r="F174" s="3">
        <v>1827.9743909169299</v>
      </c>
      <c r="G174" s="3">
        <v>71.017897178153007</v>
      </c>
      <c r="H174" s="3" t="s">
        <v>156</v>
      </c>
      <c r="I174" s="3" t="s">
        <v>14</v>
      </c>
      <c r="J174" s="3" t="s">
        <v>18</v>
      </c>
      <c r="K174" s="3">
        <v>302470.86483816302</v>
      </c>
      <c r="L174" s="3">
        <v>24575.0803087067</v>
      </c>
      <c r="M174" s="16">
        <f>B174-Proben_Infos!$D$2</f>
        <v>20.569890390895498</v>
      </c>
      <c r="N174" s="16">
        <f>F174-Proben_Infos!$G$2</f>
        <v>1828.9743909169299</v>
      </c>
    </row>
    <row r="175" spans="1:14" x14ac:dyDescent="0.25">
      <c r="A175" s="16" t="str">
        <f t="shared" si="2"/>
        <v>229-20.6</v>
      </c>
      <c r="B175" s="3">
        <v>20.561901960281499</v>
      </c>
      <c r="C175" s="3">
        <v>229</v>
      </c>
      <c r="D175" s="3" t="s">
        <v>937</v>
      </c>
      <c r="E175" s="3">
        <v>1822</v>
      </c>
      <c r="F175" s="3">
        <v>1828.2670516943999</v>
      </c>
      <c r="G175" s="3">
        <v>62.414412184624297</v>
      </c>
      <c r="H175" s="3" t="s">
        <v>938</v>
      </c>
      <c r="I175" s="3" t="s">
        <v>939</v>
      </c>
      <c r="J175" s="3" t="s">
        <v>1767</v>
      </c>
      <c r="K175" s="3">
        <v>59435.856297729202</v>
      </c>
      <c r="L175" s="3">
        <v>15836.2901215125</v>
      </c>
      <c r="M175" s="16">
        <f>B175-Proben_Infos!$D$2</f>
        <v>20.573001960281498</v>
      </c>
      <c r="N175" s="16">
        <f>F175-Proben_Infos!$G$2</f>
        <v>1829.2670516943999</v>
      </c>
    </row>
    <row r="176" spans="1:14" x14ac:dyDescent="0.25">
      <c r="A176" s="16" t="str">
        <f t="shared" si="2"/>
        <v>243-21</v>
      </c>
      <c r="B176" s="3">
        <v>21.014933455690699</v>
      </c>
      <c r="C176" s="3">
        <v>243</v>
      </c>
      <c r="D176" s="3" t="s">
        <v>1097</v>
      </c>
      <c r="E176" s="3">
        <v>2326</v>
      </c>
      <c r="F176" s="3">
        <v>1870.8772374928501</v>
      </c>
      <c r="G176" s="3">
        <v>51.884184609055701</v>
      </c>
      <c r="H176" s="3" t="s">
        <v>1098</v>
      </c>
      <c r="I176" s="3" t="s">
        <v>1099</v>
      </c>
      <c r="J176" s="3" t="s">
        <v>5</v>
      </c>
      <c r="K176" s="3">
        <v>12832.7340030631</v>
      </c>
      <c r="L176" s="3">
        <v>5016.3928484847602</v>
      </c>
      <c r="M176" s="16">
        <f>B176-Proben_Infos!$D$2</f>
        <v>21.026033455690698</v>
      </c>
      <c r="N176" s="16">
        <f>F176-Proben_Infos!$G$2</f>
        <v>1871.8772374928501</v>
      </c>
    </row>
    <row r="177" spans="1:14" x14ac:dyDescent="0.25">
      <c r="A177" s="16" t="str">
        <f t="shared" si="2"/>
        <v>149-21.1</v>
      </c>
      <c r="B177" s="3">
        <v>21.0866690619631</v>
      </c>
      <c r="C177" s="3">
        <v>149</v>
      </c>
      <c r="D177" s="3" t="s">
        <v>238</v>
      </c>
      <c r="E177" s="3">
        <v>1887</v>
      </c>
      <c r="F177" s="3">
        <v>1877.6243787901001</v>
      </c>
      <c r="G177" s="3">
        <v>97.685429939758805</v>
      </c>
      <c r="H177" s="3" t="s">
        <v>208</v>
      </c>
      <c r="I177" s="3" t="s">
        <v>7</v>
      </c>
      <c r="J177" s="3" t="s">
        <v>18</v>
      </c>
      <c r="K177" s="3">
        <v>12147341.7723762</v>
      </c>
      <c r="L177" s="3">
        <v>8520109.1838701703</v>
      </c>
      <c r="M177" s="16">
        <f>B177-Proben_Infos!$D$2</f>
        <v>21.097769061963099</v>
      </c>
      <c r="N177" s="16">
        <f>F177-Proben_Infos!$G$2</f>
        <v>1878.6243787901001</v>
      </c>
    </row>
    <row r="178" spans="1:14" x14ac:dyDescent="0.25">
      <c r="A178" s="16" t="str">
        <f t="shared" si="2"/>
        <v>87-21.2</v>
      </c>
      <c r="B178" s="3">
        <v>21.220033149084301</v>
      </c>
      <c r="C178" s="3">
        <v>87.099998474121094</v>
      </c>
      <c r="D178" s="3" t="s">
        <v>119</v>
      </c>
      <c r="F178" s="3">
        <v>1890.1680288203199</v>
      </c>
      <c r="G178" s="3">
        <v>51.504699883123898</v>
      </c>
      <c r="H178" s="3" t="s">
        <v>1100</v>
      </c>
      <c r="I178" s="3" t="s">
        <v>413</v>
      </c>
      <c r="J178" s="3" t="s">
        <v>79</v>
      </c>
      <c r="K178" s="3">
        <v>15682.2854842458</v>
      </c>
      <c r="L178" s="3">
        <v>6526.9497745971103</v>
      </c>
      <c r="M178" s="16">
        <f>B178-Proben_Infos!$D$2</f>
        <v>21.2311331490843</v>
      </c>
      <c r="N178" s="16">
        <f>F178-Proben_Infos!$G$2</f>
        <v>1891.1680288203199</v>
      </c>
    </row>
    <row r="179" spans="1:14" x14ac:dyDescent="0.25">
      <c r="A179" s="16" t="str">
        <f t="shared" si="2"/>
        <v>151-21.3</v>
      </c>
      <c r="B179" s="3">
        <v>21.329152117404298</v>
      </c>
      <c r="C179" s="3">
        <v>151</v>
      </c>
      <c r="D179" s="3" t="s">
        <v>558</v>
      </c>
      <c r="E179" s="3">
        <v>1475</v>
      </c>
      <c r="F179" s="3">
        <v>1900.4312876916499</v>
      </c>
      <c r="G179" s="3">
        <v>84.527780145181893</v>
      </c>
      <c r="H179" s="3" t="s">
        <v>559</v>
      </c>
      <c r="I179" s="3" t="s">
        <v>560</v>
      </c>
      <c r="J179" s="3" t="s">
        <v>5</v>
      </c>
      <c r="K179" s="3">
        <v>35127.599971440701</v>
      </c>
      <c r="L179" s="3">
        <v>28414.377542522201</v>
      </c>
      <c r="M179" s="16">
        <f>B179-Proben_Infos!$D$2</f>
        <v>21.340252117404297</v>
      </c>
      <c r="N179" s="16">
        <f>F179-Proben_Infos!$G$2</f>
        <v>1901.4312876916499</v>
      </c>
    </row>
    <row r="180" spans="1:14" x14ac:dyDescent="0.25">
      <c r="A180" s="16" t="str">
        <f t="shared" si="2"/>
        <v>71-21.4</v>
      </c>
      <c r="B180" s="3">
        <v>21.344002545586601</v>
      </c>
      <c r="C180" s="3">
        <v>71</v>
      </c>
      <c r="D180" s="3" t="s">
        <v>790</v>
      </c>
      <c r="E180" s="3">
        <v>1900</v>
      </c>
      <c r="F180" s="3">
        <v>1901.8280548269299</v>
      </c>
      <c r="G180" s="3">
        <v>60.411438907085703</v>
      </c>
      <c r="H180" s="3" t="s">
        <v>940</v>
      </c>
      <c r="I180" s="3" t="s">
        <v>363</v>
      </c>
      <c r="J180" s="3" t="s">
        <v>18</v>
      </c>
      <c r="K180" s="3">
        <v>143071.96527700199</v>
      </c>
      <c r="L180" s="3">
        <v>17866.486705367599</v>
      </c>
      <c r="M180" s="16">
        <f>B180-Proben_Infos!$D$2</f>
        <v>21.3551025455866</v>
      </c>
      <c r="N180" s="16">
        <f>F180-Proben_Infos!$G$2</f>
        <v>1902.8280548269299</v>
      </c>
    </row>
    <row r="181" spans="1:14" x14ac:dyDescent="0.25">
      <c r="A181" s="16" t="str">
        <f t="shared" si="2"/>
        <v>105-21.5</v>
      </c>
      <c r="B181" s="3">
        <v>21.525370172341098</v>
      </c>
      <c r="C181" s="3">
        <v>105</v>
      </c>
      <c r="D181" s="3" t="s">
        <v>1101</v>
      </c>
      <c r="E181" s="3">
        <v>2104</v>
      </c>
      <c r="F181" s="3">
        <v>1918.8867104659901</v>
      </c>
      <c r="G181" s="3">
        <v>53.2303386879383</v>
      </c>
      <c r="H181" s="3" t="s">
        <v>2085</v>
      </c>
      <c r="I181" s="3" t="s">
        <v>1102</v>
      </c>
      <c r="J181" s="3" t="s">
        <v>5</v>
      </c>
      <c r="K181" s="3">
        <v>46355.054328798702</v>
      </c>
      <c r="L181" s="3">
        <v>8863.9748085831397</v>
      </c>
      <c r="M181" s="16">
        <f>B181-Proben_Infos!$D$2</f>
        <v>21.536470172341097</v>
      </c>
      <c r="N181" s="16">
        <f>F181-Proben_Infos!$G$2</f>
        <v>1919.8867104659901</v>
      </c>
    </row>
    <row r="182" spans="1:14" x14ac:dyDescent="0.25">
      <c r="A182" s="16" t="str">
        <f t="shared" si="2"/>
        <v>149-21.6</v>
      </c>
      <c r="B182" s="3">
        <v>21.5894919069213</v>
      </c>
      <c r="C182" s="3">
        <v>149</v>
      </c>
      <c r="D182" s="3" t="s">
        <v>1103</v>
      </c>
      <c r="E182" s="3">
        <v>2235</v>
      </c>
      <c r="F182" s="3">
        <v>1924.9177238764701</v>
      </c>
      <c r="G182" s="3">
        <v>81.3045006656086</v>
      </c>
      <c r="H182" s="3" t="s">
        <v>1104</v>
      </c>
      <c r="I182" s="3" t="s">
        <v>557</v>
      </c>
      <c r="J182" s="3" t="s">
        <v>5</v>
      </c>
      <c r="K182" s="3">
        <v>167439.88421415299</v>
      </c>
      <c r="L182" s="3">
        <v>130384.516861272</v>
      </c>
      <c r="M182" s="16">
        <f>B182-Proben_Infos!$D$2</f>
        <v>21.600591906921299</v>
      </c>
      <c r="N182" s="16">
        <f>F182-Proben_Infos!$G$2</f>
        <v>1925.9177238764701</v>
      </c>
    </row>
    <row r="183" spans="1:14" x14ac:dyDescent="0.25">
      <c r="A183" s="16" t="str">
        <f t="shared" si="2"/>
        <v>71-21.6</v>
      </c>
      <c r="B183" s="3">
        <v>21.634150605148101</v>
      </c>
      <c r="C183" s="3">
        <v>71.099998474121094</v>
      </c>
      <c r="D183" s="3" t="s">
        <v>1105</v>
      </c>
      <c r="E183" s="3">
        <v>1930</v>
      </c>
      <c r="F183" s="3">
        <v>1929.1181281491199</v>
      </c>
      <c r="G183" s="3">
        <v>61.659070964483099</v>
      </c>
      <c r="H183" s="3" t="s">
        <v>1106</v>
      </c>
      <c r="I183" s="3" t="s">
        <v>764</v>
      </c>
      <c r="J183" s="3" t="s">
        <v>18</v>
      </c>
      <c r="K183" s="3">
        <v>444045.15361217503</v>
      </c>
      <c r="L183" s="3">
        <v>57300.4482412301</v>
      </c>
      <c r="M183" s="16">
        <f>B183-Proben_Infos!$D$2</f>
        <v>21.6452506051481</v>
      </c>
      <c r="N183" s="16">
        <f>F183-Proben_Infos!$G$2</f>
        <v>1930.1181281491199</v>
      </c>
    </row>
    <row r="184" spans="1:14" x14ac:dyDescent="0.25">
      <c r="A184" s="16" t="str">
        <f t="shared" si="2"/>
        <v>149-21.6</v>
      </c>
      <c r="B184" s="3">
        <v>21.634935947647602</v>
      </c>
      <c r="C184" s="3">
        <v>149</v>
      </c>
      <c r="D184" s="3" t="s">
        <v>572</v>
      </c>
      <c r="E184" s="3">
        <v>1792</v>
      </c>
      <c r="F184" s="3">
        <v>1929.1919940727</v>
      </c>
      <c r="G184" s="3">
        <v>68.264469230391697</v>
      </c>
      <c r="H184" s="3" t="s">
        <v>573</v>
      </c>
      <c r="I184" s="3" t="s">
        <v>217</v>
      </c>
      <c r="J184" s="3" t="s">
        <v>5</v>
      </c>
      <c r="K184" s="3">
        <v>1252444.06285508</v>
      </c>
      <c r="L184" s="3">
        <v>130384.516861272</v>
      </c>
      <c r="M184" s="16">
        <f>B184-Proben_Infos!$D$2</f>
        <v>21.646035947647601</v>
      </c>
      <c r="N184" s="16">
        <f>F184-Proben_Infos!$G$2</f>
        <v>1930.1919940727</v>
      </c>
    </row>
    <row r="185" spans="1:14" x14ac:dyDescent="0.25">
      <c r="A185" s="16" t="str">
        <f t="shared" si="2"/>
        <v>91-21.7</v>
      </c>
      <c r="B185" s="3">
        <v>21.675302581788699</v>
      </c>
      <c r="C185" s="3">
        <v>91.099998474121094</v>
      </c>
      <c r="D185" s="3" t="s">
        <v>1107</v>
      </c>
      <c r="E185" s="3">
        <v>1881</v>
      </c>
      <c r="F185" s="3">
        <v>1932.9887053350301</v>
      </c>
      <c r="G185" s="3">
        <v>60.004384534646398</v>
      </c>
      <c r="H185" s="3" t="s">
        <v>1108</v>
      </c>
      <c r="I185" s="3" t="s">
        <v>1109</v>
      </c>
      <c r="J185" s="3" t="s">
        <v>5</v>
      </c>
      <c r="K185" s="3">
        <v>41485.076586745403</v>
      </c>
      <c r="L185" s="3">
        <v>10311.822499023099</v>
      </c>
      <c r="M185" s="16">
        <f>B185-Proben_Infos!$D$2</f>
        <v>21.686402581788698</v>
      </c>
      <c r="N185" s="16">
        <f>F185-Proben_Infos!$G$2</f>
        <v>1933.9887053350301</v>
      </c>
    </row>
    <row r="186" spans="1:14" x14ac:dyDescent="0.25">
      <c r="A186" s="16" t="str">
        <f t="shared" si="2"/>
        <v>119-21.7</v>
      </c>
      <c r="B186" s="3">
        <v>21.677135644643901</v>
      </c>
      <c r="C186" s="3">
        <v>119</v>
      </c>
      <c r="D186" s="3" t="s">
        <v>1110</v>
      </c>
      <c r="E186" s="3">
        <v>1703</v>
      </c>
      <c r="F186" s="3">
        <v>1933.1611153101201</v>
      </c>
      <c r="G186" s="3">
        <v>60.728637341645097</v>
      </c>
      <c r="H186" s="3" t="s">
        <v>1111</v>
      </c>
      <c r="I186" s="3" t="s">
        <v>556</v>
      </c>
      <c r="J186" s="3" t="s">
        <v>5</v>
      </c>
      <c r="K186" s="3">
        <v>106093.74444992399</v>
      </c>
      <c r="L186" s="3">
        <v>18914.421553711101</v>
      </c>
      <c r="M186" s="16">
        <f>B186-Proben_Infos!$D$2</f>
        <v>21.6882356446439</v>
      </c>
      <c r="N186" s="16">
        <f>F186-Proben_Infos!$G$2</f>
        <v>1934.1611153101201</v>
      </c>
    </row>
    <row r="187" spans="1:14" x14ac:dyDescent="0.25">
      <c r="A187" s="16" t="str">
        <f t="shared" si="2"/>
        <v>85-22.1</v>
      </c>
      <c r="B187" s="3">
        <v>22.072709038536502</v>
      </c>
      <c r="C187" s="3">
        <v>85</v>
      </c>
      <c r="D187" s="3">
        <v>909554</v>
      </c>
      <c r="E187" s="3">
        <v>1322</v>
      </c>
      <c r="F187" s="3">
        <v>1970.3670402435901</v>
      </c>
      <c r="G187" s="3">
        <v>61.441858861988798</v>
      </c>
      <c r="H187" s="3" t="s">
        <v>393</v>
      </c>
      <c r="I187" s="3" t="s">
        <v>142</v>
      </c>
      <c r="J187" s="3" t="s">
        <v>5</v>
      </c>
      <c r="K187" s="3">
        <v>342096.76348752598</v>
      </c>
      <c r="L187" s="3">
        <v>62893.316778797998</v>
      </c>
      <c r="M187" s="16">
        <f>B187-Proben_Infos!$D$2</f>
        <v>22.083809038536501</v>
      </c>
      <c r="N187" s="16">
        <f>F187-Proben_Infos!$G$2</f>
        <v>1971.3670402435901</v>
      </c>
    </row>
    <row r="188" spans="1:14" x14ac:dyDescent="0.25">
      <c r="A188" s="16" t="str">
        <f t="shared" si="2"/>
        <v>149-22.1</v>
      </c>
      <c r="B188" s="3">
        <v>22.084473688297699</v>
      </c>
      <c r="C188" s="3">
        <v>149</v>
      </c>
      <c r="D188" s="3" t="s">
        <v>16</v>
      </c>
      <c r="E188" s="3">
        <v>1973</v>
      </c>
      <c r="F188" s="3">
        <v>1971.4735723881699</v>
      </c>
      <c r="G188" s="3">
        <v>93.109584586704401</v>
      </c>
      <c r="H188" s="3" t="s">
        <v>19</v>
      </c>
      <c r="I188" s="3" t="s">
        <v>7</v>
      </c>
      <c r="J188" s="3" t="s">
        <v>18</v>
      </c>
      <c r="K188" s="3">
        <v>4557927.01574664</v>
      </c>
      <c r="L188" s="3">
        <v>3313446.8051687698</v>
      </c>
      <c r="M188" s="16">
        <f>B188-Proben_Infos!$D$2</f>
        <v>22.095573688297698</v>
      </c>
      <c r="N188" s="16">
        <f>F188-Proben_Infos!$G$2</f>
        <v>1972.4735723881699</v>
      </c>
    </row>
    <row r="189" spans="1:14" x14ac:dyDescent="0.25">
      <c r="A189" s="16" t="str">
        <f t="shared" si="2"/>
        <v>104-22.1</v>
      </c>
      <c r="B189" s="3">
        <v>22.0872455854321</v>
      </c>
      <c r="C189" s="3">
        <v>104</v>
      </c>
      <c r="D189" s="3" t="s">
        <v>2086</v>
      </c>
      <c r="E189" s="3">
        <v>2070</v>
      </c>
      <c r="F189" s="3">
        <v>1971.7342850607099</v>
      </c>
      <c r="G189" s="3">
        <v>61.272561159666303</v>
      </c>
      <c r="H189" s="3" t="s">
        <v>2087</v>
      </c>
      <c r="I189" s="3" t="s">
        <v>1766</v>
      </c>
      <c r="J189" s="3" t="s">
        <v>5</v>
      </c>
      <c r="K189" s="3">
        <v>273722.92097613501</v>
      </c>
      <c r="L189" s="3">
        <v>85063.760905853298</v>
      </c>
      <c r="M189" s="16">
        <f>B189-Proben_Infos!$D$2</f>
        <v>22.098345585432099</v>
      </c>
      <c r="N189" s="16">
        <f>F189-Proben_Infos!$G$2</f>
        <v>1972.7342850607099</v>
      </c>
    </row>
    <row r="190" spans="1:14" x14ac:dyDescent="0.25">
      <c r="A190" s="16" t="str">
        <f t="shared" si="2"/>
        <v>281-22.2</v>
      </c>
      <c r="B190" s="3">
        <v>22.217003419390199</v>
      </c>
      <c r="C190" s="3">
        <v>281</v>
      </c>
      <c r="D190" s="3" t="s">
        <v>1112</v>
      </c>
      <c r="E190" s="3">
        <v>1353</v>
      </c>
      <c r="F190" s="3">
        <v>1983.93874649394</v>
      </c>
      <c r="G190" s="3">
        <v>53.382623305458601</v>
      </c>
      <c r="H190" s="3" t="s">
        <v>1113</v>
      </c>
      <c r="I190" s="3" t="s">
        <v>1114</v>
      </c>
      <c r="J190" s="3" t="s">
        <v>5</v>
      </c>
      <c r="K190" s="3">
        <v>29946.812852502098</v>
      </c>
      <c r="L190" s="3">
        <v>9743.0046519165298</v>
      </c>
      <c r="M190" s="16">
        <f>B190-Proben_Infos!$D$2</f>
        <v>22.228103419390198</v>
      </c>
      <c r="N190" s="16">
        <f>F190-Proben_Infos!$G$2</f>
        <v>1984.93874649394</v>
      </c>
    </row>
    <row r="191" spans="1:14" x14ac:dyDescent="0.25">
      <c r="A191" s="16" t="str">
        <f t="shared" si="2"/>
        <v>97-22.3</v>
      </c>
      <c r="B191" s="3">
        <v>22.325770620949299</v>
      </c>
      <c r="C191" s="3">
        <v>97</v>
      </c>
      <c r="D191" s="3" t="s">
        <v>687</v>
      </c>
      <c r="E191" s="3">
        <v>1517</v>
      </c>
      <c r="F191" s="3">
        <v>1994.16891970303</v>
      </c>
      <c r="G191" s="3">
        <v>80.869986234394304</v>
      </c>
      <c r="H191" s="3" t="s">
        <v>688</v>
      </c>
      <c r="I191" s="3" t="s">
        <v>689</v>
      </c>
      <c r="J191" s="3" t="s">
        <v>5</v>
      </c>
      <c r="K191" s="3">
        <v>366487.40508422401</v>
      </c>
      <c r="L191" s="3">
        <v>73742.578921601496</v>
      </c>
      <c r="M191" s="16">
        <f>B191-Proben_Infos!$D$2</f>
        <v>22.336870620949298</v>
      </c>
      <c r="N191" s="16">
        <f>F191-Proben_Infos!$G$2</f>
        <v>1995.16891970303</v>
      </c>
    </row>
    <row r="192" spans="1:14" x14ac:dyDescent="0.25">
      <c r="A192" s="16" t="str">
        <f t="shared" si="2"/>
        <v>97-22.3</v>
      </c>
      <c r="B192" s="3">
        <v>22.329269955347598</v>
      </c>
      <c r="C192" s="3">
        <v>97.099998474121094</v>
      </c>
      <c r="D192" s="3" t="s">
        <v>1115</v>
      </c>
      <c r="E192" s="3">
        <v>938</v>
      </c>
      <c r="F192" s="3">
        <v>1994.49805198277</v>
      </c>
      <c r="G192" s="3">
        <v>64.930870013076898</v>
      </c>
      <c r="H192" s="3" t="s">
        <v>1116</v>
      </c>
      <c r="I192" s="3" t="s">
        <v>377</v>
      </c>
      <c r="J192" s="3" t="s">
        <v>5</v>
      </c>
      <c r="K192" s="3">
        <v>186174.74071647899</v>
      </c>
      <c r="L192" s="3">
        <v>73742.578921601496</v>
      </c>
      <c r="M192" s="16">
        <f>B192-Proben_Infos!$D$2</f>
        <v>22.340369955347597</v>
      </c>
      <c r="N192" s="16">
        <f>F192-Proben_Infos!$G$2</f>
        <v>1995.49805198277</v>
      </c>
    </row>
    <row r="193" spans="1:14" x14ac:dyDescent="0.25">
      <c r="A193" s="16" t="str">
        <f t="shared" si="2"/>
        <v>97-22.4</v>
      </c>
      <c r="B193" s="3">
        <v>22.37972416218</v>
      </c>
      <c r="C193" s="3">
        <v>97.099998474121094</v>
      </c>
      <c r="D193" s="3" t="s">
        <v>2088</v>
      </c>
      <c r="E193" s="3">
        <v>1769</v>
      </c>
      <c r="F193" s="3">
        <v>1999.2435567638499</v>
      </c>
      <c r="G193" s="3">
        <v>60.615933346391301</v>
      </c>
      <c r="H193" s="3" t="s">
        <v>2089</v>
      </c>
      <c r="I193" s="3" t="s">
        <v>2090</v>
      </c>
      <c r="J193" s="3" t="s">
        <v>5</v>
      </c>
      <c r="K193" s="3">
        <v>195420.43414000099</v>
      </c>
      <c r="L193" s="3">
        <v>59492.276118974303</v>
      </c>
      <c r="M193" s="16">
        <f>B193-Proben_Infos!$D$2</f>
        <v>22.390824162179999</v>
      </c>
      <c r="N193" s="16">
        <f>F193-Proben_Infos!$G$2</f>
        <v>2000.2435567638499</v>
      </c>
    </row>
    <row r="194" spans="1:14" x14ac:dyDescent="0.25">
      <c r="A194" s="16" t="str">
        <f t="shared" si="2"/>
        <v>71-22.4</v>
      </c>
      <c r="B194" s="3">
        <v>22.3838092313377</v>
      </c>
      <c r="C194" s="3">
        <v>71.099998474121094</v>
      </c>
      <c r="D194" s="3" t="s">
        <v>120</v>
      </c>
      <c r="E194" s="3">
        <v>2000</v>
      </c>
      <c r="F194" s="3">
        <v>1999.62778072526</v>
      </c>
      <c r="G194" s="3">
        <v>83.717235566179099</v>
      </c>
      <c r="H194" s="3" t="s">
        <v>121</v>
      </c>
      <c r="I194" s="3" t="s">
        <v>217</v>
      </c>
      <c r="J194" s="3" t="s">
        <v>18</v>
      </c>
      <c r="K194" s="3">
        <v>1552169.7469969499</v>
      </c>
      <c r="L194" s="3">
        <v>270446.56956451002</v>
      </c>
      <c r="M194" s="16">
        <f>B194-Proben_Infos!$D$2</f>
        <v>22.394909231337699</v>
      </c>
      <c r="N194" s="16">
        <f>F194-Proben_Infos!$G$2</f>
        <v>2000.62778072526</v>
      </c>
    </row>
    <row r="195" spans="1:14" x14ac:dyDescent="0.25">
      <c r="A195" s="16" t="str">
        <f t="shared" si="2"/>
        <v>83-22.6</v>
      </c>
      <c r="B195" s="3">
        <v>22.5500045627156</v>
      </c>
      <c r="C195" s="3">
        <v>83.099998474121094</v>
      </c>
      <c r="D195" s="3" t="s">
        <v>707</v>
      </c>
      <c r="E195" s="3">
        <v>797</v>
      </c>
      <c r="F195" s="3">
        <v>2016.74713765667</v>
      </c>
      <c r="G195" s="3">
        <v>62.506123074549798</v>
      </c>
      <c r="H195" s="3" t="s">
        <v>708</v>
      </c>
      <c r="I195" s="3" t="s">
        <v>211</v>
      </c>
      <c r="J195" s="3" t="s">
        <v>5</v>
      </c>
      <c r="K195" s="3">
        <v>125809.901990775</v>
      </c>
      <c r="L195" s="3">
        <v>20590.675381103902</v>
      </c>
      <c r="M195" s="16">
        <f>B195-Proben_Infos!$D$2</f>
        <v>22.561104562715599</v>
      </c>
      <c r="N195" s="16">
        <f>F195-Proben_Infos!$G$2</f>
        <v>2017.74713765667</v>
      </c>
    </row>
    <row r="196" spans="1:14" x14ac:dyDescent="0.25">
      <c r="A196" s="16" t="str">
        <f t="shared" ref="A196:A259" si="3">CONCATENATE(ROUND(C196,0),"-",ROUND(M196,1))</f>
        <v>59-22.8</v>
      </c>
      <c r="B196" s="3">
        <v>22.761918127377399</v>
      </c>
      <c r="C196" s="3">
        <v>59</v>
      </c>
      <c r="D196" s="3" t="s">
        <v>1117</v>
      </c>
      <c r="E196" s="3">
        <v>2072</v>
      </c>
      <c r="F196" s="3">
        <v>2038.6220862669099</v>
      </c>
      <c r="G196" s="3">
        <v>58.624298038702001</v>
      </c>
      <c r="H196" s="3" t="s">
        <v>1118</v>
      </c>
      <c r="I196" s="3" t="s">
        <v>1119</v>
      </c>
      <c r="J196" s="3" t="s">
        <v>5</v>
      </c>
      <c r="K196" s="3">
        <v>559351.88310439198</v>
      </c>
      <c r="L196" s="3">
        <v>69235.765825402807</v>
      </c>
      <c r="M196" s="16">
        <f>B196-Proben_Infos!$D$2</f>
        <v>22.773018127377398</v>
      </c>
      <c r="N196" s="16">
        <f>F196-Proben_Infos!$G$2</f>
        <v>2039.6220862669099</v>
      </c>
    </row>
    <row r="197" spans="1:14" x14ac:dyDescent="0.25">
      <c r="A197" s="16" t="str">
        <f t="shared" si="3"/>
        <v>59-22.8</v>
      </c>
      <c r="B197" s="3">
        <v>22.761925302113202</v>
      </c>
      <c r="C197" s="3">
        <v>59.099998474121101</v>
      </c>
      <c r="D197" s="3" t="s">
        <v>1120</v>
      </c>
      <c r="E197" s="3">
        <v>1710</v>
      </c>
      <c r="F197" s="3">
        <v>2038.6228268847999</v>
      </c>
      <c r="G197" s="3">
        <v>58.724746181562601</v>
      </c>
      <c r="H197" s="3" t="s">
        <v>1121</v>
      </c>
      <c r="I197" s="3" t="s">
        <v>345</v>
      </c>
      <c r="J197" s="3" t="s">
        <v>5</v>
      </c>
      <c r="K197" s="3">
        <v>475806.556236025</v>
      </c>
      <c r="L197" s="3">
        <v>68880.254962473293</v>
      </c>
      <c r="M197" s="16">
        <f>B197-Proben_Infos!$D$2</f>
        <v>22.773025302113201</v>
      </c>
      <c r="N197" s="16">
        <f>F197-Proben_Infos!$G$2</f>
        <v>2039.6228268847999</v>
      </c>
    </row>
    <row r="198" spans="1:14" x14ac:dyDescent="0.25">
      <c r="A198" s="16" t="str">
        <f t="shared" si="3"/>
        <v>161-22.8</v>
      </c>
      <c r="B198" s="3">
        <v>22.823894430309501</v>
      </c>
      <c r="C198" s="3">
        <v>161</v>
      </c>
      <c r="D198" s="3" t="s">
        <v>1122</v>
      </c>
      <c r="E198" s="3">
        <v>2314</v>
      </c>
      <c r="F198" s="3">
        <v>2045.0196401179701</v>
      </c>
      <c r="G198" s="3">
        <v>59.764402787898</v>
      </c>
      <c r="H198" s="3" t="s">
        <v>1123</v>
      </c>
      <c r="I198" s="3" t="s">
        <v>1124</v>
      </c>
      <c r="J198" s="3" t="s">
        <v>5</v>
      </c>
      <c r="K198" s="3">
        <v>18204.596078831699</v>
      </c>
      <c r="L198" s="3">
        <v>12032.102705200199</v>
      </c>
      <c r="M198" s="16">
        <f>B198-Proben_Infos!$D$2</f>
        <v>22.8349944303095</v>
      </c>
      <c r="N198" s="16">
        <f>F198-Proben_Infos!$G$2</f>
        <v>2046.0196401179701</v>
      </c>
    </row>
    <row r="199" spans="1:14" x14ac:dyDescent="0.25">
      <c r="A199" s="16" t="str">
        <f t="shared" si="3"/>
        <v>160-23.1</v>
      </c>
      <c r="B199" s="3">
        <v>23.1097991405709</v>
      </c>
      <c r="C199" s="3">
        <v>160</v>
      </c>
      <c r="D199" s="3" t="s">
        <v>1125</v>
      </c>
      <c r="E199" s="3">
        <v>2985</v>
      </c>
      <c r="F199" s="3">
        <v>2074.5323844030099</v>
      </c>
      <c r="G199" s="3">
        <v>55.7917879931437</v>
      </c>
      <c r="H199" s="3" t="s">
        <v>1126</v>
      </c>
      <c r="I199" s="3" t="s">
        <v>1127</v>
      </c>
      <c r="J199" s="3" t="s">
        <v>5</v>
      </c>
      <c r="K199" s="3">
        <v>5118.8957620920601</v>
      </c>
      <c r="L199" s="3">
        <v>481.40994579527501</v>
      </c>
      <c r="M199" s="16">
        <f>B199-Proben_Infos!$D$2</f>
        <v>23.120899140570899</v>
      </c>
      <c r="N199" s="16">
        <f>F199-Proben_Infos!$G$2</f>
        <v>2075.5323844030099</v>
      </c>
    </row>
    <row r="200" spans="1:14" x14ac:dyDescent="0.25">
      <c r="A200" s="16" t="str">
        <f t="shared" si="3"/>
        <v>72-23.2</v>
      </c>
      <c r="B200" s="3">
        <v>23.174505770245801</v>
      </c>
      <c r="C200" s="3">
        <v>72</v>
      </c>
      <c r="D200" s="3" t="s">
        <v>566</v>
      </c>
      <c r="E200" s="3">
        <v>2013</v>
      </c>
      <c r="F200" s="3">
        <v>2081.2117784339698</v>
      </c>
      <c r="G200" s="3">
        <v>64.774325130150601</v>
      </c>
      <c r="H200" s="3" t="s">
        <v>567</v>
      </c>
      <c r="I200" s="3" t="s">
        <v>568</v>
      </c>
      <c r="J200" s="3" t="s">
        <v>5</v>
      </c>
      <c r="K200" s="3">
        <v>837908.095376399</v>
      </c>
      <c r="L200" s="3">
        <v>186705.31884394199</v>
      </c>
      <c r="M200" s="16">
        <f>B200-Proben_Infos!$D$2</f>
        <v>23.1856057702458</v>
      </c>
      <c r="N200" s="16">
        <f>F200-Proben_Infos!$G$2</f>
        <v>2082.2117784339698</v>
      </c>
    </row>
    <row r="201" spans="1:14" x14ac:dyDescent="0.25">
      <c r="A201" s="16" t="str">
        <f t="shared" si="3"/>
        <v>72-23.2</v>
      </c>
      <c r="B201" s="3">
        <v>23.174518052811699</v>
      </c>
      <c r="C201" s="3">
        <v>72.099998474121094</v>
      </c>
      <c r="D201" s="3" t="s">
        <v>119</v>
      </c>
      <c r="F201" s="3">
        <v>2081.2130463117401</v>
      </c>
      <c r="G201" s="3">
        <v>64.245210451890799</v>
      </c>
      <c r="H201" s="3" t="s">
        <v>1128</v>
      </c>
      <c r="I201" s="3" t="s">
        <v>851</v>
      </c>
      <c r="J201" s="3" t="s">
        <v>79</v>
      </c>
      <c r="K201" s="3">
        <v>382282.52843561798</v>
      </c>
      <c r="L201" s="3">
        <v>186705.31884394199</v>
      </c>
      <c r="M201" s="16">
        <f>B201-Proben_Infos!$D$2</f>
        <v>23.185618052811698</v>
      </c>
      <c r="N201" s="16">
        <f>F201-Proben_Infos!$G$2</f>
        <v>2082.2130463117401</v>
      </c>
    </row>
    <row r="202" spans="1:14" x14ac:dyDescent="0.25">
      <c r="A202" s="16" t="str">
        <f t="shared" si="3"/>
        <v>221-23.2</v>
      </c>
      <c r="B202" s="3">
        <v>23.182031410383399</v>
      </c>
      <c r="C202" s="3">
        <v>221</v>
      </c>
      <c r="D202" s="3" t="s">
        <v>1129</v>
      </c>
      <c r="E202" s="3">
        <v>1942</v>
      </c>
      <c r="F202" s="3">
        <v>2081.9886187062398</v>
      </c>
      <c r="G202" s="3">
        <v>62.459525923607302</v>
      </c>
      <c r="H202" s="3" t="s">
        <v>2091</v>
      </c>
      <c r="I202" s="3" t="s">
        <v>1130</v>
      </c>
      <c r="J202" s="3" t="s">
        <v>5</v>
      </c>
      <c r="K202" s="3">
        <v>161231.26950925199</v>
      </c>
      <c r="L202" s="3">
        <v>48512.800794089802</v>
      </c>
      <c r="M202" s="16">
        <f>B202-Proben_Infos!$D$2</f>
        <v>23.193131410383398</v>
      </c>
      <c r="N202" s="16">
        <f>F202-Proben_Infos!$G$2</f>
        <v>2082.9886187062398</v>
      </c>
    </row>
    <row r="203" spans="1:14" x14ac:dyDescent="0.25">
      <c r="A203" s="16" t="str">
        <f t="shared" si="3"/>
        <v>119-23.2</v>
      </c>
      <c r="B203" s="3">
        <v>23.1906878938929</v>
      </c>
      <c r="C203" s="3">
        <v>119</v>
      </c>
      <c r="D203" s="3" t="s">
        <v>1131</v>
      </c>
      <c r="E203" s="3">
        <v>1429</v>
      </c>
      <c r="F203" s="3">
        <v>2082.8821911975501</v>
      </c>
      <c r="G203" s="3">
        <v>55.014107772838102</v>
      </c>
      <c r="H203" s="3" t="s">
        <v>1132</v>
      </c>
      <c r="I203" s="3" t="s">
        <v>1133</v>
      </c>
      <c r="J203" s="3" t="s">
        <v>5</v>
      </c>
      <c r="K203" s="3">
        <v>113367.65058945199</v>
      </c>
      <c r="L203" s="3">
        <v>43938.131392089701</v>
      </c>
      <c r="M203" s="16">
        <f>B203-Proben_Infos!$D$2</f>
        <v>23.201787893892899</v>
      </c>
      <c r="N203" s="16">
        <f>F203-Proben_Infos!$G$2</f>
        <v>2083.8821911975501</v>
      </c>
    </row>
    <row r="204" spans="1:14" x14ac:dyDescent="0.25">
      <c r="A204" s="16" t="str">
        <f t="shared" si="3"/>
        <v>144-23.4</v>
      </c>
      <c r="B204" s="3">
        <v>23.4201624002615</v>
      </c>
      <c r="C204" s="3">
        <v>144</v>
      </c>
      <c r="D204" s="3" t="s">
        <v>1134</v>
      </c>
      <c r="E204" s="3">
        <v>1524</v>
      </c>
      <c r="F204" s="3">
        <v>2106.56988217753</v>
      </c>
      <c r="G204" s="3">
        <v>54.010360195284399</v>
      </c>
      <c r="H204" s="3" t="s">
        <v>1135</v>
      </c>
      <c r="I204" s="3" t="s">
        <v>414</v>
      </c>
      <c r="J204" s="3" t="s">
        <v>5</v>
      </c>
      <c r="K204" s="3">
        <v>6544.5921639564704</v>
      </c>
      <c r="L204" s="3">
        <v>1104.7854936500501</v>
      </c>
      <c r="M204" s="16">
        <f>B204-Proben_Infos!$D$2</f>
        <v>23.431262400261499</v>
      </c>
      <c r="N204" s="16">
        <f>F204-Proben_Infos!$G$2</f>
        <v>2107.56988217753</v>
      </c>
    </row>
    <row r="205" spans="1:14" x14ac:dyDescent="0.25">
      <c r="A205" s="16" t="str">
        <f t="shared" si="3"/>
        <v>123-23.6</v>
      </c>
      <c r="B205" s="3">
        <v>23.565259985392199</v>
      </c>
      <c r="C205" s="3">
        <v>123.09999847412099</v>
      </c>
      <c r="D205" s="3" t="s">
        <v>1136</v>
      </c>
      <c r="E205" s="3">
        <v>1751</v>
      </c>
      <c r="F205" s="3">
        <v>2121.54769741682</v>
      </c>
      <c r="G205" s="3">
        <v>51.249274641088299</v>
      </c>
      <c r="H205" s="3" t="s">
        <v>1137</v>
      </c>
      <c r="I205" s="3" t="s">
        <v>804</v>
      </c>
      <c r="J205" s="3" t="s">
        <v>5</v>
      </c>
      <c r="K205" s="3">
        <v>7772.0440668496303</v>
      </c>
      <c r="L205" s="3">
        <v>2317.11800252289</v>
      </c>
      <c r="M205" s="16">
        <f>B205-Proben_Infos!$D$2</f>
        <v>23.576359985392198</v>
      </c>
      <c r="N205" s="16">
        <f>F205-Proben_Infos!$G$2</f>
        <v>2122.54769741682</v>
      </c>
    </row>
    <row r="206" spans="1:14" x14ac:dyDescent="0.25">
      <c r="A206" s="16" t="str">
        <f t="shared" si="3"/>
        <v>147-23.7</v>
      </c>
      <c r="B206" s="3">
        <v>23.711204267526199</v>
      </c>
      <c r="C206" s="3">
        <v>147</v>
      </c>
      <c r="D206" s="3" t="s">
        <v>2092</v>
      </c>
      <c r="E206" s="3">
        <v>1417</v>
      </c>
      <c r="F206" s="3">
        <v>2136.6129136371101</v>
      </c>
      <c r="G206" s="3">
        <v>67.030183037188806</v>
      </c>
      <c r="H206" s="3" t="s">
        <v>2093</v>
      </c>
      <c r="I206" s="3" t="s">
        <v>2094</v>
      </c>
      <c r="J206" s="3" t="s">
        <v>5</v>
      </c>
      <c r="K206" s="3">
        <v>32611.759405797999</v>
      </c>
      <c r="L206" s="3">
        <v>8796.5371397569797</v>
      </c>
      <c r="M206" s="16">
        <f>B206-Proben_Infos!$D$2</f>
        <v>23.722304267526198</v>
      </c>
      <c r="N206" s="16">
        <f>F206-Proben_Infos!$G$2</f>
        <v>2137.6129136371101</v>
      </c>
    </row>
    <row r="207" spans="1:14" x14ac:dyDescent="0.25">
      <c r="A207" s="16" t="str">
        <f t="shared" si="3"/>
        <v>101-23.8</v>
      </c>
      <c r="B207" s="3">
        <v>23.7691226268525</v>
      </c>
      <c r="C207" s="3">
        <v>101.09999847412099</v>
      </c>
      <c r="D207" s="3" t="s">
        <v>1138</v>
      </c>
      <c r="E207" s="3">
        <v>1330</v>
      </c>
      <c r="F207" s="3">
        <v>2142.59158298692</v>
      </c>
      <c r="G207" s="3">
        <v>58.768440841410403</v>
      </c>
      <c r="H207" s="3" t="s">
        <v>1139</v>
      </c>
      <c r="I207" s="3" t="s">
        <v>729</v>
      </c>
      <c r="J207" s="3" t="s">
        <v>5</v>
      </c>
      <c r="K207" s="3">
        <v>59827.720397368699</v>
      </c>
      <c r="L207" s="3">
        <v>20173.220663014301</v>
      </c>
      <c r="M207" s="16">
        <f>B207-Proben_Infos!$D$2</f>
        <v>23.780222626852499</v>
      </c>
      <c r="N207" s="16">
        <f>F207-Proben_Infos!$G$2</f>
        <v>2143.59158298692</v>
      </c>
    </row>
    <row r="208" spans="1:14" x14ac:dyDescent="0.25">
      <c r="A208" s="16" t="str">
        <f t="shared" si="3"/>
        <v>85-23.8</v>
      </c>
      <c r="B208" s="3">
        <v>23.776277692166801</v>
      </c>
      <c r="C208" s="3">
        <v>85.099998474121094</v>
      </c>
      <c r="D208" s="3" t="s">
        <v>1140</v>
      </c>
      <c r="E208" s="3">
        <v>1887</v>
      </c>
      <c r="F208" s="3">
        <v>2143.33017037421</v>
      </c>
      <c r="G208" s="3">
        <v>50.102468419393297</v>
      </c>
      <c r="H208" s="3" t="s">
        <v>1141</v>
      </c>
      <c r="I208" s="3" t="s">
        <v>500</v>
      </c>
      <c r="J208" s="3" t="s">
        <v>5</v>
      </c>
      <c r="K208" s="3">
        <v>186142.77436017001</v>
      </c>
      <c r="L208" s="3">
        <v>35869.504521881601</v>
      </c>
      <c r="M208" s="16">
        <f>B208-Proben_Infos!$D$2</f>
        <v>23.7873776921668</v>
      </c>
      <c r="N208" s="16">
        <f>F208-Proben_Infos!$G$2</f>
        <v>2144.33017037421</v>
      </c>
    </row>
    <row r="209" spans="1:14" x14ac:dyDescent="0.25">
      <c r="A209" s="16" t="str">
        <f t="shared" si="3"/>
        <v>202-23.8</v>
      </c>
      <c r="B209" s="3">
        <v>23.7828852909098</v>
      </c>
      <c r="C209" s="3">
        <v>202</v>
      </c>
      <c r="D209" s="3" t="s">
        <v>185</v>
      </c>
      <c r="E209" s="3">
        <v>2140.2126949554799</v>
      </c>
      <c r="F209" s="3">
        <v>2144.01224508316</v>
      </c>
      <c r="G209" s="3">
        <v>69.0177111009573</v>
      </c>
      <c r="H209" s="3" t="s">
        <v>162</v>
      </c>
      <c r="I209" s="3" t="s">
        <v>240</v>
      </c>
      <c r="J209" s="3" t="s">
        <v>18</v>
      </c>
      <c r="K209" s="3">
        <v>1112347.6199572801</v>
      </c>
      <c r="L209" s="3">
        <v>133143.102577046</v>
      </c>
      <c r="M209" s="16">
        <f>B209-Proben_Infos!$D$2</f>
        <v>23.793985290909799</v>
      </c>
      <c r="N209" s="16">
        <f>F209-Proben_Infos!$G$2</f>
        <v>2145.01224508316</v>
      </c>
    </row>
    <row r="210" spans="1:14" x14ac:dyDescent="0.25">
      <c r="A210" s="16" t="str">
        <f t="shared" si="3"/>
        <v>96-23.9</v>
      </c>
      <c r="B210" s="3">
        <v>23.884788190251601</v>
      </c>
      <c r="C210" s="3">
        <v>96.099998474121094</v>
      </c>
      <c r="D210" s="3" t="s">
        <v>2095</v>
      </c>
      <c r="E210" s="3">
        <v>2096</v>
      </c>
      <c r="F210" s="3">
        <v>2154.5312540474702</v>
      </c>
      <c r="G210" s="3">
        <v>65.427812862187906</v>
      </c>
      <c r="H210" s="3" t="s">
        <v>2096</v>
      </c>
      <c r="I210" s="3" t="s">
        <v>2097</v>
      </c>
      <c r="J210" s="3" t="s">
        <v>5</v>
      </c>
      <c r="K210" s="3">
        <v>4733.4597331062696</v>
      </c>
      <c r="L210" s="3">
        <v>2766.9304459227101</v>
      </c>
      <c r="M210" s="16">
        <f>B210-Proben_Infos!$D$2</f>
        <v>23.8958881902516</v>
      </c>
      <c r="N210" s="16">
        <f>F210-Proben_Infos!$G$2</f>
        <v>2155.5312540474702</v>
      </c>
    </row>
    <row r="211" spans="1:14" x14ac:dyDescent="0.25">
      <c r="A211" s="16" t="str">
        <f t="shared" si="3"/>
        <v>85-24.2</v>
      </c>
      <c r="B211" s="3">
        <v>24.171085238727802</v>
      </c>
      <c r="C211" s="3">
        <v>85.099998474121094</v>
      </c>
      <c r="D211" s="3" t="s">
        <v>1142</v>
      </c>
      <c r="E211" s="3">
        <v>1181</v>
      </c>
      <c r="F211" s="3">
        <v>2184.08449776114</v>
      </c>
      <c r="G211" s="3">
        <v>56.007297097345003</v>
      </c>
      <c r="H211" s="3" t="s">
        <v>1143</v>
      </c>
      <c r="I211" s="3" t="s">
        <v>1144</v>
      </c>
      <c r="J211" s="3" t="s">
        <v>5</v>
      </c>
      <c r="K211" s="3">
        <v>55144.142245046503</v>
      </c>
      <c r="L211" s="3">
        <v>28553.895912451</v>
      </c>
      <c r="M211" s="16">
        <f>B211-Proben_Infos!$D$2</f>
        <v>24.182185238727801</v>
      </c>
      <c r="N211" s="16">
        <f>F211-Proben_Infos!$G$2</f>
        <v>2185.08449776114</v>
      </c>
    </row>
    <row r="212" spans="1:14" x14ac:dyDescent="0.25">
      <c r="A212" s="16" t="str">
        <f t="shared" si="3"/>
        <v>97-24.3</v>
      </c>
      <c r="B212" s="3">
        <v>24.2776359483031</v>
      </c>
      <c r="C212" s="3">
        <v>97.099998474121094</v>
      </c>
      <c r="D212" s="3" t="s">
        <v>1145</v>
      </c>
      <c r="E212" s="3">
        <v>999</v>
      </c>
      <c r="F212" s="3">
        <v>2195.0832806850499</v>
      </c>
      <c r="G212" s="3">
        <v>81.067504606124402</v>
      </c>
      <c r="H212" s="3" t="s">
        <v>1146</v>
      </c>
      <c r="I212" s="3" t="s">
        <v>381</v>
      </c>
      <c r="J212" s="3" t="s">
        <v>5</v>
      </c>
      <c r="K212" s="3">
        <v>184860.426220555</v>
      </c>
      <c r="L212" s="3">
        <v>39463.491885423602</v>
      </c>
      <c r="M212" s="16">
        <f>B212-Proben_Infos!$D$2</f>
        <v>24.288735948303099</v>
      </c>
      <c r="N212" s="16">
        <f>F212-Proben_Infos!$G$2</f>
        <v>2196.0832806850499</v>
      </c>
    </row>
    <row r="213" spans="1:14" x14ac:dyDescent="0.25">
      <c r="A213" s="16" t="str">
        <f t="shared" si="3"/>
        <v>127-24.3</v>
      </c>
      <c r="B213" s="3">
        <v>24.322813445508999</v>
      </c>
      <c r="C213" s="3">
        <v>127</v>
      </c>
      <c r="D213" s="3" t="s">
        <v>1147</v>
      </c>
      <c r="F213" s="3">
        <v>2199.7467642676002</v>
      </c>
      <c r="G213" s="3">
        <v>62.164427657060003</v>
      </c>
      <c r="H213" s="3" t="s">
        <v>1148</v>
      </c>
      <c r="I213" s="3" t="s">
        <v>1149</v>
      </c>
      <c r="J213" s="3" t="s">
        <v>79</v>
      </c>
      <c r="K213" s="3">
        <v>123536.097680912</v>
      </c>
      <c r="L213" s="3">
        <v>22574.713095934701</v>
      </c>
      <c r="M213" s="16">
        <f>B213-Proben_Infos!$D$2</f>
        <v>24.333913445508998</v>
      </c>
      <c r="N213" s="16">
        <f>F213-Proben_Infos!$G$2</f>
        <v>2200.7467642676002</v>
      </c>
    </row>
    <row r="214" spans="1:14" x14ac:dyDescent="0.25">
      <c r="A214" s="16" t="str">
        <f t="shared" si="3"/>
        <v>71-24.3</v>
      </c>
      <c r="B214" s="3">
        <v>24.326230270857302</v>
      </c>
      <c r="C214" s="3">
        <v>71</v>
      </c>
      <c r="D214" s="3" t="s">
        <v>17</v>
      </c>
      <c r="E214" s="3">
        <v>2200</v>
      </c>
      <c r="F214" s="3">
        <v>2200.10753410912</v>
      </c>
      <c r="G214" s="3">
        <v>86.532008636129902</v>
      </c>
      <c r="H214" s="3" t="s">
        <v>24</v>
      </c>
      <c r="I214" s="3" t="s">
        <v>25</v>
      </c>
      <c r="J214" s="3" t="s">
        <v>18</v>
      </c>
      <c r="K214" s="3">
        <v>786215.23825129005</v>
      </c>
      <c r="L214" s="3">
        <v>126349.75155466401</v>
      </c>
      <c r="M214" s="16">
        <f>B214-Proben_Infos!$D$2</f>
        <v>24.337330270857301</v>
      </c>
      <c r="N214" s="16">
        <f>F214-Proben_Infos!$G$2</f>
        <v>2201.10753410912</v>
      </c>
    </row>
    <row r="215" spans="1:14" x14ac:dyDescent="0.25">
      <c r="A215" s="16" t="str">
        <f t="shared" si="3"/>
        <v>59-24.7</v>
      </c>
      <c r="B215" s="3">
        <v>24.690334001424201</v>
      </c>
      <c r="C215" s="3">
        <v>59.099998474121101</v>
      </c>
      <c r="D215" s="3" t="s">
        <v>2098</v>
      </c>
      <c r="E215" s="3">
        <v>1675</v>
      </c>
      <c r="F215" s="3">
        <v>2240.7399542186899</v>
      </c>
      <c r="G215" s="3">
        <v>68.789197342121497</v>
      </c>
      <c r="H215" s="3" t="s">
        <v>2099</v>
      </c>
      <c r="I215" s="3" t="s">
        <v>345</v>
      </c>
      <c r="J215" s="3" t="s">
        <v>5</v>
      </c>
      <c r="K215" s="3">
        <v>387865.525343913</v>
      </c>
      <c r="L215" s="3">
        <v>58024.716570887002</v>
      </c>
      <c r="M215" s="16">
        <f>B215-Proben_Infos!$D$2</f>
        <v>24.7014340014242</v>
      </c>
      <c r="N215" s="16">
        <f>F215-Proben_Infos!$G$2</f>
        <v>2241.7399542186899</v>
      </c>
    </row>
    <row r="216" spans="1:14" x14ac:dyDescent="0.25">
      <c r="A216" s="16" t="str">
        <f t="shared" si="3"/>
        <v>97-24.7</v>
      </c>
      <c r="B216" s="3">
        <v>24.699742849597602</v>
      </c>
      <c r="C216" s="3">
        <v>97</v>
      </c>
      <c r="D216" s="3" t="s">
        <v>1150</v>
      </c>
      <c r="E216" s="3">
        <v>1421</v>
      </c>
      <c r="F216" s="3">
        <v>2241.7899414603298</v>
      </c>
      <c r="G216" s="3">
        <v>52.505785085339603</v>
      </c>
      <c r="H216" s="3" t="s">
        <v>1151</v>
      </c>
      <c r="I216" s="3" t="s">
        <v>693</v>
      </c>
      <c r="J216" s="3" t="s">
        <v>5</v>
      </c>
      <c r="K216" s="3">
        <v>162045.89430155701</v>
      </c>
      <c r="L216" s="3">
        <v>27965.572542915899</v>
      </c>
      <c r="M216" s="16">
        <f>B216-Proben_Infos!$D$2</f>
        <v>24.710842849597601</v>
      </c>
      <c r="N216" s="16">
        <f>F216-Proben_Infos!$G$2</f>
        <v>2242.7899414603298</v>
      </c>
    </row>
    <row r="217" spans="1:14" x14ac:dyDescent="0.25">
      <c r="A217" s="16" t="str">
        <f t="shared" si="3"/>
        <v>97-24.7</v>
      </c>
      <c r="B217" s="3">
        <v>24.699844198750601</v>
      </c>
      <c r="C217" s="3">
        <v>97.099998474121094</v>
      </c>
      <c r="D217" s="3" t="s">
        <v>1152</v>
      </c>
      <c r="E217" s="3">
        <v>1637</v>
      </c>
      <c r="F217" s="3">
        <v>2241.8012515926298</v>
      </c>
      <c r="G217" s="3">
        <v>56.712284252619703</v>
      </c>
      <c r="H217" s="3" t="s">
        <v>1153</v>
      </c>
      <c r="I217" s="3" t="s">
        <v>237</v>
      </c>
      <c r="J217" s="3" t="s">
        <v>5</v>
      </c>
      <c r="K217" s="3">
        <v>176987.05534496901</v>
      </c>
      <c r="L217" s="3">
        <v>27965.572542915899</v>
      </c>
      <c r="M217" s="16">
        <f>B217-Proben_Infos!$D$2</f>
        <v>24.7109441987506</v>
      </c>
      <c r="N217" s="16">
        <f>F217-Proben_Infos!$G$2</f>
        <v>2242.8012515926298</v>
      </c>
    </row>
    <row r="218" spans="1:14" x14ac:dyDescent="0.25">
      <c r="A218" s="16" t="str">
        <f t="shared" si="3"/>
        <v>85-25.2</v>
      </c>
      <c r="B218" s="3">
        <v>25.231422437528501</v>
      </c>
      <c r="C218" s="3">
        <v>85</v>
      </c>
      <c r="D218" s="3" t="s">
        <v>1800</v>
      </c>
      <c r="E218" s="3">
        <v>1207</v>
      </c>
      <c r="F218" s="3">
        <v>2301.1231110130302</v>
      </c>
      <c r="G218" s="3">
        <v>50.342578405718697</v>
      </c>
      <c r="H218" s="3" t="s">
        <v>1801</v>
      </c>
      <c r="I218" s="3" t="s">
        <v>579</v>
      </c>
      <c r="J218" s="3" t="s">
        <v>5</v>
      </c>
      <c r="K218" s="3">
        <v>31812.672913215702</v>
      </c>
      <c r="L218" s="3">
        <v>11494.7180631713</v>
      </c>
      <c r="M218" s="16">
        <f>B218-Proben_Infos!$D$2</f>
        <v>25.2425224375285</v>
      </c>
      <c r="N218" s="16">
        <f>F218-Proben_Infos!$G$2</f>
        <v>2302.1231110130302</v>
      </c>
    </row>
    <row r="219" spans="1:14" x14ac:dyDescent="0.25">
      <c r="A219" s="16" t="str">
        <f t="shared" si="3"/>
        <v>149-25.8</v>
      </c>
      <c r="B219" s="3">
        <v>25.830320285285602</v>
      </c>
      <c r="C219" s="3">
        <v>149</v>
      </c>
      <c r="D219" s="3" t="s">
        <v>318</v>
      </c>
      <c r="F219" s="3">
        <v>2367.9575510636701</v>
      </c>
      <c r="G219" s="3">
        <v>74.414646528559601</v>
      </c>
      <c r="H219" s="3" t="s">
        <v>499</v>
      </c>
      <c r="I219" s="3" t="s">
        <v>241</v>
      </c>
      <c r="J219" s="3" t="s">
        <v>141</v>
      </c>
      <c r="K219" s="3">
        <v>376545.51539833401</v>
      </c>
      <c r="L219" s="3">
        <v>90470.746214680505</v>
      </c>
      <c r="M219" s="16">
        <f>B219-Proben_Infos!$D$2</f>
        <v>25.841420285285601</v>
      </c>
      <c r="N219" s="16">
        <f>F219-Proben_Infos!$G$2</f>
        <v>2368.9575510636701</v>
      </c>
    </row>
    <row r="220" spans="1:14" x14ac:dyDescent="0.25">
      <c r="A220" s="16" t="str">
        <f t="shared" si="3"/>
        <v>134-25.9</v>
      </c>
      <c r="B220" s="3">
        <v>25.8954266826428</v>
      </c>
      <c r="C220" s="3">
        <v>134</v>
      </c>
      <c r="D220" s="3" t="s">
        <v>1154</v>
      </c>
      <c r="E220" s="3">
        <v>1867</v>
      </c>
      <c r="F220" s="3">
        <v>2375.2231467364199</v>
      </c>
      <c r="G220" s="3">
        <v>50.351674981409403</v>
      </c>
      <c r="H220" s="3" t="s">
        <v>1155</v>
      </c>
      <c r="I220" s="3" t="s">
        <v>1156</v>
      </c>
      <c r="J220" s="3" t="s">
        <v>5</v>
      </c>
      <c r="K220" s="3">
        <v>9128.1565324899002</v>
      </c>
      <c r="L220" s="3">
        <v>747.06562085721805</v>
      </c>
      <c r="M220" s="16">
        <f>B220-Proben_Infos!$D$2</f>
        <v>25.906526682642799</v>
      </c>
      <c r="N220" s="16">
        <f>F220-Proben_Infos!$G$2</f>
        <v>2376.2231467364199</v>
      </c>
    </row>
    <row r="221" spans="1:14" x14ac:dyDescent="0.25">
      <c r="A221" s="16" t="str">
        <f t="shared" si="3"/>
        <v>71-26.1</v>
      </c>
      <c r="B221" s="3">
        <v>26.110806232878002</v>
      </c>
      <c r="C221" s="3">
        <v>71.099998474121094</v>
      </c>
      <c r="D221" s="3" t="s">
        <v>302</v>
      </c>
      <c r="E221" s="3">
        <v>1185</v>
      </c>
      <c r="F221" s="3">
        <v>2399.25858398542</v>
      </c>
      <c r="G221" s="3">
        <v>77.921636522990198</v>
      </c>
      <c r="H221" s="3" t="s">
        <v>303</v>
      </c>
      <c r="I221" s="3" t="s">
        <v>26</v>
      </c>
      <c r="J221" s="3" t="s">
        <v>5</v>
      </c>
      <c r="K221" s="3">
        <v>572839.43478251598</v>
      </c>
      <c r="L221" s="3">
        <v>88620.128883913596</v>
      </c>
      <c r="M221" s="16">
        <f>B221-Proben_Infos!$D$2</f>
        <v>26.121906232878001</v>
      </c>
      <c r="N221" s="16">
        <f>F221-Proben_Infos!$G$2</f>
        <v>2400.25858398542</v>
      </c>
    </row>
    <row r="222" spans="1:14" x14ac:dyDescent="0.25">
      <c r="A222" s="16" t="str">
        <f t="shared" si="3"/>
        <v>71-26.1</v>
      </c>
      <c r="B222" s="3">
        <v>26.1122443863737</v>
      </c>
      <c r="C222" s="3">
        <v>71</v>
      </c>
      <c r="D222" s="3" t="s">
        <v>388</v>
      </c>
      <c r="E222" s="3">
        <v>1700</v>
      </c>
      <c r="F222" s="3">
        <v>2399.4190757687002</v>
      </c>
      <c r="G222" s="3">
        <v>80.094151231050205</v>
      </c>
      <c r="H222" s="3" t="s">
        <v>389</v>
      </c>
      <c r="I222" s="3" t="s">
        <v>390</v>
      </c>
      <c r="J222" s="3" t="s">
        <v>5</v>
      </c>
      <c r="K222" s="3">
        <v>532608.00143412699</v>
      </c>
      <c r="L222" s="3">
        <v>88620.128883913596</v>
      </c>
      <c r="M222" s="16">
        <f>B222-Proben_Infos!$D$2</f>
        <v>26.123344386373699</v>
      </c>
      <c r="N222" s="16">
        <f>F222-Proben_Infos!$G$2</f>
        <v>2400.4190757687002</v>
      </c>
    </row>
    <row r="223" spans="1:14" x14ac:dyDescent="0.25">
      <c r="A223" s="16" t="str">
        <f t="shared" si="3"/>
        <v>235-26.2</v>
      </c>
      <c r="B223" s="3">
        <v>26.223602294140399</v>
      </c>
      <c r="C223" s="3">
        <v>235.09999084472699</v>
      </c>
      <c r="D223" s="3">
        <v>1266149</v>
      </c>
      <c r="E223" s="3">
        <v>3603</v>
      </c>
      <c r="F223" s="3">
        <v>2412.8912949681198</v>
      </c>
      <c r="G223" s="3">
        <v>50.768778957713799</v>
      </c>
      <c r="H223" s="3" t="s">
        <v>860</v>
      </c>
      <c r="I223" s="3" t="s">
        <v>861</v>
      </c>
      <c r="J223" s="3" t="s">
        <v>5</v>
      </c>
      <c r="K223" s="3">
        <v>47174.987147261003</v>
      </c>
      <c r="L223" s="3">
        <v>10828.697019180299</v>
      </c>
      <c r="M223" s="16">
        <f>B223-Proben_Infos!$D$2</f>
        <v>26.234702294140398</v>
      </c>
      <c r="N223" s="16">
        <f>F223-Proben_Infos!$G$2</f>
        <v>2413.8912949681198</v>
      </c>
    </row>
    <row r="224" spans="1:14" x14ac:dyDescent="0.25">
      <c r="A224" s="16" t="str">
        <f t="shared" si="3"/>
        <v>118-26.2</v>
      </c>
      <c r="B224" s="3">
        <v>26.234078172729401</v>
      </c>
      <c r="C224" s="3">
        <v>118</v>
      </c>
      <c r="D224" s="3" t="s">
        <v>1157</v>
      </c>
      <c r="E224" s="3">
        <v>2152</v>
      </c>
      <c r="F224" s="3">
        <v>2414.1635014902199</v>
      </c>
      <c r="G224" s="3">
        <v>54.5867542327058</v>
      </c>
      <c r="H224" s="3" t="s">
        <v>1158</v>
      </c>
      <c r="I224" s="3" t="s">
        <v>1159</v>
      </c>
      <c r="J224" s="3" t="s">
        <v>5</v>
      </c>
      <c r="K224" s="3">
        <v>16966.0064734712</v>
      </c>
      <c r="L224" s="3">
        <v>8033.1157894594098</v>
      </c>
      <c r="M224" s="16">
        <f>B224-Proben_Infos!$D$2</f>
        <v>26.2451781727294</v>
      </c>
      <c r="N224" s="16">
        <f>F224-Proben_Infos!$G$2</f>
        <v>2415.1635014902199</v>
      </c>
    </row>
    <row r="225" spans="1:14" x14ac:dyDescent="0.25">
      <c r="A225" s="16" t="str">
        <f t="shared" si="3"/>
        <v>57-26.4</v>
      </c>
      <c r="B225" s="3">
        <v>26.400865178035101</v>
      </c>
      <c r="C225" s="3">
        <v>57.099998474121101</v>
      </c>
      <c r="D225" s="3" t="s">
        <v>1160</v>
      </c>
      <c r="E225" s="3">
        <v>1157</v>
      </c>
      <c r="F225" s="3">
        <v>2434.4183673850698</v>
      </c>
      <c r="G225" s="3">
        <v>54.372148815741603</v>
      </c>
      <c r="H225" s="3" t="s">
        <v>1161</v>
      </c>
      <c r="I225" s="3" t="s">
        <v>353</v>
      </c>
      <c r="J225" s="3" t="s">
        <v>5</v>
      </c>
      <c r="K225" s="3">
        <v>40583.576215944398</v>
      </c>
      <c r="L225" s="3">
        <v>17361.908385944698</v>
      </c>
      <c r="M225" s="16">
        <f>B225-Proben_Infos!$D$2</f>
        <v>26.4119651780351</v>
      </c>
      <c r="N225" s="16">
        <f>F225-Proben_Infos!$G$2</f>
        <v>2435.4183673850698</v>
      </c>
    </row>
    <row r="226" spans="1:14" x14ac:dyDescent="0.25">
      <c r="A226" s="16" t="str">
        <f t="shared" si="3"/>
        <v>57-26.4</v>
      </c>
      <c r="B226" s="3">
        <v>26.405254790628401</v>
      </c>
      <c r="C226" s="3">
        <v>57</v>
      </c>
      <c r="D226" s="3" t="s">
        <v>1162</v>
      </c>
      <c r="E226" s="3">
        <v>1364</v>
      </c>
      <c r="F226" s="3">
        <v>2434.9514485699301</v>
      </c>
      <c r="G226" s="3">
        <v>53.087856387737098</v>
      </c>
      <c r="H226" s="3" t="s">
        <v>1163</v>
      </c>
      <c r="I226" s="3" t="s">
        <v>216</v>
      </c>
      <c r="J226" s="3" t="s">
        <v>5</v>
      </c>
      <c r="K226" s="3">
        <v>159767.79125605099</v>
      </c>
      <c r="L226" s="3">
        <v>17361.908385944698</v>
      </c>
      <c r="M226" s="16">
        <f>B226-Proben_Infos!$D$2</f>
        <v>26.4163547906284</v>
      </c>
      <c r="N226" s="16">
        <f>F226-Proben_Infos!$G$2</f>
        <v>2435.9514485699301</v>
      </c>
    </row>
    <row r="227" spans="1:14" x14ac:dyDescent="0.25">
      <c r="A227" s="16" t="str">
        <f t="shared" si="3"/>
        <v>59-26.5</v>
      </c>
      <c r="B227" s="3">
        <v>26.4733826510491</v>
      </c>
      <c r="C227" s="3">
        <v>59.099998474121101</v>
      </c>
      <c r="D227" s="3" t="s">
        <v>460</v>
      </c>
      <c r="E227" s="3">
        <v>1067</v>
      </c>
      <c r="F227" s="3">
        <v>2443.2249988623898</v>
      </c>
      <c r="G227" s="3">
        <v>66.474989181679703</v>
      </c>
      <c r="H227" s="3" t="s">
        <v>461</v>
      </c>
      <c r="I227" s="3" t="s">
        <v>359</v>
      </c>
      <c r="J227" s="3" t="s">
        <v>5</v>
      </c>
      <c r="K227" s="3">
        <v>257336.65726937601</v>
      </c>
      <c r="L227" s="3">
        <v>35299.026706053402</v>
      </c>
      <c r="M227" s="16">
        <f>B227-Proben_Infos!$D$2</f>
        <v>26.484482651049099</v>
      </c>
      <c r="N227" s="16">
        <f>F227-Proben_Infos!$G$2</f>
        <v>2444.2249988623898</v>
      </c>
    </row>
    <row r="228" spans="1:14" x14ac:dyDescent="0.25">
      <c r="A228" s="16" t="str">
        <f t="shared" si="3"/>
        <v>94-26.6</v>
      </c>
      <c r="B228" s="3">
        <v>26.599081019670599</v>
      </c>
      <c r="C228" s="3">
        <v>94.099998474121094</v>
      </c>
      <c r="D228" s="3" t="s">
        <v>1164</v>
      </c>
      <c r="E228" s="3">
        <v>1218</v>
      </c>
      <c r="F228" s="3">
        <v>2458.4899986443902</v>
      </c>
      <c r="G228" s="3">
        <v>51.983107441828203</v>
      </c>
      <c r="H228" s="3" t="s">
        <v>1165</v>
      </c>
      <c r="I228" s="3" t="s">
        <v>1166</v>
      </c>
      <c r="J228" s="3" t="s">
        <v>5</v>
      </c>
      <c r="K228" s="3">
        <v>39502.791770624201</v>
      </c>
      <c r="L228" s="3">
        <v>22564.534608625399</v>
      </c>
      <c r="M228" s="16">
        <f>B228-Proben_Infos!$D$2</f>
        <v>26.610181019670598</v>
      </c>
      <c r="N228" s="16">
        <f>F228-Proben_Infos!$G$2</f>
        <v>2459.4899986443902</v>
      </c>
    </row>
    <row r="229" spans="1:14" x14ac:dyDescent="0.25">
      <c r="A229" s="16" t="str">
        <f t="shared" si="3"/>
        <v>213-26.8</v>
      </c>
      <c r="B229" s="3">
        <v>26.791873858826399</v>
      </c>
      <c r="C229" s="3">
        <v>213</v>
      </c>
      <c r="D229" s="3" t="s">
        <v>1167</v>
      </c>
      <c r="E229" s="3">
        <v>1882</v>
      </c>
      <c r="F229" s="3">
        <v>2481.9030522898502</v>
      </c>
      <c r="G229" s="3">
        <v>61.827113739827503</v>
      </c>
      <c r="H229" s="3" t="s">
        <v>1168</v>
      </c>
      <c r="I229" s="3" t="s">
        <v>516</v>
      </c>
      <c r="J229" s="3" t="s">
        <v>5</v>
      </c>
      <c r="K229" s="3">
        <v>3945.9037249687699</v>
      </c>
      <c r="L229" s="3">
        <v>1825.63856158456</v>
      </c>
      <c r="M229" s="16">
        <f>B229-Proben_Infos!$D$2</f>
        <v>26.802973858826398</v>
      </c>
      <c r="N229" s="16">
        <f>F229-Proben_Infos!$G$2</f>
        <v>2482.9030522898502</v>
      </c>
    </row>
    <row r="230" spans="1:14" x14ac:dyDescent="0.25">
      <c r="A230" s="16" t="str">
        <f t="shared" si="3"/>
        <v>94-26.8</v>
      </c>
      <c r="B230" s="3">
        <v>26.819987428842399</v>
      </c>
      <c r="C230" s="3">
        <v>94</v>
      </c>
      <c r="E230" s="3">
        <v>2501</v>
      </c>
      <c r="F230" s="3">
        <v>2485.3172067046798</v>
      </c>
      <c r="G230" s="3">
        <v>80.748416570451298</v>
      </c>
      <c r="H230" s="3" t="s">
        <v>2100</v>
      </c>
      <c r="J230" s="3" t="s">
        <v>18</v>
      </c>
      <c r="K230" s="3">
        <v>2355680.8460152298</v>
      </c>
      <c r="L230" s="3">
        <v>1370081.38117982</v>
      </c>
      <c r="M230" s="16">
        <f>B230-Proben_Infos!$D$2</f>
        <v>26.831087428842398</v>
      </c>
      <c r="N230" s="16">
        <f>F230-Proben_Infos!$G$2</f>
        <v>2486.3172067046798</v>
      </c>
    </row>
    <row r="231" spans="1:14" x14ac:dyDescent="0.25">
      <c r="A231" s="16" t="str">
        <f t="shared" si="3"/>
        <v>94-26.9</v>
      </c>
      <c r="B231" s="3">
        <v>26.859913879423601</v>
      </c>
      <c r="C231" s="3">
        <v>94</v>
      </c>
      <c r="E231" s="3">
        <v>2501</v>
      </c>
      <c r="F231" s="3">
        <v>2490.1659351814401</v>
      </c>
      <c r="G231" s="3">
        <v>84.458480127743897</v>
      </c>
      <c r="H231" s="3" t="s">
        <v>2100</v>
      </c>
      <c r="J231" s="3" t="s">
        <v>18</v>
      </c>
      <c r="K231" s="3">
        <v>2942030.9878694001</v>
      </c>
      <c r="L231" s="3">
        <v>1779777.2023231699</v>
      </c>
      <c r="M231" s="16">
        <f>B231-Proben_Infos!$D$2</f>
        <v>26.8710138794236</v>
      </c>
      <c r="N231" s="16">
        <f>F231-Proben_Infos!$G$2</f>
        <v>2491.1659351814401</v>
      </c>
    </row>
    <row r="232" spans="1:14" x14ac:dyDescent="0.25">
      <c r="A232" s="16" t="str">
        <f t="shared" si="3"/>
        <v>94-27</v>
      </c>
      <c r="B232" s="3">
        <v>26.9563668359344</v>
      </c>
      <c r="C232" s="3">
        <v>94.099998474121094</v>
      </c>
      <c r="E232" s="3">
        <v>2501</v>
      </c>
      <c r="F232" s="3">
        <v>2501.8793279347101</v>
      </c>
      <c r="G232" s="3">
        <v>80.670510987874295</v>
      </c>
      <c r="H232" s="3" t="s">
        <v>2100</v>
      </c>
      <c r="J232" s="3" t="s">
        <v>18</v>
      </c>
      <c r="K232" s="3">
        <v>3231582.0603204002</v>
      </c>
      <c r="L232" s="3">
        <v>1904475.8540978699</v>
      </c>
      <c r="M232" s="16">
        <f>B232-Proben_Infos!$D$2</f>
        <v>26.967466835934399</v>
      </c>
      <c r="N232" s="16">
        <f>F232-Proben_Infos!$G$2</f>
        <v>2502.8793279347101</v>
      </c>
    </row>
    <row r="233" spans="1:14" x14ac:dyDescent="0.25">
      <c r="A233" s="16" t="str">
        <f t="shared" si="3"/>
        <v>83-27.1</v>
      </c>
      <c r="B233" s="3">
        <v>27.121974917525201</v>
      </c>
      <c r="C233" s="3">
        <v>83.099998474121094</v>
      </c>
      <c r="D233" s="3" t="s">
        <v>1169</v>
      </c>
      <c r="E233" s="3">
        <v>1564</v>
      </c>
      <c r="F233" s="3">
        <v>2521.9910235525999</v>
      </c>
      <c r="G233" s="3">
        <v>58.915848435794402</v>
      </c>
      <c r="H233" s="3" t="s">
        <v>1170</v>
      </c>
      <c r="I233" s="3" t="s">
        <v>758</v>
      </c>
      <c r="J233" s="3" t="s">
        <v>5</v>
      </c>
      <c r="K233" s="3">
        <v>244134.87375022101</v>
      </c>
      <c r="L233" s="3">
        <v>75450.421124224697</v>
      </c>
      <c r="M233" s="16">
        <f>B233-Proben_Infos!$D$2</f>
        <v>27.1330749175252</v>
      </c>
      <c r="N233" s="16">
        <f>F233-Proben_Infos!$G$2</f>
        <v>2522.9910235525999</v>
      </c>
    </row>
    <row r="234" spans="1:14" x14ac:dyDescent="0.25">
      <c r="A234" s="16" t="str">
        <f t="shared" si="3"/>
        <v>94-27.1</v>
      </c>
      <c r="B234" s="3">
        <v>27.125164341576902</v>
      </c>
      <c r="C234" s="3">
        <v>94.099998474121094</v>
      </c>
      <c r="E234" s="3">
        <v>2521</v>
      </c>
      <c r="F234" s="3">
        <v>2522.3783520277998</v>
      </c>
      <c r="G234" s="3">
        <v>87.235374059660302</v>
      </c>
      <c r="H234" s="3" t="s">
        <v>2101</v>
      </c>
      <c r="J234" s="3" t="s">
        <v>18</v>
      </c>
      <c r="K234" s="3">
        <v>3081436.05798015</v>
      </c>
      <c r="L234" s="3">
        <v>1863198.2255537901</v>
      </c>
      <c r="M234" s="16">
        <f>B234-Proben_Infos!$D$2</f>
        <v>27.136264341576901</v>
      </c>
      <c r="N234" s="16">
        <f>F234-Proben_Infos!$G$2</f>
        <v>2523.3783520277998</v>
      </c>
    </row>
    <row r="235" spans="1:14" x14ac:dyDescent="0.25">
      <c r="A235" s="16" t="str">
        <f t="shared" si="3"/>
        <v>55-27.1</v>
      </c>
      <c r="B235" s="3">
        <v>27.130329902310599</v>
      </c>
      <c r="C235" s="3">
        <v>55.099998474121101</v>
      </c>
      <c r="D235" s="3" t="s">
        <v>2102</v>
      </c>
      <c r="E235" s="3">
        <v>1751</v>
      </c>
      <c r="F235" s="3">
        <v>2523.0056655270801</v>
      </c>
      <c r="G235" s="3">
        <v>60.140586096471303</v>
      </c>
      <c r="H235" s="3" t="s">
        <v>2103</v>
      </c>
      <c r="I235" s="3" t="s">
        <v>2104</v>
      </c>
      <c r="J235" s="3" t="s">
        <v>5</v>
      </c>
      <c r="K235" s="3">
        <v>225318.91995747201</v>
      </c>
      <c r="L235" s="3">
        <v>87294.855675762403</v>
      </c>
      <c r="M235" s="16">
        <f>B235-Proben_Infos!$D$2</f>
        <v>27.141429902310598</v>
      </c>
      <c r="N235" s="16">
        <f>F235-Proben_Infos!$G$2</f>
        <v>2524.0056655270801</v>
      </c>
    </row>
    <row r="236" spans="1:14" x14ac:dyDescent="0.25">
      <c r="A236" s="16" t="str">
        <f t="shared" si="3"/>
        <v>117-27.4</v>
      </c>
      <c r="B236" s="3">
        <v>27.373140804045001</v>
      </c>
      <c r="C236" s="3">
        <v>117</v>
      </c>
      <c r="D236" s="3" t="s">
        <v>1171</v>
      </c>
      <c r="E236" s="3">
        <v>2210</v>
      </c>
      <c r="F236" s="3">
        <v>2552.492988256</v>
      </c>
      <c r="G236" s="3">
        <v>52.7557990516922</v>
      </c>
      <c r="H236" s="3" t="s">
        <v>1172</v>
      </c>
      <c r="I236" s="3" t="s">
        <v>1173</v>
      </c>
      <c r="J236" s="3" t="s">
        <v>5</v>
      </c>
      <c r="K236" s="3">
        <v>6066.1667060100699</v>
      </c>
      <c r="L236" s="3">
        <v>1966.19104486076</v>
      </c>
      <c r="M236" s="16">
        <f>B236-Proben_Infos!$D$2</f>
        <v>27.384240804045</v>
      </c>
      <c r="N236" s="16">
        <f>F236-Proben_Infos!$G$2</f>
        <v>2553.492988256</v>
      </c>
    </row>
    <row r="237" spans="1:14" x14ac:dyDescent="0.25">
      <c r="A237" s="16" t="str">
        <f t="shared" si="3"/>
        <v>149-27.4</v>
      </c>
      <c r="B237" s="3">
        <v>27.435008088465199</v>
      </c>
      <c r="C237" s="3">
        <v>149</v>
      </c>
      <c r="D237" s="3" t="s">
        <v>269</v>
      </c>
      <c r="E237" s="3">
        <v>2575</v>
      </c>
      <c r="F237" s="3">
        <v>2560.0062447409</v>
      </c>
      <c r="G237" s="3">
        <v>79.986031739361707</v>
      </c>
      <c r="H237" s="3" t="s">
        <v>270</v>
      </c>
      <c r="I237" s="3" t="s">
        <v>12</v>
      </c>
      <c r="J237" s="3" t="s">
        <v>18</v>
      </c>
      <c r="K237" s="3">
        <v>545680.14145615301</v>
      </c>
      <c r="L237" s="3">
        <v>336278.66043567698</v>
      </c>
      <c r="M237" s="16">
        <f>B237-Proben_Infos!$D$2</f>
        <v>27.446108088465198</v>
      </c>
      <c r="N237" s="16">
        <f>F237-Proben_Infos!$G$2</f>
        <v>2561.0062447409</v>
      </c>
    </row>
    <row r="238" spans="1:14" x14ac:dyDescent="0.25">
      <c r="A238" s="16" t="str">
        <f t="shared" si="3"/>
        <v>70-27.5</v>
      </c>
      <c r="B238" s="3">
        <v>27.456735503494901</v>
      </c>
      <c r="C238" s="3">
        <v>70</v>
      </c>
      <c r="D238" s="3" t="s">
        <v>925</v>
      </c>
      <c r="E238" s="3">
        <v>1366</v>
      </c>
      <c r="F238" s="3">
        <v>2562.64485484642</v>
      </c>
      <c r="G238" s="3">
        <v>59.253276721522496</v>
      </c>
      <c r="H238" s="3" t="s">
        <v>926</v>
      </c>
      <c r="I238" s="3" t="s">
        <v>927</v>
      </c>
      <c r="J238" s="3" t="s">
        <v>5</v>
      </c>
      <c r="K238" s="3">
        <v>298014.42701675999</v>
      </c>
      <c r="L238" s="3">
        <v>58243.199948268302</v>
      </c>
      <c r="M238" s="16">
        <f>B238-Proben_Infos!$D$2</f>
        <v>27.4678355034949</v>
      </c>
      <c r="N238" s="16">
        <f>F238-Proben_Infos!$G$2</f>
        <v>2563.64485484642</v>
      </c>
    </row>
    <row r="239" spans="1:14" x14ac:dyDescent="0.25">
      <c r="A239" s="16" t="str">
        <f t="shared" si="3"/>
        <v>94-27.5</v>
      </c>
      <c r="B239" s="3">
        <v>27.460129830782702</v>
      </c>
      <c r="C239" s="3">
        <v>94</v>
      </c>
      <c r="D239" s="3" t="s">
        <v>319</v>
      </c>
      <c r="E239" s="3">
        <v>2627</v>
      </c>
      <c r="F239" s="3">
        <v>2563.0570670801699</v>
      </c>
      <c r="G239" s="3">
        <v>90.630755704074204</v>
      </c>
      <c r="H239" s="3" t="s">
        <v>320</v>
      </c>
      <c r="I239" s="3" t="s">
        <v>321</v>
      </c>
      <c r="J239" s="3" t="s">
        <v>5</v>
      </c>
      <c r="K239" s="3">
        <v>3051895.0142917498</v>
      </c>
      <c r="L239" s="3">
        <v>1897489.4075773701</v>
      </c>
      <c r="M239" s="16">
        <f>B239-Proben_Infos!$D$2</f>
        <v>27.471229830782701</v>
      </c>
      <c r="N239" s="16">
        <f>F239-Proben_Infos!$G$2</f>
        <v>2564.0570670801699</v>
      </c>
    </row>
    <row r="240" spans="1:14" x14ac:dyDescent="0.25">
      <c r="A240" s="16" t="str">
        <f t="shared" si="3"/>
        <v>136-27.6</v>
      </c>
      <c r="B240" s="3">
        <v>27.635759575257101</v>
      </c>
      <c r="C240" s="3">
        <v>136</v>
      </c>
      <c r="D240" s="3" t="s">
        <v>593</v>
      </c>
      <c r="E240" s="3">
        <v>1286</v>
      </c>
      <c r="F240" s="3">
        <v>2584.3858085786901</v>
      </c>
      <c r="G240" s="3">
        <v>57.958443011704098</v>
      </c>
      <c r="H240" s="3" t="s">
        <v>594</v>
      </c>
      <c r="I240" s="3" t="s">
        <v>595</v>
      </c>
      <c r="J240" s="3" t="s">
        <v>5</v>
      </c>
      <c r="K240" s="3">
        <v>395678.96126550401</v>
      </c>
      <c r="L240" s="3">
        <v>99475.412331544299</v>
      </c>
      <c r="M240" s="16">
        <f>B240-Proben_Infos!$D$2</f>
        <v>27.6468595752571</v>
      </c>
      <c r="N240" s="16">
        <f>F240-Proben_Infos!$G$2</f>
        <v>2585.3858085786901</v>
      </c>
    </row>
    <row r="241" spans="1:14" x14ac:dyDescent="0.25">
      <c r="A241" s="16" t="str">
        <f t="shared" si="3"/>
        <v>81-27.7</v>
      </c>
      <c r="B241" s="3">
        <v>27.639309937192799</v>
      </c>
      <c r="C241" s="3">
        <v>81</v>
      </c>
      <c r="D241" s="3" t="s">
        <v>1174</v>
      </c>
      <c r="E241" s="3">
        <v>841</v>
      </c>
      <c r="F241" s="3">
        <v>2584.81696989581</v>
      </c>
      <c r="G241" s="3">
        <v>50.908524426907903</v>
      </c>
      <c r="H241" s="3" t="s">
        <v>1175</v>
      </c>
      <c r="I241" s="3" t="s">
        <v>778</v>
      </c>
      <c r="J241" s="3" t="s">
        <v>5</v>
      </c>
      <c r="K241" s="3">
        <v>789148.98157911398</v>
      </c>
      <c r="L241" s="3">
        <v>61149.551449330596</v>
      </c>
      <c r="M241" s="16">
        <f>B241-Proben_Infos!$D$2</f>
        <v>27.650409937192798</v>
      </c>
      <c r="N241" s="16">
        <f>F241-Proben_Infos!$G$2</f>
        <v>2585.81696989581</v>
      </c>
    </row>
    <row r="242" spans="1:14" x14ac:dyDescent="0.25">
      <c r="A242" s="16" t="str">
        <f t="shared" si="3"/>
        <v>94-27.7</v>
      </c>
      <c r="B242" s="3">
        <v>27.6409353735141</v>
      </c>
      <c r="C242" s="3">
        <v>94.099998474121094</v>
      </c>
      <c r="E242" s="3">
        <v>2584</v>
      </c>
      <c r="F242" s="3">
        <v>2585.0143653382602</v>
      </c>
      <c r="G242" s="3">
        <v>89.833355977164103</v>
      </c>
      <c r="H242" s="3" t="s">
        <v>2105</v>
      </c>
      <c r="J242" s="3" t="s">
        <v>18</v>
      </c>
      <c r="K242" s="3">
        <v>3793915.7826605299</v>
      </c>
      <c r="L242" s="3">
        <v>1986136.23672843</v>
      </c>
      <c r="M242" s="16">
        <f>B242-Proben_Infos!$D$2</f>
        <v>27.652035373514099</v>
      </c>
      <c r="N242" s="16">
        <f>F242-Proben_Infos!$G$2</f>
        <v>2586.0143653382602</v>
      </c>
    </row>
    <row r="243" spans="1:14" x14ac:dyDescent="0.25">
      <c r="A243" s="16" t="str">
        <f t="shared" si="3"/>
        <v>83-27.7</v>
      </c>
      <c r="B243" s="3">
        <v>27.643651981995198</v>
      </c>
      <c r="C243" s="3">
        <v>83</v>
      </c>
      <c r="D243" s="3" t="s">
        <v>1176</v>
      </c>
      <c r="E243" s="3">
        <v>1025</v>
      </c>
      <c r="F243" s="3">
        <v>2585.3442743762698</v>
      </c>
      <c r="G243" s="3">
        <v>52.089537389066599</v>
      </c>
      <c r="H243" s="3" t="s">
        <v>1177</v>
      </c>
      <c r="I243" s="3" t="s">
        <v>288</v>
      </c>
      <c r="J243" s="3" t="s">
        <v>5</v>
      </c>
      <c r="K243" s="3">
        <v>737763.89110876701</v>
      </c>
      <c r="L243" s="3">
        <v>153041.04333301299</v>
      </c>
      <c r="M243" s="16">
        <f>B243-Proben_Infos!$D$2</f>
        <v>27.654751981995197</v>
      </c>
      <c r="N243" s="16">
        <f>F243-Proben_Infos!$G$2</f>
        <v>2586.3442743762698</v>
      </c>
    </row>
    <row r="244" spans="1:14" x14ac:dyDescent="0.25">
      <c r="A244" s="16" t="str">
        <f t="shared" si="3"/>
        <v>122-27.7</v>
      </c>
      <c r="B244" s="3">
        <v>27.643666242735101</v>
      </c>
      <c r="C244" s="3">
        <v>122</v>
      </c>
      <c r="D244" s="3" t="s">
        <v>1178</v>
      </c>
      <c r="E244" s="3">
        <v>1560</v>
      </c>
      <c r="F244" s="3">
        <v>2585.3460062220702</v>
      </c>
      <c r="G244" s="3">
        <v>56.227968800484497</v>
      </c>
      <c r="H244" s="3" t="s">
        <v>1179</v>
      </c>
      <c r="I244" s="3" t="s">
        <v>529</v>
      </c>
      <c r="J244" s="3" t="s">
        <v>5</v>
      </c>
      <c r="K244" s="3">
        <v>729754.725797922</v>
      </c>
      <c r="L244" s="3">
        <v>128327.47946205499</v>
      </c>
      <c r="M244" s="16">
        <f>B244-Proben_Infos!$D$2</f>
        <v>27.6547662427351</v>
      </c>
      <c r="N244" s="16">
        <f>F244-Proben_Infos!$G$2</f>
        <v>2586.3460062220702</v>
      </c>
    </row>
    <row r="245" spans="1:14" x14ac:dyDescent="0.25">
      <c r="A245" s="16" t="str">
        <f t="shared" si="3"/>
        <v>123-27.7</v>
      </c>
      <c r="B245" s="3">
        <v>27.673443536720001</v>
      </c>
      <c r="C245" s="3">
        <v>123.09999847412099</v>
      </c>
      <c r="D245" s="3" t="s">
        <v>1180</v>
      </c>
      <c r="E245" s="3">
        <v>2151</v>
      </c>
      <c r="F245" s="3">
        <v>2588.9622057891202</v>
      </c>
      <c r="G245" s="3">
        <v>64.796926440962594</v>
      </c>
      <c r="H245" s="3" t="s">
        <v>1181</v>
      </c>
      <c r="I245" s="3" t="s">
        <v>1182</v>
      </c>
      <c r="J245" s="3" t="s">
        <v>5</v>
      </c>
      <c r="K245" s="3">
        <v>33548.593130381501</v>
      </c>
      <c r="L245" s="3">
        <v>21183.543597887299</v>
      </c>
      <c r="M245" s="16">
        <f>B245-Proben_Infos!$D$2</f>
        <v>27.68454353672</v>
      </c>
      <c r="N245" s="16">
        <f>F245-Proben_Infos!$G$2</f>
        <v>2589.9622057891202</v>
      </c>
    </row>
    <row r="246" spans="1:14" x14ac:dyDescent="0.25">
      <c r="A246" s="16" t="str">
        <f t="shared" si="3"/>
        <v>94-27.7</v>
      </c>
      <c r="B246" s="3">
        <v>27.6949791135767</v>
      </c>
      <c r="C246" s="3">
        <v>94.099998474121094</v>
      </c>
      <c r="E246" s="3">
        <v>2584</v>
      </c>
      <c r="F246" s="3">
        <v>2591.5775187771001</v>
      </c>
      <c r="G246" s="3">
        <v>87.994508983539205</v>
      </c>
      <c r="H246" s="3" t="s">
        <v>2105</v>
      </c>
      <c r="J246" s="3" t="s">
        <v>18</v>
      </c>
      <c r="K246" s="3">
        <v>2918977.7898382</v>
      </c>
      <c r="L246" s="3">
        <v>1645893.89359336</v>
      </c>
      <c r="M246" s="16">
        <f>B246-Proben_Infos!$D$2</f>
        <v>27.706079113576699</v>
      </c>
      <c r="N246" s="16">
        <f>F246-Proben_Infos!$G$2</f>
        <v>2592.5775187771001</v>
      </c>
    </row>
    <row r="247" spans="1:14" x14ac:dyDescent="0.25">
      <c r="A247" s="16" t="str">
        <f t="shared" si="3"/>
        <v>55-27.7</v>
      </c>
      <c r="B247" s="3">
        <v>27.697544454749501</v>
      </c>
      <c r="C247" s="3">
        <v>55.099998474121101</v>
      </c>
      <c r="D247" s="3" t="s">
        <v>1183</v>
      </c>
      <c r="E247" s="3">
        <v>1023</v>
      </c>
      <c r="F247" s="3">
        <v>2591.8890576846602</v>
      </c>
      <c r="G247" s="3">
        <v>50.791867007573401</v>
      </c>
      <c r="H247" s="3" t="s">
        <v>1184</v>
      </c>
      <c r="I247" s="3" t="s">
        <v>311</v>
      </c>
      <c r="J247" s="3" t="s">
        <v>5</v>
      </c>
      <c r="K247" s="3">
        <v>417461.61206498003</v>
      </c>
      <c r="L247" s="3">
        <v>115561.272275628</v>
      </c>
      <c r="M247" s="16">
        <f>B247-Proben_Infos!$D$2</f>
        <v>27.7086444547495</v>
      </c>
      <c r="N247" s="16">
        <f>F247-Proben_Infos!$G$2</f>
        <v>2592.8890576846602</v>
      </c>
    </row>
    <row r="248" spans="1:14" x14ac:dyDescent="0.25">
      <c r="A248" s="16" t="str">
        <f t="shared" si="3"/>
        <v>99-27.8</v>
      </c>
      <c r="B248" s="3">
        <v>27.759716619188701</v>
      </c>
      <c r="C248" s="3">
        <v>99.099998474121094</v>
      </c>
      <c r="D248" s="3" t="s">
        <v>1185</v>
      </c>
      <c r="E248" s="3">
        <v>1280</v>
      </c>
      <c r="F248" s="3">
        <v>2599.4393392596598</v>
      </c>
      <c r="G248" s="3">
        <v>52.866920708751401</v>
      </c>
      <c r="H248" s="3" t="s">
        <v>1186</v>
      </c>
      <c r="I248" s="3" t="s">
        <v>1187</v>
      </c>
      <c r="J248" s="3" t="s">
        <v>5</v>
      </c>
      <c r="K248" s="3">
        <v>52906.9415813862</v>
      </c>
      <c r="L248" s="3">
        <v>25114.296004479598</v>
      </c>
      <c r="M248" s="16">
        <f>B248-Proben_Infos!$D$2</f>
        <v>27.7708166191887</v>
      </c>
      <c r="N248" s="16">
        <f>F248-Proben_Infos!$G$2</f>
        <v>2600.4393392596598</v>
      </c>
    </row>
    <row r="249" spans="1:14" x14ac:dyDescent="0.25">
      <c r="A249" s="16" t="str">
        <f t="shared" si="3"/>
        <v>85-27.8</v>
      </c>
      <c r="B249" s="3">
        <v>27.795395968970301</v>
      </c>
      <c r="C249" s="3">
        <v>85</v>
      </c>
      <c r="D249" s="3" t="s">
        <v>347</v>
      </c>
      <c r="F249" s="3">
        <v>2604.0457993079999</v>
      </c>
      <c r="G249" s="3">
        <v>55.756870927228299</v>
      </c>
      <c r="H249" s="3" t="s">
        <v>348</v>
      </c>
      <c r="I249" s="3" t="s">
        <v>255</v>
      </c>
      <c r="J249" s="3" t="s">
        <v>1767</v>
      </c>
      <c r="K249" s="3">
        <v>583546.02672595601</v>
      </c>
      <c r="L249" s="3">
        <v>82475.442396068596</v>
      </c>
      <c r="M249" s="16">
        <f>B249-Proben_Infos!$D$2</f>
        <v>27.8064959689703</v>
      </c>
      <c r="N249" s="16">
        <f>F249-Proben_Infos!$G$2</f>
        <v>2605.0457993079999</v>
      </c>
    </row>
    <row r="250" spans="1:14" x14ac:dyDescent="0.25">
      <c r="A250" s="16" t="str">
        <f t="shared" si="3"/>
        <v>57-27.8</v>
      </c>
      <c r="B250" s="3">
        <v>27.795441250377699</v>
      </c>
      <c r="C250" s="3">
        <v>57.099998474121101</v>
      </c>
      <c r="D250" s="3" t="s">
        <v>1188</v>
      </c>
      <c r="E250" s="3">
        <v>917</v>
      </c>
      <c r="F250" s="3">
        <v>2604.05169705244</v>
      </c>
      <c r="G250" s="3">
        <v>57.119934637452303</v>
      </c>
      <c r="H250" s="3" t="s">
        <v>1189</v>
      </c>
      <c r="I250" s="3" t="s">
        <v>239</v>
      </c>
      <c r="J250" s="3" t="s">
        <v>5</v>
      </c>
      <c r="K250" s="3">
        <v>577470.11108909803</v>
      </c>
      <c r="L250" s="3">
        <v>130489.981129591</v>
      </c>
      <c r="M250" s="16">
        <f>B250-Proben_Infos!$D$2</f>
        <v>27.806541250377698</v>
      </c>
      <c r="N250" s="16">
        <f>F250-Proben_Infos!$G$2</f>
        <v>2605.05169705244</v>
      </c>
    </row>
    <row r="251" spans="1:14" x14ac:dyDescent="0.25">
      <c r="A251" s="16" t="str">
        <f t="shared" si="3"/>
        <v>94-27.8</v>
      </c>
      <c r="B251" s="3">
        <v>27.7988219291503</v>
      </c>
      <c r="C251" s="3">
        <v>94.099998474121094</v>
      </c>
      <c r="E251" s="3">
        <v>2603</v>
      </c>
      <c r="F251" s="3">
        <v>2604.4920186014101</v>
      </c>
      <c r="G251" s="3">
        <v>86.939428204106704</v>
      </c>
      <c r="H251" s="3" t="s">
        <v>2106</v>
      </c>
      <c r="J251" s="3" t="s">
        <v>18</v>
      </c>
      <c r="K251" s="3">
        <v>2537852.6608724701</v>
      </c>
      <c r="L251" s="3">
        <v>1442045.78907382</v>
      </c>
      <c r="M251" s="16">
        <f>B251-Proben_Infos!$D$2</f>
        <v>27.809921929150299</v>
      </c>
      <c r="N251" s="16">
        <f>F251-Proben_Infos!$G$2</f>
        <v>2605.4920186014101</v>
      </c>
    </row>
    <row r="252" spans="1:14" x14ac:dyDescent="0.25">
      <c r="A252" s="16" t="str">
        <f t="shared" si="3"/>
        <v>55-27.9</v>
      </c>
      <c r="B252" s="3">
        <v>27.853749930695201</v>
      </c>
      <c r="C252" s="3">
        <v>55</v>
      </c>
      <c r="D252" s="3" t="s">
        <v>1190</v>
      </c>
      <c r="E252" s="3">
        <v>1402</v>
      </c>
      <c r="F252" s="3">
        <v>2611.6461980869299</v>
      </c>
      <c r="G252" s="3">
        <v>58.190725892367702</v>
      </c>
      <c r="H252" s="3" t="s">
        <v>1191</v>
      </c>
      <c r="I252" s="3" t="s">
        <v>279</v>
      </c>
      <c r="J252" s="3" t="s">
        <v>5</v>
      </c>
      <c r="K252" s="3">
        <v>614147.00795362401</v>
      </c>
      <c r="L252" s="3">
        <v>114897.76701986601</v>
      </c>
      <c r="M252" s="16">
        <f>B252-Proben_Infos!$D$2</f>
        <v>27.8648499306952</v>
      </c>
      <c r="N252" s="16">
        <f>F252-Proben_Infos!$G$2</f>
        <v>2612.6461980869299</v>
      </c>
    </row>
    <row r="253" spans="1:14" x14ac:dyDescent="0.25">
      <c r="A253" s="16" t="str">
        <f t="shared" si="3"/>
        <v>94-27.9</v>
      </c>
      <c r="B253" s="3">
        <v>27.855786919668901</v>
      </c>
      <c r="C253" s="3">
        <v>94.099998474121094</v>
      </c>
      <c r="E253" s="3">
        <v>2610</v>
      </c>
      <c r="F253" s="3">
        <v>2611.9115087539499</v>
      </c>
      <c r="G253" s="3">
        <v>91.131057946550001</v>
      </c>
      <c r="H253" s="3" t="s">
        <v>2107</v>
      </c>
      <c r="J253" s="3" t="s">
        <v>18</v>
      </c>
      <c r="K253" s="3">
        <v>3686786.2288517598</v>
      </c>
      <c r="L253" s="3">
        <v>2466982.4907864099</v>
      </c>
      <c r="M253" s="16">
        <f>B253-Proben_Infos!$D$2</f>
        <v>27.8668869196689</v>
      </c>
      <c r="N253" s="16">
        <f>F253-Proben_Infos!$G$2</f>
        <v>2612.9115087539499</v>
      </c>
    </row>
    <row r="254" spans="1:14" x14ac:dyDescent="0.25">
      <c r="A254" s="16" t="str">
        <f t="shared" si="3"/>
        <v>57-27.9</v>
      </c>
      <c r="B254" s="3">
        <v>27.861176426537401</v>
      </c>
      <c r="C254" s="3">
        <v>57</v>
      </c>
      <c r="D254" s="3" t="s">
        <v>1192</v>
      </c>
      <c r="F254" s="3">
        <v>2612.6134731144102</v>
      </c>
      <c r="G254" s="3">
        <v>54.489747473126897</v>
      </c>
      <c r="H254" s="3" t="s">
        <v>1193</v>
      </c>
      <c r="I254" s="3" t="s">
        <v>1194</v>
      </c>
      <c r="J254" s="3" t="s">
        <v>141</v>
      </c>
      <c r="K254" s="3">
        <v>237682.14032354599</v>
      </c>
      <c r="L254" s="3">
        <v>112721.305936173</v>
      </c>
      <c r="M254" s="16">
        <f>B254-Proben_Infos!$D$2</f>
        <v>27.8722764265374</v>
      </c>
      <c r="N254" s="16">
        <f>F254-Proben_Infos!$G$2</f>
        <v>2613.6134731144102</v>
      </c>
    </row>
    <row r="255" spans="1:14" x14ac:dyDescent="0.25">
      <c r="A255" s="16" t="str">
        <f t="shared" si="3"/>
        <v>177-27.9</v>
      </c>
      <c r="B255" s="3">
        <v>27.9109638575821</v>
      </c>
      <c r="C255" s="3">
        <v>177</v>
      </c>
      <c r="D255" s="3" t="s">
        <v>454</v>
      </c>
      <c r="E255" s="3">
        <v>2288</v>
      </c>
      <c r="F255" s="3">
        <v>2619.09811132804</v>
      </c>
      <c r="G255" s="3">
        <v>62.519083514880897</v>
      </c>
      <c r="H255" s="3" t="s">
        <v>455</v>
      </c>
      <c r="I255" s="3" t="s">
        <v>456</v>
      </c>
      <c r="J255" s="3" t="s">
        <v>5</v>
      </c>
      <c r="K255" s="3">
        <v>324788.34502573201</v>
      </c>
      <c r="L255" s="3">
        <v>163793.83479211299</v>
      </c>
      <c r="M255" s="16">
        <f>B255-Proben_Infos!$D$2</f>
        <v>27.922063857582099</v>
      </c>
      <c r="N255" s="16">
        <f>F255-Proben_Infos!$G$2</f>
        <v>2620.09811132804</v>
      </c>
    </row>
    <row r="256" spans="1:14" x14ac:dyDescent="0.25">
      <c r="A256" s="16" t="str">
        <f t="shared" si="3"/>
        <v>94-28</v>
      </c>
      <c r="B256" s="3">
        <v>27.967817471691301</v>
      </c>
      <c r="C256" s="3">
        <v>94.099998474121094</v>
      </c>
      <c r="E256" s="3">
        <v>2610</v>
      </c>
      <c r="F256" s="3">
        <v>2626.5030950939999</v>
      </c>
      <c r="G256" s="3">
        <v>89.342747498935097</v>
      </c>
      <c r="H256" s="3" t="s">
        <v>2107</v>
      </c>
      <c r="J256" s="3" t="s">
        <v>18</v>
      </c>
      <c r="K256" s="3">
        <v>2505779.2859264999</v>
      </c>
      <c r="L256" s="3">
        <v>1556628.68253625</v>
      </c>
      <c r="M256" s="16">
        <f>B256-Proben_Infos!$D$2</f>
        <v>27.9789174716913</v>
      </c>
      <c r="N256" s="16">
        <f>F256-Proben_Infos!$G$2</f>
        <v>2627.5030950939999</v>
      </c>
    </row>
    <row r="257" spans="1:14" x14ac:dyDescent="0.25">
      <c r="A257" s="16" t="str">
        <f t="shared" si="3"/>
        <v>71-28</v>
      </c>
      <c r="B257" s="3">
        <v>28.0271462219875</v>
      </c>
      <c r="C257" s="3">
        <v>71</v>
      </c>
      <c r="D257" s="3" t="s">
        <v>1195</v>
      </c>
      <c r="E257" s="3">
        <v>2391</v>
      </c>
      <c r="F257" s="3">
        <v>2634.2304566642902</v>
      </c>
      <c r="G257" s="3">
        <v>61.010565967730599</v>
      </c>
      <c r="H257" s="3" t="s">
        <v>1196</v>
      </c>
      <c r="I257" s="3" t="s">
        <v>1197</v>
      </c>
      <c r="J257" s="3" t="s">
        <v>5</v>
      </c>
      <c r="K257" s="3">
        <v>15646.595435793301</v>
      </c>
      <c r="L257" s="3">
        <v>9770.3067120710002</v>
      </c>
      <c r="M257" s="16">
        <f>B257-Proben_Infos!$D$2</f>
        <v>28.038246221987499</v>
      </c>
      <c r="N257" s="16">
        <f>F257-Proben_Infos!$G$2</f>
        <v>2635.2304566642902</v>
      </c>
    </row>
    <row r="258" spans="1:14" x14ac:dyDescent="0.25">
      <c r="A258" s="16" t="str">
        <f t="shared" si="3"/>
        <v>70-28.3</v>
      </c>
      <c r="B258" s="3">
        <v>28.294934526562798</v>
      </c>
      <c r="C258" s="3">
        <v>70.099998474121094</v>
      </c>
      <c r="D258" s="3" t="s">
        <v>1198</v>
      </c>
      <c r="E258" s="3">
        <v>1188</v>
      </c>
      <c r="F258" s="3">
        <v>2669.1089437959599</v>
      </c>
      <c r="G258" s="3">
        <v>62.579395068985697</v>
      </c>
      <c r="H258" s="3" t="s">
        <v>1199</v>
      </c>
      <c r="I258" s="3" t="s">
        <v>469</v>
      </c>
      <c r="J258" s="3" t="s">
        <v>5</v>
      </c>
      <c r="K258" s="3">
        <v>222425.32089332101</v>
      </c>
      <c r="L258" s="3">
        <v>31419.413015548002</v>
      </c>
      <c r="M258" s="16">
        <f>B258-Proben_Infos!$D$2</f>
        <v>28.306034526562797</v>
      </c>
      <c r="N258" s="16">
        <f>F258-Proben_Infos!$G$2</f>
        <v>2670.1089437959599</v>
      </c>
    </row>
    <row r="259" spans="1:14" x14ac:dyDescent="0.25">
      <c r="A259" s="16" t="str">
        <f t="shared" si="3"/>
        <v>94-28.3</v>
      </c>
      <c r="B259" s="3">
        <v>28.299374994082601</v>
      </c>
      <c r="C259" s="3">
        <v>94</v>
      </c>
      <c r="E259" s="3">
        <v>2665</v>
      </c>
      <c r="F259" s="3">
        <v>2669.6872991109799</v>
      </c>
      <c r="G259" s="3">
        <v>85.294979404022101</v>
      </c>
      <c r="H259" s="3" t="s">
        <v>2108</v>
      </c>
      <c r="J259" s="3" t="s">
        <v>18</v>
      </c>
      <c r="K259" s="3">
        <v>2515803.0111458702</v>
      </c>
      <c r="L259" s="3">
        <v>1549057.8490380901</v>
      </c>
      <c r="M259" s="16">
        <f>B259-Proben_Infos!$D$2</f>
        <v>28.3104749940826</v>
      </c>
      <c r="N259" s="16">
        <f>F259-Proben_Infos!$G$2</f>
        <v>2670.6872991109799</v>
      </c>
    </row>
    <row r="260" spans="1:14" x14ac:dyDescent="0.25">
      <c r="A260" s="16" t="str">
        <f t="shared" ref="A260:A323" si="4">CONCATENATE(ROUND(C260,0),"-",ROUND(M260,1))</f>
        <v>269-28.4</v>
      </c>
      <c r="B260" s="3">
        <v>28.367909928882</v>
      </c>
      <c r="C260" s="3">
        <v>268.89999389648398</v>
      </c>
      <c r="D260" s="3" t="s">
        <v>1200</v>
      </c>
      <c r="E260" s="3">
        <v>2053</v>
      </c>
      <c r="F260" s="3">
        <v>2678.6137339127599</v>
      </c>
      <c r="G260" s="3">
        <v>55.515832465199097</v>
      </c>
      <c r="H260" s="3" t="s">
        <v>1201</v>
      </c>
      <c r="I260" s="3" t="s">
        <v>1202</v>
      </c>
      <c r="J260" s="3" t="s">
        <v>5</v>
      </c>
      <c r="K260" s="3">
        <v>41926.999717008097</v>
      </c>
      <c r="L260" s="3">
        <v>22603.3081389166</v>
      </c>
      <c r="M260" s="16">
        <f>B260-Proben_Infos!$D$2</f>
        <v>28.379009928881999</v>
      </c>
      <c r="N260" s="16">
        <f>F260-Proben_Infos!$G$2</f>
        <v>2679.6137339127599</v>
      </c>
    </row>
    <row r="261" spans="1:14" x14ac:dyDescent="0.25">
      <c r="A261" s="16" t="str">
        <f t="shared" si="4"/>
        <v>125-28.4</v>
      </c>
      <c r="B261" s="3">
        <v>28.438437463252502</v>
      </c>
      <c r="C261" s="3">
        <v>125</v>
      </c>
      <c r="D261" s="3" t="s">
        <v>2109</v>
      </c>
      <c r="E261" s="3">
        <v>1645</v>
      </c>
      <c r="F261" s="3">
        <v>2687.7996978176102</v>
      </c>
      <c r="G261" s="3">
        <v>65.718468102882397</v>
      </c>
      <c r="H261" s="3" t="s">
        <v>2110</v>
      </c>
      <c r="I261" s="3" t="s">
        <v>2111</v>
      </c>
      <c r="J261" s="3" t="s">
        <v>5</v>
      </c>
      <c r="K261" s="3">
        <v>55384.084779513702</v>
      </c>
      <c r="L261" s="3">
        <v>28430.510439617599</v>
      </c>
      <c r="M261" s="16">
        <f>B261-Proben_Infos!$D$2</f>
        <v>28.449537463252501</v>
      </c>
      <c r="N261" s="16">
        <f>F261-Proben_Infos!$G$2</f>
        <v>2688.7996978176102</v>
      </c>
    </row>
    <row r="262" spans="1:14" x14ac:dyDescent="0.25">
      <c r="A262" s="16" t="str">
        <f t="shared" si="4"/>
        <v>83-28.5</v>
      </c>
      <c r="B262" s="3">
        <v>28.453123513937101</v>
      </c>
      <c r="C262" s="3">
        <v>83</v>
      </c>
      <c r="D262" s="3" t="s">
        <v>2112</v>
      </c>
      <c r="E262" s="3">
        <v>1088</v>
      </c>
      <c r="F262" s="3">
        <v>2689.71250439306</v>
      </c>
      <c r="G262" s="3">
        <v>75.499613020183801</v>
      </c>
      <c r="H262" s="3" t="s">
        <v>2113</v>
      </c>
      <c r="I262" s="3" t="s">
        <v>2114</v>
      </c>
      <c r="J262" s="3" t="s">
        <v>5</v>
      </c>
      <c r="K262" s="3">
        <v>274249.76954841899</v>
      </c>
      <c r="L262" s="3">
        <v>157238.89687534099</v>
      </c>
      <c r="M262" s="16">
        <f>B262-Proben_Infos!$D$2</f>
        <v>28.4642235139371</v>
      </c>
      <c r="N262" s="16">
        <f>F262-Proben_Infos!$G$2</f>
        <v>2690.71250439306</v>
      </c>
    </row>
    <row r="263" spans="1:14" x14ac:dyDescent="0.25">
      <c r="A263" s="16" t="str">
        <f t="shared" si="4"/>
        <v>55-28.5</v>
      </c>
      <c r="B263" s="3">
        <v>28.4584903854931</v>
      </c>
      <c r="C263" s="3">
        <v>55</v>
      </c>
      <c r="D263" s="3" t="s">
        <v>837</v>
      </c>
      <c r="E263" s="3">
        <v>888</v>
      </c>
      <c r="F263" s="3">
        <v>2690.4115205834701</v>
      </c>
      <c r="G263" s="3">
        <v>55.739482174648103</v>
      </c>
      <c r="H263" s="3" t="s">
        <v>838</v>
      </c>
      <c r="I263" s="3" t="s">
        <v>377</v>
      </c>
      <c r="J263" s="3" t="s">
        <v>5</v>
      </c>
      <c r="K263" s="3">
        <v>636352.56755915598</v>
      </c>
      <c r="L263" s="3">
        <v>162165.602292322</v>
      </c>
      <c r="M263" s="16">
        <f>B263-Proben_Infos!$D$2</f>
        <v>28.469590385493099</v>
      </c>
      <c r="N263" s="16">
        <f>F263-Proben_Infos!$G$2</f>
        <v>2691.4115205834701</v>
      </c>
    </row>
    <row r="264" spans="1:14" x14ac:dyDescent="0.25">
      <c r="A264" s="16" t="str">
        <f t="shared" si="4"/>
        <v>83-28.5</v>
      </c>
      <c r="B264" s="3">
        <v>28.4592106383387</v>
      </c>
      <c r="C264" s="3">
        <v>83.099998474121094</v>
      </c>
      <c r="D264" s="3" t="s">
        <v>1203</v>
      </c>
      <c r="E264" s="3">
        <v>835</v>
      </c>
      <c r="F264" s="3">
        <v>2690.5053309896002</v>
      </c>
      <c r="G264" s="3">
        <v>67.524956881793599</v>
      </c>
      <c r="H264" s="3" t="s">
        <v>1204</v>
      </c>
      <c r="I264" s="3" t="s">
        <v>1205</v>
      </c>
      <c r="J264" s="3" t="s">
        <v>5</v>
      </c>
      <c r="K264" s="3">
        <v>1056775.95973141</v>
      </c>
      <c r="L264" s="3">
        <v>157238.89687534099</v>
      </c>
      <c r="M264" s="16">
        <f>B264-Proben_Infos!$D$2</f>
        <v>28.470310638338699</v>
      </c>
      <c r="N264" s="16">
        <f>F264-Proben_Infos!$G$2</f>
        <v>2691.5053309896002</v>
      </c>
    </row>
    <row r="265" spans="1:14" x14ac:dyDescent="0.25">
      <c r="A265" s="16" t="str">
        <f t="shared" si="4"/>
        <v>94-28.5</v>
      </c>
      <c r="B265" s="3">
        <v>28.465978107480201</v>
      </c>
      <c r="C265" s="3">
        <v>94.099998474121094</v>
      </c>
      <c r="E265" s="3">
        <v>2685</v>
      </c>
      <c r="F265" s="3">
        <v>2691.3867701015101</v>
      </c>
      <c r="G265" s="3">
        <v>75.453500210148107</v>
      </c>
      <c r="H265" s="3" t="s">
        <v>2115</v>
      </c>
      <c r="J265" s="3" t="s">
        <v>18</v>
      </c>
      <c r="K265" s="3">
        <v>4584044.5569480397</v>
      </c>
      <c r="L265" s="3">
        <v>2864861.2731177402</v>
      </c>
      <c r="M265" s="16">
        <f>B265-Proben_Infos!$D$2</f>
        <v>28.4770781074802</v>
      </c>
      <c r="N265" s="16">
        <f>F265-Proben_Infos!$G$2</f>
        <v>2692.3867701015101</v>
      </c>
    </row>
    <row r="266" spans="1:14" x14ac:dyDescent="0.25">
      <c r="A266" s="16" t="str">
        <f t="shared" si="4"/>
        <v>331-28.6</v>
      </c>
      <c r="B266" s="3">
        <v>28.543280876823101</v>
      </c>
      <c r="C266" s="3">
        <v>331</v>
      </c>
      <c r="D266" s="3" t="s">
        <v>322</v>
      </c>
      <c r="E266" s="3">
        <v>2923</v>
      </c>
      <c r="F266" s="3">
        <v>2701.4551845905098</v>
      </c>
      <c r="G266" s="3">
        <v>71.360594510406898</v>
      </c>
      <c r="H266" s="3" t="s">
        <v>323</v>
      </c>
      <c r="I266" s="3" t="s">
        <v>324</v>
      </c>
      <c r="J266" s="3" t="s">
        <v>5</v>
      </c>
      <c r="K266" s="3">
        <v>187119.588345867</v>
      </c>
      <c r="L266" s="3">
        <v>53980.721084191297</v>
      </c>
      <c r="M266" s="16">
        <f>B266-Proben_Infos!$D$2</f>
        <v>28.5543808768231</v>
      </c>
      <c r="N266" s="16">
        <f>F266-Proben_Infos!$G$2</f>
        <v>2702.4551845905098</v>
      </c>
    </row>
    <row r="267" spans="1:14" x14ac:dyDescent="0.25">
      <c r="A267" s="16" t="str">
        <f t="shared" si="4"/>
        <v>94-28.6</v>
      </c>
      <c r="B267" s="3">
        <v>28.6085857233446</v>
      </c>
      <c r="C267" s="3">
        <v>94.099998474121094</v>
      </c>
      <c r="E267" s="3">
        <v>2713</v>
      </c>
      <c r="F267" s="3">
        <v>2709.9609117269101</v>
      </c>
      <c r="G267" s="3">
        <v>73.298857306830399</v>
      </c>
      <c r="H267" s="3" t="s">
        <v>2116</v>
      </c>
      <c r="J267" s="3" t="s">
        <v>18</v>
      </c>
      <c r="K267" s="3">
        <v>910109.64564320398</v>
      </c>
      <c r="L267" s="3">
        <v>551287.20037694799</v>
      </c>
      <c r="M267" s="16">
        <f>B267-Proben_Infos!$D$2</f>
        <v>28.619685723344599</v>
      </c>
      <c r="N267" s="16">
        <f>F267-Proben_Infos!$G$2</f>
        <v>2710.9609117269101</v>
      </c>
    </row>
    <row r="268" spans="1:14" x14ac:dyDescent="0.25">
      <c r="A268" s="16" t="str">
        <f t="shared" si="4"/>
        <v>94-28.7</v>
      </c>
      <c r="B268" s="3">
        <v>28.686753711340199</v>
      </c>
      <c r="C268" s="3">
        <v>94.099998474121094</v>
      </c>
      <c r="E268" s="3">
        <v>2713</v>
      </c>
      <c r="F268" s="3">
        <v>2720.1420179098</v>
      </c>
      <c r="G268" s="3">
        <v>80.572885220265405</v>
      </c>
      <c r="H268" s="3" t="s">
        <v>2116</v>
      </c>
      <c r="J268" s="3" t="s">
        <v>18</v>
      </c>
      <c r="K268" s="3">
        <v>2662720.9189978698</v>
      </c>
      <c r="L268" s="3">
        <v>1885723.78965883</v>
      </c>
      <c r="M268" s="16">
        <f>B268-Proben_Infos!$D$2</f>
        <v>28.697853711340198</v>
      </c>
      <c r="N268" s="16">
        <f>F268-Proben_Infos!$G$2</f>
        <v>2721.1420179098</v>
      </c>
    </row>
    <row r="269" spans="1:14" x14ac:dyDescent="0.25">
      <c r="A269" s="16" t="str">
        <f t="shared" si="4"/>
        <v>94-28.8</v>
      </c>
      <c r="B269" s="3">
        <v>28.780846433534801</v>
      </c>
      <c r="C269" s="3">
        <v>94</v>
      </c>
      <c r="E269" s="3">
        <v>2713</v>
      </c>
      <c r="F269" s="3">
        <v>2732.3972648499298</v>
      </c>
      <c r="G269" s="3">
        <v>78.760638104149905</v>
      </c>
      <c r="H269" s="3" t="s">
        <v>2116</v>
      </c>
      <c r="J269" s="3" t="s">
        <v>18</v>
      </c>
      <c r="K269" s="3">
        <v>1221540.3894551699</v>
      </c>
      <c r="L269" s="3">
        <v>692256.07839676796</v>
      </c>
      <c r="M269" s="16">
        <f>B269-Proben_Infos!$D$2</f>
        <v>28.7919464335348</v>
      </c>
      <c r="N269" s="16">
        <f>F269-Proben_Infos!$G$2</f>
        <v>2733.3972648499298</v>
      </c>
    </row>
    <row r="270" spans="1:14" x14ac:dyDescent="0.25">
      <c r="A270" s="16" t="str">
        <f t="shared" si="4"/>
        <v>111-28.8</v>
      </c>
      <c r="B270" s="3">
        <v>28.785202748592202</v>
      </c>
      <c r="C270" s="3">
        <v>111</v>
      </c>
      <c r="D270" s="3" t="s">
        <v>1206</v>
      </c>
      <c r="E270" s="3">
        <v>996</v>
      </c>
      <c r="F270" s="3">
        <v>2732.9646596019502</v>
      </c>
      <c r="G270" s="3">
        <v>60.276221603255998</v>
      </c>
      <c r="H270" s="3" t="s">
        <v>1207</v>
      </c>
      <c r="I270" s="3" t="s">
        <v>1208</v>
      </c>
      <c r="J270" s="3" t="s">
        <v>5</v>
      </c>
      <c r="K270" s="3">
        <v>183176.02843231201</v>
      </c>
      <c r="L270" s="3">
        <v>17352.418270798</v>
      </c>
      <c r="M270" s="16">
        <f>B270-Proben_Infos!$D$2</f>
        <v>28.796302748592201</v>
      </c>
      <c r="N270" s="16">
        <f>F270-Proben_Infos!$G$2</f>
        <v>2733.9646596019502</v>
      </c>
    </row>
    <row r="271" spans="1:14" x14ac:dyDescent="0.25">
      <c r="A271" s="16" t="str">
        <f t="shared" si="4"/>
        <v>94-29.1</v>
      </c>
      <c r="B271" s="3">
        <v>29.109832227841999</v>
      </c>
      <c r="C271" s="3">
        <v>94</v>
      </c>
      <c r="E271" s="3">
        <v>2767</v>
      </c>
      <c r="F271" s="3">
        <v>2775.2465103068798</v>
      </c>
      <c r="G271" s="3">
        <v>80.744359499832697</v>
      </c>
      <c r="H271" s="3" t="s">
        <v>2117</v>
      </c>
      <c r="J271" s="3" t="s">
        <v>18</v>
      </c>
      <c r="K271" s="3">
        <v>989462.13621529704</v>
      </c>
      <c r="L271" s="3">
        <v>624496.39079337497</v>
      </c>
      <c r="M271" s="16">
        <f>B271-Proben_Infos!$D$2</f>
        <v>29.120932227841998</v>
      </c>
      <c r="N271" s="16">
        <f>F271-Proben_Infos!$G$2</f>
        <v>2776.2465103068798</v>
      </c>
    </row>
    <row r="272" spans="1:14" x14ac:dyDescent="0.25">
      <c r="A272" s="16" t="str">
        <f t="shared" si="4"/>
        <v>315-29.2</v>
      </c>
      <c r="B272" s="3">
        <v>29.1778222779092</v>
      </c>
      <c r="C272" s="3">
        <v>315</v>
      </c>
      <c r="D272" s="3" t="s">
        <v>477</v>
      </c>
      <c r="E272" s="3">
        <v>2608</v>
      </c>
      <c r="F272" s="3">
        <v>2784.1019757840299</v>
      </c>
      <c r="G272" s="3">
        <v>66.865630969221399</v>
      </c>
      <c r="H272" s="3" t="s">
        <v>478</v>
      </c>
      <c r="I272" s="3" t="s">
        <v>479</v>
      </c>
      <c r="J272" s="3" t="s">
        <v>5</v>
      </c>
      <c r="K272" s="3">
        <v>339817.18094300001</v>
      </c>
      <c r="L272" s="3">
        <v>76824.839400903904</v>
      </c>
      <c r="M272" s="16">
        <f>B272-Proben_Infos!$D$2</f>
        <v>29.188922277909199</v>
      </c>
      <c r="N272" s="16">
        <f>F272-Proben_Infos!$G$2</f>
        <v>2785.1019757840299</v>
      </c>
    </row>
    <row r="273" spans="1:14" x14ac:dyDescent="0.25">
      <c r="A273" s="16" t="str">
        <f t="shared" si="4"/>
        <v>315-29.2</v>
      </c>
      <c r="B273" s="3">
        <v>29.188838604016698</v>
      </c>
      <c r="C273" s="3">
        <v>314.89999389648398</v>
      </c>
      <c r="D273" s="3" t="s">
        <v>768</v>
      </c>
      <c r="E273" s="3">
        <v>3012</v>
      </c>
      <c r="F273" s="3">
        <v>2785.5368136085899</v>
      </c>
      <c r="G273" s="3">
        <v>73.796902748661196</v>
      </c>
      <c r="H273" s="3" t="s">
        <v>769</v>
      </c>
      <c r="I273" s="3" t="s">
        <v>770</v>
      </c>
      <c r="J273" s="3" t="s">
        <v>5</v>
      </c>
      <c r="K273" s="3">
        <v>139995.97880884499</v>
      </c>
      <c r="L273" s="3">
        <v>76520.709219606098</v>
      </c>
      <c r="M273" s="16">
        <f>B273-Proben_Infos!$D$2</f>
        <v>29.199938604016697</v>
      </c>
      <c r="N273" s="16">
        <f>F273-Proben_Infos!$G$2</f>
        <v>2786.5368136085899</v>
      </c>
    </row>
    <row r="274" spans="1:14" x14ac:dyDescent="0.25">
      <c r="A274" s="16" t="str">
        <f t="shared" si="4"/>
        <v>72-29.3</v>
      </c>
      <c r="B274" s="3">
        <v>29.2482707761366</v>
      </c>
      <c r="C274" s="3">
        <v>72</v>
      </c>
      <c r="E274" s="3">
        <v>2794</v>
      </c>
      <c r="F274" s="3">
        <v>2793.27764550856</v>
      </c>
      <c r="G274" s="3">
        <v>95.701957741404897</v>
      </c>
      <c r="H274" s="3" t="s">
        <v>2118</v>
      </c>
      <c r="J274" s="3" t="s">
        <v>18</v>
      </c>
      <c r="K274" s="3">
        <v>110452030.153658</v>
      </c>
      <c r="L274" s="3">
        <v>6852268.8244265299</v>
      </c>
      <c r="M274" s="16">
        <f>B274-Proben_Infos!$D$2</f>
        <v>29.259370776136599</v>
      </c>
      <c r="N274" s="16">
        <f>F274-Proben_Infos!$G$2</f>
        <v>2794.27764550856</v>
      </c>
    </row>
    <row r="275" spans="1:14" x14ac:dyDescent="0.25">
      <c r="A275" s="16" t="str">
        <f t="shared" si="4"/>
        <v>97-29.5</v>
      </c>
      <c r="B275" s="3">
        <v>29.4834668501395</v>
      </c>
      <c r="C275" s="3">
        <v>97</v>
      </c>
      <c r="D275" s="3" t="s">
        <v>1209</v>
      </c>
      <c r="E275" s="3">
        <v>2298</v>
      </c>
      <c r="F275" s="3">
        <v>2823.9111089585099</v>
      </c>
      <c r="G275" s="3">
        <v>54.2981020419845</v>
      </c>
      <c r="H275" s="3" t="s">
        <v>1210</v>
      </c>
      <c r="I275" s="3" t="s">
        <v>1211</v>
      </c>
      <c r="J275" s="3" t="s">
        <v>5</v>
      </c>
      <c r="K275" s="3">
        <v>793896.460197184</v>
      </c>
      <c r="L275" s="3">
        <v>315885.35065656999</v>
      </c>
      <c r="M275" s="16">
        <f>B275-Proben_Infos!$D$2</f>
        <v>29.494566850139499</v>
      </c>
      <c r="N275" s="16">
        <f>F275-Proben_Infos!$G$2</f>
        <v>2824.9111089585099</v>
      </c>
    </row>
    <row r="276" spans="1:14" x14ac:dyDescent="0.25">
      <c r="A276" s="16" t="str">
        <f t="shared" si="4"/>
        <v>94-29.5</v>
      </c>
      <c r="B276" s="3">
        <v>29.4886846667067</v>
      </c>
      <c r="C276" s="3">
        <v>94.099998474121094</v>
      </c>
      <c r="D276" s="3" t="s">
        <v>694</v>
      </c>
      <c r="E276" s="3">
        <v>2031</v>
      </c>
      <c r="F276" s="3">
        <v>2824.5907112596001</v>
      </c>
      <c r="G276" s="3">
        <v>65.308678583268204</v>
      </c>
      <c r="H276" s="3" t="s">
        <v>695</v>
      </c>
      <c r="I276" s="3" t="s">
        <v>696</v>
      </c>
      <c r="J276" s="3" t="s">
        <v>5</v>
      </c>
      <c r="K276" s="3">
        <v>1135634.3162126001</v>
      </c>
      <c r="L276" s="3">
        <v>1152717.92105002</v>
      </c>
      <c r="M276" s="16">
        <f>B276-Proben_Infos!$D$2</f>
        <v>29.499784666706699</v>
      </c>
      <c r="N276" s="16">
        <f>F276-Proben_Infos!$G$2</f>
        <v>2825.5907112596001</v>
      </c>
    </row>
    <row r="277" spans="1:14" x14ac:dyDescent="0.25">
      <c r="A277" s="16" t="str">
        <f t="shared" si="4"/>
        <v>94-29.5</v>
      </c>
      <c r="B277" s="3">
        <v>29.488972898797002</v>
      </c>
      <c r="C277" s="3">
        <v>94.099998474121094</v>
      </c>
      <c r="D277" s="3" t="s">
        <v>328</v>
      </c>
      <c r="E277" s="3">
        <v>2826</v>
      </c>
      <c r="F277" s="3">
        <v>2824.62825247809</v>
      </c>
      <c r="G277" s="3">
        <v>69.885060013140006</v>
      </c>
      <c r="H277" s="3" t="s">
        <v>329</v>
      </c>
      <c r="I277" s="3" t="s">
        <v>330</v>
      </c>
      <c r="J277" s="3" t="s">
        <v>18</v>
      </c>
      <c r="K277" s="3">
        <v>1663887.5736897399</v>
      </c>
      <c r="L277" s="3">
        <v>1152717.92105002</v>
      </c>
      <c r="M277" s="16">
        <f>B277-Proben_Infos!$D$2</f>
        <v>29.500072898797001</v>
      </c>
      <c r="N277" s="16">
        <f>F277-Proben_Infos!$G$2</f>
        <v>2825.62825247809</v>
      </c>
    </row>
    <row r="278" spans="1:14" x14ac:dyDescent="0.25">
      <c r="A278" s="16" t="str">
        <f t="shared" si="4"/>
        <v>94-29.6</v>
      </c>
      <c r="B278" s="3">
        <v>29.5749999439719</v>
      </c>
      <c r="C278" s="3">
        <v>94.099998474121094</v>
      </c>
      <c r="D278" s="3" t="s">
        <v>1212</v>
      </c>
      <c r="E278" s="3">
        <v>1376</v>
      </c>
      <c r="F278" s="3">
        <v>2835.8329732849702</v>
      </c>
      <c r="G278" s="3">
        <v>66.085840386900799</v>
      </c>
      <c r="H278" s="3" t="s">
        <v>1213</v>
      </c>
      <c r="I278" s="3" t="s">
        <v>1214</v>
      </c>
      <c r="J278" s="3" t="s">
        <v>5</v>
      </c>
      <c r="K278" s="3">
        <v>1677484.0490931901</v>
      </c>
      <c r="L278" s="3">
        <v>542522.47587125504</v>
      </c>
      <c r="M278" s="16">
        <f>B278-Proben_Infos!$D$2</f>
        <v>29.586099943971899</v>
      </c>
      <c r="N278" s="16">
        <f>F278-Proben_Infos!$G$2</f>
        <v>2836.8329732849702</v>
      </c>
    </row>
    <row r="279" spans="1:14" x14ac:dyDescent="0.25">
      <c r="A279" s="16" t="str">
        <f t="shared" si="4"/>
        <v>95-29.6</v>
      </c>
      <c r="B279" s="3">
        <v>29.577081301238199</v>
      </c>
      <c r="C279" s="3">
        <v>95.099998474121094</v>
      </c>
      <c r="D279" s="3" t="s">
        <v>1215</v>
      </c>
      <c r="E279" s="3">
        <v>1123</v>
      </c>
      <c r="F279" s="3">
        <v>2836.1040627664202</v>
      </c>
      <c r="G279" s="3">
        <v>59.120147679956197</v>
      </c>
      <c r="H279" s="3" t="s">
        <v>1216</v>
      </c>
      <c r="I279" s="3" t="s">
        <v>1217</v>
      </c>
      <c r="J279" s="3" t="s">
        <v>5</v>
      </c>
      <c r="K279" s="3">
        <v>343640.85207753599</v>
      </c>
      <c r="L279" s="3">
        <v>160464.78330709701</v>
      </c>
      <c r="M279" s="16">
        <f>B279-Proben_Infos!$D$2</f>
        <v>29.588181301238198</v>
      </c>
      <c r="N279" s="16">
        <f>F279-Proben_Infos!$G$2</f>
        <v>2837.1040627664202</v>
      </c>
    </row>
    <row r="280" spans="1:14" x14ac:dyDescent="0.25">
      <c r="A280" s="16" t="str">
        <f t="shared" si="4"/>
        <v>69-29.6</v>
      </c>
      <c r="B280" s="3">
        <v>29.580751078932298</v>
      </c>
      <c r="C280" s="3">
        <v>69.099998474121094</v>
      </c>
      <c r="D280" s="3" t="s">
        <v>1218</v>
      </c>
      <c r="E280" s="3">
        <v>857</v>
      </c>
      <c r="F280" s="3">
        <v>2836.5820384356098</v>
      </c>
      <c r="G280" s="3">
        <v>56.968885994218802</v>
      </c>
      <c r="H280" s="3" t="s">
        <v>1219</v>
      </c>
      <c r="I280" s="3" t="s">
        <v>1220</v>
      </c>
      <c r="J280" s="3" t="s">
        <v>5</v>
      </c>
      <c r="K280" s="3">
        <v>133871.45208437499</v>
      </c>
      <c r="L280" s="3">
        <v>82744.617550317897</v>
      </c>
      <c r="M280" s="16">
        <f>B280-Proben_Infos!$D$2</f>
        <v>29.591851078932297</v>
      </c>
      <c r="N280" s="16">
        <f>F280-Proben_Infos!$G$2</f>
        <v>2837.5820384356098</v>
      </c>
    </row>
    <row r="281" spans="1:14" x14ac:dyDescent="0.25">
      <c r="A281" s="16" t="str">
        <f t="shared" si="4"/>
        <v>94-29.9</v>
      </c>
      <c r="B281" s="3">
        <v>29.8871489093241</v>
      </c>
      <c r="C281" s="3">
        <v>94</v>
      </c>
      <c r="D281" s="3" t="s">
        <v>351</v>
      </c>
      <c r="E281" s="3">
        <v>1832</v>
      </c>
      <c r="F281" s="3">
        <v>2876.4892808427899</v>
      </c>
      <c r="G281" s="3">
        <v>65.980919463528906</v>
      </c>
      <c r="H281" s="3" t="s">
        <v>352</v>
      </c>
      <c r="I281" s="3" t="s">
        <v>289</v>
      </c>
      <c r="J281" s="3" t="s">
        <v>5</v>
      </c>
      <c r="K281" s="3">
        <v>450965.94905306102</v>
      </c>
      <c r="L281" s="3">
        <v>342449.14100419101</v>
      </c>
      <c r="M281" s="16">
        <f>B281-Proben_Infos!$D$2</f>
        <v>29.898248909324099</v>
      </c>
      <c r="N281" s="16">
        <f>F281-Proben_Infos!$G$2</f>
        <v>2877.4892808427899</v>
      </c>
    </row>
    <row r="282" spans="1:14" x14ac:dyDescent="0.25">
      <c r="A282" s="16" t="str">
        <f t="shared" si="4"/>
        <v>94-29.9</v>
      </c>
      <c r="B282" s="3">
        <v>29.887168365007501</v>
      </c>
      <c r="C282" s="3">
        <v>94.099998474121094</v>
      </c>
      <c r="D282" s="3" t="s">
        <v>1221</v>
      </c>
      <c r="E282" s="3">
        <v>1290</v>
      </c>
      <c r="F282" s="3">
        <v>2876.4918148772999</v>
      </c>
      <c r="G282" s="3">
        <v>64.594665136834095</v>
      </c>
      <c r="H282" s="3" t="s">
        <v>1222</v>
      </c>
      <c r="I282" s="3" t="s">
        <v>1223</v>
      </c>
      <c r="J282" s="3" t="s">
        <v>5</v>
      </c>
      <c r="K282" s="3">
        <v>443229.048767058</v>
      </c>
      <c r="L282" s="3">
        <v>342449.14100419101</v>
      </c>
      <c r="M282" s="16">
        <f>B282-Proben_Infos!$D$2</f>
        <v>29.8982683650075</v>
      </c>
      <c r="N282" s="16">
        <f>F282-Proben_Infos!$G$2</f>
        <v>2877.4918148772999</v>
      </c>
    </row>
    <row r="283" spans="1:14" x14ac:dyDescent="0.25">
      <c r="A283" s="16" t="str">
        <f t="shared" si="4"/>
        <v>281-29.9</v>
      </c>
      <c r="B283" s="3">
        <v>29.911497393083302</v>
      </c>
      <c r="C283" s="3">
        <v>281</v>
      </c>
      <c r="D283" s="3" t="s">
        <v>855</v>
      </c>
      <c r="E283" s="3">
        <v>1904</v>
      </c>
      <c r="F283" s="3">
        <v>2879.6605854254199</v>
      </c>
      <c r="G283" s="3">
        <v>61.026874681827401</v>
      </c>
      <c r="H283" s="3" t="s">
        <v>856</v>
      </c>
      <c r="I283" s="3" t="s">
        <v>857</v>
      </c>
      <c r="J283" s="3" t="s">
        <v>5</v>
      </c>
      <c r="K283" s="3">
        <v>12713.7597865589</v>
      </c>
      <c r="L283" s="3">
        <v>14933.6873896367</v>
      </c>
      <c r="M283" s="16">
        <f>B283-Proben_Infos!$D$2</f>
        <v>29.922597393083301</v>
      </c>
      <c r="N283" s="16">
        <f>F283-Proben_Infos!$G$2</f>
        <v>2880.6605854254199</v>
      </c>
    </row>
    <row r="284" spans="1:14" x14ac:dyDescent="0.25">
      <c r="A284" s="16" t="str">
        <f t="shared" si="4"/>
        <v>94-30.1</v>
      </c>
      <c r="B284" s="3">
        <v>30.0576695323008</v>
      </c>
      <c r="C284" s="3">
        <v>94.099998474121094</v>
      </c>
      <c r="D284" s="3" t="s">
        <v>325</v>
      </c>
      <c r="E284" s="3">
        <v>2528</v>
      </c>
      <c r="F284" s="3">
        <v>2898.6989937113699</v>
      </c>
      <c r="G284" s="3">
        <v>70.610577056411898</v>
      </c>
      <c r="H284" s="3" t="s">
        <v>326</v>
      </c>
      <c r="I284" s="3" t="s">
        <v>327</v>
      </c>
      <c r="J284" s="3" t="s">
        <v>5</v>
      </c>
      <c r="K284" s="3">
        <v>848206.72346655501</v>
      </c>
      <c r="L284" s="3">
        <v>501199.20438850397</v>
      </c>
      <c r="M284" s="16">
        <f>B284-Proben_Infos!$D$2</f>
        <v>30.068769532300799</v>
      </c>
      <c r="N284" s="16">
        <f>F284-Proben_Infos!$G$2</f>
        <v>2899.6989937113699</v>
      </c>
    </row>
    <row r="285" spans="1:14" x14ac:dyDescent="0.25">
      <c r="A285" s="16" t="str">
        <f t="shared" si="4"/>
        <v>94-30.3</v>
      </c>
      <c r="B285" s="3">
        <v>30.259004617370799</v>
      </c>
      <c r="C285" s="3">
        <v>94.099998474121094</v>
      </c>
      <c r="D285" s="3" t="s">
        <v>325</v>
      </c>
      <c r="E285" s="3">
        <v>2528</v>
      </c>
      <c r="F285" s="3">
        <v>2924.9221821546098</v>
      </c>
      <c r="G285" s="3">
        <v>62.679981943456497</v>
      </c>
      <c r="H285" s="3" t="s">
        <v>326</v>
      </c>
      <c r="I285" s="3" t="s">
        <v>327</v>
      </c>
      <c r="J285" s="3" t="s">
        <v>5</v>
      </c>
      <c r="K285" s="3">
        <v>657548.82618808595</v>
      </c>
      <c r="L285" s="3">
        <v>346879.23403325601</v>
      </c>
      <c r="M285" s="16">
        <f>B285-Proben_Infos!$D$2</f>
        <v>30.270104617370798</v>
      </c>
      <c r="N285" s="16">
        <f>F285-Proben_Infos!$G$2</f>
        <v>2925.9221821546098</v>
      </c>
    </row>
    <row r="286" spans="1:14" x14ac:dyDescent="0.25">
      <c r="A286" s="16" t="str">
        <f t="shared" si="4"/>
        <v>221-30.3</v>
      </c>
      <c r="B286" s="3">
        <v>30.259825426660399</v>
      </c>
      <c r="C286" s="3">
        <v>221</v>
      </c>
      <c r="D286" s="3" t="s">
        <v>1224</v>
      </c>
      <c r="E286" s="3">
        <v>1299</v>
      </c>
      <c r="F286" s="3">
        <v>2925.02908968475</v>
      </c>
      <c r="G286" s="3">
        <v>67.528214696744698</v>
      </c>
      <c r="H286" s="3" t="s">
        <v>1225</v>
      </c>
      <c r="I286" s="3" t="s">
        <v>1226</v>
      </c>
      <c r="J286" s="3" t="s">
        <v>5</v>
      </c>
      <c r="K286" s="3">
        <v>501295.81933903001</v>
      </c>
      <c r="L286" s="3">
        <v>47639.447970702997</v>
      </c>
      <c r="M286" s="16">
        <f>B286-Proben_Infos!$D$2</f>
        <v>30.270925426660398</v>
      </c>
      <c r="N286" s="16">
        <f>F286-Proben_Infos!$G$2</f>
        <v>2926.02908968475</v>
      </c>
    </row>
    <row r="287" spans="1:14" x14ac:dyDescent="0.25">
      <c r="A287" s="16" t="str">
        <f t="shared" si="4"/>
        <v>141-30.3</v>
      </c>
      <c r="B287" s="3">
        <v>30.2989341517067</v>
      </c>
      <c r="C287" s="3">
        <v>141</v>
      </c>
      <c r="D287" s="3" t="s">
        <v>2119</v>
      </c>
      <c r="E287" s="3">
        <v>1302</v>
      </c>
      <c r="F287" s="3">
        <v>2930.1228639084802</v>
      </c>
      <c r="G287" s="3">
        <v>55.809504426771397</v>
      </c>
      <c r="H287" s="3" t="s">
        <v>2120</v>
      </c>
      <c r="I287" s="3" t="s">
        <v>2121</v>
      </c>
      <c r="J287" s="3" t="s">
        <v>5</v>
      </c>
      <c r="K287" s="3">
        <v>32410.745232286899</v>
      </c>
      <c r="L287" s="3">
        <v>25970.000729797401</v>
      </c>
      <c r="M287" s="16">
        <f>B287-Proben_Infos!$D$2</f>
        <v>30.310034151706699</v>
      </c>
      <c r="N287" s="16">
        <f>F287-Proben_Infos!$G$2</f>
        <v>2931.1228639084802</v>
      </c>
    </row>
    <row r="288" spans="1:14" x14ac:dyDescent="0.25">
      <c r="A288" s="16" t="str">
        <f t="shared" si="4"/>
        <v>207-30.3</v>
      </c>
      <c r="B288" s="3">
        <v>30.299561530379201</v>
      </c>
      <c r="C288" s="3">
        <v>207</v>
      </c>
      <c r="D288" s="3" t="s">
        <v>1227</v>
      </c>
      <c r="E288" s="3">
        <v>1988</v>
      </c>
      <c r="F288" s="3">
        <v>2930.2045777794101</v>
      </c>
      <c r="G288" s="3">
        <v>64.720306292854303</v>
      </c>
      <c r="H288" s="3" t="s">
        <v>1228</v>
      </c>
      <c r="I288" s="3" t="s">
        <v>575</v>
      </c>
      <c r="J288" s="3" t="s">
        <v>5</v>
      </c>
      <c r="K288" s="3">
        <v>471920.33628509298</v>
      </c>
      <c r="L288" s="3">
        <v>484740.92586556502</v>
      </c>
      <c r="M288" s="16">
        <f>B288-Proben_Infos!$D$2</f>
        <v>30.3106615303792</v>
      </c>
      <c r="N288" s="16">
        <f>F288-Proben_Infos!$G$2</f>
        <v>2931.2045777794101</v>
      </c>
    </row>
    <row r="289" spans="1:14" x14ac:dyDescent="0.25">
      <c r="A289" s="16" t="str">
        <f t="shared" si="4"/>
        <v>97-30.5</v>
      </c>
      <c r="B289" s="3">
        <v>30.463629025644</v>
      </c>
      <c r="C289" s="3">
        <v>97</v>
      </c>
      <c r="D289" s="3" t="s">
        <v>1229</v>
      </c>
      <c r="E289" s="3">
        <v>1080</v>
      </c>
      <c r="F289" s="3">
        <v>2951.57379340441</v>
      </c>
      <c r="G289" s="3">
        <v>60.981991242133603</v>
      </c>
      <c r="H289" s="3" t="s">
        <v>1230</v>
      </c>
      <c r="I289" s="3" t="s">
        <v>378</v>
      </c>
      <c r="J289" s="3" t="s">
        <v>5</v>
      </c>
      <c r="K289" s="3">
        <v>87322.512575367393</v>
      </c>
      <c r="L289" s="3">
        <v>37939.135985352099</v>
      </c>
      <c r="M289" s="16">
        <f>B289-Proben_Infos!$D$2</f>
        <v>30.474729025643999</v>
      </c>
      <c r="N289" s="16">
        <f>F289-Proben_Infos!$G$2</f>
        <v>2952.57379340441</v>
      </c>
    </row>
    <row r="290" spans="1:14" x14ac:dyDescent="0.25">
      <c r="A290" s="16" t="str">
        <f t="shared" si="4"/>
        <v>97-30.5</v>
      </c>
      <c r="B290" s="3">
        <v>30.463756900783299</v>
      </c>
      <c r="C290" s="3">
        <v>97.099998474121094</v>
      </c>
      <c r="D290" s="3" t="s">
        <v>821</v>
      </c>
      <c r="E290" s="3">
        <v>954</v>
      </c>
      <c r="F290" s="3">
        <v>2951.5904486926502</v>
      </c>
      <c r="G290" s="3">
        <v>57.994456817933703</v>
      </c>
      <c r="H290" s="3" t="s">
        <v>822</v>
      </c>
      <c r="I290" s="3" t="s">
        <v>540</v>
      </c>
      <c r="J290" s="3" t="s">
        <v>5</v>
      </c>
      <c r="K290" s="3">
        <v>78778.293678624803</v>
      </c>
      <c r="L290" s="3">
        <v>37939.135985352099</v>
      </c>
      <c r="M290" s="16">
        <f>B290-Proben_Infos!$D$2</f>
        <v>30.474856900783298</v>
      </c>
      <c r="N290" s="16">
        <f>F290-Proben_Infos!$G$2</f>
        <v>2952.5904486926502</v>
      </c>
    </row>
    <row r="291" spans="1:14" x14ac:dyDescent="0.25">
      <c r="A291" s="16" t="str">
        <f t="shared" si="4"/>
        <v>96-30.5</v>
      </c>
      <c r="B291" s="3">
        <v>30.500718092824201</v>
      </c>
      <c r="C291" s="3">
        <v>96</v>
      </c>
      <c r="D291" s="3" t="s">
        <v>1231</v>
      </c>
      <c r="E291" s="3">
        <v>1321</v>
      </c>
      <c r="F291" s="3">
        <v>2956.4045142770901</v>
      </c>
      <c r="G291" s="3">
        <v>56.371335211270797</v>
      </c>
      <c r="H291" s="3" t="s">
        <v>1232</v>
      </c>
      <c r="I291" s="3" t="s">
        <v>581</v>
      </c>
      <c r="J291" s="3" t="s">
        <v>5</v>
      </c>
      <c r="K291" s="3">
        <v>440047.49679248</v>
      </c>
      <c r="L291" s="3">
        <v>65743.477590812399</v>
      </c>
      <c r="M291" s="16">
        <f>B291-Proben_Infos!$D$2</f>
        <v>30.5118180928242</v>
      </c>
      <c r="N291" s="16">
        <f>F291-Proben_Infos!$G$2</f>
        <v>2957.4045142770901</v>
      </c>
    </row>
    <row r="292" spans="1:14" x14ac:dyDescent="0.25">
      <c r="A292" s="16" t="str">
        <f t="shared" si="4"/>
        <v>264-30.6</v>
      </c>
      <c r="B292" s="3">
        <v>30.565258839435501</v>
      </c>
      <c r="C292" s="3">
        <v>264</v>
      </c>
      <c r="D292" s="3" t="s">
        <v>1233</v>
      </c>
      <c r="E292" s="3">
        <v>2989</v>
      </c>
      <c r="F292" s="3">
        <v>2964.81072008104</v>
      </c>
      <c r="G292" s="3">
        <v>59.337022370897401</v>
      </c>
      <c r="H292" s="3" t="s">
        <v>1234</v>
      </c>
      <c r="I292" s="3" t="s">
        <v>1235</v>
      </c>
      <c r="J292" s="3" t="s">
        <v>5</v>
      </c>
      <c r="K292" s="3">
        <v>5764.3285136745199</v>
      </c>
      <c r="L292" s="3">
        <v>2264.3549154242601</v>
      </c>
      <c r="M292" s="16">
        <f>B292-Proben_Infos!$D$2</f>
        <v>30.5763588394355</v>
      </c>
      <c r="N292" s="16">
        <f>F292-Proben_Infos!$G$2</f>
        <v>2965.81072008104</v>
      </c>
    </row>
    <row r="293" spans="1:14" x14ac:dyDescent="0.25">
      <c r="A293" s="16" t="str">
        <f t="shared" si="4"/>
        <v>283-30.6</v>
      </c>
      <c r="B293" s="3">
        <v>30.623357252065201</v>
      </c>
      <c r="C293" s="3">
        <v>283</v>
      </c>
      <c r="D293" s="3" t="s">
        <v>2122</v>
      </c>
      <c r="E293" s="3">
        <v>1642</v>
      </c>
      <c r="F293" s="3">
        <v>2972.3778344869102</v>
      </c>
      <c r="G293" s="3">
        <v>51.4390396746264</v>
      </c>
      <c r="H293" s="3" t="s">
        <v>2123</v>
      </c>
      <c r="I293" s="3" t="s">
        <v>2124</v>
      </c>
      <c r="J293" s="3" t="s">
        <v>5</v>
      </c>
      <c r="K293" s="3">
        <v>34504.743522759301</v>
      </c>
      <c r="L293" s="3">
        <v>11038.3849907231</v>
      </c>
      <c r="M293" s="16">
        <f>B293-Proben_Infos!$D$2</f>
        <v>30.6344572520652</v>
      </c>
      <c r="N293" s="16">
        <f>F293-Proben_Infos!$G$2</f>
        <v>2973.3778344869102</v>
      </c>
    </row>
    <row r="294" spans="1:14" x14ac:dyDescent="0.25">
      <c r="A294" s="16" t="str">
        <f t="shared" si="4"/>
        <v>207-30.7</v>
      </c>
      <c r="B294" s="3">
        <v>30.6967370107457</v>
      </c>
      <c r="C294" s="3">
        <v>207</v>
      </c>
      <c r="D294" s="3">
        <v>167893</v>
      </c>
      <c r="E294" s="3">
        <v>1947</v>
      </c>
      <c r="F294" s="3">
        <v>2981.9352906010799</v>
      </c>
      <c r="G294" s="3">
        <v>60.286739534740597</v>
      </c>
      <c r="H294" s="3" t="s">
        <v>812</v>
      </c>
      <c r="I294" s="3" t="s">
        <v>9</v>
      </c>
      <c r="J294" s="3" t="s">
        <v>5</v>
      </c>
      <c r="K294" s="3">
        <v>2134931.9971256498</v>
      </c>
      <c r="L294" s="3">
        <v>1967757.02057538</v>
      </c>
      <c r="M294" s="16">
        <f>B294-Proben_Infos!$D$2</f>
        <v>30.707837010745699</v>
      </c>
      <c r="N294" s="16">
        <f>F294-Proben_Infos!$G$2</f>
        <v>2982.9352906010799</v>
      </c>
    </row>
    <row r="295" spans="1:14" x14ac:dyDescent="0.25">
      <c r="A295" s="16" t="str">
        <f t="shared" si="4"/>
        <v>55-30.8</v>
      </c>
      <c r="B295" s="3">
        <v>30.7741157881539</v>
      </c>
      <c r="C295" s="3">
        <v>55</v>
      </c>
      <c r="D295" s="3" t="s">
        <v>1236</v>
      </c>
      <c r="E295" s="3">
        <v>996</v>
      </c>
      <c r="F295" s="3">
        <v>2992.0136048739</v>
      </c>
      <c r="G295" s="3">
        <v>74.126972901074794</v>
      </c>
      <c r="H295" s="3" t="s">
        <v>1237</v>
      </c>
      <c r="I295" s="3" t="s">
        <v>239</v>
      </c>
      <c r="J295" s="3" t="s">
        <v>5</v>
      </c>
      <c r="K295" s="3">
        <v>387683.623675187</v>
      </c>
      <c r="L295" s="3">
        <v>108451.68267497999</v>
      </c>
      <c r="M295" s="16">
        <f>B295-Proben_Infos!$D$2</f>
        <v>30.785215788153899</v>
      </c>
      <c r="N295" s="16">
        <f>F295-Proben_Infos!$G$2</f>
        <v>2993.0136048739</v>
      </c>
    </row>
    <row r="296" spans="1:14" x14ac:dyDescent="0.25">
      <c r="A296" s="16" t="str">
        <f t="shared" si="4"/>
        <v>55-30.8</v>
      </c>
      <c r="B296" s="3">
        <v>30.774314857536499</v>
      </c>
      <c r="C296" s="3">
        <v>55.099998474121101</v>
      </c>
      <c r="D296" s="3" t="s">
        <v>1238</v>
      </c>
      <c r="E296" s="3">
        <v>803</v>
      </c>
      <c r="F296" s="3">
        <v>2992.0395329625499</v>
      </c>
      <c r="G296" s="3">
        <v>62.8279241239483</v>
      </c>
      <c r="H296" s="3" t="s">
        <v>1239</v>
      </c>
      <c r="I296" s="3" t="s">
        <v>242</v>
      </c>
      <c r="J296" s="3" t="s">
        <v>5</v>
      </c>
      <c r="K296" s="3">
        <v>454292.953754252</v>
      </c>
      <c r="L296" s="3">
        <v>108451.68267497999</v>
      </c>
      <c r="M296" s="16">
        <f>B296-Proben_Infos!$D$2</f>
        <v>30.785414857536498</v>
      </c>
      <c r="N296" s="16">
        <f>F296-Proben_Infos!$G$2</f>
        <v>2993.0395329625499</v>
      </c>
    </row>
    <row r="297" spans="1:14" x14ac:dyDescent="0.25">
      <c r="A297" s="16" t="str">
        <f t="shared" si="4"/>
        <v>81-30.8</v>
      </c>
      <c r="B297" s="3">
        <v>30.780997000061198</v>
      </c>
      <c r="C297" s="3">
        <v>81.099998474121094</v>
      </c>
      <c r="D297" s="3" t="s">
        <v>1240</v>
      </c>
      <c r="E297" s="3">
        <v>1648</v>
      </c>
      <c r="F297" s="3">
        <v>2992.9098585820002</v>
      </c>
      <c r="G297" s="3">
        <v>50.1493842383029</v>
      </c>
      <c r="H297" s="3" t="s">
        <v>1241</v>
      </c>
      <c r="I297" s="3" t="s">
        <v>1242</v>
      </c>
      <c r="J297" s="3" t="s">
        <v>5</v>
      </c>
      <c r="K297" s="3">
        <v>646010.26838991605</v>
      </c>
      <c r="L297" s="3">
        <v>70986.629958008096</v>
      </c>
      <c r="M297" s="16">
        <f>B297-Proben_Infos!$D$2</f>
        <v>30.792097000061197</v>
      </c>
      <c r="N297" s="16">
        <f>F297-Proben_Infos!$G$2</f>
        <v>2993.9098585820002</v>
      </c>
    </row>
    <row r="298" spans="1:14" x14ac:dyDescent="0.25">
      <c r="A298" s="16" t="str">
        <f t="shared" si="4"/>
        <v>83-30.8</v>
      </c>
      <c r="B298" s="3">
        <v>30.781748768024201</v>
      </c>
      <c r="C298" s="3">
        <v>83.099998474121094</v>
      </c>
      <c r="D298" s="3" t="s">
        <v>2125</v>
      </c>
      <c r="E298" s="3">
        <v>2413</v>
      </c>
      <c r="F298" s="3">
        <v>2993.0077737215902</v>
      </c>
      <c r="G298" s="3">
        <v>54.519906777030499</v>
      </c>
      <c r="H298" s="3" t="s">
        <v>2126</v>
      </c>
      <c r="I298" s="3" t="s">
        <v>2127</v>
      </c>
      <c r="J298" s="3" t="s">
        <v>5</v>
      </c>
      <c r="K298" s="3">
        <v>2284969.8080416801</v>
      </c>
      <c r="L298" s="3">
        <v>99059.905540366904</v>
      </c>
      <c r="M298" s="16">
        <f>B298-Proben_Infos!$D$2</f>
        <v>30.7928487680242</v>
      </c>
      <c r="N298" s="16">
        <f>F298-Proben_Infos!$G$2</f>
        <v>2994.0077737215902</v>
      </c>
    </row>
    <row r="299" spans="1:14" x14ac:dyDescent="0.25">
      <c r="A299" s="16" t="str">
        <f t="shared" si="4"/>
        <v>249-30.8</v>
      </c>
      <c r="B299" s="3">
        <v>30.7824203292889</v>
      </c>
      <c r="C299" s="3">
        <v>249</v>
      </c>
      <c r="D299" s="3" t="s">
        <v>865</v>
      </c>
      <c r="E299" s="3">
        <v>2739</v>
      </c>
      <c r="F299" s="3">
        <v>2993.0952422201299</v>
      </c>
      <c r="G299" s="3">
        <v>52.010639155810303</v>
      </c>
      <c r="H299" s="3" t="s">
        <v>866</v>
      </c>
      <c r="I299" s="3" t="s">
        <v>867</v>
      </c>
      <c r="J299" s="3" t="s">
        <v>5</v>
      </c>
      <c r="K299" s="3">
        <v>2383929.7299121902</v>
      </c>
      <c r="L299" s="3">
        <v>99102.053979249002</v>
      </c>
      <c r="M299" s="16">
        <f>B299-Proben_Infos!$D$2</f>
        <v>30.793520329288899</v>
      </c>
      <c r="N299" s="16">
        <f>F299-Proben_Infos!$G$2</f>
        <v>2994.0952422201299</v>
      </c>
    </row>
    <row r="300" spans="1:14" x14ac:dyDescent="0.25">
      <c r="A300" s="16" t="str">
        <f t="shared" si="4"/>
        <v>81-30.8</v>
      </c>
      <c r="B300" s="3">
        <v>30.7826217766093</v>
      </c>
      <c r="C300" s="3">
        <v>81</v>
      </c>
      <c r="D300" s="3" t="s">
        <v>1243</v>
      </c>
      <c r="E300" s="3">
        <v>1089</v>
      </c>
      <c r="F300" s="3">
        <v>2993.1214800268299</v>
      </c>
      <c r="G300" s="3">
        <v>53.9148378538397</v>
      </c>
      <c r="H300" s="3" t="s">
        <v>1244</v>
      </c>
      <c r="I300" s="3" t="s">
        <v>304</v>
      </c>
      <c r="J300" s="3" t="s">
        <v>5</v>
      </c>
      <c r="K300" s="3">
        <v>372604.67330700799</v>
      </c>
      <c r="L300" s="3">
        <v>70986.629958008096</v>
      </c>
      <c r="M300" s="16">
        <f>B300-Proben_Infos!$D$2</f>
        <v>30.793721776609299</v>
      </c>
      <c r="N300" s="16">
        <f>F300-Proben_Infos!$G$2</f>
        <v>2994.1214800268299</v>
      </c>
    </row>
    <row r="301" spans="1:14" x14ac:dyDescent="0.25">
      <c r="A301" s="16" t="str">
        <f t="shared" si="4"/>
        <v>187-31.1</v>
      </c>
      <c r="B301" s="3">
        <v>31.060089883874099</v>
      </c>
      <c r="C301" s="3">
        <v>187</v>
      </c>
      <c r="D301" s="3" t="s">
        <v>2128</v>
      </c>
      <c r="E301" s="3">
        <v>2899</v>
      </c>
      <c r="F301" s="3">
        <v>3029.2607274971001</v>
      </c>
      <c r="G301" s="3">
        <v>52.272729206706003</v>
      </c>
      <c r="H301" s="3" t="s">
        <v>2129</v>
      </c>
      <c r="I301" s="3" t="s">
        <v>2130</v>
      </c>
      <c r="J301" s="3" t="s">
        <v>5</v>
      </c>
      <c r="K301" s="3">
        <v>19015.994719380498</v>
      </c>
      <c r="L301" s="3">
        <v>8178.31135888673</v>
      </c>
      <c r="M301" s="16">
        <f>B301-Proben_Infos!$D$2</f>
        <v>31.071189883874098</v>
      </c>
      <c r="N301" s="16">
        <f>F301-Proben_Infos!$G$2</f>
        <v>3030.2607274971001</v>
      </c>
    </row>
    <row r="302" spans="1:14" x14ac:dyDescent="0.25">
      <c r="A302" s="16" t="str">
        <f t="shared" si="4"/>
        <v>281-31.1</v>
      </c>
      <c r="B302" s="3">
        <v>31.126432366154901</v>
      </c>
      <c r="C302" s="3">
        <v>280.89999389648398</v>
      </c>
      <c r="D302" s="3" t="s">
        <v>1245</v>
      </c>
      <c r="E302" s="3">
        <v>2504</v>
      </c>
      <c r="F302" s="3">
        <v>3037.90160305058</v>
      </c>
      <c r="G302" s="3">
        <v>51.959741738642101</v>
      </c>
      <c r="H302" s="3" t="s">
        <v>1246</v>
      </c>
      <c r="I302" s="3" t="s">
        <v>1247</v>
      </c>
      <c r="J302" s="3" t="s">
        <v>5</v>
      </c>
      <c r="K302" s="3">
        <v>139179.03737958</v>
      </c>
      <c r="L302" s="3">
        <v>80253.470446084801</v>
      </c>
      <c r="M302" s="16">
        <f>B302-Proben_Infos!$D$2</f>
        <v>31.1375323661549</v>
      </c>
      <c r="N302" s="16">
        <f>F302-Proben_Infos!$G$2</f>
        <v>3038.90160305058</v>
      </c>
    </row>
    <row r="303" spans="1:14" x14ac:dyDescent="0.25">
      <c r="A303" s="16" t="str">
        <f t="shared" si="4"/>
        <v>249-31.2</v>
      </c>
      <c r="B303" s="3">
        <v>31.185501868197399</v>
      </c>
      <c r="C303" s="3">
        <v>249</v>
      </c>
      <c r="D303" s="3" t="s">
        <v>1248</v>
      </c>
      <c r="E303" s="3">
        <v>692</v>
      </c>
      <c r="F303" s="3">
        <v>3045.59519844539</v>
      </c>
      <c r="G303" s="3">
        <v>53.701091959239399</v>
      </c>
      <c r="H303" s="3" t="s">
        <v>1249</v>
      </c>
      <c r="I303" s="3" t="s">
        <v>1250</v>
      </c>
      <c r="J303" s="3" t="s">
        <v>5</v>
      </c>
      <c r="K303" s="3">
        <v>19818.390379209799</v>
      </c>
      <c r="L303" s="3">
        <v>66299.361876464201</v>
      </c>
      <c r="M303" s="16">
        <f>B303-Proben_Infos!$D$2</f>
        <v>31.196601868197398</v>
      </c>
      <c r="N303" s="16">
        <f>F303-Proben_Infos!$G$2</f>
        <v>3046.59519844539</v>
      </c>
    </row>
    <row r="304" spans="1:14" x14ac:dyDescent="0.25">
      <c r="A304" s="16" t="str">
        <f t="shared" si="4"/>
        <v>428-31.2</v>
      </c>
      <c r="B304" s="3">
        <v>31.204766177286601</v>
      </c>
      <c r="C304" s="3">
        <v>428.29998779296898</v>
      </c>
      <c r="D304" s="3" t="s">
        <v>2131</v>
      </c>
      <c r="E304" s="3">
        <v>3506</v>
      </c>
      <c r="F304" s="3">
        <v>3048.1043071151398</v>
      </c>
      <c r="G304" s="3">
        <v>61.589902110110501</v>
      </c>
      <c r="H304" s="3" t="s">
        <v>2132</v>
      </c>
      <c r="I304" s="3" t="s">
        <v>2133</v>
      </c>
      <c r="J304" s="3" t="s">
        <v>5</v>
      </c>
      <c r="K304" s="3">
        <v>11955.489780886301</v>
      </c>
      <c r="L304" s="3">
        <v>4227.8270413055197</v>
      </c>
      <c r="M304" s="16">
        <f>B304-Proben_Infos!$D$2</f>
        <v>31.2158661772866</v>
      </c>
      <c r="N304" s="16">
        <f>F304-Proben_Infos!$G$2</f>
        <v>3049.1043071151398</v>
      </c>
    </row>
    <row r="305" spans="1:14" x14ac:dyDescent="0.25">
      <c r="A305" s="16" t="str">
        <f t="shared" si="4"/>
        <v>191-31.3</v>
      </c>
      <c r="B305" s="3">
        <v>31.3114232965331</v>
      </c>
      <c r="C305" s="3">
        <v>191</v>
      </c>
      <c r="D305" s="3" t="s">
        <v>846</v>
      </c>
      <c r="E305" s="3">
        <v>1943</v>
      </c>
      <c r="F305" s="3">
        <v>3061.9960226889102</v>
      </c>
      <c r="G305" s="3">
        <v>56.301681059750102</v>
      </c>
      <c r="H305" s="3" t="s">
        <v>847</v>
      </c>
      <c r="I305" s="3" t="s">
        <v>848</v>
      </c>
      <c r="J305" s="3" t="s">
        <v>5</v>
      </c>
      <c r="K305" s="3">
        <v>45481.673850612096</v>
      </c>
      <c r="L305" s="3">
        <v>34445.004701172598</v>
      </c>
      <c r="M305" s="16">
        <f>B305-Proben_Infos!$D$2</f>
        <v>31.322523296533099</v>
      </c>
      <c r="N305" s="16">
        <f>F305-Proben_Infos!$G$2</f>
        <v>3062.9960226889102</v>
      </c>
    </row>
    <row r="306" spans="1:14" x14ac:dyDescent="0.25">
      <c r="A306" s="16" t="str">
        <f t="shared" si="4"/>
        <v>207-31.6</v>
      </c>
      <c r="B306" s="3">
        <v>31.568032684218501</v>
      </c>
      <c r="C306" s="3">
        <v>207</v>
      </c>
      <c r="D306" s="3" t="s">
        <v>1251</v>
      </c>
      <c r="E306" s="3">
        <v>2586</v>
      </c>
      <c r="F306" s="3">
        <v>3095.4184951170901</v>
      </c>
      <c r="G306" s="3">
        <v>51.247523635503399</v>
      </c>
      <c r="H306" s="3" t="s">
        <v>1252</v>
      </c>
      <c r="I306" s="3" t="s">
        <v>1253</v>
      </c>
      <c r="J306" s="3" t="s">
        <v>5</v>
      </c>
      <c r="K306" s="3">
        <v>525508.72859904298</v>
      </c>
      <c r="L306" s="3">
        <v>331826.703624291</v>
      </c>
      <c r="M306" s="16">
        <f>B306-Proben_Infos!$D$2</f>
        <v>31.5791326842185</v>
      </c>
      <c r="N306" s="16">
        <f>F306-Proben_Infos!$G$2</f>
        <v>3096.4184951170901</v>
      </c>
    </row>
    <row r="307" spans="1:14" x14ac:dyDescent="0.25">
      <c r="A307" s="16" t="str">
        <f t="shared" si="4"/>
        <v>207-31.6</v>
      </c>
      <c r="B307" s="3">
        <v>31.5682195930851</v>
      </c>
      <c r="C307" s="3">
        <v>206.90000915527301</v>
      </c>
      <c r="D307" s="3" t="s">
        <v>2134</v>
      </c>
      <c r="E307" s="3">
        <v>2109</v>
      </c>
      <c r="F307" s="3">
        <v>3095.4428393411899</v>
      </c>
      <c r="G307" s="3">
        <v>61.101111303056101</v>
      </c>
      <c r="H307" s="3" t="s">
        <v>2135</v>
      </c>
      <c r="I307" s="3" t="s">
        <v>1254</v>
      </c>
      <c r="J307" s="3" t="s">
        <v>5</v>
      </c>
      <c r="K307" s="3">
        <v>62208.976859395603</v>
      </c>
      <c r="L307" s="3">
        <v>42713.363359378302</v>
      </c>
      <c r="M307" s="16">
        <f>B307-Proben_Infos!$D$2</f>
        <v>31.579319593085099</v>
      </c>
      <c r="N307" s="16">
        <f>F307-Proben_Infos!$G$2</f>
        <v>3096.4428393411899</v>
      </c>
    </row>
    <row r="308" spans="1:14" x14ac:dyDescent="0.25">
      <c r="A308" s="16" t="str">
        <f t="shared" si="4"/>
        <v>253-31.7</v>
      </c>
      <c r="B308" s="3">
        <v>31.737586925606202</v>
      </c>
      <c r="C308" s="3">
        <v>252.90000915527301</v>
      </c>
      <c r="D308" s="3" t="s">
        <v>698</v>
      </c>
      <c r="E308" s="3">
        <v>2185</v>
      </c>
      <c r="F308" s="3">
        <v>3117.5023401742601</v>
      </c>
      <c r="G308" s="3">
        <v>50.546684264514198</v>
      </c>
      <c r="H308" s="3" t="s">
        <v>699</v>
      </c>
      <c r="I308" s="3" t="s">
        <v>700</v>
      </c>
      <c r="J308" s="3" t="s">
        <v>5</v>
      </c>
      <c r="K308" s="3">
        <v>68955.441401410193</v>
      </c>
      <c r="L308" s="3">
        <v>24389.9081777336</v>
      </c>
      <c r="M308" s="16">
        <f>B308-Proben_Infos!$D$2</f>
        <v>31.748686925606201</v>
      </c>
      <c r="N308" s="16">
        <f>F308-Proben_Infos!$G$2</f>
        <v>3118.5023401742601</v>
      </c>
    </row>
    <row r="309" spans="1:14" x14ac:dyDescent="0.25">
      <c r="A309" s="16" t="str">
        <f t="shared" si="4"/>
        <v>253-32.2</v>
      </c>
      <c r="B309" s="3">
        <v>32.231483815206502</v>
      </c>
      <c r="C309" s="3">
        <v>252.90000915527301</v>
      </c>
      <c r="D309" s="3" t="s">
        <v>2136</v>
      </c>
      <c r="E309" s="3">
        <v>2594</v>
      </c>
      <c r="F309" s="3">
        <v>3181.8306772001201</v>
      </c>
      <c r="G309" s="3">
        <v>51.353086082996903</v>
      </c>
      <c r="H309" s="3" t="s">
        <v>2137</v>
      </c>
      <c r="I309" s="3" t="s">
        <v>2138</v>
      </c>
      <c r="J309" s="3" t="s">
        <v>5</v>
      </c>
      <c r="K309" s="3">
        <v>174975.19724091</v>
      </c>
      <c r="L309" s="3">
        <v>116258.277099611</v>
      </c>
      <c r="M309" s="16">
        <f>B309-Proben_Infos!$D$2</f>
        <v>32.242583815206501</v>
      </c>
      <c r="N309" s="16">
        <f>F309-Proben_Infos!$G$2</f>
        <v>3182.8306772001201</v>
      </c>
    </row>
    <row r="310" spans="1:14" x14ac:dyDescent="0.25">
      <c r="A310" s="16" t="str">
        <f t="shared" si="4"/>
        <v>161-32.3</v>
      </c>
      <c r="B310" s="3">
        <v>32.2949014957792</v>
      </c>
      <c r="C310" s="3">
        <v>161</v>
      </c>
      <c r="D310" s="3" t="s">
        <v>1255</v>
      </c>
      <c r="E310" s="3">
        <v>2491</v>
      </c>
      <c r="F310" s="3">
        <v>3190.0906075928301</v>
      </c>
      <c r="G310" s="3">
        <v>53.026080416267398</v>
      </c>
      <c r="H310" s="3" t="s">
        <v>1256</v>
      </c>
      <c r="I310" s="3" t="s">
        <v>1149</v>
      </c>
      <c r="J310" s="3" t="s">
        <v>5</v>
      </c>
      <c r="K310" s="3">
        <v>127368.509935314</v>
      </c>
      <c r="L310" s="3">
        <v>39847.193105102298</v>
      </c>
      <c r="M310" s="16">
        <f>B310-Proben_Infos!$D$2</f>
        <v>32.306001495779199</v>
      </c>
      <c r="N310" s="16">
        <f>F310-Proben_Infos!$G$2</f>
        <v>3191.0906075928301</v>
      </c>
    </row>
    <row r="311" spans="1:14" x14ac:dyDescent="0.25">
      <c r="A311" s="16" t="str">
        <f t="shared" si="4"/>
        <v>181-32.5</v>
      </c>
      <c r="B311" s="3">
        <v>32.458766777381101</v>
      </c>
      <c r="C311" s="3">
        <v>181</v>
      </c>
      <c r="D311" s="3" t="s">
        <v>1257</v>
      </c>
      <c r="E311" s="3">
        <v>1609</v>
      </c>
      <c r="F311" s="3">
        <v>3211.4334855977099</v>
      </c>
      <c r="G311" s="3">
        <v>50.750135624981198</v>
      </c>
      <c r="H311" s="3" t="s">
        <v>1258</v>
      </c>
      <c r="I311" s="3" t="s">
        <v>836</v>
      </c>
      <c r="J311" s="3" t="s">
        <v>5</v>
      </c>
      <c r="K311" s="3">
        <v>17258.1675743132</v>
      </c>
      <c r="L311" s="3">
        <v>4699.4259929208702</v>
      </c>
      <c r="M311" s="16">
        <f>B311-Proben_Infos!$D$2</f>
        <v>32.4698667773811</v>
      </c>
      <c r="N311" s="16">
        <f>F311-Proben_Infos!$G$2</f>
        <v>3212.4334855977099</v>
      </c>
    </row>
    <row r="312" spans="1:14" x14ac:dyDescent="0.25">
      <c r="A312" s="16" t="str">
        <f t="shared" si="4"/>
        <v>253-32.6</v>
      </c>
      <c r="B312" s="3">
        <v>32.571177675622899</v>
      </c>
      <c r="C312" s="3">
        <v>253</v>
      </c>
      <c r="D312" s="3" t="s">
        <v>1259</v>
      </c>
      <c r="E312" s="3">
        <v>2262</v>
      </c>
      <c r="F312" s="3">
        <v>3226.0746106983902</v>
      </c>
      <c r="G312" s="3">
        <v>51.552969966084497</v>
      </c>
      <c r="H312" s="3" t="s">
        <v>1260</v>
      </c>
      <c r="I312" s="3" t="s">
        <v>520</v>
      </c>
      <c r="J312" s="3" t="s">
        <v>5</v>
      </c>
      <c r="K312" s="3">
        <v>107825.06039030101</v>
      </c>
      <c r="L312" s="3">
        <v>68918.040963920299</v>
      </c>
      <c r="M312" s="16">
        <f>B312-Proben_Infos!$D$2</f>
        <v>32.582277675622898</v>
      </c>
      <c r="N312" s="16">
        <f>F312-Proben_Infos!$G$2</f>
        <v>3227.0746106983902</v>
      </c>
    </row>
    <row r="313" spans="1:14" x14ac:dyDescent="0.25">
      <c r="A313" s="16" t="str">
        <f t="shared" si="4"/>
        <v>191-33.5</v>
      </c>
      <c r="B313" s="3">
        <v>33.452621849311598</v>
      </c>
      <c r="C313" s="3">
        <v>191</v>
      </c>
      <c r="D313" s="3" t="s">
        <v>1261</v>
      </c>
      <c r="E313" s="3">
        <v>1931</v>
      </c>
      <c r="F313" s="3">
        <v>3340.8796217613599</v>
      </c>
      <c r="G313" s="3">
        <v>58.945443277524603</v>
      </c>
      <c r="H313" s="3" t="s">
        <v>1262</v>
      </c>
      <c r="I313" s="3" t="s">
        <v>900</v>
      </c>
      <c r="J313" s="3" t="s">
        <v>5</v>
      </c>
      <c r="K313" s="3">
        <v>114452.466996809</v>
      </c>
      <c r="L313" s="3">
        <v>81638.730728516006</v>
      </c>
      <c r="M313" s="16">
        <f>B313-Proben_Infos!$D$2</f>
        <v>33.463721849311597</v>
      </c>
      <c r="N313" s="16">
        <f>F313-Proben_Infos!$G$2</f>
        <v>3341.8796217613599</v>
      </c>
    </row>
    <row r="314" spans="1:14" x14ac:dyDescent="0.25">
      <c r="A314" s="16" t="str">
        <f t="shared" si="4"/>
        <v>165-33.6</v>
      </c>
      <c r="B314" s="3">
        <v>33.567962012867604</v>
      </c>
      <c r="C314" s="3">
        <v>165</v>
      </c>
      <c r="D314" s="3" t="s">
        <v>1263</v>
      </c>
      <c r="E314" s="3">
        <v>2142</v>
      </c>
      <c r="F314" s="3">
        <v>3355.90227339185</v>
      </c>
      <c r="G314" s="3">
        <v>52.208778189710898</v>
      </c>
      <c r="H314" s="3" t="s">
        <v>1264</v>
      </c>
      <c r="I314" s="3" t="s">
        <v>806</v>
      </c>
      <c r="J314" s="3" t="s">
        <v>5</v>
      </c>
      <c r="K314" s="3">
        <v>6526.0585706542797</v>
      </c>
      <c r="L314" s="3">
        <v>3859.2667587891901</v>
      </c>
      <c r="M314" s="16">
        <f>B314-Proben_Infos!$D$2</f>
        <v>33.579062012867603</v>
      </c>
      <c r="N314" s="16">
        <f>F314-Proben_Infos!$G$2</f>
        <v>3356.90227339185</v>
      </c>
    </row>
    <row r="315" spans="1:14" x14ac:dyDescent="0.25">
      <c r="A315" s="16" t="str">
        <f t="shared" si="4"/>
        <v>161-33.8</v>
      </c>
      <c r="B315" s="3">
        <v>33.791746516400202</v>
      </c>
      <c r="C315" s="3">
        <v>161</v>
      </c>
      <c r="D315" s="3" t="s">
        <v>1265</v>
      </c>
      <c r="E315" s="3">
        <v>2351</v>
      </c>
      <c r="F315" s="3">
        <v>3385.0494198257202</v>
      </c>
      <c r="G315" s="3">
        <v>63.001029598640102</v>
      </c>
      <c r="H315" s="3" t="s">
        <v>1266</v>
      </c>
      <c r="I315" s="3" t="s">
        <v>1267</v>
      </c>
      <c r="J315" s="3" t="s">
        <v>5</v>
      </c>
      <c r="K315" s="3">
        <v>75549.444631716702</v>
      </c>
      <c r="L315" s="3">
        <v>57260.294789916697</v>
      </c>
      <c r="M315" s="16">
        <f>B315-Proben_Infos!$D$2</f>
        <v>33.802846516400201</v>
      </c>
      <c r="N315" s="16">
        <f>F315-Proben_Infos!$G$2</f>
        <v>3386.0494198257202</v>
      </c>
    </row>
    <row r="316" spans="1:14" x14ac:dyDescent="0.25">
      <c r="A316" s="16" t="str">
        <f t="shared" si="4"/>
        <v>248-33.9</v>
      </c>
      <c r="B316" s="3">
        <v>33.864208300185297</v>
      </c>
      <c r="C316" s="3">
        <v>248.10000610351599</v>
      </c>
      <c r="D316" s="3" t="s">
        <v>1268</v>
      </c>
      <c r="F316" s="3">
        <v>3394.4873129304801</v>
      </c>
      <c r="G316" s="3">
        <v>50.568096777292297</v>
      </c>
      <c r="H316" s="3" t="s">
        <v>1269</v>
      </c>
      <c r="I316" s="3" t="s">
        <v>1270</v>
      </c>
      <c r="J316" s="3" t="s">
        <v>1767</v>
      </c>
      <c r="K316" s="3">
        <v>14281.5594107993</v>
      </c>
      <c r="L316" s="3">
        <v>8728.3642069769194</v>
      </c>
      <c r="M316" s="16">
        <f>B316-Proben_Infos!$D$2</f>
        <v>33.875308300185296</v>
      </c>
      <c r="N316" s="16">
        <f>F316-Proben_Infos!$G$2</f>
        <v>3395.4873129304801</v>
      </c>
    </row>
    <row r="317" spans="1:14" x14ac:dyDescent="0.25">
      <c r="A317" s="16" t="str">
        <f t="shared" si="4"/>
        <v>343-34.1</v>
      </c>
      <c r="B317" s="3">
        <v>34.053049358376001</v>
      </c>
      <c r="C317" s="3">
        <v>343</v>
      </c>
      <c r="D317" s="3" t="s">
        <v>1271</v>
      </c>
      <c r="E317" s="3">
        <v>3810</v>
      </c>
      <c r="F317" s="3">
        <v>3419.08319820816</v>
      </c>
      <c r="G317" s="3">
        <v>51.614218461475303</v>
      </c>
      <c r="H317" s="3" t="s">
        <v>1272</v>
      </c>
      <c r="I317" s="3" t="s">
        <v>1273</v>
      </c>
      <c r="J317" s="3" t="s">
        <v>5</v>
      </c>
      <c r="K317" s="3">
        <v>21906.788623923701</v>
      </c>
      <c r="L317" s="3">
        <v>11892.489939208401</v>
      </c>
      <c r="M317" s="16">
        <f>B317-Proben_Infos!$D$2</f>
        <v>34.064149358376</v>
      </c>
      <c r="N317" s="16">
        <f>F317-Proben_Infos!$G$2</f>
        <v>3420.08319820816</v>
      </c>
    </row>
    <row r="318" spans="1:14" x14ac:dyDescent="0.25">
      <c r="A318" s="16" t="str">
        <f t="shared" si="4"/>
        <v>253-34.1</v>
      </c>
      <c r="B318" s="3">
        <v>34.065013168754199</v>
      </c>
      <c r="C318" s="3">
        <v>253</v>
      </c>
      <c r="D318" s="3" t="s">
        <v>501</v>
      </c>
      <c r="E318" s="3">
        <v>1673</v>
      </c>
      <c r="F318" s="3">
        <v>3420.6414425347202</v>
      </c>
      <c r="G318" s="3">
        <v>53.967752743134</v>
      </c>
      <c r="H318" s="3" t="s">
        <v>502</v>
      </c>
      <c r="I318" s="3" t="s">
        <v>503</v>
      </c>
      <c r="J318" s="3" t="s">
        <v>5</v>
      </c>
      <c r="K318" s="3">
        <v>55297.863130014302</v>
      </c>
      <c r="L318" s="3">
        <v>18207.254416016</v>
      </c>
      <c r="M318" s="16">
        <f>B318-Proben_Infos!$D$2</f>
        <v>34.076113168754198</v>
      </c>
      <c r="N318" s="16">
        <f>F318-Proben_Infos!$G$2</f>
        <v>3421.6414425347202</v>
      </c>
    </row>
    <row r="319" spans="1:14" x14ac:dyDescent="0.25">
      <c r="A319" s="16" t="str">
        <f t="shared" si="4"/>
        <v>132-34.2</v>
      </c>
      <c r="B319" s="3">
        <v>34.198172552663998</v>
      </c>
      <c r="C319" s="3">
        <v>132</v>
      </c>
      <c r="D319" s="3" t="s">
        <v>1274</v>
      </c>
      <c r="E319" s="3">
        <v>2137</v>
      </c>
      <c r="F319" s="3">
        <v>3437.9849850972801</v>
      </c>
      <c r="G319" s="3">
        <v>55.509860129819202</v>
      </c>
      <c r="H319" s="3" t="s">
        <v>1275</v>
      </c>
      <c r="I319" s="3" t="s">
        <v>1276</v>
      </c>
      <c r="J319" s="3" t="s">
        <v>5</v>
      </c>
      <c r="K319" s="3">
        <v>14467.3211081304</v>
      </c>
      <c r="L319" s="3">
        <v>14687.709824585199</v>
      </c>
      <c r="M319" s="16">
        <f>B319-Proben_Infos!$D$2</f>
        <v>34.209272552663997</v>
      </c>
      <c r="N319" s="16">
        <f>F319-Proben_Infos!$G$2</f>
        <v>3438.9849850972801</v>
      </c>
    </row>
    <row r="320" spans="1:14" x14ac:dyDescent="0.25">
      <c r="A320" s="16" t="str">
        <f t="shared" si="4"/>
        <v>223-34.2</v>
      </c>
      <c r="B320" s="3">
        <v>34.2183938001927</v>
      </c>
      <c r="C320" s="3">
        <v>223</v>
      </c>
      <c r="D320" s="3" t="s">
        <v>1277</v>
      </c>
      <c r="E320" s="3">
        <v>1916</v>
      </c>
      <c r="F320" s="3">
        <v>3440.6187316413502</v>
      </c>
      <c r="G320" s="3">
        <v>52.6054620926826</v>
      </c>
      <c r="H320" s="3" t="s">
        <v>1278</v>
      </c>
      <c r="I320" s="3" t="s">
        <v>681</v>
      </c>
      <c r="J320" s="3" t="s">
        <v>5</v>
      </c>
      <c r="K320" s="3">
        <v>40596.104630501497</v>
      </c>
      <c r="L320" s="3">
        <v>27882.824422699101</v>
      </c>
      <c r="M320" s="16">
        <f>B320-Proben_Infos!$D$2</f>
        <v>34.229493800192699</v>
      </c>
      <c r="N320" s="16">
        <f>F320-Proben_Infos!$G$2</f>
        <v>3441.6187316413502</v>
      </c>
    </row>
    <row r="321" spans="1:14" x14ac:dyDescent="0.25">
      <c r="A321" s="16" t="str">
        <f t="shared" si="4"/>
        <v>405-34.4</v>
      </c>
      <c r="B321" s="3">
        <v>34.361187656637703</v>
      </c>
      <c r="C321" s="3">
        <v>405</v>
      </c>
      <c r="D321" s="3" t="s">
        <v>2139</v>
      </c>
      <c r="E321" s="3">
        <v>1632</v>
      </c>
      <c r="F321" s="3">
        <v>3459.2171304489402</v>
      </c>
      <c r="G321" s="3">
        <v>52.781879964904299</v>
      </c>
      <c r="H321" s="3" t="s">
        <v>2140</v>
      </c>
      <c r="I321" s="3" t="s">
        <v>2141</v>
      </c>
      <c r="J321" s="3" t="s">
        <v>5</v>
      </c>
      <c r="K321" s="3">
        <v>65783.516048846403</v>
      </c>
      <c r="L321" s="3">
        <v>25388.0651478277</v>
      </c>
      <c r="M321" s="16">
        <f>B321-Proben_Infos!$D$2</f>
        <v>34.372287656637702</v>
      </c>
      <c r="N321" s="16">
        <f>F321-Proben_Infos!$G$2</f>
        <v>3460.2171304489402</v>
      </c>
    </row>
    <row r="322" spans="1:14" x14ac:dyDescent="0.25">
      <c r="A322" s="16" t="str">
        <f t="shared" si="4"/>
        <v>161-34.4</v>
      </c>
      <c r="B322" s="3">
        <v>34.392806884403001</v>
      </c>
      <c r="C322" s="3">
        <v>161</v>
      </c>
      <c r="D322" s="3" t="s">
        <v>1279</v>
      </c>
      <c r="E322" s="3">
        <v>3227</v>
      </c>
      <c r="F322" s="3">
        <v>3463.3354239288501</v>
      </c>
      <c r="G322" s="3">
        <v>54.204769340216401</v>
      </c>
      <c r="H322" s="3" t="s">
        <v>1280</v>
      </c>
      <c r="I322" s="3" t="s">
        <v>1281</v>
      </c>
      <c r="J322" s="3" t="s">
        <v>5</v>
      </c>
      <c r="K322" s="3">
        <v>45146.036904774301</v>
      </c>
      <c r="L322" s="3">
        <v>31125.176027465099</v>
      </c>
      <c r="M322" s="16">
        <f>B322-Proben_Infos!$D$2</f>
        <v>34.403906884403</v>
      </c>
      <c r="N322" s="16">
        <f>F322-Proben_Infos!$G$2</f>
        <v>3464.3354239288501</v>
      </c>
    </row>
    <row r="323" spans="1:14" x14ac:dyDescent="0.25">
      <c r="A323" s="16" t="str">
        <f t="shared" si="4"/>
        <v>281-34.8</v>
      </c>
      <c r="B323" s="3">
        <v>34.753507692731503</v>
      </c>
      <c r="C323" s="3">
        <v>281</v>
      </c>
      <c r="D323" s="3" t="s">
        <v>862</v>
      </c>
      <c r="E323" s="3">
        <v>2828</v>
      </c>
      <c r="F323" s="3">
        <v>3510.3154386894898</v>
      </c>
      <c r="G323" s="3">
        <v>60.312076177673497</v>
      </c>
      <c r="H323" s="3" t="s">
        <v>863</v>
      </c>
      <c r="I323" s="3" t="s">
        <v>864</v>
      </c>
      <c r="J323" s="3" t="s">
        <v>5</v>
      </c>
      <c r="K323" s="3">
        <v>102077.36414153699</v>
      </c>
      <c r="L323" s="3">
        <v>60475.073261718499</v>
      </c>
      <c r="M323" s="16">
        <f>B323-Proben_Infos!$D$2</f>
        <v>34.764607692731502</v>
      </c>
      <c r="N323" s="16">
        <f>F323-Proben_Infos!$G$2</f>
        <v>3511.3154386894898</v>
      </c>
    </row>
    <row r="324" spans="1:14" x14ac:dyDescent="0.25">
      <c r="A324" s="16" t="str">
        <f t="shared" ref="A324" si="5">CONCATENATE(ROUND(C324,0),"-",ROUND(M324,1))</f>
        <v>283-34.9</v>
      </c>
      <c r="B324" s="3">
        <v>34.886660968155503</v>
      </c>
      <c r="C324" s="3">
        <v>283</v>
      </c>
      <c r="D324" s="3" t="s">
        <v>901</v>
      </c>
      <c r="E324" s="3">
        <v>2435</v>
      </c>
      <c r="F324" s="3">
        <v>3527.6581856432199</v>
      </c>
      <c r="G324" s="3">
        <v>53.287957997492903</v>
      </c>
      <c r="H324" s="3" t="s">
        <v>902</v>
      </c>
      <c r="I324" s="3" t="s">
        <v>767</v>
      </c>
      <c r="J324" s="3" t="s">
        <v>5</v>
      </c>
      <c r="K324" s="3">
        <v>15581.0231640852</v>
      </c>
      <c r="L324" s="3">
        <v>7337.1149423835705</v>
      </c>
      <c r="M324" s="16">
        <f>B324-Proben_Infos!$D$2</f>
        <v>34.897760968155502</v>
      </c>
      <c r="N324" s="16">
        <f>F324-Proben_Infos!$G$2</f>
        <v>3528.6581856432199</v>
      </c>
    </row>
  </sheetData>
  <sortState xmlns:xlrd2="http://schemas.microsoft.com/office/spreadsheetml/2017/richdata2" ref="A2:O131">
    <sortCondition ref="B2:B131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432"/>
  <sheetViews>
    <sheetView zoomScale="85" zoomScaleNormal="85" workbookViewId="0">
      <selection activeCell="M2" sqref="M2"/>
    </sheetView>
  </sheetViews>
  <sheetFormatPr baseColWidth="10" defaultColWidth="11.42578125" defaultRowHeight="15" x14ac:dyDescent="0.25"/>
  <cols>
    <col min="1" max="1" width="9" style="2" customWidth="1"/>
    <col min="2" max="2" width="8.28515625" style="2" customWidth="1"/>
    <col min="3" max="3" width="5.7109375" style="2" customWidth="1"/>
    <col min="4" max="4" width="11.42578125" style="2"/>
    <col min="5" max="6" width="6.7109375" style="2" customWidth="1"/>
    <col min="7" max="7" width="5.7109375" style="2" customWidth="1"/>
    <col min="8" max="8" width="27.140625" style="2" customWidth="1"/>
    <col min="9" max="9" width="18.42578125" style="2" customWidth="1"/>
    <col min="10" max="10" width="13.5703125" style="2" customWidth="1"/>
    <col min="11" max="12" width="11.42578125" style="2"/>
    <col min="13" max="13" width="16.5703125" style="2" customWidth="1"/>
    <col min="14" max="15" width="11.42578125" style="2"/>
    <col min="16" max="17" width="11.42578125" style="4"/>
    <col min="18" max="19" width="11.42578125" style="2"/>
    <col min="20" max="20" width="11.42578125" style="16"/>
    <col min="21" max="21" width="11.42578125" style="2"/>
    <col min="23" max="23" width="26" style="2" customWidth="1"/>
    <col min="24" max="24" width="11.42578125" style="2"/>
    <col min="25" max="25" width="9.28515625" style="2" customWidth="1"/>
    <col min="26" max="33" width="9.28515625" style="16" customWidth="1"/>
    <col min="34" max="34" width="5" style="12" customWidth="1"/>
    <col min="35" max="35" width="6.140625" style="12" customWidth="1"/>
    <col min="36" max="41" width="4" style="16" customWidth="1"/>
    <col min="42" max="42" width="10.42578125" style="2" customWidth="1"/>
    <col min="43" max="16384" width="11.42578125" style="2"/>
  </cols>
  <sheetData>
    <row r="1" spans="1:44" x14ac:dyDescent="0.25">
      <c r="A1" s="1" t="s">
        <v>53</v>
      </c>
      <c r="B1" s="16" t="s">
        <v>65</v>
      </c>
      <c r="C1" s="16" t="s">
        <v>66</v>
      </c>
      <c r="D1" s="16" t="s">
        <v>0</v>
      </c>
      <c r="E1" s="16" t="s">
        <v>67</v>
      </c>
      <c r="F1" s="16" t="s">
        <v>68</v>
      </c>
      <c r="G1" s="16" t="s">
        <v>69</v>
      </c>
      <c r="H1" s="16" t="s">
        <v>70</v>
      </c>
      <c r="I1" s="16" t="s">
        <v>1</v>
      </c>
      <c r="J1" s="16" t="s">
        <v>2</v>
      </c>
      <c r="K1" s="16" t="s">
        <v>3</v>
      </c>
      <c r="L1" s="16" t="s">
        <v>4</v>
      </c>
      <c r="M1" s="3" t="s">
        <v>54</v>
      </c>
      <c r="N1" s="3" t="s">
        <v>55</v>
      </c>
      <c r="O1" s="3" t="s">
        <v>56</v>
      </c>
      <c r="P1" s="4" t="s">
        <v>57</v>
      </c>
      <c r="Q1" s="4" t="s">
        <v>58</v>
      </c>
      <c r="R1" s="2" t="s">
        <v>62</v>
      </c>
      <c r="S1" s="1" t="s">
        <v>59</v>
      </c>
      <c r="T1" s="16" t="s">
        <v>198</v>
      </c>
      <c r="U1" s="2" t="s">
        <v>63</v>
      </c>
      <c r="V1" s="16" t="s">
        <v>199</v>
      </c>
      <c r="W1" s="2" t="s">
        <v>60</v>
      </c>
      <c r="X1" s="2" t="s">
        <v>61</v>
      </c>
      <c r="Y1" s="2" t="s">
        <v>64</v>
      </c>
      <c r="Z1" s="16" t="str">
        <f t="shared" ref="Z1:Z2" si="0">S1</f>
        <v>BPMZ_Rtkorr</v>
      </c>
      <c r="AE1" s="16" t="str">
        <f t="shared" ref="AE1:AE2" si="1">Q1</f>
        <v>FlächenProzent</v>
      </c>
      <c r="AF1" s="16" t="s">
        <v>200</v>
      </c>
      <c r="AG1" s="16" t="s">
        <v>201</v>
      </c>
      <c r="AH1" s="12" t="s">
        <v>108</v>
      </c>
      <c r="AI1" s="12" t="s">
        <v>104</v>
      </c>
      <c r="AJ1" s="16" t="s">
        <v>150</v>
      </c>
      <c r="AK1" s="16" t="s">
        <v>151</v>
      </c>
      <c r="AL1" s="16" t="s">
        <v>152</v>
      </c>
      <c r="AM1" s="16" t="s">
        <v>153</v>
      </c>
      <c r="AN1" s="16" t="s">
        <v>154</v>
      </c>
      <c r="AO1" s="16" t="s">
        <v>155</v>
      </c>
      <c r="AP1" s="2" t="s">
        <v>103</v>
      </c>
    </row>
    <row r="2" spans="1:44" x14ac:dyDescent="0.25">
      <c r="A2" s="4" t="str">
        <f t="shared" ref="A2:A65" si="2">CONCATENATE(ROUND(C2,0),"-",ROUND(B2,1))</f>
        <v>131-4.1</v>
      </c>
      <c r="B2" s="16">
        <v>4.1182042282325204</v>
      </c>
      <c r="C2" s="16">
        <v>131</v>
      </c>
      <c r="D2" s="16" t="s">
        <v>1282</v>
      </c>
      <c r="E2" s="16">
        <v>978</v>
      </c>
      <c r="F2" s="16">
        <v>779.70437515146602</v>
      </c>
      <c r="G2" s="16">
        <v>62.481149834052601</v>
      </c>
      <c r="H2" s="16" t="s">
        <v>1283</v>
      </c>
      <c r="I2" s="16" t="s">
        <v>1284</v>
      </c>
      <c r="J2" s="16" t="s">
        <v>5</v>
      </c>
      <c r="K2" s="16">
        <v>46808.474505304097</v>
      </c>
      <c r="L2" s="16">
        <v>53447.337360275698</v>
      </c>
      <c r="M2" s="4" t="str">
        <f>IF(ISERROR(VLOOKUP(A2,BW_2021_04_19!A:K,11,FALSE))=TRUE,
(IF(ISERROR(VLOOKUP((CONCATENATE(ROUND(C2,0),"-",ROUND(B2-0.1,1))),BW_2021_04_19!A:K,11,FALSE))=TRUE,
(IF(ISERROR(VLOOKUP((CONCATENATE(ROUND(C2,0),"-",ROUND(B2+0.1,1))),BW_2021_04_19!A:K,11,FALSE))=TRUE,
(IF(ISERROR(VLOOKUP((CONCATENATE(ROUND(C2,0),"-",ROUND(B2-0.2,1))),BW_2021_04_19!A:K,11,FALSE))=TRUE,
(IF(ISERROR(VLOOKUP((CONCATENATE(ROUND(C2,0),"-",ROUND(B2+0.2,1))),BW_2021_04_19!A:K,11,FALSE))=TRUE,"0",
VLOOKUP((CONCATENATE(ROUND(C2,0),"-",ROUND(B2+0.2,1))),BW_2021_04_19!A:K,11,FALSE))),
VLOOKUP((CONCATENATE(ROUND(C2,0),"-",ROUND(B2-0.2,1))),BW_2021_04_19!A:K,11,FALSE))),
VLOOKUP((CONCATENATE(ROUND(C2,0),"-",ROUND(B2+0.1,1))),BW_2021_04_19!A:K,11,FALSE))),
VLOOKUP((CONCATENATE(ROUND(C2,0),"-",ROUND(B2-0.1,1))),BW_2021_04_19!A:K,11,FALSE))),
VLOOKUP(A2,BW_2021_04_19!A:K,11,FALSE))</f>
        <v>0</v>
      </c>
      <c r="N2" s="4" t="str">
        <f t="shared" ref="N2:N65" si="3">IF(ISERROR(M2),"0",M2)</f>
        <v>0</v>
      </c>
      <c r="O2" s="4">
        <f t="shared" ref="O2:O65" si="4">ROUND(IF(K2-N2&lt;0,"0",K2-N2),0)</f>
        <v>46808</v>
      </c>
      <c r="P2" s="4">
        <f>IF(O2="0","0",O2*1000/Proben_Infos!$J$3*Proben_Infos!$K$3*(0.05/Proben_Infos!$L$3)*(0.001/Proben_Infos!$M$3))</f>
        <v>187232</v>
      </c>
      <c r="Q2" s="16">
        <f>ROUND(100/Proben_Infos!$H$3*P2,0)</f>
        <v>4</v>
      </c>
      <c r="R2" s="2">
        <f>B2+Proben_Infos!$D$3</f>
        <v>4.1103042282325211</v>
      </c>
      <c r="S2" s="2" t="str">
        <f t="shared" ref="S2:S65" si="5">CONCATENATE(ROUND(C2,0),"-",ROUND(R2,1))</f>
        <v>131-4.1</v>
      </c>
      <c r="T2" s="16">
        <f>IF(ROUND(E2,0)=0,"",ROUND(E2,0))</f>
        <v>978</v>
      </c>
      <c r="U2" s="2">
        <f>F2+Proben_Infos!$G$3</f>
        <v>778.70437515146602</v>
      </c>
      <c r="V2" s="2">
        <f>IF(ROUND(G2,1)=0,"",ROUND(G2,1))</f>
        <v>62.5</v>
      </c>
      <c r="W2" s="4" t="str">
        <f t="shared" ref="W2:W65" si="6">CONCATENATE("GC_PBMZ_",ROUND(C2,0),"_RI_",ROUND(U2,0))</f>
        <v>GC_PBMZ_131_RI_779</v>
      </c>
      <c r="X2" s="2">
        <f>Proben_Infos!$A$3</f>
        <v>72100736</v>
      </c>
      <c r="Y2" s="2" t="str">
        <f>IF(ISNA(VLOOKUP(D2,Proben_Infos!C:E,3,0)),"",VLOOKUP(D2,Proben_Infos!C:E,3,0))</f>
        <v/>
      </c>
      <c r="Z2" s="16" t="str">
        <f t="shared" si="0"/>
        <v>131-4.1</v>
      </c>
      <c r="AA2" s="16" t="str">
        <f t="shared" ref="AA2" si="7">CONCATENATE(ROUND(C2,0),"-",SUM(ROUND(R2,1),0.1))</f>
        <v>131-4.2</v>
      </c>
      <c r="AB2" s="16" t="str">
        <f t="shared" ref="AB2" si="8">CONCATENATE(ROUND(C2,0),"-",SUM(ROUND(R2,1),-0.1))</f>
        <v>131-4</v>
      </c>
      <c r="AC2" s="16" t="str">
        <f t="shared" ref="AC2" si="9">CONCATENATE(ROUND(C2,0),"-",SUM(ROUND(R2,1),0.2))</f>
        <v>131-4.3</v>
      </c>
      <c r="AD2" s="16" t="str">
        <f t="shared" ref="AD2" si="10">CONCATENATE(ROUND(C2,0),"-",SUM(ROUND(R2,1),-0.2))</f>
        <v>131-3.9</v>
      </c>
      <c r="AE2" s="16">
        <f t="shared" si="1"/>
        <v>4</v>
      </c>
      <c r="AF2" s="16" t="str">
        <f>IF(OR(AP2=1,AP2=2,AP2=3),H2,W2)</f>
        <v>GC_PBMZ_131_RI_779</v>
      </c>
      <c r="AG2" s="16" t="str">
        <f>IF(OR(AP2=1,AP2=2,AP2=3),D2,"")</f>
        <v/>
      </c>
      <c r="AH2" s="12" t="str">
        <f t="shared" ref="AH2:AH65" si="11">IF(J2="Tesla_Libary_2021_01_01.mslibrary.xml","T","")</f>
        <v/>
      </c>
      <c r="AI2" s="12" t="str">
        <f>IF(ISNA(VLOOKUP(D2,Proben_Infos!L:O,3,0)),"",VLOOKUP(D2,Proben_Infos!L:O,3,0))</f>
        <v/>
      </c>
      <c r="AJ2" s="16" t="str">
        <f>IF(OR(O2&lt;10000,Y2="Säule",Y2="BW",Y2="IS"),6,"")</f>
        <v/>
      </c>
      <c r="AK2" s="16">
        <f>IF(G2&lt;80,5,"")</f>
        <v>5</v>
      </c>
      <c r="AL2" s="16">
        <f>IF(AND(ABS(E2-U2)&gt;100,NOT(E2="")),4,"")</f>
        <v>4</v>
      </c>
      <c r="AM2" s="16">
        <f>IF(OR(J2="NIST20.L",J2="NIST17.L",J2="SWGDRUG.L",J2="WILEY275.L",J2="HPPEST.L",J2="PMW_TOX2.L",J2="ENVI96.L"),3,"")</f>
        <v>3</v>
      </c>
      <c r="AN2" s="16">
        <f>IF(AI2="x",1,2)</f>
        <v>2</v>
      </c>
      <c r="AO2" s="16">
        <f>IF(AJ2=6,6,IF(AK2=5,5,IF(AL2=4,4,IF(AM2=3,3,IF(AN2=2,2,1)))))</f>
        <v>5</v>
      </c>
      <c r="AP2" s="16">
        <f t="shared" ref="AP2:AP12" si="12">IF(OR(O2&lt;10000,Y2="Säule",Y2="BW",Y2="IS"),6,
IF(G2&lt;80,5,
IF(AND(ABS(E2-U2)&gt;100,NOT(E2="")),4,
IF(AND(AI2="x",NOT(E2="")),1,
IF(AND(OR(J2="NIST20.L",J2="NIST17.L",J2="NIST11.L",J2="SWGDRUG.L",J2="WILEY275.L",J2="HPPEST.L",J2="PMW_TOX2.L",J2="ENVI96.L"),NOT(E2="")),3,
IF(E2="",4,2))))))</f>
        <v>5</v>
      </c>
      <c r="AR2" s="12"/>
    </row>
    <row r="3" spans="1:44" x14ac:dyDescent="0.25">
      <c r="A3" s="4" t="str">
        <f t="shared" si="2"/>
        <v>84-4.1</v>
      </c>
      <c r="B3" s="16">
        <v>4.1425228862282699</v>
      </c>
      <c r="C3" s="16">
        <v>84.099998474121094</v>
      </c>
      <c r="D3" s="16" t="s">
        <v>749</v>
      </c>
      <c r="E3" s="16">
        <v>1015</v>
      </c>
      <c r="F3" s="16">
        <v>780.96583628603503</v>
      </c>
      <c r="G3" s="16">
        <v>59.215976245290797</v>
      </c>
      <c r="H3" s="16" t="s">
        <v>750</v>
      </c>
      <c r="I3" s="16" t="s">
        <v>751</v>
      </c>
      <c r="J3" s="16" t="s">
        <v>5</v>
      </c>
      <c r="K3" s="16">
        <v>4285643.1669601798</v>
      </c>
      <c r="L3" s="16">
        <v>5979966.6753817303</v>
      </c>
      <c r="M3" s="4" t="str">
        <f>IF(ISERROR(VLOOKUP(A3,BW_2021_04_19!A:K,11,FALSE))=TRUE,(IF(ISERROR(VLOOKUP((CONCATENATE(ROUND(C3,0),"-",ROUND(B3-0.1,1))),BW_2021_04_19!A:K,11,FALSE))=TRUE,(IF(ISERROR(VLOOKUP((CONCATENATE(ROUND(C3,0),"-",ROUND(B3+0.1,1))),BW_2021_04_19!A:K,11,FALSE))=TRUE,(IF(ISERROR(VLOOKUP((CONCATENATE(ROUND(C3,0),"-",ROUND(B3-0.2,1))),BW_2021_04_19!A:K,11,FALSE))=TRUE, (IF(ISERROR(VLOOKUP((CONCATENATE(ROUND(C3,0),"-",ROUND(B3+0.2,1))),BW_2021_04_19!A:K,11,FALSE))=TRUE,"0",VLOOKUP((CONCATENATE(ROUND(C3,0),"-",ROUND(B3+0.2,1))),BW_2021_04_19!A:K,11,FALSE))),VLOOKUP((CONCATENATE(ROUND(C3,0),"-",ROUND(B3-0.2,1))),BW_2021_04_19!A:K,11,FALSE))),VLOOKUP((CONCATENATE(ROUND(C3,0),"-",ROUND(B3+0.1,1))),BW_2021_04_19!A:K,11,FALSE))),VLOOKUP((CONCATENATE(ROUND(C3,0),"-",ROUND(B3-0.1,1))),BW_2021_04_19!A:K,11,FALSE))),VLOOKUP(A3,BW_2021_04_19!A:K,11,FALSE))</f>
        <v>0</v>
      </c>
      <c r="N3" s="4" t="str">
        <f t="shared" si="3"/>
        <v>0</v>
      </c>
      <c r="O3" s="4">
        <f t="shared" si="4"/>
        <v>4285643</v>
      </c>
      <c r="P3" s="4">
        <f>IF(O3="0","0",O3*1000/Proben_Infos!$J$3*Proben_Infos!$K$3*(0.05/Proben_Infos!$L$3)*(0.001/Proben_Infos!$M$3))</f>
        <v>17142572</v>
      </c>
      <c r="Q3" s="4">
        <f>ROUND(100/Proben_Infos!$H$3*P3,0)</f>
        <v>386</v>
      </c>
      <c r="R3" s="12">
        <f>B3+Proben_Infos!$D$3</f>
        <v>4.1346228862282706</v>
      </c>
      <c r="S3" s="4" t="str">
        <f t="shared" si="5"/>
        <v>84-4.1</v>
      </c>
      <c r="T3" s="16">
        <f t="shared" ref="T3:T66" si="13">IF(ROUND(E3,0)=0,"",ROUND(E3,0))</f>
        <v>1015</v>
      </c>
      <c r="U3" s="4">
        <f>F3+Proben_Infos!$G$3</f>
        <v>779.96583628603503</v>
      </c>
      <c r="V3" s="16">
        <f t="shared" ref="V3:V66" si="14">IF(ROUND(G3,1)=0,"",ROUND(G3,1))</f>
        <v>59.2</v>
      </c>
      <c r="W3" s="4" t="str">
        <f t="shared" si="6"/>
        <v>GC_PBMZ_84_RI_780</v>
      </c>
      <c r="X3" s="4">
        <f>Proben_Infos!$A$3</f>
        <v>72100736</v>
      </c>
      <c r="Y3" s="12" t="str">
        <f>IF(ISNA(VLOOKUP(D3,Proben_Infos!C:E,3,0)),"",VLOOKUP(D3,Proben_Infos!C:E,3,0))</f>
        <v/>
      </c>
      <c r="Z3" s="16" t="str">
        <f t="shared" ref="Z3:Z66" si="15">S3</f>
        <v>84-4.1</v>
      </c>
      <c r="AA3" s="16" t="str">
        <f t="shared" ref="AA3:AA66" si="16">CONCATENATE(ROUND(C3,0),"-",SUM(ROUND(R3,1),0.1))</f>
        <v>84-4.2</v>
      </c>
      <c r="AB3" s="16" t="str">
        <f t="shared" ref="AB3:AB66" si="17">CONCATENATE(ROUND(C3,0),"-",SUM(ROUND(R3,1),-0.1))</f>
        <v>84-4</v>
      </c>
      <c r="AC3" s="16" t="str">
        <f t="shared" ref="AC3:AC66" si="18">CONCATENATE(ROUND(C3,0),"-",SUM(ROUND(R3,1),0.2))</f>
        <v>84-4.3</v>
      </c>
      <c r="AD3" s="16" t="str">
        <f t="shared" ref="AD3:AD66" si="19">CONCATENATE(ROUND(C3,0),"-",SUM(ROUND(R3,1),-0.2))</f>
        <v>84-3.9</v>
      </c>
      <c r="AE3" s="16">
        <f t="shared" ref="AE3:AE66" si="20">Q3</f>
        <v>386</v>
      </c>
      <c r="AF3" s="16" t="str">
        <f t="shared" ref="AF3:AF66" si="21">IF(OR(AP3=1,AP3=2,AP3=3),H3,W3)</f>
        <v>GC_PBMZ_84_RI_780</v>
      </c>
      <c r="AG3" s="16" t="str">
        <f t="shared" ref="AG3:AG66" si="22">IF(OR(AP3=1,AP3=2,AP3=3),D3,"")</f>
        <v/>
      </c>
      <c r="AH3" s="12" t="str">
        <f t="shared" si="11"/>
        <v/>
      </c>
      <c r="AI3" s="12" t="str">
        <f>IF(ISNA(VLOOKUP(D3,Proben_Infos!L:O,3,0)),"",VLOOKUP(D3,Proben_Infos!L:O,3,0))</f>
        <v/>
      </c>
      <c r="AJ3" s="16" t="str">
        <f t="shared" ref="AJ3:AJ66" si="23">IF(OR(O3&lt;10000,Y3="Säule",Y3="BW",Y3="IS"),6,"")</f>
        <v/>
      </c>
      <c r="AK3" s="16">
        <f t="shared" ref="AK3:AK66" si="24">IF(G3&lt;80,5,"")</f>
        <v>5</v>
      </c>
      <c r="AL3" s="16">
        <f t="shared" ref="AL3:AL66" si="25">IF(AND(ABS(E3-U3)&gt;100,NOT(E3="")),4,"")</f>
        <v>4</v>
      </c>
      <c r="AM3" s="16">
        <f t="shared" ref="AM3:AM66" si="26">IF(OR(J3="NIST20.L",J3="NIST17.L",J3="SWGDRUG.L",J3="WILEY275.L",J3="HPPEST.L",J3="PMW_TOX2.L",J3="ENVI96.L"),3,"")</f>
        <v>3</v>
      </c>
      <c r="AN3" s="16">
        <f t="shared" ref="AN3:AN66" si="27">IF(AI3="x",1,2)</f>
        <v>2</v>
      </c>
      <c r="AO3" s="16">
        <f t="shared" ref="AO3:AO66" si="28">IF(AJ3=6,6,IF(AK3=5,5,IF(AL3=4,4,IF(AM3=3,3,IF(AN3=2,2,1)))))</f>
        <v>5</v>
      </c>
      <c r="AP3" s="16">
        <f t="shared" si="12"/>
        <v>5</v>
      </c>
      <c r="AQ3" s="12"/>
    </row>
    <row r="4" spans="1:44" x14ac:dyDescent="0.25">
      <c r="A4" s="4" t="str">
        <f t="shared" si="2"/>
        <v>129-4.2</v>
      </c>
      <c r="B4" s="16">
        <v>4.1646636042879797</v>
      </c>
      <c r="C4" s="16">
        <v>129</v>
      </c>
      <c r="D4" s="16" t="s">
        <v>650</v>
      </c>
      <c r="E4" s="16">
        <v>1324</v>
      </c>
      <c r="F4" s="16">
        <v>782.11432298824798</v>
      </c>
      <c r="G4" s="16">
        <v>67.051733865878802</v>
      </c>
      <c r="H4" s="16" t="s">
        <v>651</v>
      </c>
      <c r="I4" s="16" t="s">
        <v>652</v>
      </c>
      <c r="J4" s="16" t="s">
        <v>5</v>
      </c>
      <c r="K4" s="16">
        <v>729338.56591184204</v>
      </c>
      <c r="L4" s="16">
        <v>110648.313443359</v>
      </c>
      <c r="M4" s="4" t="str">
        <f>IF(ISERROR(VLOOKUP(A4,BW_2021_04_19!A:K,11,FALSE))=TRUE,(IF(ISERROR(VLOOKUP((CONCATENATE(ROUND(C4,0),"-",ROUND(B4-0.1,1))),BW_2021_04_19!A:K,11,FALSE))=TRUE,(IF(ISERROR(VLOOKUP((CONCATENATE(ROUND(C4,0),"-",ROUND(B4+0.1,1))),BW_2021_04_19!A:K,11,FALSE))=TRUE,(IF(ISERROR(VLOOKUP((CONCATENATE(ROUND(C4,0),"-",ROUND(B4-0.2,1))),BW_2021_04_19!A:K,11,FALSE))=TRUE, (IF(ISERROR(VLOOKUP((CONCATENATE(ROUND(C4,0),"-",ROUND(B4+0.2,1))),BW_2021_04_19!A:K,11,FALSE))=TRUE,"0",VLOOKUP((CONCATENATE(ROUND(C4,0),"-",ROUND(B4+0.2,1))),BW_2021_04_19!A:K,11,FALSE))),VLOOKUP((CONCATENATE(ROUND(C4,0),"-",ROUND(B4-0.2,1))),BW_2021_04_19!A:K,11,FALSE))),VLOOKUP((CONCATENATE(ROUND(C4,0),"-",ROUND(B4+0.1,1))),BW_2021_04_19!A:K,11,FALSE))),VLOOKUP((CONCATENATE(ROUND(C4,0),"-",ROUND(B4-0.1,1))),BW_2021_04_19!A:K,11,FALSE))),VLOOKUP(A4,BW_2021_04_19!A:K,11,FALSE))</f>
        <v>0</v>
      </c>
      <c r="N4" s="4" t="str">
        <f t="shared" si="3"/>
        <v>0</v>
      </c>
      <c r="O4" s="4">
        <f t="shared" si="4"/>
        <v>729339</v>
      </c>
      <c r="P4" s="4">
        <f>IF(O4="0","0",O4*1000/Proben_Infos!$J$3*Proben_Infos!$K$3*(0.05/Proben_Infos!$L$3)*(0.001/Proben_Infos!$M$3))</f>
        <v>2917356</v>
      </c>
      <c r="Q4" s="16">
        <f>ROUND(100/Proben_Infos!$H$3*P4,0)</f>
        <v>66</v>
      </c>
      <c r="R4" s="12">
        <f>B4+Proben_Infos!$D$3</f>
        <v>4.1567636042879803</v>
      </c>
      <c r="S4" s="4" t="str">
        <f t="shared" si="5"/>
        <v>129-4.2</v>
      </c>
      <c r="T4" s="16">
        <f t="shared" si="13"/>
        <v>1324</v>
      </c>
      <c r="U4" s="4">
        <f>F4+Proben_Infos!$G$3</f>
        <v>781.11432298824798</v>
      </c>
      <c r="V4" s="16">
        <f t="shared" si="14"/>
        <v>67.099999999999994</v>
      </c>
      <c r="W4" s="4" t="str">
        <f t="shared" si="6"/>
        <v>GC_PBMZ_129_RI_781</v>
      </c>
      <c r="X4" s="4">
        <f>Proben_Infos!$A$3</f>
        <v>72100736</v>
      </c>
      <c r="Y4" s="12" t="str">
        <f>IF(ISNA(VLOOKUP(D4,Proben_Infos!C:E,3,0)),"",VLOOKUP(D4,Proben_Infos!C:E,3,0))</f>
        <v/>
      </c>
      <c r="Z4" s="16" t="str">
        <f t="shared" si="15"/>
        <v>129-4.2</v>
      </c>
      <c r="AA4" s="16" t="str">
        <f t="shared" si="16"/>
        <v>129-4.3</v>
      </c>
      <c r="AB4" s="16" t="str">
        <f t="shared" si="17"/>
        <v>129-4.1</v>
      </c>
      <c r="AC4" s="16" t="str">
        <f t="shared" si="18"/>
        <v>129-4.4</v>
      </c>
      <c r="AD4" s="16" t="str">
        <f t="shared" si="19"/>
        <v>129-4</v>
      </c>
      <c r="AE4" s="16">
        <f t="shared" si="20"/>
        <v>66</v>
      </c>
      <c r="AF4" s="16" t="str">
        <f t="shared" si="21"/>
        <v>GC_PBMZ_129_RI_781</v>
      </c>
      <c r="AG4" s="16" t="str">
        <f t="shared" si="22"/>
        <v/>
      </c>
      <c r="AH4" s="12" t="str">
        <f t="shared" si="11"/>
        <v/>
      </c>
      <c r="AI4" s="12" t="str">
        <f>IF(ISNA(VLOOKUP(D4,Proben_Infos!L:O,3,0)),"",VLOOKUP(D4,Proben_Infos!L:O,3,0))</f>
        <v/>
      </c>
      <c r="AJ4" s="16" t="str">
        <f t="shared" si="23"/>
        <v/>
      </c>
      <c r="AK4" s="16">
        <f t="shared" si="24"/>
        <v>5</v>
      </c>
      <c r="AL4" s="16">
        <f t="shared" si="25"/>
        <v>4</v>
      </c>
      <c r="AM4" s="16">
        <f t="shared" si="26"/>
        <v>3</v>
      </c>
      <c r="AN4" s="16">
        <f t="shared" si="27"/>
        <v>2</v>
      </c>
      <c r="AO4" s="16">
        <f t="shared" si="28"/>
        <v>5</v>
      </c>
      <c r="AP4" s="16">
        <f t="shared" si="12"/>
        <v>5</v>
      </c>
      <c r="AQ4" s="12"/>
    </row>
    <row r="5" spans="1:44" x14ac:dyDescent="0.25">
      <c r="A5" s="4" t="str">
        <f t="shared" si="2"/>
        <v>164-4.2</v>
      </c>
      <c r="B5" s="16">
        <v>4.1727582457852499</v>
      </c>
      <c r="C5" s="16">
        <v>164</v>
      </c>
      <c r="D5" s="16" t="s">
        <v>1285</v>
      </c>
      <c r="E5" s="16">
        <v>1633</v>
      </c>
      <c r="F5" s="16">
        <v>782.53420946590097</v>
      </c>
      <c r="G5" s="16">
        <v>64.015226101596596</v>
      </c>
      <c r="H5" s="16" t="s">
        <v>1286</v>
      </c>
      <c r="I5" s="16" t="s">
        <v>529</v>
      </c>
      <c r="J5" s="16" t="s">
        <v>5</v>
      </c>
      <c r="K5" s="16">
        <v>624659.79983489297</v>
      </c>
      <c r="L5" s="16">
        <v>243390.99442553701</v>
      </c>
      <c r="M5" s="4" t="str">
        <f>IF(ISERROR(VLOOKUP(A5,BW_2021_04_19!A:K,11,FALSE))=TRUE,(IF(ISERROR(VLOOKUP((CONCATENATE(ROUND(C5,0),"-",ROUND(B5-0.1,1))),BW_2021_04_19!A:K,11,FALSE))=TRUE,(IF(ISERROR(VLOOKUP((CONCATENATE(ROUND(C5,0),"-",ROUND(B5+0.1,1))),BW_2021_04_19!A:K,11,FALSE))=TRUE,(IF(ISERROR(VLOOKUP((CONCATENATE(ROUND(C5,0),"-",ROUND(B5-0.2,1))),BW_2021_04_19!A:K,11,FALSE))=TRUE, (IF(ISERROR(VLOOKUP((CONCATENATE(ROUND(C5,0),"-",ROUND(B5+0.2,1))),BW_2021_04_19!A:K,11,FALSE))=TRUE,"0",VLOOKUP((CONCATENATE(ROUND(C5,0),"-",ROUND(B5+0.2,1))),BW_2021_04_19!A:K,11,FALSE))),VLOOKUP((CONCATENATE(ROUND(C5,0),"-",ROUND(B5-0.2,1))),BW_2021_04_19!A:K,11,FALSE))),VLOOKUP((CONCATENATE(ROUND(C5,0),"-",ROUND(B5+0.1,1))),BW_2021_04_19!A:K,11,FALSE))),VLOOKUP((CONCATENATE(ROUND(C5,0),"-",ROUND(B5-0.1,1))),BW_2021_04_19!A:K,11,FALSE))),VLOOKUP(A5,BW_2021_04_19!A:K,11,FALSE))</f>
        <v>0</v>
      </c>
      <c r="N5" s="4" t="str">
        <f t="shared" si="3"/>
        <v>0</v>
      </c>
      <c r="O5" s="4">
        <f t="shared" si="4"/>
        <v>624660</v>
      </c>
      <c r="P5" s="4">
        <f>IF(O5="0","0",O5*1000/Proben_Infos!$J$3*Proben_Infos!$K$3*(0.05/Proben_Infos!$L$3)*(0.001/Proben_Infos!$M$3))</f>
        <v>2498640</v>
      </c>
      <c r="Q5" s="16">
        <f>ROUND(100/Proben_Infos!$H$3*P5,0)</f>
        <v>56</v>
      </c>
      <c r="R5" s="12">
        <f>B5+Proben_Infos!$D$3</f>
        <v>4.1648582457852505</v>
      </c>
      <c r="S5" s="4" t="str">
        <f t="shared" si="5"/>
        <v>164-4.2</v>
      </c>
      <c r="T5" s="16">
        <f t="shared" si="13"/>
        <v>1633</v>
      </c>
      <c r="U5" s="4">
        <f>F5+Proben_Infos!$G$3</f>
        <v>781.53420946590097</v>
      </c>
      <c r="V5" s="16">
        <f t="shared" si="14"/>
        <v>64</v>
      </c>
      <c r="W5" s="4" t="str">
        <f t="shared" si="6"/>
        <v>GC_PBMZ_164_RI_782</v>
      </c>
      <c r="X5" s="4">
        <f>Proben_Infos!$A$3</f>
        <v>72100736</v>
      </c>
      <c r="Y5" s="12" t="str">
        <f>IF(ISNA(VLOOKUP(D5,Proben_Infos!C:E,3,0)),"",VLOOKUP(D5,Proben_Infos!C:E,3,0))</f>
        <v/>
      </c>
      <c r="Z5" s="16" t="str">
        <f t="shared" si="15"/>
        <v>164-4.2</v>
      </c>
      <c r="AA5" s="16" t="str">
        <f t="shared" si="16"/>
        <v>164-4.3</v>
      </c>
      <c r="AB5" s="16" t="str">
        <f t="shared" si="17"/>
        <v>164-4.1</v>
      </c>
      <c r="AC5" s="16" t="str">
        <f t="shared" si="18"/>
        <v>164-4.4</v>
      </c>
      <c r="AD5" s="16" t="str">
        <f t="shared" si="19"/>
        <v>164-4</v>
      </c>
      <c r="AE5" s="16">
        <f t="shared" si="20"/>
        <v>56</v>
      </c>
      <c r="AF5" s="16" t="str">
        <f t="shared" si="21"/>
        <v>GC_PBMZ_164_RI_782</v>
      </c>
      <c r="AG5" s="16" t="str">
        <f t="shared" si="22"/>
        <v/>
      </c>
      <c r="AH5" s="12" t="str">
        <f t="shared" si="11"/>
        <v/>
      </c>
      <c r="AI5" s="12" t="str">
        <f>IF(ISNA(VLOOKUP(D5,Proben_Infos!L:O,3,0)),"",VLOOKUP(D5,Proben_Infos!L:O,3,0))</f>
        <v/>
      </c>
      <c r="AJ5" s="16" t="str">
        <f t="shared" si="23"/>
        <v/>
      </c>
      <c r="AK5" s="16">
        <f t="shared" si="24"/>
        <v>5</v>
      </c>
      <c r="AL5" s="16">
        <f t="shared" si="25"/>
        <v>4</v>
      </c>
      <c r="AM5" s="16">
        <f t="shared" si="26"/>
        <v>3</v>
      </c>
      <c r="AN5" s="16">
        <f t="shared" si="27"/>
        <v>2</v>
      </c>
      <c r="AO5" s="16">
        <f t="shared" si="28"/>
        <v>5</v>
      </c>
      <c r="AP5" s="16">
        <f t="shared" si="12"/>
        <v>5</v>
      </c>
      <c r="AQ5" s="12"/>
    </row>
    <row r="6" spans="1:44" x14ac:dyDescent="0.25">
      <c r="A6" s="4" t="str">
        <f t="shared" si="2"/>
        <v>96-4.2</v>
      </c>
      <c r="B6" s="16">
        <v>4.1895341630752103</v>
      </c>
      <c r="C6" s="16">
        <v>96</v>
      </c>
      <c r="D6" s="16" t="s">
        <v>1287</v>
      </c>
      <c r="E6" s="16">
        <v>879</v>
      </c>
      <c r="F6" s="16">
        <v>783.40441240480197</v>
      </c>
      <c r="G6" s="16">
        <v>60.309614970813001</v>
      </c>
      <c r="H6" s="16" t="s">
        <v>1288</v>
      </c>
      <c r="I6" s="16" t="s">
        <v>1289</v>
      </c>
      <c r="J6" s="16" t="s">
        <v>5</v>
      </c>
      <c r="K6" s="16">
        <v>531376.49670632905</v>
      </c>
      <c r="L6" s="16">
        <v>180406.77255519899</v>
      </c>
      <c r="M6" s="4" t="str">
        <f>IF(ISERROR(VLOOKUP(A6,BW_2021_04_19!A:K,11,FALSE))=TRUE,(IF(ISERROR(VLOOKUP((CONCATENATE(ROUND(C6,0),"-",ROUND(B6-0.1,1))),BW_2021_04_19!A:K,11,FALSE))=TRUE,(IF(ISERROR(VLOOKUP((CONCATENATE(ROUND(C6,0),"-",ROUND(B6+0.1,1))),BW_2021_04_19!A:K,11,FALSE))=TRUE,(IF(ISERROR(VLOOKUP((CONCATENATE(ROUND(C6,0),"-",ROUND(B6-0.2,1))),BW_2021_04_19!A:K,11,FALSE))=TRUE, (IF(ISERROR(VLOOKUP((CONCATENATE(ROUND(C6,0),"-",ROUND(B6+0.2,1))),BW_2021_04_19!A:K,11,FALSE))=TRUE,"0",VLOOKUP((CONCATENATE(ROUND(C6,0),"-",ROUND(B6+0.2,1))),BW_2021_04_19!A:K,11,FALSE))),VLOOKUP((CONCATENATE(ROUND(C6,0),"-",ROUND(B6-0.2,1))),BW_2021_04_19!A:K,11,FALSE))),VLOOKUP((CONCATENATE(ROUND(C6,0),"-",ROUND(B6+0.1,1))),BW_2021_04_19!A:K,11,FALSE))),VLOOKUP((CONCATENATE(ROUND(C6,0),"-",ROUND(B6-0.1,1))),BW_2021_04_19!A:K,11,FALSE))),VLOOKUP(A6,BW_2021_04_19!A:K,11,FALSE))</f>
        <v>0</v>
      </c>
      <c r="N6" s="4" t="str">
        <f t="shared" si="3"/>
        <v>0</v>
      </c>
      <c r="O6" s="4">
        <f t="shared" si="4"/>
        <v>531376</v>
      </c>
      <c r="P6" s="4">
        <f>IF(O6="0","0",O6*1000/Proben_Infos!$J$3*Proben_Infos!$K$3*(0.05/Proben_Infos!$L$3)*(0.001/Proben_Infos!$M$3))</f>
        <v>2125504</v>
      </c>
      <c r="Q6" s="16">
        <f>ROUND(100/Proben_Infos!$H$3*P6,0)</f>
        <v>48</v>
      </c>
      <c r="R6" s="12">
        <f>B6+Proben_Infos!$D$3</f>
        <v>4.181634163075211</v>
      </c>
      <c r="S6" s="4" t="str">
        <f t="shared" si="5"/>
        <v>96-4.2</v>
      </c>
      <c r="T6" s="16">
        <f t="shared" si="13"/>
        <v>879</v>
      </c>
      <c r="U6" s="4">
        <f>F6+Proben_Infos!$G$3</f>
        <v>782.40441240480197</v>
      </c>
      <c r="V6" s="16">
        <f t="shared" si="14"/>
        <v>60.3</v>
      </c>
      <c r="W6" s="4" t="str">
        <f t="shared" si="6"/>
        <v>GC_PBMZ_96_RI_782</v>
      </c>
      <c r="X6" s="4">
        <f>Proben_Infos!$A$3</f>
        <v>72100736</v>
      </c>
      <c r="Y6" s="12" t="str">
        <f>IF(ISNA(VLOOKUP(D6,Proben_Infos!C:E,3,0)),"",VLOOKUP(D6,Proben_Infos!C:E,3,0))</f>
        <v/>
      </c>
      <c r="Z6" s="16" t="str">
        <f t="shared" si="15"/>
        <v>96-4.2</v>
      </c>
      <c r="AA6" s="16" t="str">
        <f t="shared" si="16"/>
        <v>96-4.3</v>
      </c>
      <c r="AB6" s="16" t="str">
        <f t="shared" si="17"/>
        <v>96-4.1</v>
      </c>
      <c r="AC6" s="16" t="str">
        <f t="shared" si="18"/>
        <v>96-4.4</v>
      </c>
      <c r="AD6" s="16" t="str">
        <f t="shared" si="19"/>
        <v>96-4</v>
      </c>
      <c r="AE6" s="16">
        <f t="shared" si="20"/>
        <v>48</v>
      </c>
      <c r="AF6" s="16" t="str">
        <f t="shared" si="21"/>
        <v>GC_PBMZ_96_RI_782</v>
      </c>
      <c r="AG6" s="16" t="str">
        <f t="shared" si="22"/>
        <v/>
      </c>
      <c r="AH6" s="12" t="str">
        <f t="shared" si="11"/>
        <v/>
      </c>
      <c r="AI6" s="12" t="str">
        <f>IF(ISNA(VLOOKUP(D6,Proben_Infos!L:O,3,0)),"",VLOOKUP(D6,Proben_Infos!L:O,3,0))</f>
        <v/>
      </c>
      <c r="AJ6" s="16" t="str">
        <f t="shared" si="23"/>
        <v/>
      </c>
      <c r="AK6" s="16">
        <f t="shared" si="24"/>
        <v>5</v>
      </c>
      <c r="AL6" s="16" t="str">
        <f t="shared" si="25"/>
        <v/>
      </c>
      <c r="AM6" s="16">
        <f t="shared" si="26"/>
        <v>3</v>
      </c>
      <c r="AN6" s="16">
        <f t="shared" si="27"/>
        <v>2</v>
      </c>
      <c r="AO6" s="16">
        <f t="shared" si="28"/>
        <v>5</v>
      </c>
      <c r="AP6" s="16">
        <f t="shared" si="12"/>
        <v>5</v>
      </c>
      <c r="AQ6" s="12"/>
    </row>
    <row r="7" spans="1:44" x14ac:dyDescent="0.25">
      <c r="A7" s="4" t="str">
        <f t="shared" si="2"/>
        <v>55-4.2</v>
      </c>
      <c r="B7" s="16">
        <v>4.2045758586987798</v>
      </c>
      <c r="C7" s="16">
        <v>55.099998474121101</v>
      </c>
      <c r="D7" s="16" t="s">
        <v>736</v>
      </c>
      <c r="E7" s="16"/>
      <c r="F7" s="16">
        <v>784.18465753306805</v>
      </c>
      <c r="G7" s="16">
        <v>54.032637402708701</v>
      </c>
      <c r="H7" s="16" t="s">
        <v>737</v>
      </c>
      <c r="I7" s="16" t="s">
        <v>382</v>
      </c>
      <c r="J7" s="16" t="s">
        <v>79</v>
      </c>
      <c r="K7" s="16">
        <v>188888.324131086</v>
      </c>
      <c r="L7" s="16">
        <v>138070.758582957</v>
      </c>
      <c r="M7" s="4" t="str">
        <f>IF(ISERROR(VLOOKUP(A7,BW_2021_04_19!A:K,11,FALSE))=TRUE,(IF(ISERROR(VLOOKUP((CONCATENATE(ROUND(C7,0),"-",ROUND(B7-0.1,1))),BW_2021_04_19!A:K,11,FALSE))=TRUE,(IF(ISERROR(VLOOKUP((CONCATENATE(ROUND(C7,0),"-",ROUND(B7+0.1,1))),BW_2021_04_19!A:K,11,FALSE))=TRUE,(IF(ISERROR(VLOOKUP((CONCATENATE(ROUND(C7,0),"-",ROUND(B7-0.2,1))),BW_2021_04_19!A:K,11,FALSE))=TRUE, (IF(ISERROR(VLOOKUP((CONCATENATE(ROUND(C7,0),"-",ROUND(B7+0.2,1))),BW_2021_04_19!A:K,11,FALSE))=TRUE,"0",VLOOKUP((CONCATENATE(ROUND(C7,0),"-",ROUND(B7+0.2,1))),BW_2021_04_19!A:K,11,FALSE))),VLOOKUP((CONCATENATE(ROUND(C7,0),"-",ROUND(B7-0.2,1))),BW_2021_04_19!A:K,11,FALSE))),VLOOKUP((CONCATENATE(ROUND(C7,0),"-",ROUND(B7+0.1,1))),BW_2021_04_19!A:K,11,FALSE))),VLOOKUP((CONCATENATE(ROUND(C7,0),"-",ROUND(B7-0.1,1))),BW_2021_04_19!A:K,11,FALSE))),VLOOKUP(A7,BW_2021_04_19!A:K,11,FALSE))</f>
        <v>0</v>
      </c>
      <c r="N7" s="4" t="str">
        <f t="shared" si="3"/>
        <v>0</v>
      </c>
      <c r="O7" s="4">
        <f t="shared" si="4"/>
        <v>188888</v>
      </c>
      <c r="P7" s="4">
        <f>IF(O7="0","0",O7*1000/Proben_Infos!$J$3*Proben_Infos!$K$3*(0.05/Proben_Infos!$L$3)*(0.001/Proben_Infos!$M$3))</f>
        <v>755552</v>
      </c>
      <c r="Q7" s="16">
        <f>ROUND(100/Proben_Infos!$H$3*P7,0)</f>
        <v>17</v>
      </c>
      <c r="R7" s="12">
        <f>B7+Proben_Infos!$D$3</f>
        <v>4.1966758586987805</v>
      </c>
      <c r="S7" s="4" t="str">
        <f t="shared" si="5"/>
        <v>55-4.2</v>
      </c>
      <c r="T7" s="16" t="str">
        <f t="shared" si="13"/>
        <v/>
      </c>
      <c r="U7" s="4">
        <f>F7+Proben_Infos!$G$3</f>
        <v>783.18465753306805</v>
      </c>
      <c r="V7" s="16">
        <f t="shared" si="14"/>
        <v>54</v>
      </c>
      <c r="W7" s="4" t="str">
        <f t="shared" si="6"/>
        <v>GC_PBMZ_55_RI_783</v>
      </c>
      <c r="X7" s="4">
        <f>Proben_Infos!$A$3</f>
        <v>72100736</v>
      </c>
      <c r="Y7" s="12" t="str">
        <f>IF(ISNA(VLOOKUP(D7,Proben_Infos!C:E,3,0)),"",VLOOKUP(D7,Proben_Infos!C:E,3,0))</f>
        <v/>
      </c>
      <c r="Z7" s="16" t="str">
        <f t="shared" si="15"/>
        <v>55-4.2</v>
      </c>
      <c r="AA7" s="16" t="str">
        <f t="shared" si="16"/>
        <v>55-4.3</v>
      </c>
      <c r="AB7" s="16" t="str">
        <f t="shared" si="17"/>
        <v>55-4.1</v>
      </c>
      <c r="AC7" s="16" t="str">
        <f t="shared" si="18"/>
        <v>55-4.4</v>
      </c>
      <c r="AD7" s="16" t="str">
        <f t="shared" si="19"/>
        <v>55-4</v>
      </c>
      <c r="AE7" s="16">
        <f t="shared" si="20"/>
        <v>17</v>
      </c>
      <c r="AF7" s="16" t="str">
        <f t="shared" si="21"/>
        <v>GC_PBMZ_55_RI_783</v>
      </c>
      <c r="AG7" s="16" t="str">
        <f t="shared" si="22"/>
        <v/>
      </c>
      <c r="AH7" s="12" t="str">
        <f t="shared" si="11"/>
        <v/>
      </c>
      <c r="AI7" s="12" t="str">
        <f>IF(ISNA(VLOOKUP(D7,Proben_Infos!L:O,3,0)),"",VLOOKUP(D7,Proben_Infos!L:O,3,0))</f>
        <v/>
      </c>
      <c r="AJ7" s="16" t="str">
        <f t="shared" si="23"/>
        <v/>
      </c>
      <c r="AK7" s="16">
        <f t="shared" si="24"/>
        <v>5</v>
      </c>
      <c r="AL7" s="16" t="str">
        <f t="shared" si="25"/>
        <v/>
      </c>
      <c r="AM7" s="16">
        <f t="shared" si="26"/>
        <v>3</v>
      </c>
      <c r="AN7" s="16">
        <f t="shared" si="27"/>
        <v>2</v>
      </c>
      <c r="AO7" s="16">
        <f t="shared" si="28"/>
        <v>5</v>
      </c>
      <c r="AP7" s="16">
        <f t="shared" si="12"/>
        <v>5</v>
      </c>
      <c r="AQ7" s="12"/>
    </row>
    <row r="8" spans="1:44" x14ac:dyDescent="0.25">
      <c r="A8" s="4" t="str">
        <f t="shared" si="2"/>
        <v>163-4.3</v>
      </c>
      <c r="B8" s="16">
        <v>4.2711822411575904</v>
      </c>
      <c r="C8" s="16">
        <v>163</v>
      </c>
      <c r="D8" s="16" t="s">
        <v>1759</v>
      </c>
      <c r="E8" s="16">
        <v>1752</v>
      </c>
      <c r="F8" s="16">
        <v>787.63967395711302</v>
      </c>
      <c r="G8" s="16">
        <v>54.623754446086501</v>
      </c>
      <c r="H8" s="16" t="s">
        <v>1760</v>
      </c>
      <c r="I8" s="16" t="s">
        <v>1761</v>
      </c>
      <c r="J8" s="16" t="s">
        <v>5</v>
      </c>
      <c r="K8" s="16">
        <v>12876.2783926961</v>
      </c>
      <c r="L8" s="16">
        <v>1939.56738809231</v>
      </c>
      <c r="M8" s="4" t="str">
        <f>IF(ISERROR(VLOOKUP(A8,BW_2021_04_19!A:K,11,FALSE))=TRUE,(IF(ISERROR(VLOOKUP((CONCATENATE(ROUND(C8,0),"-",ROUND(B8-0.1,1))),BW_2021_04_19!A:K,11,FALSE))=TRUE,(IF(ISERROR(VLOOKUP((CONCATENATE(ROUND(C8,0),"-",ROUND(B8+0.1,1))),BW_2021_04_19!A:K,11,FALSE))=TRUE,(IF(ISERROR(VLOOKUP((CONCATENATE(ROUND(C8,0),"-",ROUND(B8-0.2,1))),BW_2021_04_19!A:K,11,FALSE))=TRUE, (IF(ISERROR(VLOOKUP((CONCATENATE(ROUND(C8,0),"-",ROUND(B8+0.2,1))),BW_2021_04_19!A:K,11,FALSE))=TRUE,"0",VLOOKUP((CONCATENATE(ROUND(C8,0),"-",ROUND(B8+0.2,1))),BW_2021_04_19!A:K,11,FALSE))),VLOOKUP((CONCATENATE(ROUND(C8,0),"-",ROUND(B8-0.2,1))),BW_2021_04_19!A:K,11,FALSE))),VLOOKUP((CONCATENATE(ROUND(C8,0),"-",ROUND(B8+0.1,1))),BW_2021_04_19!A:K,11,FALSE))),VLOOKUP((CONCATENATE(ROUND(C8,0),"-",ROUND(B8-0.1,1))),BW_2021_04_19!A:K,11,FALSE))),VLOOKUP(A8,BW_2021_04_19!A:K,11,FALSE))</f>
        <v>0</v>
      </c>
      <c r="N8" s="4" t="str">
        <f t="shared" si="3"/>
        <v>0</v>
      </c>
      <c r="O8" s="4">
        <f t="shared" si="4"/>
        <v>12876</v>
      </c>
      <c r="P8" s="4">
        <f>IF(O8="0","0",O8*1000/Proben_Infos!$J$3*Proben_Infos!$K$3*(0.05/Proben_Infos!$L$3)*(0.001/Proben_Infos!$M$3))</f>
        <v>51504</v>
      </c>
      <c r="Q8" s="16">
        <f>ROUND(100/Proben_Infos!$H$3*P8,0)</f>
        <v>1</v>
      </c>
      <c r="R8" s="12">
        <f>B8+Proben_Infos!$D$3</f>
        <v>4.263282241157591</v>
      </c>
      <c r="S8" s="4" t="str">
        <f t="shared" si="5"/>
        <v>163-4.3</v>
      </c>
      <c r="T8" s="16">
        <f t="shared" si="13"/>
        <v>1752</v>
      </c>
      <c r="U8" s="4">
        <f>F8+Proben_Infos!$G$3</f>
        <v>786.63967395711302</v>
      </c>
      <c r="V8" s="16">
        <f t="shared" si="14"/>
        <v>54.6</v>
      </c>
      <c r="W8" s="4" t="str">
        <f t="shared" si="6"/>
        <v>GC_PBMZ_163_RI_787</v>
      </c>
      <c r="X8" s="4">
        <f>Proben_Infos!$A$3</f>
        <v>72100736</v>
      </c>
      <c r="Y8" s="12" t="str">
        <f>IF(ISNA(VLOOKUP(D8,Proben_Infos!C:E,3,0)),"",VLOOKUP(D8,Proben_Infos!C:E,3,0))</f>
        <v/>
      </c>
      <c r="Z8" s="16" t="str">
        <f t="shared" si="15"/>
        <v>163-4.3</v>
      </c>
      <c r="AA8" s="16" t="str">
        <f t="shared" si="16"/>
        <v>163-4.4</v>
      </c>
      <c r="AB8" s="16" t="str">
        <f t="shared" si="17"/>
        <v>163-4.2</v>
      </c>
      <c r="AC8" s="16" t="str">
        <f t="shared" si="18"/>
        <v>163-4.5</v>
      </c>
      <c r="AD8" s="16" t="str">
        <f t="shared" si="19"/>
        <v>163-4.1</v>
      </c>
      <c r="AE8" s="16">
        <f t="shared" si="20"/>
        <v>1</v>
      </c>
      <c r="AF8" s="16" t="str">
        <f t="shared" si="21"/>
        <v>GC_PBMZ_163_RI_787</v>
      </c>
      <c r="AG8" s="16" t="str">
        <f t="shared" si="22"/>
        <v/>
      </c>
      <c r="AH8" s="12" t="str">
        <f t="shared" si="11"/>
        <v/>
      </c>
      <c r="AI8" s="12" t="str">
        <f>IF(ISNA(VLOOKUP(D8,Proben_Infos!L:O,3,0)),"",VLOOKUP(D8,Proben_Infos!L:O,3,0))</f>
        <v/>
      </c>
      <c r="AJ8" s="16" t="str">
        <f t="shared" si="23"/>
        <v/>
      </c>
      <c r="AK8" s="16">
        <f t="shared" si="24"/>
        <v>5</v>
      </c>
      <c r="AL8" s="16">
        <f t="shared" si="25"/>
        <v>4</v>
      </c>
      <c r="AM8" s="16">
        <f t="shared" si="26"/>
        <v>3</v>
      </c>
      <c r="AN8" s="16">
        <f t="shared" si="27"/>
        <v>2</v>
      </c>
      <c r="AO8" s="16">
        <f t="shared" si="28"/>
        <v>5</v>
      </c>
      <c r="AP8" s="16">
        <f t="shared" si="12"/>
        <v>5</v>
      </c>
      <c r="AQ8" s="12"/>
    </row>
    <row r="9" spans="1:44" x14ac:dyDescent="0.25">
      <c r="A9" s="4" t="str">
        <f t="shared" si="2"/>
        <v>207-4.5</v>
      </c>
      <c r="B9" s="16">
        <v>4.4748839315777698</v>
      </c>
      <c r="C9" s="16">
        <v>206.90000915527301</v>
      </c>
      <c r="D9" s="16" t="s">
        <v>1762</v>
      </c>
      <c r="E9" s="16">
        <v>1765</v>
      </c>
      <c r="F9" s="16">
        <v>798.206119093849</v>
      </c>
      <c r="G9" s="16">
        <v>58.392423794648501</v>
      </c>
      <c r="H9" s="16" t="s">
        <v>1763</v>
      </c>
      <c r="I9" s="16" t="s">
        <v>800</v>
      </c>
      <c r="J9" s="16" t="s">
        <v>5</v>
      </c>
      <c r="K9" s="16">
        <v>589059.37383901398</v>
      </c>
      <c r="L9" s="16">
        <v>474198.81962948502</v>
      </c>
      <c r="M9" s="4">
        <f>IF(ISERROR(VLOOKUP(A9,BW_2021_04_19!A:K,11,FALSE))=TRUE,(IF(ISERROR(VLOOKUP((CONCATENATE(ROUND(C9,0),"-",ROUND(B9-0.1,1))),BW_2021_04_19!A:K,11,FALSE))=TRUE,(IF(ISERROR(VLOOKUP((CONCATENATE(ROUND(C9,0),"-",ROUND(B9+0.1,1))),BW_2021_04_19!A:K,11,FALSE))=TRUE,(IF(ISERROR(VLOOKUP((CONCATENATE(ROUND(C9,0),"-",ROUND(B9-0.2,1))),BW_2021_04_19!A:K,11,FALSE))=TRUE, (IF(ISERROR(VLOOKUP((CONCATENATE(ROUND(C9,0),"-",ROUND(B9+0.2,1))),BW_2021_04_19!A:K,11,FALSE))=TRUE,"0",VLOOKUP((CONCATENATE(ROUND(C9,0),"-",ROUND(B9+0.2,1))),BW_2021_04_19!A:K,11,FALSE))),VLOOKUP((CONCATENATE(ROUND(C9,0),"-",ROUND(B9-0.2,1))),BW_2021_04_19!A:K,11,FALSE))),VLOOKUP((CONCATENATE(ROUND(C9,0),"-",ROUND(B9+0.1,1))),BW_2021_04_19!A:K,11,FALSE))),VLOOKUP((CONCATENATE(ROUND(C9,0),"-",ROUND(B9-0.1,1))),BW_2021_04_19!A:K,11,FALSE))),VLOOKUP(A9,BW_2021_04_19!A:K,11,FALSE))</f>
        <v>233505.83753116999</v>
      </c>
      <c r="N9" s="4">
        <f t="shared" si="3"/>
        <v>233505.83753116999</v>
      </c>
      <c r="O9" s="4">
        <f t="shared" si="4"/>
        <v>355554</v>
      </c>
      <c r="P9" s="4">
        <f>IF(O9="0","0",O9*1000/Proben_Infos!$J$3*Proben_Infos!$K$3*(0.05/Proben_Infos!$L$3)*(0.001/Proben_Infos!$M$3))</f>
        <v>1422216</v>
      </c>
      <c r="Q9" s="16">
        <f>ROUND(100/Proben_Infos!$H$3*P9,0)</f>
        <v>32</v>
      </c>
      <c r="R9" s="12">
        <f>B9+Proben_Infos!$D$3</f>
        <v>4.4669839315777704</v>
      </c>
      <c r="S9" s="4" t="str">
        <f t="shared" si="5"/>
        <v>207-4.5</v>
      </c>
      <c r="T9" s="16">
        <f t="shared" si="13"/>
        <v>1765</v>
      </c>
      <c r="U9" s="4">
        <f>F9+Proben_Infos!$G$3</f>
        <v>797.206119093849</v>
      </c>
      <c r="V9" s="16">
        <f t="shared" si="14"/>
        <v>58.4</v>
      </c>
      <c r="W9" s="4" t="str">
        <f t="shared" si="6"/>
        <v>GC_PBMZ_207_RI_797</v>
      </c>
      <c r="X9" s="4">
        <f>Proben_Infos!$A$3</f>
        <v>72100736</v>
      </c>
      <c r="Y9" s="12" t="str">
        <f>IF(ISNA(VLOOKUP(D9,Proben_Infos!C:E,3,0)),"",VLOOKUP(D9,Proben_Infos!C:E,3,0))</f>
        <v/>
      </c>
      <c r="Z9" s="16" t="str">
        <f t="shared" si="15"/>
        <v>207-4.5</v>
      </c>
      <c r="AA9" s="16" t="str">
        <f t="shared" si="16"/>
        <v>207-4.6</v>
      </c>
      <c r="AB9" s="16" t="str">
        <f t="shared" si="17"/>
        <v>207-4.4</v>
      </c>
      <c r="AC9" s="16" t="str">
        <f t="shared" si="18"/>
        <v>207-4.7</v>
      </c>
      <c r="AD9" s="16" t="str">
        <f t="shared" si="19"/>
        <v>207-4.3</v>
      </c>
      <c r="AE9" s="16">
        <f t="shared" si="20"/>
        <v>32</v>
      </c>
      <c r="AF9" s="16" t="str">
        <f t="shared" si="21"/>
        <v>GC_PBMZ_207_RI_797</v>
      </c>
      <c r="AG9" s="16" t="str">
        <f t="shared" si="22"/>
        <v/>
      </c>
      <c r="AH9" s="12" t="str">
        <f t="shared" si="11"/>
        <v/>
      </c>
      <c r="AI9" s="12" t="str">
        <f>IF(ISNA(VLOOKUP(D9,Proben_Infos!L:O,3,0)),"",VLOOKUP(D9,Proben_Infos!L:O,3,0))</f>
        <v/>
      </c>
      <c r="AJ9" s="16" t="str">
        <f t="shared" si="23"/>
        <v/>
      </c>
      <c r="AK9" s="16">
        <f t="shared" si="24"/>
        <v>5</v>
      </c>
      <c r="AL9" s="16">
        <f t="shared" si="25"/>
        <v>4</v>
      </c>
      <c r="AM9" s="16">
        <f t="shared" si="26"/>
        <v>3</v>
      </c>
      <c r="AN9" s="16">
        <f t="shared" si="27"/>
        <v>2</v>
      </c>
      <c r="AO9" s="16">
        <f t="shared" si="28"/>
        <v>5</v>
      </c>
      <c r="AP9" s="16">
        <f t="shared" si="12"/>
        <v>5</v>
      </c>
      <c r="AQ9" s="12"/>
    </row>
    <row r="10" spans="1:44" x14ac:dyDescent="0.25">
      <c r="A10" s="4" t="str">
        <f t="shared" si="2"/>
        <v>50-4.5</v>
      </c>
      <c r="B10" s="16">
        <v>4.5194448297027296</v>
      </c>
      <c r="C10" s="16">
        <v>50.099998474121101</v>
      </c>
      <c r="D10" s="16" t="s">
        <v>1764</v>
      </c>
      <c r="E10" s="16">
        <v>2039</v>
      </c>
      <c r="F10" s="16">
        <v>800.51758879402598</v>
      </c>
      <c r="G10" s="16">
        <v>63.093145916985598</v>
      </c>
      <c r="H10" s="16" t="s">
        <v>1765</v>
      </c>
      <c r="I10" s="16" t="s">
        <v>1766</v>
      </c>
      <c r="J10" s="16" t="s">
        <v>5</v>
      </c>
      <c r="K10" s="16">
        <v>12005.674979888299</v>
      </c>
      <c r="L10" s="16">
        <v>5418.3559710693498</v>
      </c>
      <c r="M10" s="4">
        <f>IF(ISERROR(VLOOKUP(A10,BW_2021_04_19!A:K,11,FALSE))=TRUE,(IF(ISERROR(VLOOKUP((CONCATENATE(ROUND(C10,0),"-",ROUND(B10-0.1,1))),BW_2021_04_19!A:K,11,FALSE))=TRUE,(IF(ISERROR(VLOOKUP((CONCATENATE(ROUND(C10,0),"-",ROUND(B10+0.1,1))),BW_2021_04_19!A:K,11,FALSE))=TRUE,(IF(ISERROR(VLOOKUP((CONCATENATE(ROUND(C10,0),"-",ROUND(B10-0.2,1))),BW_2021_04_19!A:K,11,FALSE))=TRUE, (IF(ISERROR(VLOOKUP((CONCATENATE(ROUND(C10,0),"-",ROUND(B10+0.2,1))),BW_2021_04_19!A:K,11,FALSE))=TRUE,"0",VLOOKUP((CONCATENATE(ROUND(C10,0),"-",ROUND(B10+0.2,1))),BW_2021_04_19!A:K,11,FALSE))),VLOOKUP((CONCATENATE(ROUND(C10,0),"-",ROUND(B10-0.2,1))),BW_2021_04_19!A:K,11,FALSE))),VLOOKUP((CONCATENATE(ROUND(C10,0),"-",ROUND(B10+0.1,1))),BW_2021_04_19!A:K,11,FALSE))),VLOOKUP((CONCATENATE(ROUND(C10,0),"-",ROUND(B10-0.1,1))),BW_2021_04_19!A:K,11,FALSE))),VLOOKUP(A10,BW_2021_04_19!A:K,11,FALSE))</f>
        <v>37476.415162950798</v>
      </c>
      <c r="N10" s="4">
        <f t="shared" si="3"/>
        <v>37476.415162950798</v>
      </c>
      <c r="O10" s="4">
        <f t="shared" si="4"/>
        <v>0</v>
      </c>
      <c r="P10" s="4">
        <f>IF(O10="0","0",O10*1000/Proben_Infos!$J$3*Proben_Infos!$K$3*(0.05/Proben_Infos!$L$3)*(0.001/Proben_Infos!$M$3))</f>
        <v>0</v>
      </c>
      <c r="Q10" s="16">
        <f>ROUND(100/Proben_Infos!$H$3*P10,0)</f>
        <v>0</v>
      </c>
      <c r="R10" s="12">
        <f>B10+Proben_Infos!$D$3</f>
        <v>4.5115448297027303</v>
      </c>
      <c r="S10" s="4" t="str">
        <f t="shared" si="5"/>
        <v>50-4.5</v>
      </c>
      <c r="T10" s="16">
        <f t="shared" si="13"/>
        <v>2039</v>
      </c>
      <c r="U10" s="4">
        <f>F10+Proben_Infos!$G$3</f>
        <v>799.51758879402598</v>
      </c>
      <c r="V10" s="16">
        <f t="shared" si="14"/>
        <v>63.1</v>
      </c>
      <c r="W10" s="4" t="str">
        <f t="shared" si="6"/>
        <v>GC_PBMZ_50_RI_800</v>
      </c>
      <c r="X10" s="4">
        <f>Proben_Infos!$A$3</f>
        <v>72100736</v>
      </c>
      <c r="Y10" s="12" t="str">
        <f>IF(ISNA(VLOOKUP(D10,Proben_Infos!C:E,3,0)),"",VLOOKUP(D10,Proben_Infos!C:E,3,0))</f>
        <v/>
      </c>
      <c r="Z10" s="16" t="str">
        <f t="shared" si="15"/>
        <v>50-4.5</v>
      </c>
      <c r="AA10" s="16" t="str">
        <f t="shared" si="16"/>
        <v>50-4.6</v>
      </c>
      <c r="AB10" s="16" t="str">
        <f t="shared" si="17"/>
        <v>50-4.4</v>
      </c>
      <c r="AC10" s="16" t="str">
        <f t="shared" si="18"/>
        <v>50-4.7</v>
      </c>
      <c r="AD10" s="16" t="str">
        <f t="shared" si="19"/>
        <v>50-4.3</v>
      </c>
      <c r="AE10" s="16">
        <f t="shared" si="20"/>
        <v>0</v>
      </c>
      <c r="AF10" s="16" t="str">
        <f t="shared" si="21"/>
        <v>GC_PBMZ_50_RI_800</v>
      </c>
      <c r="AG10" s="16" t="str">
        <f t="shared" si="22"/>
        <v/>
      </c>
      <c r="AH10" s="12" t="str">
        <f t="shared" si="11"/>
        <v/>
      </c>
      <c r="AI10" s="12" t="str">
        <f>IF(ISNA(VLOOKUP(D10,Proben_Infos!L:O,3,0)),"",VLOOKUP(D10,Proben_Infos!L:O,3,0))</f>
        <v/>
      </c>
      <c r="AJ10" s="16">
        <f t="shared" si="23"/>
        <v>6</v>
      </c>
      <c r="AK10" s="16">
        <f t="shared" si="24"/>
        <v>5</v>
      </c>
      <c r="AL10" s="16">
        <f t="shared" si="25"/>
        <v>4</v>
      </c>
      <c r="AM10" s="16">
        <f t="shared" si="26"/>
        <v>3</v>
      </c>
      <c r="AN10" s="16">
        <f t="shared" si="27"/>
        <v>2</v>
      </c>
      <c r="AO10" s="16">
        <f t="shared" si="28"/>
        <v>6</v>
      </c>
      <c r="AP10" s="16">
        <f t="shared" si="12"/>
        <v>6</v>
      </c>
      <c r="AQ10" s="12"/>
    </row>
    <row r="11" spans="1:44" x14ac:dyDescent="0.25">
      <c r="A11" s="4" t="str">
        <f t="shared" si="2"/>
        <v>72-5.6</v>
      </c>
      <c r="B11" s="16">
        <v>5.6236454971695196</v>
      </c>
      <c r="C11" s="16">
        <v>72.099998474121094</v>
      </c>
      <c r="D11" s="16" t="s">
        <v>775</v>
      </c>
      <c r="E11" s="16">
        <v>881</v>
      </c>
      <c r="F11" s="16">
        <v>857.79485413565396</v>
      </c>
      <c r="G11" s="16">
        <v>61.959351078105499</v>
      </c>
      <c r="H11" s="16" t="s">
        <v>872</v>
      </c>
      <c r="I11" s="16" t="s">
        <v>777</v>
      </c>
      <c r="J11" s="16" t="s">
        <v>5</v>
      </c>
      <c r="K11" s="16">
        <v>125682.06300153</v>
      </c>
      <c r="L11" s="16">
        <v>44700.626923936601</v>
      </c>
      <c r="M11" s="4" t="str">
        <f>IF(ISERROR(VLOOKUP(A11,BW_2021_04_19!A:K,11,FALSE))=TRUE,(IF(ISERROR(VLOOKUP((CONCATENATE(ROUND(C11,0),"-",ROUND(B11-0.1,1))),BW_2021_04_19!A:K,11,FALSE))=TRUE,(IF(ISERROR(VLOOKUP((CONCATENATE(ROUND(C11,0),"-",ROUND(B11+0.1,1))),BW_2021_04_19!A:K,11,FALSE))=TRUE,(IF(ISERROR(VLOOKUP((CONCATENATE(ROUND(C11,0),"-",ROUND(B11-0.2,1))),BW_2021_04_19!A:K,11,FALSE))=TRUE, (IF(ISERROR(VLOOKUP((CONCATENATE(ROUND(C11,0),"-",ROUND(B11+0.2,1))),BW_2021_04_19!A:K,11,FALSE))=TRUE,"0",VLOOKUP((CONCATENATE(ROUND(C11,0),"-",ROUND(B11+0.2,1))),BW_2021_04_19!A:K,11,FALSE))),VLOOKUP((CONCATENATE(ROUND(C11,0),"-",ROUND(B11-0.2,1))),BW_2021_04_19!A:K,11,FALSE))),VLOOKUP((CONCATENATE(ROUND(C11,0),"-",ROUND(B11+0.1,1))),BW_2021_04_19!A:K,11,FALSE))),VLOOKUP((CONCATENATE(ROUND(C11,0),"-",ROUND(B11-0.1,1))),BW_2021_04_19!A:K,11,FALSE))),VLOOKUP(A11,BW_2021_04_19!A:K,11,FALSE))</f>
        <v>0</v>
      </c>
      <c r="N11" s="4" t="str">
        <f t="shared" si="3"/>
        <v>0</v>
      </c>
      <c r="O11" s="4">
        <f t="shared" si="4"/>
        <v>125682</v>
      </c>
      <c r="P11" s="4">
        <f>IF(O11="0","0",O11*1000/Proben_Infos!$J$3*Proben_Infos!$K$3*(0.05/Proben_Infos!$L$3)*(0.001/Proben_Infos!$M$3))</f>
        <v>502728</v>
      </c>
      <c r="Q11" s="16">
        <f>ROUND(100/Proben_Infos!$H$3*P11,0)</f>
        <v>11</v>
      </c>
      <c r="R11" s="12">
        <f>B11+Proben_Infos!$D$3</f>
        <v>5.6157454971695202</v>
      </c>
      <c r="S11" s="4" t="str">
        <f t="shared" si="5"/>
        <v>72-5.6</v>
      </c>
      <c r="T11" s="16">
        <f t="shared" si="13"/>
        <v>881</v>
      </c>
      <c r="U11" s="4">
        <f>F11+Proben_Infos!$G$3</f>
        <v>856.79485413565396</v>
      </c>
      <c r="V11" s="16">
        <f t="shared" si="14"/>
        <v>62</v>
      </c>
      <c r="W11" s="4" t="str">
        <f t="shared" si="6"/>
        <v>GC_PBMZ_72_RI_857</v>
      </c>
      <c r="X11" s="4">
        <f>Proben_Infos!$A$3</f>
        <v>72100736</v>
      </c>
      <c r="Y11" s="12" t="str">
        <f>IF(ISNA(VLOOKUP(D11,Proben_Infos!C:E,3,0)),"",VLOOKUP(D11,Proben_Infos!C:E,3,0))</f>
        <v/>
      </c>
      <c r="Z11" s="16" t="str">
        <f t="shared" si="15"/>
        <v>72-5.6</v>
      </c>
      <c r="AA11" s="16" t="str">
        <f t="shared" si="16"/>
        <v>72-5.7</v>
      </c>
      <c r="AB11" s="16" t="str">
        <f t="shared" si="17"/>
        <v>72-5.5</v>
      </c>
      <c r="AC11" s="16" t="str">
        <f t="shared" si="18"/>
        <v>72-5.8</v>
      </c>
      <c r="AD11" s="16" t="str">
        <f t="shared" si="19"/>
        <v>72-5.4</v>
      </c>
      <c r="AE11" s="16">
        <f t="shared" si="20"/>
        <v>11</v>
      </c>
      <c r="AF11" s="16" t="str">
        <f t="shared" si="21"/>
        <v>GC_PBMZ_72_RI_857</v>
      </c>
      <c r="AG11" s="16" t="str">
        <f t="shared" si="22"/>
        <v/>
      </c>
      <c r="AH11" s="12" t="str">
        <f t="shared" si="11"/>
        <v/>
      </c>
      <c r="AI11" s="12" t="str">
        <f>IF(ISNA(VLOOKUP(D11,Proben_Infos!L:O,3,0)),"",VLOOKUP(D11,Proben_Infos!L:O,3,0))</f>
        <v/>
      </c>
      <c r="AJ11" s="16" t="str">
        <f t="shared" si="23"/>
        <v/>
      </c>
      <c r="AK11" s="16">
        <f t="shared" si="24"/>
        <v>5</v>
      </c>
      <c r="AL11" s="16" t="str">
        <f t="shared" si="25"/>
        <v/>
      </c>
      <c r="AM11" s="16">
        <f t="shared" si="26"/>
        <v>3</v>
      </c>
      <c r="AN11" s="16">
        <f t="shared" si="27"/>
        <v>2</v>
      </c>
      <c r="AO11" s="16">
        <f t="shared" si="28"/>
        <v>5</v>
      </c>
      <c r="AP11" s="16">
        <f t="shared" si="12"/>
        <v>5</v>
      </c>
      <c r="AQ11" s="12"/>
    </row>
    <row r="12" spans="1:44" x14ac:dyDescent="0.25">
      <c r="A12" s="4" t="str">
        <f t="shared" si="2"/>
        <v>91-5.7</v>
      </c>
      <c r="B12" s="16">
        <v>5.7493927078497196</v>
      </c>
      <c r="C12" s="16">
        <v>91</v>
      </c>
      <c r="D12" s="16" t="s">
        <v>870</v>
      </c>
      <c r="E12" s="16">
        <v>865</v>
      </c>
      <c r="F12" s="16">
        <v>864.31763261632898</v>
      </c>
      <c r="G12" s="16">
        <v>79.582652468837495</v>
      </c>
      <c r="H12" s="16" t="s">
        <v>871</v>
      </c>
      <c r="I12" s="16" t="s">
        <v>21</v>
      </c>
      <c r="J12" s="16" t="s">
        <v>18</v>
      </c>
      <c r="K12" s="16">
        <v>193992.69315839</v>
      </c>
      <c r="L12" s="16">
        <v>126429.43013897999</v>
      </c>
      <c r="M12" s="4">
        <f>IF(ISERROR(VLOOKUP(A12,BW_2021_04_19!A:K,11,FALSE))=TRUE,(IF(ISERROR(VLOOKUP((CONCATENATE(ROUND(C12,0),"-",ROUND(B12-0.1,1))),BW_2021_04_19!A:K,11,FALSE))=TRUE,(IF(ISERROR(VLOOKUP((CONCATENATE(ROUND(C12,0),"-",ROUND(B12+0.1,1))),BW_2021_04_19!A:K,11,FALSE))=TRUE,(IF(ISERROR(VLOOKUP((CONCATENATE(ROUND(C12,0),"-",ROUND(B12-0.2,1))),BW_2021_04_19!A:K,11,FALSE))=TRUE, (IF(ISERROR(VLOOKUP((CONCATENATE(ROUND(C12,0),"-",ROUND(B12+0.2,1))),BW_2021_04_19!A:K,11,FALSE))=TRUE,"0",VLOOKUP((CONCATENATE(ROUND(C12,0),"-",ROUND(B12+0.2,1))),BW_2021_04_19!A:K,11,FALSE))),VLOOKUP((CONCATENATE(ROUND(C12,0),"-",ROUND(B12-0.2,1))),BW_2021_04_19!A:K,11,FALSE))),VLOOKUP((CONCATENATE(ROUND(C12,0),"-",ROUND(B12+0.1,1))),BW_2021_04_19!A:K,11,FALSE))),VLOOKUP((CONCATENATE(ROUND(C12,0),"-",ROUND(B12-0.1,1))),BW_2021_04_19!A:K,11,FALSE))),VLOOKUP(A12,BW_2021_04_19!A:K,11,FALSE))</f>
        <v>473161.83823522402</v>
      </c>
      <c r="N12" s="4">
        <f t="shared" si="3"/>
        <v>473161.83823522402</v>
      </c>
      <c r="O12" s="4">
        <f t="shared" si="4"/>
        <v>0</v>
      </c>
      <c r="P12" s="4">
        <f>IF(O12="0","0",O12*1000/Proben_Infos!$J$3*Proben_Infos!$K$3*(0.05/Proben_Infos!$L$3)*(0.001/Proben_Infos!$M$3))</f>
        <v>0</v>
      </c>
      <c r="Q12" s="16">
        <f>ROUND(100/Proben_Infos!$H$3*P12,0)</f>
        <v>0</v>
      </c>
      <c r="R12" s="12">
        <f>B12+Proben_Infos!$D$3</f>
        <v>5.7414927078497202</v>
      </c>
      <c r="S12" s="4" t="str">
        <f t="shared" si="5"/>
        <v>91-5.7</v>
      </c>
      <c r="T12" s="16">
        <f t="shared" si="13"/>
        <v>865</v>
      </c>
      <c r="U12" s="4">
        <f>F12+Proben_Infos!$G$3</f>
        <v>863.31763261632898</v>
      </c>
      <c r="V12" s="16">
        <f t="shared" si="14"/>
        <v>79.599999999999994</v>
      </c>
      <c r="W12" s="4" t="str">
        <f t="shared" si="6"/>
        <v>GC_PBMZ_91_RI_863</v>
      </c>
      <c r="X12" s="4">
        <f>Proben_Infos!$A$3</f>
        <v>72100736</v>
      </c>
      <c r="Y12" s="12" t="str">
        <f>IF(ISNA(VLOOKUP(D12,Proben_Infos!C:E,3,0)),"",VLOOKUP(D12,Proben_Infos!C:E,3,0))</f>
        <v/>
      </c>
      <c r="Z12" s="16" t="str">
        <f t="shared" si="15"/>
        <v>91-5.7</v>
      </c>
      <c r="AA12" s="16" t="str">
        <f t="shared" si="16"/>
        <v>91-5.8</v>
      </c>
      <c r="AB12" s="16" t="str">
        <f t="shared" si="17"/>
        <v>91-5.6</v>
      </c>
      <c r="AC12" s="16" t="str">
        <f t="shared" si="18"/>
        <v>91-5.9</v>
      </c>
      <c r="AD12" s="16" t="str">
        <f t="shared" si="19"/>
        <v>91-5.5</v>
      </c>
      <c r="AE12" s="16">
        <f t="shared" si="20"/>
        <v>0</v>
      </c>
      <c r="AF12" s="16" t="str">
        <f t="shared" si="21"/>
        <v>GC_PBMZ_91_RI_863</v>
      </c>
      <c r="AG12" s="16" t="str">
        <f t="shared" si="22"/>
        <v/>
      </c>
      <c r="AH12" s="12" t="str">
        <f t="shared" si="11"/>
        <v>T</v>
      </c>
      <c r="AI12" s="12" t="str">
        <f>IF(ISNA(VLOOKUP(D12,Proben_Infos!L:O,3,0)),"",VLOOKUP(D12,Proben_Infos!L:O,3,0))</f>
        <v>x</v>
      </c>
      <c r="AJ12" s="16">
        <f t="shared" si="23"/>
        <v>6</v>
      </c>
      <c r="AK12" s="16">
        <f t="shared" si="24"/>
        <v>5</v>
      </c>
      <c r="AL12" s="16" t="str">
        <f t="shared" si="25"/>
        <v/>
      </c>
      <c r="AM12" s="16" t="str">
        <f t="shared" si="26"/>
        <v/>
      </c>
      <c r="AN12" s="16">
        <f t="shared" si="27"/>
        <v>1</v>
      </c>
      <c r="AO12" s="16">
        <f t="shared" si="28"/>
        <v>6</v>
      </c>
      <c r="AP12" s="16">
        <f t="shared" si="12"/>
        <v>6</v>
      </c>
      <c r="AQ12" s="12"/>
    </row>
    <row r="13" spans="1:44" x14ac:dyDescent="0.25">
      <c r="A13" s="4" t="str">
        <f t="shared" si="2"/>
        <v>69-5.9</v>
      </c>
      <c r="B13" s="16">
        <v>5.9483884000907503</v>
      </c>
      <c r="C13" s="16">
        <v>69.099998474121094</v>
      </c>
      <c r="D13" s="16" t="s">
        <v>775</v>
      </c>
      <c r="E13" s="16">
        <v>881</v>
      </c>
      <c r="F13" s="16">
        <v>874.63996749815794</v>
      </c>
      <c r="G13" s="16">
        <v>61.313269459441699</v>
      </c>
      <c r="H13" s="16" t="s">
        <v>776</v>
      </c>
      <c r="I13" s="16" t="s">
        <v>777</v>
      </c>
      <c r="J13" s="16" t="s">
        <v>18</v>
      </c>
      <c r="K13" s="16">
        <v>70911.292023975606</v>
      </c>
      <c r="L13" s="16">
        <v>29685.645191171101</v>
      </c>
      <c r="M13" s="4" t="str">
        <f>IF(ISERROR(VLOOKUP(A13,BW_2021_04_19!A:K,11,FALSE))=TRUE,(IF(ISERROR(VLOOKUP((CONCATENATE(ROUND(C13,0),"-",ROUND(B13-0.1,1))),BW_2021_04_19!A:K,11,FALSE))=TRUE,(IF(ISERROR(VLOOKUP((CONCATENATE(ROUND(C13,0),"-",ROUND(B13+0.1,1))),BW_2021_04_19!A:K,11,FALSE))=TRUE,(IF(ISERROR(VLOOKUP((CONCATENATE(ROUND(C13,0),"-",ROUND(B13-0.2,1))),BW_2021_04_19!A:K,11,FALSE))=TRUE, (IF(ISERROR(VLOOKUP((CONCATENATE(ROUND(C13,0),"-",ROUND(B13+0.2,1))),BW_2021_04_19!A:K,11,FALSE))=TRUE,"0",VLOOKUP((CONCATENATE(ROUND(C13,0),"-",ROUND(B13+0.2,1))),BW_2021_04_19!A:K,11,FALSE))),VLOOKUP((CONCATENATE(ROUND(C13,0),"-",ROUND(B13-0.2,1))),BW_2021_04_19!A:K,11,FALSE))),VLOOKUP((CONCATENATE(ROUND(C13,0),"-",ROUND(B13+0.1,1))),BW_2021_04_19!A:K,11,FALSE))),VLOOKUP((CONCATENATE(ROUND(C13,0),"-",ROUND(B13-0.1,1))),BW_2021_04_19!A:K,11,FALSE))),VLOOKUP(A13,BW_2021_04_19!A:K,11,FALSE))</f>
        <v>0</v>
      </c>
      <c r="N13" s="4" t="str">
        <f t="shared" si="3"/>
        <v>0</v>
      </c>
      <c r="O13" s="4">
        <f t="shared" si="4"/>
        <v>70911</v>
      </c>
      <c r="P13" s="4">
        <f>IF(O13="0","0",O13*1000/Proben_Infos!$J$3*Proben_Infos!$K$3*(0.05/Proben_Infos!$L$3)*(0.001/Proben_Infos!$M$3))</f>
        <v>283644</v>
      </c>
      <c r="Q13" s="16">
        <f>ROUND(100/Proben_Infos!$H$3*P13,0)</f>
        <v>6</v>
      </c>
      <c r="R13" s="12">
        <f>B13+Proben_Infos!$D$3</f>
        <v>5.940488400090751</v>
      </c>
      <c r="S13" s="4" t="str">
        <f t="shared" si="5"/>
        <v>69-5.9</v>
      </c>
      <c r="T13" s="16">
        <f t="shared" si="13"/>
        <v>881</v>
      </c>
      <c r="U13" s="4">
        <f>F13+Proben_Infos!$G$3</f>
        <v>873.63996749815794</v>
      </c>
      <c r="V13" s="16">
        <f t="shared" si="14"/>
        <v>61.3</v>
      </c>
      <c r="W13" s="4" t="str">
        <f t="shared" si="6"/>
        <v>GC_PBMZ_69_RI_874</v>
      </c>
      <c r="X13" s="4">
        <f>Proben_Infos!$A$3</f>
        <v>72100736</v>
      </c>
      <c r="Y13" s="12" t="str">
        <f>IF(ISNA(VLOOKUP(D13,Proben_Infos!C:E,3,0)),"",VLOOKUP(D13,Proben_Infos!C:E,3,0))</f>
        <v/>
      </c>
      <c r="Z13" s="16" t="str">
        <f t="shared" si="15"/>
        <v>69-5.9</v>
      </c>
      <c r="AA13" s="16" t="str">
        <f t="shared" si="16"/>
        <v>69-6</v>
      </c>
      <c r="AB13" s="16" t="str">
        <f t="shared" si="17"/>
        <v>69-5.8</v>
      </c>
      <c r="AC13" s="16" t="str">
        <f t="shared" si="18"/>
        <v>69-6.1</v>
      </c>
      <c r="AD13" s="16" t="str">
        <f t="shared" si="19"/>
        <v>69-5.7</v>
      </c>
      <c r="AE13" s="16">
        <f t="shared" si="20"/>
        <v>6</v>
      </c>
      <c r="AF13" s="16" t="str">
        <f t="shared" si="21"/>
        <v>GC_PBMZ_69_RI_874</v>
      </c>
      <c r="AG13" s="16" t="str">
        <f t="shared" si="22"/>
        <v/>
      </c>
      <c r="AH13" s="12" t="str">
        <f t="shared" si="11"/>
        <v>T</v>
      </c>
      <c r="AI13" s="12" t="str">
        <f>IF(ISNA(VLOOKUP(D13,Proben_Infos!L:O,3,0)),"",VLOOKUP(D13,Proben_Infos!L:O,3,0))</f>
        <v/>
      </c>
      <c r="AJ13" s="16" t="str">
        <f t="shared" si="23"/>
        <v/>
      </c>
      <c r="AK13" s="16">
        <f t="shared" si="24"/>
        <v>5</v>
      </c>
      <c r="AL13" s="16" t="str">
        <f t="shared" si="25"/>
        <v/>
      </c>
      <c r="AM13" s="16" t="str">
        <f t="shared" si="26"/>
        <v/>
      </c>
      <c r="AN13" s="16">
        <f t="shared" si="27"/>
        <v>2</v>
      </c>
      <c r="AO13" s="16">
        <f t="shared" si="28"/>
        <v>5</v>
      </c>
      <c r="AP13" s="16">
        <f t="shared" ref="AP13:AP14" si="29">IF(OR(O13&lt;10000,Y13="Säule",Y13="BW",Y13="IS"),6,
IF(G13&lt;80,5,
IF(AND(ABS(E13-U13)&gt;100,NOT(E13="")),4,
IF(AND(AI13="x",NOT(E13="")),1,
IF(AND(OR(J13="NIST20.L",J13="NIST17.L",J13="NIST11.L",J13="SWGDRUG.L",J13="WILEY275.L",J13="HPPEST.L",J13="PMW_TOX2.L",J13="ENVI96.L"),NOT(E13="")),3,
IF(E13="",4,2))))))</f>
        <v>5</v>
      </c>
      <c r="AQ13" s="12"/>
    </row>
    <row r="14" spans="1:44" x14ac:dyDescent="0.25">
      <c r="A14" s="4" t="str">
        <f t="shared" si="2"/>
        <v>72-6</v>
      </c>
      <c r="B14" s="16">
        <v>5.9680578937008004</v>
      </c>
      <c r="C14" s="16">
        <v>72.099998474121094</v>
      </c>
      <c r="D14" s="16" t="s">
        <v>1290</v>
      </c>
      <c r="E14" s="16">
        <v>1061</v>
      </c>
      <c r="F14" s="16">
        <v>875.66026646901605</v>
      </c>
      <c r="G14" s="16">
        <v>64.262765377304802</v>
      </c>
      <c r="H14" s="16" t="s">
        <v>1291</v>
      </c>
      <c r="I14" s="16" t="s">
        <v>579</v>
      </c>
      <c r="J14" s="16" t="s">
        <v>5</v>
      </c>
      <c r="K14" s="16">
        <v>45343.694804728002</v>
      </c>
      <c r="L14" s="16">
        <v>32096.421697441099</v>
      </c>
      <c r="M14" s="4" t="str">
        <f>IF(ISERROR(VLOOKUP(A14,BW_2021_04_19!A:K,11,FALSE))=TRUE,(IF(ISERROR(VLOOKUP((CONCATENATE(ROUND(C14,0),"-",ROUND(B14-0.1,1))),BW_2021_04_19!A:K,11,FALSE))=TRUE,(IF(ISERROR(VLOOKUP((CONCATENATE(ROUND(C14,0),"-",ROUND(B14+0.1,1))),BW_2021_04_19!A:K,11,FALSE))=TRUE,(IF(ISERROR(VLOOKUP((CONCATENATE(ROUND(C14,0),"-",ROUND(B14-0.2,1))),BW_2021_04_19!A:K,11,FALSE))=TRUE, (IF(ISERROR(VLOOKUP((CONCATENATE(ROUND(C14,0),"-",ROUND(B14+0.2,1))),BW_2021_04_19!A:K,11,FALSE))=TRUE,"0",VLOOKUP((CONCATENATE(ROUND(C14,0),"-",ROUND(B14+0.2,1))),BW_2021_04_19!A:K,11,FALSE))),VLOOKUP((CONCATENATE(ROUND(C14,0),"-",ROUND(B14-0.2,1))),BW_2021_04_19!A:K,11,FALSE))),VLOOKUP((CONCATENATE(ROUND(C14,0),"-",ROUND(B14+0.1,1))),BW_2021_04_19!A:K,11,FALSE))),VLOOKUP((CONCATENATE(ROUND(C14,0),"-",ROUND(B14-0.1,1))),BW_2021_04_19!A:K,11,FALSE))),VLOOKUP(A14,BW_2021_04_19!A:K,11,FALSE))</f>
        <v>0</v>
      </c>
      <c r="N14" s="4" t="str">
        <f t="shared" si="3"/>
        <v>0</v>
      </c>
      <c r="O14" s="4">
        <f t="shared" si="4"/>
        <v>45344</v>
      </c>
      <c r="P14" s="4">
        <f>IF(O14="0","0",O14*1000/Proben_Infos!$J$3*Proben_Infos!$K$3*(0.05/Proben_Infos!$L$3)*(0.001/Proben_Infos!$M$3))</f>
        <v>181376</v>
      </c>
      <c r="Q14" s="16">
        <f>ROUND(100/Proben_Infos!$H$3*P14,0)</f>
        <v>4</v>
      </c>
      <c r="R14" s="12">
        <f>B14+Proben_Infos!$D$3</f>
        <v>5.9601578937008011</v>
      </c>
      <c r="S14" s="4" t="str">
        <f t="shared" si="5"/>
        <v>72-6</v>
      </c>
      <c r="T14" s="16">
        <f t="shared" si="13"/>
        <v>1061</v>
      </c>
      <c r="U14" s="4">
        <f>F14+Proben_Infos!$G$3</f>
        <v>874.66026646901605</v>
      </c>
      <c r="V14" s="16">
        <f t="shared" si="14"/>
        <v>64.3</v>
      </c>
      <c r="W14" s="4" t="str">
        <f t="shared" si="6"/>
        <v>GC_PBMZ_72_RI_875</v>
      </c>
      <c r="X14" s="4">
        <f>Proben_Infos!$A$3</f>
        <v>72100736</v>
      </c>
      <c r="Y14" s="12" t="str">
        <f>IF(ISNA(VLOOKUP(D14,Proben_Infos!C:E,3,0)),"",VLOOKUP(D14,Proben_Infos!C:E,3,0))</f>
        <v/>
      </c>
      <c r="Z14" s="16" t="str">
        <f t="shared" si="15"/>
        <v>72-6</v>
      </c>
      <c r="AA14" s="16" t="str">
        <f t="shared" si="16"/>
        <v>72-6.1</v>
      </c>
      <c r="AB14" s="16" t="str">
        <f t="shared" si="17"/>
        <v>72-5.9</v>
      </c>
      <c r="AC14" s="16" t="str">
        <f t="shared" si="18"/>
        <v>72-6.2</v>
      </c>
      <c r="AD14" s="16" t="str">
        <f t="shared" si="19"/>
        <v>72-5.8</v>
      </c>
      <c r="AE14" s="16">
        <f t="shared" si="20"/>
        <v>4</v>
      </c>
      <c r="AF14" s="16" t="str">
        <f t="shared" si="21"/>
        <v>GC_PBMZ_72_RI_875</v>
      </c>
      <c r="AG14" s="16" t="str">
        <f t="shared" si="22"/>
        <v/>
      </c>
      <c r="AH14" s="12" t="str">
        <f t="shared" si="11"/>
        <v/>
      </c>
      <c r="AI14" s="12" t="str">
        <f>IF(ISNA(VLOOKUP(D14,Proben_Infos!L:O,3,0)),"",VLOOKUP(D14,Proben_Infos!L:O,3,0))</f>
        <v/>
      </c>
      <c r="AJ14" s="16" t="str">
        <f t="shared" si="23"/>
        <v/>
      </c>
      <c r="AK14" s="16">
        <f t="shared" si="24"/>
        <v>5</v>
      </c>
      <c r="AL14" s="16">
        <f t="shared" si="25"/>
        <v>4</v>
      </c>
      <c r="AM14" s="16">
        <f t="shared" si="26"/>
        <v>3</v>
      </c>
      <c r="AN14" s="16">
        <f t="shared" si="27"/>
        <v>2</v>
      </c>
      <c r="AO14" s="16">
        <f t="shared" si="28"/>
        <v>5</v>
      </c>
      <c r="AP14" s="16">
        <f t="shared" si="29"/>
        <v>5</v>
      </c>
    </row>
    <row r="15" spans="1:44" x14ac:dyDescent="0.25">
      <c r="A15" s="4" t="str">
        <f t="shared" si="2"/>
        <v>119-7.4</v>
      </c>
      <c r="B15" s="16">
        <v>7.3865008332874504</v>
      </c>
      <c r="C15" s="16">
        <v>119</v>
      </c>
      <c r="D15" s="16" t="s">
        <v>294</v>
      </c>
      <c r="E15" s="16"/>
      <c r="F15" s="16">
        <v>949.23795485155597</v>
      </c>
      <c r="G15" s="16">
        <v>89.925168420209303</v>
      </c>
      <c r="H15" s="16" t="s">
        <v>295</v>
      </c>
      <c r="I15" s="16" t="s">
        <v>296</v>
      </c>
      <c r="J15" s="16" t="s">
        <v>5</v>
      </c>
      <c r="K15" s="16">
        <v>1490554.58180832</v>
      </c>
      <c r="L15" s="16">
        <v>414251.70487666398</v>
      </c>
      <c r="M15" s="4" t="str">
        <f>IF(ISERROR(VLOOKUP(A15,BW_2021_04_19!A:K,11,FALSE))=TRUE,(IF(ISERROR(VLOOKUP((CONCATENATE(ROUND(C15,0),"-",ROUND(B15-0.1,1))),BW_2021_04_19!A:K,11,FALSE))=TRUE,(IF(ISERROR(VLOOKUP((CONCATENATE(ROUND(C15,0),"-",ROUND(B15+0.1,1))),BW_2021_04_19!A:K,11,FALSE))=TRUE,(IF(ISERROR(VLOOKUP((CONCATENATE(ROUND(C15,0),"-",ROUND(B15-0.2,1))),BW_2021_04_19!A:K,11,FALSE))=TRUE, (IF(ISERROR(VLOOKUP((CONCATENATE(ROUND(C15,0),"-",ROUND(B15+0.2,1))),BW_2021_04_19!A:K,11,FALSE))=TRUE,"0",VLOOKUP((CONCATENATE(ROUND(C15,0),"-",ROUND(B15+0.2,1))),BW_2021_04_19!A:K,11,FALSE))),VLOOKUP((CONCATENATE(ROUND(C15,0),"-",ROUND(B15-0.2,1))),BW_2021_04_19!A:K,11,FALSE))),VLOOKUP((CONCATENATE(ROUND(C15,0),"-",ROUND(B15+0.1,1))),BW_2021_04_19!A:K,11,FALSE))),VLOOKUP((CONCATENATE(ROUND(C15,0),"-",ROUND(B15-0.1,1))),BW_2021_04_19!A:K,11,FALSE))),VLOOKUP(A15,BW_2021_04_19!A:K,11,FALSE))</f>
        <v>0</v>
      </c>
      <c r="N15" s="4" t="str">
        <f t="shared" si="3"/>
        <v>0</v>
      </c>
      <c r="O15" s="4">
        <f t="shared" si="4"/>
        <v>1490555</v>
      </c>
      <c r="P15" s="4">
        <f>IF(O15="0","0",O15*1000/Proben_Infos!$J$3*Proben_Infos!$K$3*(0.05/Proben_Infos!$L$3)*(0.001/Proben_Infos!$M$3))</f>
        <v>5962220</v>
      </c>
      <c r="Q15" s="16">
        <f>ROUND(100/Proben_Infos!$H$3*P15,0)</f>
        <v>134</v>
      </c>
      <c r="R15" s="12">
        <f>B15+Proben_Infos!$D$3</f>
        <v>7.3786008332874511</v>
      </c>
      <c r="S15" s="4" t="str">
        <f t="shared" si="5"/>
        <v>119-7.4</v>
      </c>
      <c r="T15" s="16" t="str">
        <f t="shared" si="13"/>
        <v/>
      </c>
      <c r="U15" s="4">
        <f>F15+Proben_Infos!$G$3</f>
        <v>948.23795485155597</v>
      </c>
      <c r="V15" s="16">
        <f t="shared" si="14"/>
        <v>89.9</v>
      </c>
      <c r="W15" s="4" t="str">
        <f t="shared" si="6"/>
        <v>GC_PBMZ_119_RI_948</v>
      </c>
      <c r="X15" s="4">
        <f>Proben_Infos!$A$3</f>
        <v>72100736</v>
      </c>
      <c r="Y15" s="12" t="str">
        <f>IF(ISNA(VLOOKUP(D15,Proben_Infos!C:E,3,0)),"",VLOOKUP(D15,Proben_Infos!C:E,3,0))</f>
        <v/>
      </c>
      <c r="Z15" s="16" t="str">
        <f t="shared" si="15"/>
        <v>119-7.4</v>
      </c>
      <c r="AA15" s="16" t="str">
        <f t="shared" si="16"/>
        <v>119-7.5</v>
      </c>
      <c r="AB15" s="16" t="str">
        <f t="shared" si="17"/>
        <v>119-7.3</v>
      </c>
      <c r="AC15" s="16" t="str">
        <f t="shared" si="18"/>
        <v>119-7.6</v>
      </c>
      <c r="AD15" s="16" t="str">
        <f t="shared" si="19"/>
        <v>119-7.2</v>
      </c>
      <c r="AE15" s="16">
        <f t="shared" si="20"/>
        <v>134</v>
      </c>
      <c r="AF15" s="16" t="str">
        <f t="shared" si="21"/>
        <v>GC_PBMZ_119_RI_948</v>
      </c>
      <c r="AG15" s="16" t="str">
        <f t="shared" si="22"/>
        <v/>
      </c>
      <c r="AH15" s="12" t="str">
        <f t="shared" si="11"/>
        <v/>
      </c>
      <c r="AI15" s="12" t="str">
        <f>IF(ISNA(VLOOKUP(D15,Proben_Infos!L:O,3,0)),"",VLOOKUP(D15,Proben_Infos!L:O,3,0))</f>
        <v/>
      </c>
      <c r="AJ15" s="16" t="str">
        <f t="shared" si="23"/>
        <v/>
      </c>
      <c r="AK15" s="16" t="str">
        <f t="shared" si="24"/>
        <v/>
      </c>
      <c r="AL15" s="16" t="str">
        <f t="shared" si="25"/>
        <v/>
      </c>
      <c r="AM15" s="16">
        <f t="shared" si="26"/>
        <v>3</v>
      </c>
      <c r="AN15" s="16">
        <f t="shared" si="27"/>
        <v>2</v>
      </c>
      <c r="AO15" s="16">
        <f t="shared" si="28"/>
        <v>3</v>
      </c>
      <c r="AP15" s="16">
        <f>IF(OR(O15&lt;10000,Y15="Säule",Y15="BW",Y15="IS"),6,
IF(G15&lt;80,5,
IF(AND(ABS(E15-U15)&gt;100,NOT(E15="")),4,
IF(AND(AI15="x",NOT(E15="")),1,
IF(AND(OR(J15="NIST20.L",J15="NIST17.L",J15="NIST11.L",J15="SWGDRUG.L",J15="WILEY275.L",J15="HPPEST.L",J15="PMW_TOX2.L",J15="ENVI96.L"),NOT(E15="")),3,
IF(E15="",4,2))))))</f>
        <v>4</v>
      </c>
    </row>
    <row r="16" spans="1:44" x14ac:dyDescent="0.25">
      <c r="A16" s="4" t="str">
        <f t="shared" si="2"/>
        <v>91-7.4</v>
      </c>
      <c r="B16" s="16">
        <v>7.4102533413079401</v>
      </c>
      <c r="C16" s="16">
        <v>91</v>
      </c>
      <c r="D16" s="16" t="s">
        <v>1292</v>
      </c>
      <c r="E16" s="16">
        <v>1434</v>
      </c>
      <c r="F16" s="16">
        <v>950.47004856830802</v>
      </c>
      <c r="G16" s="16">
        <v>60.827304514601302</v>
      </c>
      <c r="H16" s="16" t="s">
        <v>1293</v>
      </c>
      <c r="I16" s="16" t="s">
        <v>884</v>
      </c>
      <c r="J16" s="16" t="s">
        <v>5</v>
      </c>
      <c r="K16" s="16">
        <v>154511.33223020501</v>
      </c>
      <c r="L16" s="16">
        <v>109620.74056228</v>
      </c>
      <c r="M16" s="4" t="str">
        <f>IF(ISERROR(VLOOKUP(A16,BW_2021_04_19!A:K,11,FALSE))=TRUE,(IF(ISERROR(VLOOKUP((CONCATENATE(ROUND(C16,0),"-",ROUND(B16-0.1,1))),BW_2021_04_19!A:K,11,FALSE))=TRUE,(IF(ISERROR(VLOOKUP((CONCATENATE(ROUND(C16,0),"-",ROUND(B16+0.1,1))),BW_2021_04_19!A:K,11,FALSE))=TRUE,(IF(ISERROR(VLOOKUP((CONCATENATE(ROUND(C16,0),"-",ROUND(B16-0.2,1))),BW_2021_04_19!A:K,11,FALSE))=TRUE, (IF(ISERROR(VLOOKUP((CONCATENATE(ROUND(C16,0),"-",ROUND(B16+0.2,1))),BW_2021_04_19!A:K,11,FALSE))=TRUE,"0",VLOOKUP((CONCATENATE(ROUND(C16,0),"-",ROUND(B16+0.2,1))),BW_2021_04_19!A:K,11,FALSE))),VLOOKUP((CONCATENATE(ROUND(C16,0),"-",ROUND(B16-0.2,1))),BW_2021_04_19!A:K,11,FALSE))),VLOOKUP((CONCATENATE(ROUND(C16,0),"-",ROUND(B16+0.1,1))),BW_2021_04_19!A:K,11,FALSE))),VLOOKUP((CONCATENATE(ROUND(C16,0),"-",ROUND(B16-0.1,1))),BW_2021_04_19!A:K,11,FALSE))),VLOOKUP(A16,BW_2021_04_19!A:K,11,FALSE))</f>
        <v>0</v>
      </c>
      <c r="N16" s="4" t="str">
        <f t="shared" si="3"/>
        <v>0</v>
      </c>
      <c r="O16" s="4">
        <f t="shared" si="4"/>
        <v>154511</v>
      </c>
      <c r="P16" s="4">
        <f>IF(O16="0","0",O16*1000/Proben_Infos!$J$3*Proben_Infos!$K$3*(0.05/Proben_Infos!$L$3)*(0.001/Proben_Infos!$M$3))</f>
        <v>618044</v>
      </c>
      <c r="Q16" s="16">
        <f>ROUND(100/Proben_Infos!$H$3*P16,0)</f>
        <v>14</v>
      </c>
      <c r="R16" s="12">
        <f>B16+Proben_Infos!$D$3</f>
        <v>7.4023533413079408</v>
      </c>
      <c r="S16" s="4" t="str">
        <f t="shared" si="5"/>
        <v>91-7.4</v>
      </c>
      <c r="T16" s="16">
        <f t="shared" si="13"/>
        <v>1434</v>
      </c>
      <c r="U16" s="4">
        <f>F16+Proben_Infos!$G$3</f>
        <v>949.47004856830802</v>
      </c>
      <c r="V16" s="16">
        <f t="shared" si="14"/>
        <v>60.8</v>
      </c>
      <c r="W16" s="4" t="str">
        <f t="shared" si="6"/>
        <v>GC_PBMZ_91_RI_949</v>
      </c>
      <c r="X16" s="4">
        <f>Proben_Infos!$A$3</f>
        <v>72100736</v>
      </c>
      <c r="Y16" s="12" t="str">
        <f>IF(ISNA(VLOOKUP(D16,Proben_Infos!C:E,3,0)),"",VLOOKUP(D16,Proben_Infos!C:E,3,0))</f>
        <v/>
      </c>
      <c r="Z16" s="16" t="str">
        <f t="shared" si="15"/>
        <v>91-7.4</v>
      </c>
      <c r="AA16" s="16" t="str">
        <f t="shared" si="16"/>
        <v>91-7.5</v>
      </c>
      <c r="AB16" s="16" t="str">
        <f t="shared" si="17"/>
        <v>91-7.3</v>
      </c>
      <c r="AC16" s="16" t="str">
        <f t="shared" si="18"/>
        <v>91-7.6</v>
      </c>
      <c r="AD16" s="16" t="str">
        <f t="shared" si="19"/>
        <v>91-7.2</v>
      </c>
      <c r="AE16" s="16">
        <f t="shared" si="20"/>
        <v>14</v>
      </c>
      <c r="AF16" s="16" t="str">
        <f t="shared" si="21"/>
        <v>GC_PBMZ_91_RI_949</v>
      </c>
      <c r="AG16" s="16" t="str">
        <f t="shared" si="22"/>
        <v/>
      </c>
      <c r="AH16" s="12" t="str">
        <f t="shared" si="11"/>
        <v/>
      </c>
      <c r="AI16" s="12" t="str">
        <f>IF(ISNA(VLOOKUP(D16,Proben_Infos!L:O,3,0)),"",VLOOKUP(D16,Proben_Infos!L:O,3,0))</f>
        <v/>
      </c>
      <c r="AJ16" s="16" t="str">
        <f t="shared" si="23"/>
        <v/>
      </c>
      <c r="AK16" s="16">
        <f t="shared" si="24"/>
        <v>5</v>
      </c>
      <c r="AL16" s="16">
        <f t="shared" si="25"/>
        <v>4</v>
      </c>
      <c r="AM16" s="16">
        <f t="shared" si="26"/>
        <v>3</v>
      </c>
      <c r="AN16" s="16">
        <f t="shared" si="27"/>
        <v>2</v>
      </c>
      <c r="AO16" s="16">
        <f t="shared" si="28"/>
        <v>5</v>
      </c>
      <c r="AP16" s="16">
        <f t="shared" ref="AP16:AP79" si="30">IF(OR(O16&lt;10000,Y16="Säule",Y16="BW",Y16="IS"),6,
IF(G16&lt;80,5,
IF(AND(ABS(E16-U16)&gt;100,NOT(E16="")),4,
IF(AND(AI16="x",NOT(E16="")),1,
IF(AND(OR(J16="NIST20.L",J16="NIST17.L",J16="NIST11.L",J16="SWGDRUG.L",J16="WILEY275.L",J16="HPPEST.L",J16="PMW_TOX2.L",J16="ENVI96.L"),NOT(E16="")),3,
IF(E16="",4,2))))))</f>
        <v>5</v>
      </c>
    </row>
    <row r="17" spans="1:42" x14ac:dyDescent="0.25">
      <c r="A17" s="4" t="str">
        <f t="shared" si="2"/>
        <v>106-7.5</v>
      </c>
      <c r="B17" s="16">
        <v>7.4532665209560003</v>
      </c>
      <c r="C17" s="16">
        <v>106</v>
      </c>
      <c r="D17" s="16" t="s">
        <v>526</v>
      </c>
      <c r="E17" s="16">
        <v>962</v>
      </c>
      <c r="F17" s="16">
        <v>952.70123477972504</v>
      </c>
      <c r="G17" s="16">
        <v>80.077693180451007</v>
      </c>
      <c r="H17" s="16" t="s">
        <v>527</v>
      </c>
      <c r="I17" s="16" t="s">
        <v>528</v>
      </c>
      <c r="J17" s="16" t="s">
        <v>5</v>
      </c>
      <c r="K17" s="16">
        <v>439619.081195153</v>
      </c>
      <c r="L17" s="16">
        <v>108279.894183513</v>
      </c>
      <c r="M17" s="4" t="str">
        <f>IF(ISERROR(VLOOKUP(A17,BW_2021_04_19!A:K,11,FALSE))=TRUE,(IF(ISERROR(VLOOKUP((CONCATENATE(ROUND(C17,0),"-",ROUND(B17-0.1,1))),BW_2021_04_19!A:K,11,FALSE))=TRUE,(IF(ISERROR(VLOOKUP((CONCATENATE(ROUND(C17,0),"-",ROUND(B17+0.1,1))),BW_2021_04_19!A:K,11,FALSE))=TRUE,(IF(ISERROR(VLOOKUP((CONCATENATE(ROUND(C17,0),"-",ROUND(B17-0.2,1))),BW_2021_04_19!A:K,11,FALSE))=TRUE, (IF(ISERROR(VLOOKUP((CONCATENATE(ROUND(C17,0),"-",ROUND(B17+0.2,1))),BW_2021_04_19!A:K,11,FALSE))=TRUE,"0",VLOOKUP((CONCATENATE(ROUND(C17,0),"-",ROUND(B17+0.2,1))),BW_2021_04_19!A:K,11,FALSE))),VLOOKUP((CONCATENATE(ROUND(C17,0),"-",ROUND(B17-0.2,1))),BW_2021_04_19!A:K,11,FALSE))),VLOOKUP((CONCATENATE(ROUND(C17,0),"-",ROUND(B17+0.1,1))),BW_2021_04_19!A:K,11,FALSE))),VLOOKUP((CONCATENATE(ROUND(C17,0),"-",ROUND(B17-0.1,1))),BW_2021_04_19!A:K,11,FALSE))),VLOOKUP(A17,BW_2021_04_19!A:K,11,FALSE))</f>
        <v>0</v>
      </c>
      <c r="N17" s="4" t="str">
        <f t="shared" si="3"/>
        <v>0</v>
      </c>
      <c r="O17" s="4">
        <f t="shared" si="4"/>
        <v>439619</v>
      </c>
      <c r="P17" s="4">
        <f>IF(O17="0","0",O17*1000/Proben_Infos!$J$3*Proben_Infos!$K$3*(0.05/Proben_Infos!$L$3)*(0.001/Proben_Infos!$M$3))</f>
        <v>1758476</v>
      </c>
      <c r="Q17" s="16">
        <f>ROUND(100/Proben_Infos!$H$3*P17,0)</f>
        <v>40</v>
      </c>
      <c r="R17" s="12">
        <f>B17+Proben_Infos!$D$3</f>
        <v>7.4453665209560009</v>
      </c>
      <c r="S17" s="4" t="str">
        <f t="shared" si="5"/>
        <v>106-7.4</v>
      </c>
      <c r="T17" s="16">
        <f t="shared" si="13"/>
        <v>962</v>
      </c>
      <c r="U17" s="4">
        <f>F17+Proben_Infos!$G$3</f>
        <v>951.70123477972504</v>
      </c>
      <c r="V17" s="16">
        <f t="shared" si="14"/>
        <v>80.099999999999994</v>
      </c>
      <c r="W17" s="4" t="str">
        <f t="shared" si="6"/>
        <v>GC_PBMZ_106_RI_952</v>
      </c>
      <c r="X17" s="4">
        <f>Proben_Infos!$A$3</f>
        <v>72100736</v>
      </c>
      <c r="Y17" s="12" t="str">
        <f>IF(ISNA(VLOOKUP(D17,Proben_Infos!C:E,3,0)),"",VLOOKUP(D17,Proben_Infos!C:E,3,0))</f>
        <v/>
      </c>
      <c r="Z17" s="16" t="str">
        <f t="shared" si="15"/>
        <v>106-7.4</v>
      </c>
      <c r="AA17" s="16" t="str">
        <f t="shared" si="16"/>
        <v>106-7.5</v>
      </c>
      <c r="AB17" s="16" t="str">
        <f t="shared" si="17"/>
        <v>106-7.3</v>
      </c>
      <c r="AC17" s="16" t="str">
        <f t="shared" si="18"/>
        <v>106-7.6</v>
      </c>
      <c r="AD17" s="16" t="str">
        <f t="shared" si="19"/>
        <v>106-7.2</v>
      </c>
      <c r="AE17" s="16">
        <f t="shared" si="20"/>
        <v>40</v>
      </c>
      <c r="AF17" s="16" t="str">
        <f t="shared" si="21"/>
        <v>Benzaldehyde</v>
      </c>
      <c r="AG17" s="16" t="str">
        <f t="shared" si="22"/>
        <v>100-52-7</v>
      </c>
      <c r="AH17" s="12" t="str">
        <f t="shared" si="11"/>
        <v/>
      </c>
      <c r="AI17" s="12" t="str">
        <f>IF(ISNA(VLOOKUP(D17,Proben_Infos!L:O,3,0)),"",VLOOKUP(D17,Proben_Infos!L:O,3,0))</f>
        <v/>
      </c>
      <c r="AJ17" s="16" t="str">
        <f t="shared" si="23"/>
        <v/>
      </c>
      <c r="AK17" s="16" t="str">
        <f t="shared" si="24"/>
        <v/>
      </c>
      <c r="AL17" s="16" t="str">
        <f t="shared" si="25"/>
        <v/>
      </c>
      <c r="AM17" s="16">
        <f t="shared" si="26"/>
        <v>3</v>
      </c>
      <c r="AN17" s="16">
        <f t="shared" si="27"/>
        <v>2</v>
      </c>
      <c r="AO17" s="16">
        <f t="shared" si="28"/>
        <v>3</v>
      </c>
      <c r="AP17" s="16">
        <f t="shared" si="30"/>
        <v>3</v>
      </c>
    </row>
    <row r="18" spans="1:42" x14ac:dyDescent="0.25">
      <c r="A18" s="4" t="str">
        <f t="shared" si="2"/>
        <v>77-7.5</v>
      </c>
      <c r="B18" s="16">
        <v>7.45358967950148</v>
      </c>
      <c r="C18" s="16">
        <v>77</v>
      </c>
      <c r="D18" s="16" t="s">
        <v>1294</v>
      </c>
      <c r="E18" s="16">
        <v>1599</v>
      </c>
      <c r="F18" s="16">
        <v>952.71799770905602</v>
      </c>
      <c r="G18" s="16">
        <v>70.106711724422695</v>
      </c>
      <c r="H18" s="16" t="s">
        <v>1295</v>
      </c>
      <c r="I18" s="16" t="s">
        <v>1296</v>
      </c>
      <c r="J18" s="16" t="s">
        <v>5</v>
      </c>
      <c r="K18" s="16">
        <v>217081.37492588401</v>
      </c>
      <c r="L18" s="16">
        <v>71868.419055114806</v>
      </c>
      <c r="M18" s="4" t="str">
        <f>IF(ISERROR(VLOOKUP(A18,BW_2021_04_19!A:K,11,FALSE))=TRUE,(IF(ISERROR(VLOOKUP((CONCATENATE(ROUND(C18,0),"-",ROUND(B18-0.1,1))),BW_2021_04_19!A:K,11,FALSE))=TRUE,(IF(ISERROR(VLOOKUP((CONCATENATE(ROUND(C18,0),"-",ROUND(B18+0.1,1))),BW_2021_04_19!A:K,11,FALSE))=TRUE,(IF(ISERROR(VLOOKUP((CONCATENATE(ROUND(C18,0),"-",ROUND(B18-0.2,1))),BW_2021_04_19!A:K,11,FALSE))=TRUE, (IF(ISERROR(VLOOKUP((CONCATENATE(ROUND(C18,0),"-",ROUND(B18+0.2,1))),BW_2021_04_19!A:K,11,FALSE))=TRUE,"0",VLOOKUP((CONCATENATE(ROUND(C18,0),"-",ROUND(B18+0.2,1))),BW_2021_04_19!A:K,11,FALSE))),VLOOKUP((CONCATENATE(ROUND(C18,0),"-",ROUND(B18-0.2,1))),BW_2021_04_19!A:K,11,FALSE))),VLOOKUP((CONCATENATE(ROUND(C18,0),"-",ROUND(B18+0.1,1))),BW_2021_04_19!A:K,11,FALSE))),VLOOKUP((CONCATENATE(ROUND(C18,0),"-",ROUND(B18-0.1,1))),BW_2021_04_19!A:K,11,FALSE))),VLOOKUP(A18,BW_2021_04_19!A:K,11,FALSE))</f>
        <v>0</v>
      </c>
      <c r="N18" s="4" t="str">
        <f t="shared" si="3"/>
        <v>0</v>
      </c>
      <c r="O18" s="4">
        <f t="shared" si="4"/>
        <v>217081</v>
      </c>
      <c r="P18" s="4">
        <f>IF(O18="0","0",O18*1000/Proben_Infos!$J$3*Proben_Infos!$K$3*(0.05/Proben_Infos!$L$3)*(0.001/Proben_Infos!$M$3))</f>
        <v>868324</v>
      </c>
      <c r="Q18" s="16">
        <f>ROUND(100/Proben_Infos!$H$3*P18,0)</f>
        <v>20</v>
      </c>
      <c r="R18" s="12">
        <f>B18+Proben_Infos!$D$3</f>
        <v>7.4456896795014806</v>
      </c>
      <c r="S18" s="4" t="str">
        <f t="shared" si="5"/>
        <v>77-7.4</v>
      </c>
      <c r="T18" s="16">
        <f t="shared" si="13"/>
        <v>1599</v>
      </c>
      <c r="U18" s="4">
        <f>F18+Proben_Infos!$G$3</f>
        <v>951.71799770905602</v>
      </c>
      <c r="V18" s="16">
        <f t="shared" si="14"/>
        <v>70.099999999999994</v>
      </c>
      <c r="W18" s="4" t="str">
        <f t="shared" si="6"/>
        <v>GC_PBMZ_77_RI_952</v>
      </c>
      <c r="X18" s="4">
        <f>Proben_Infos!$A$3</f>
        <v>72100736</v>
      </c>
      <c r="Y18" s="12" t="str">
        <f>IF(ISNA(VLOOKUP(D18,Proben_Infos!C:E,3,0)),"",VLOOKUP(D18,Proben_Infos!C:E,3,0))</f>
        <v/>
      </c>
      <c r="Z18" s="16" t="str">
        <f t="shared" si="15"/>
        <v>77-7.4</v>
      </c>
      <c r="AA18" s="16" t="str">
        <f t="shared" si="16"/>
        <v>77-7.5</v>
      </c>
      <c r="AB18" s="16" t="str">
        <f t="shared" si="17"/>
        <v>77-7.3</v>
      </c>
      <c r="AC18" s="16" t="str">
        <f t="shared" si="18"/>
        <v>77-7.6</v>
      </c>
      <c r="AD18" s="16" t="str">
        <f t="shared" si="19"/>
        <v>77-7.2</v>
      </c>
      <c r="AE18" s="16">
        <f t="shared" si="20"/>
        <v>20</v>
      </c>
      <c r="AF18" s="16" t="str">
        <f t="shared" si="21"/>
        <v>GC_PBMZ_77_RI_952</v>
      </c>
      <c r="AG18" s="16" t="str">
        <f t="shared" si="22"/>
        <v/>
      </c>
      <c r="AH18" s="12" t="str">
        <f t="shared" si="11"/>
        <v/>
      </c>
      <c r="AI18" s="12" t="str">
        <f>IF(ISNA(VLOOKUP(D18,Proben_Infos!L:O,3,0)),"",VLOOKUP(D18,Proben_Infos!L:O,3,0))</f>
        <v/>
      </c>
      <c r="AJ18" s="16" t="str">
        <f t="shared" si="23"/>
        <v/>
      </c>
      <c r="AK18" s="16">
        <f t="shared" si="24"/>
        <v>5</v>
      </c>
      <c r="AL18" s="16">
        <f t="shared" si="25"/>
        <v>4</v>
      </c>
      <c r="AM18" s="16">
        <f t="shared" si="26"/>
        <v>3</v>
      </c>
      <c r="AN18" s="16">
        <f t="shared" si="27"/>
        <v>2</v>
      </c>
      <c r="AO18" s="16">
        <f t="shared" si="28"/>
        <v>5</v>
      </c>
      <c r="AP18" s="16">
        <f t="shared" si="30"/>
        <v>5</v>
      </c>
    </row>
    <row r="19" spans="1:42" x14ac:dyDescent="0.25">
      <c r="A19" s="4" t="str">
        <f t="shared" si="2"/>
        <v>93-7.9</v>
      </c>
      <c r="B19" s="16">
        <v>7.9053210094856796</v>
      </c>
      <c r="C19" s="16">
        <v>93.099998474121094</v>
      </c>
      <c r="D19" s="16" t="s">
        <v>1297</v>
      </c>
      <c r="E19" s="16">
        <v>977</v>
      </c>
      <c r="F19" s="16">
        <v>976.15027411764697</v>
      </c>
      <c r="G19" s="16">
        <v>71.129156841901107</v>
      </c>
      <c r="H19" s="16" t="s">
        <v>1298</v>
      </c>
      <c r="I19" s="16" t="s">
        <v>1299</v>
      </c>
      <c r="J19" s="16" t="s">
        <v>18</v>
      </c>
      <c r="K19" s="16">
        <v>105098.28517670999</v>
      </c>
      <c r="L19" s="16">
        <v>73093.040052422803</v>
      </c>
      <c r="M19" s="4" t="str">
        <f>IF(ISERROR(VLOOKUP(A19,BW_2021_04_19!A:K,11,FALSE))=TRUE,(IF(ISERROR(VLOOKUP((CONCATENATE(ROUND(C19,0),"-",ROUND(B19-0.1,1))),BW_2021_04_19!A:K,11,FALSE))=TRUE,(IF(ISERROR(VLOOKUP((CONCATENATE(ROUND(C19,0),"-",ROUND(B19+0.1,1))),BW_2021_04_19!A:K,11,FALSE))=TRUE,(IF(ISERROR(VLOOKUP((CONCATENATE(ROUND(C19,0),"-",ROUND(B19-0.2,1))),BW_2021_04_19!A:K,11,FALSE))=TRUE, (IF(ISERROR(VLOOKUP((CONCATENATE(ROUND(C19,0),"-",ROUND(B19+0.2,1))),BW_2021_04_19!A:K,11,FALSE))=TRUE,"0",VLOOKUP((CONCATENATE(ROUND(C19,0),"-",ROUND(B19+0.2,1))),BW_2021_04_19!A:K,11,FALSE))),VLOOKUP((CONCATENATE(ROUND(C19,0),"-",ROUND(B19-0.2,1))),BW_2021_04_19!A:K,11,FALSE))),VLOOKUP((CONCATENATE(ROUND(C19,0),"-",ROUND(B19+0.1,1))),BW_2021_04_19!A:K,11,FALSE))),VLOOKUP((CONCATENATE(ROUND(C19,0),"-",ROUND(B19-0.1,1))),BW_2021_04_19!A:K,11,FALSE))),VLOOKUP(A19,BW_2021_04_19!A:K,11,FALSE))</f>
        <v>0</v>
      </c>
      <c r="N19" s="4" t="str">
        <f t="shared" si="3"/>
        <v>0</v>
      </c>
      <c r="O19" s="4">
        <f t="shared" si="4"/>
        <v>105098</v>
      </c>
      <c r="P19" s="4">
        <f>IF(O19="0","0",O19*1000/Proben_Infos!$J$3*Proben_Infos!$K$3*(0.05/Proben_Infos!$L$3)*(0.001/Proben_Infos!$M$3))</f>
        <v>420392</v>
      </c>
      <c r="Q19" s="16">
        <f>ROUND(100/Proben_Infos!$H$3*P19,0)</f>
        <v>9</v>
      </c>
      <c r="R19" s="12">
        <f>B19+Proben_Infos!$D$3</f>
        <v>7.8974210094856803</v>
      </c>
      <c r="S19" s="4" t="str">
        <f t="shared" si="5"/>
        <v>93-7.9</v>
      </c>
      <c r="T19" s="16">
        <f t="shared" si="13"/>
        <v>977</v>
      </c>
      <c r="U19" s="4">
        <f>F19+Proben_Infos!$G$3</f>
        <v>975.15027411764697</v>
      </c>
      <c r="V19" s="16">
        <f t="shared" si="14"/>
        <v>71.099999999999994</v>
      </c>
      <c r="W19" s="4" t="str">
        <f t="shared" si="6"/>
        <v>GC_PBMZ_93_RI_975</v>
      </c>
      <c r="X19" s="4">
        <f>Proben_Infos!$A$3</f>
        <v>72100736</v>
      </c>
      <c r="Y19" s="12" t="str">
        <f>IF(ISNA(VLOOKUP(D19,Proben_Infos!C:E,3,0)),"",VLOOKUP(D19,Proben_Infos!C:E,3,0))</f>
        <v/>
      </c>
      <c r="Z19" s="16" t="str">
        <f t="shared" si="15"/>
        <v>93-7.9</v>
      </c>
      <c r="AA19" s="16" t="str">
        <f t="shared" si="16"/>
        <v>93-8</v>
      </c>
      <c r="AB19" s="16" t="str">
        <f t="shared" si="17"/>
        <v>93-7.8</v>
      </c>
      <c r="AC19" s="16" t="str">
        <f t="shared" si="18"/>
        <v>93-8.1</v>
      </c>
      <c r="AD19" s="16" t="str">
        <f t="shared" si="19"/>
        <v>93-7.7</v>
      </c>
      <c r="AE19" s="16">
        <f t="shared" si="20"/>
        <v>9</v>
      </c>
      <c r="AF19" s="16" t="str">
        <f t="shared" si="21"/>
        <v>GC_PBMZ_93_RI_975</v>
      </c>
      <c r="AG19" s="16" t="str">
        <f t="shared" si="22"/>
        <v/>
      </c>
      <c r="AH19" s="12" t="str">
        <f t="shared" si="11"/>
        <v>T</v>
      </c>
      <c r="AI19" s="12" t="str">
        <f>IF(ISNA(VLOOKUP(D19,Proben_Infos!L:O,3,0)),"",VLOOKUP(D19,Proben_Infos!L:O,3,0))</f>
        <v/>
      </c>
      <c r="AJ19" s="16" t="str">
        <f t="shared" si="23"/>
        <v/>
      </c>
      <c r="AK19" s="16">
        <f t="shared" si="24"/>
        <v>5</v>
      </c>
      <c r="AL19" s="16" t="str">
        <f t="shared" si="25"/>
        <v/>
      </c>
      <c r="AM19" s="16" t="str">
        <f t="shared" si="26"/>
        <v/>
      </c>
      <c r="AN19" s="16">
        <f t="shared" si="27"/>
        <v>2</v>
      </c>
      <c r="AO19" s="16">
        <f t="shared" si="28"/>
        <v>5</v>
      </c>
      <c r="AP19" s="16">
        <f t="shared" si="30"/>
        <v>5</v>
      </c>
    </row>
    <row r="20" spans="1:42" x14ac:dyDescent="0.25">
      <c r="A20" s="4" t="str">
        <f t="shared" si="2"/>
        <v>82-8.3</v>
      </c>
      <c r="B20" s="16">
        <v>8.2816627897142592</v>
      </c>
      <c r="C20" s="16">
        <v>82</v>
      </c>
      <c r="D20" s="16" t="s">
        <v>230</v>
      </c>
      <c r="E20" s="16"/>
      <c r="F20" s="16">
        <v>995.67193230931002</v>
      </c>
      <c r="G20" s="16">
        <v>95.406005724618396</v>
      </c>
      <c r="H20" s="16" t="s">
        <v>231</v>
      </c>
      <c r="I20" s="16" t="s">
        <v>232</v>
      </c>
      <c r="J20" s="16" t="s">
        <v>1767</v>
      </c>
      <c r="K20" s="16">
        <v>2382047.9355393401</v>
      </c>
      <c r="L20" s="16">
        <v>431981.918662415</v>
      </c>
      <c r="M20" s="4" t="str">
        <f>IF(ISERROR(VLOOKUP(A20,BW_2021_04_19!A:K,11,FALSE))=TRUE,(IF(ISERROR(VLOOKUP((CONCATENATE(ROUND(C20,0),"-",ROUND(B20-0.1,1))),BW_2021_04_19!A:K,11,FALSE))=TRUE,(IF(ISERROR(VLOOKUP((CONCATENATE(ROUND(C20,0),"-",ROUND(B20+0.1,1))),BW_2021_04_19!A:K,11,FALSE))=TRUE,(IF(ISERROR(VLOOKUP((CONCATENATE(ROUND(C20,0),"-",ROUND(B20-0.2,1))),BW_2021_04_19!A:K,11,FALSE))=TRUE, (IF(ISERROR(VLOOKUP((CONCATENATE(ROUND(C20,0),"-",ROUND(B20+0.2,1))),BW_2021_04_19!A:K,11,FALSE))=TRUE,"0",VLOOKUP((CONCATENATE(ROUND(C20,0),"-",ROUND(B20+0.2,1))),BW_2021_04_19!A:K,11,FALSE))),VLOOKUP((CONCATENATE(ROUND(C20,0),"-",ROUND(B20-0.2,1))),BW_2021_04_19!A:K,11,FALSE))),VLOOKUP((CONCATENATE(ROUND(C20,0),"-",ROUND(B20+0.1,1))),BW_2021_04_19!A:K,11,FALSE))),VLOOKUP((CONCATENATE(ROUND(C20,0),"-",ROUND(B20-0.1,1))),BW_2021_04_19!A:K,11,FALSE))),VLOOKUP(A20,BW_2021_04_19!A:K,11,FALSE))</f>
        <v>0</v>
      </c>
      <c r="N20" s="4" t="str">
        <f t="shared" si="3"/>
        <v>0</v>
      </c>
      <c r="O20" s="4">
        <f t="shared" si="4"/>
        <v>2382048</v>
      </c>
      <c r="P20" s="4">
        <f>IF(O20="0","0",O20*1000/Proben_Infos!$J$3*Proben_Infos!$K$3*(0.05/Proben_Infos!$L$3)*(0.001/Proben_Infos!$M$3))</f>
        <v>9528192</v>
      </c>
      <c r="Q20" s="16">
        <f>ROUND(100/Proben_Infos!$H$3*P20,0)</f>
        <v>214</v>
      </c>
      <c r="R20" s="12">
        <f>B20+Proben_Infos!$D$3</f>
        <v>8.2737627897142598</v>
      </c>
      <c r="S20" s="4" t="str">
        <f t="shared" si="5"/>
        <v>82-8.3</v>
      </c>
      <c r="T20" s="16" t="str">
        <f t="shared" si="13"/>
        <v/>
      </c>
      <c r="U20" s="4">
        <f>F20+Proben_Infos!$G$3</f>
        <v>994.67193230931002</v>
      </c>
      <c r="V20" s="16">
        <f t="shared" si="14"/>
        <v>95.4</v>
      </c>
      <c r="W20" s="4" t="str">
        <f t="shared" si="6"/>
        <v>GC_PBMZ_82_RI_995</v>
      </c>
      <c r="X20" s="4">
        <f>Proben_Infos!$A$3</f>
        <v>72100736</v>
      </c>
      <c r="Y20" s="12" t="str">
        <f>IF(ISNA(VLOOKUP(D20,Proben_Infos!C:E,3,0)),"",VLOOKUP(D20,Proben_Infos!C:E,3,0))</f>
        <v/>
      </c>
      <c r="Z20" s="16" t="str">
        <f t="shared" si="15"/>
        <v>82-8.3</v>
      </c>
      <c r="AA20" s="16" t="str">
        <f t="shared" si="16"/>
        <v>82-8.4</v>
      </c>
      <c r="AB20" s="16" t="str">
        <f t="shared" si="17"/>
        <v>82-8.2</v>
      </c>
      <c r="AC20" s="16" t="str">
        <f t="shared" si="18"/>
        <v>82-8.5</v>
      </c>
      <c r="AD20" s="16" t="str">
        <f t="shared" si="19"/>
        <v>82-8.1</v>
      </c>
      <c r="AE20" s="16">
        <f t="shared" si="20"/>
        <v>214</v>
      </c>
      <c r="AF20" s="16" t="str">
        <f t="shared" si="21"/>
        <v>GC_PBMZ_82_RI_995</v>
      </c>
      <c r="AG20" s="16" t="str">
        <f t="shared" si="22"/>
        <v/>
      </c>
      <c r="AH20" s="12" t="str">
        <f t="shared" si="11"/>
        <v/>
      </c>
      <c r="AI20" s="12" t="str">
        <f>IF(ISNA(VLOOKUP(D20,Proben_Infos!L:O,3,0)),"",VLOOKUP(D20,Proben_Infos!L:O,3,0))</f>
        <v/>
      </c>
      <c r="AJ20" s="16" t="str">
        <f t="shared" si="23"/>
        <v/>
      </c>
      <c r="AK20" s="16" t="str">
        <f t="shared" si="24"/>
        <v/>
      </c>
      <c r="AL20" s="16" t="str">
        <f t="shared" si="25"/>
        <v/>
      </c>
      <c r="AM20" s="16">
        <f t="shared" si="26"/>
        <v>3</v>
      </c>
      <c r="AN20" s="16">
        <f t="shared" si="27"/>
        <v>2</v>
      </c>
      <c r="AO20" s="16">
        <f t="shared" si="28"/>
        <v>3</v>
      </c>
      <c r="AP20" s="16">
        <f t="shared" si="30"/>
        <v>4</v>
      </c>
    </row>
    <row r="21" spans="1:42" x14ac:dyDescent="0.25">
      <c r="A21" s="4" t="str">
        <f t="shared" si="2"/>
        <v>84-8.4</v>
      </c>
      <c r="B21" s="16">
        <v>8.3749416936383696</v>
      </c>
      <c r="C21" s="16">
        <v>84.099998474121094</v>
      </c>
      <c r="D21" s="16" t="s">
        <v>1300</v>
      </c>
      <c r="E21" s="16">
        <v>1248</v>
      </c>
      <c r="F21" s="16">
        <v>1000.51050983263</v>
      </c>
      <c r="G21" s="16">
        <v>55.153891030108099</v>
      </c>
      <c r="H21" s="16" t="s">
        <v>1301</v>
      </c>
      <c r="I21" s="16" t="s">
        <v>927</v>
      </c>
      <c r="J21" s="16" t="s">
        <v>5</v>
      </c>
      <c r="K21" s="16">
        <v>62507.5108034527</v>
      </c>
      <c r="L21" s="16">
        <v>22637.969114257699</v>
      </c>
      <c r="M21" s="4" t="str">
        <f>IF(ISERROR(VLOOKUP(A21,BW_2021_04_19!A:K,11,FALSE))=TRUE,(IF(ISERROR(VLOOKUP((CONCATENATE(ROUND(C21,0),"-",ROUND(B21-0.1,1))),BW_2021_04_19!A:K,11,FALSE))=TRUE,(IF(ISERROR(VLOOKUP((CONCATENATE(ROUND(C21,0),"-",ROUND(B21+0.1,1))),BW_2021_04_19!A:K,11,FALSE))=TRUE,(IF(ISERROR(VLOOKUP((CONCATENATE(ROUND(C21,0),"-",ROUND(B21-0.2,1))),BW_2021_04_19!A:K,11,FALSE))=TRUE, (IF(ISERROR(VLOOKUP((CONCATENATE(ROUND(C21,0),"-",ROUND(B21+0.2,1))),BW_2021_04_19!A:K,11,FALSE))=TRUE,"0",VLOOKUP((CONCATENATE(ROUND(C21,0),"-",ROUND(B21+0.2,1))),BW_2021_04_19!A:K,11,FALSE))),VLOOKUP((CONCATENATE(ROUND(C21,0),"-",ROUND(B21-0.2,1))),BW_2021_04_19!A:K,11,FALSE))),VLOOKUP((CONCATENATE(ROUND(C21,0),"-",ROUND(B21+0.1,1))),BW_2021_04_19!A:K,11,FALSE))),VLOOKUP((CONCATENATE(ROUND(C21,0),"-",ROUND(B21-0.1,1))),BW_2021_04_19!A:K,11,FALSE))),VLOOKUP(A21,BW_2021_04_19!A:K,11,FALSE))</f>
        <v>0</v>
      </c>
      <c r="N21" s="4" t="str">
        <f t="shared" si="3"/>
        <v>0</v>
      </c>
      <c r="O21" s="4">
        <f t="shared" si="4"/>
        <v>62508</v>
      </c>
      <c r="P21" s="4">
        <f>IF(O21="0","0",O21*1000/Proben_Infos!$J$3*Proben_Infos!$K$3*(0.05/Proben_Infos!$L$3)*(0.001/Proben_Infos!$M$3))</f>
        <v>250032</v>
      </c>
      <c r="Q21" s="16">
        <f>ROUND(100/Proben_Infos!$H$3*P21,0)</f>
        <v>6</v>
      </c>
      <c r="R21" s="12">
        <f>B21+Proben_Infos!$D$3</f>
        <v>8.3670416936383702</v>
      </c>
      <c r="S21" s="4" t="str">
        <f t="shared" si="5"/>
        <v>84-8.4</v>
      </c>
      <c r="T21" s="16">
        <f t="shared" si="13"/>
        <v>1248</v>
      </c>
      <c r="U21" s="4">
        <f>F21+Proben_Infos!$G$3</f>
        <v>999.51050983262996</v>
      </c>
      <c r="V21" s="16">
        <f t="shared" si="14"/>
        <v>55.2</v>
      </c>
      <c r="W21" s="4" t="str">
        <f t="shared" si="6"/>
        <v>GC_PBMZ_84_RI_1000</v>
      </c>
      <c r="X21" s="4">
        <f>Proben_Infos!$A$3</f>
        <v>72100736</v>
      </c>
      <c r="Y21" s="12" t="str">
        <f>IF(ISNA(VLOOKUP(D21,Proben_Infos!C:E,3,0)),"",VLOOKUP(D21,Proben_Infos!C:E,3,0))</f>
        <v/>
      </c>
      <c r="Z21" s="16" t="str">
        <f t="shared" si="15"/>
        <v>84-8.4</v>
      </c>
      <c r="AA21" s="16" t="str">
        <f t="shared" si="16"/>
        <v>84-8.5</v>
      </c>
      <c r="AB21" s="16" t="str">
        <f t="shared" si="17"/>
        <v>84-8.3</v>
      </c>
      <c r="AC21" s="16" t="str">
        <f t="shared" si="18"/>
        <v>84-8.6</v>
      </c>
      <c r="AD21" s="16" t="str">
        <f t="shared" si="19"/>
        <v>84-8.2</v>
      </c>
      <c r="AE21" s="16">
        <f t="shared" si="20"/>
        <v>6</v>
      </c>
      <c r="AF21" s="16" t="str">
        <f t="shared" si="21"/>
        <v>GC_PBMZ_84_RI_1000</v>
      </c>
      <c r="AG21" s="16" t="str">
        <f t="shared" si="22"/>
        <v/>
      </c>
      <c r="AH21" s="12" t="str">
        <f t="shared" si="11"/>
        <v/>
      </c>
      <c r="AI21" s="12" t="str">
        <f>IF(ISNA(VLOOKUP(D21,Proben_Infos!L:O,3,0)),"",VLOOKUP(D21,Proben_Infos!L:O,3,0))</f>
        <v/>
      </c>
      <c r="AJ21" s="16" t="str">
        <f t="shared" si="23"/>
        <v/>
      </c>
      <c r="AK21" s="16">
        <f t="shared" si="24"/>
        <v>5</v>
      </c>
      <c r="AL21" s="16">
        <f t="shared" si="25"/>
        <v>4</v>
      </c>
      <c r="AM21" s="16">
        <f t="shared" si="26"/>
        <v>3</v>
      </c>
      <c r="AN21" s="16">
        <f t="shared" si="27"/>
        <v>2</v>
      </c>
      <c r="AO21" s="16">
        <f t="shared" si="28"/>
        <v>5</v>
      </c>
      <c r="AP21" s="16">
        <f t="shared" si="30"/>
        <v>5</v>
      </c>
    </row>
    <row r="22" spans="1:42" x14ac:dyDescent="0.25">
      <c r="A22" s="4" t="str">
        <f t="shared" si="2"/>
        <v>73-8.5</v>
      </c>
      <c r="B22" s="16">
        <v>8.4627107284115901</v>
      </c>
      <c r="C22" s="16">
        <v>73.099998474121094</v>
      </c>
      <c r="D22" s="16" t="s">
        <v>873</v>
      </c>
      <c r="E22" s="16">
        <v>1494</v>
      </c>
      <c r="F22" s="16">
        <v>1005.06327858345</v>
      </c>
      <c r="G22" s="16">
        <v>51.889309908831301</v>
      </c>
      <c r="H22" s="16" t="s">
        <v>1768</v>
      </c>
      <c r="I22" s="16" t="s">
        <v>874</v>
      </c>
      <c r="J22" s="16" t="s">
        <v>5</v>
      </c>
      <c r="K22" s="16">
        <v>108818.55539039199</v>
      </c>
      <c r="L22" s="16">
        <v>46769.3030885095</v>
      </c>
      <c r="M22" s="4" t="str">
        <f>IF(ISERROR(VLOOKUP(A22,BW_2021_04_19!A:K,11,FALSE))=TRUE,(IF(ISERROR(VLOOKUP((CONCATENATE(ROUND(C22,0),"-",ROUND(B22-0.1,1))),BW_2021_04_19!A:K,11,FALSE))=TRUE,(IF(ISERROR(VLOOKUP((CONCATENATE(ROUND(C22,0),"-",ROUND(B22+0.1,1))),BW_2021_04_19!A:K,11,FALSE))=TRUE,(IF(ISERROR(VLOOKUP((CONCATENATE(ROUND(C22,0),"-",ROUND(B22-0.2,1))),BW_2021_04_19!A:K,11,FALSE))=TRUE, (IF(ISERROR(VLOOKUP((CONCATENATE(ROUND(C22,0),"-",ROUND(B22+0.2,1))),BW_2021_04_19!A:K,11,FALSE))=TRUE,"0",VLOOKUP((CONCATENATE(ROUND(C22,0),"-",ROUND(B22+0.2,1))),BW_2021_04_19!A:K,11,FALSE))),VLOOKUP((CONCATENATE(ROUND(C22,0),"-",ROUND(B22-0.2,1))),BW_2021_04_19!A:K,11,FALSE))),VLOOKUP((CONCATENATE(ROUND(C22,0),"-",ROUND(B22+0.1,1))),BW_2021_04_19!A:K,11,FALSE))),VLOOKUP((CONCATENATE(ROUND(C22,0),"-",ROUND(B22-0.1,1))),BW_2021_04_19!A:K,11,FALSE))),VLOOKUP(A22,BW_2021_04_19!A:K,11,FALSE))</f>
        <v>0</v>
      </c>
      <c r="N22" s="4" t="str">
        <f t="shared" si="3"/>
        <v>0</v>
      </c>
      <c r="O22" s="4">
        <f t="shared" si="4"/>
        <v>108819</v>
      </c>
      <c r="P22" s="4">
        <f>IF(O22="0","0",O22*1000/Proben_Infos!$J$3*Proben_Infos!$K$3*(0.05/Proben_Infos!$L$3)*(0.001/Proben_Infos!$M$3))</f>
        <v>435276</v>
      </c>
      <c r="Q22" s="16">
        <f>ROUND(100/Proben_Infos!$H$3*P22,0)</f>
        <v>10</v>
      </c>
      <c r="R22" s="12">
        <f>B22+Proben_Infos!$D$3</f>
        <v>8.4548107284115908</v>
      </c>
      <c r="S22" s="4" t="str">
        <f t="shared" si="5"/>
        <v>73-8.5</v>
      </c>
      <c r="T22" s="16">
        <f t="shared" si="13"/>
        <v>1494</v>
      </c>
      <c r="U22" s="4">
        <f>F22+Proben_Infos!$G$3</f>
        <v>1004.06327858345</v>
      </c>
      <c r="V22" s="16">
        <f t="shared" si="14"/>
        <v>51.9</v>
      </c>
      <c r="W22" s="4" t="str">
        <f t="shared" si="6"/>
        <v>GC_PBMZ_73_RI_1004</v>
      </c>
      <c r="X22" s="4">
        <f>Proben_Infos!$A$3</f>
        <v>72100736</v>
      </c>
      <c r="Y22" s="12" t="str">
        <f>IF(ISNA(VLOOKUP(D22,Proben_Infos!C:E,3,0)),"",VLOOKUP(D22,Proben_Infos!C:E,3,0))</f>
        <v/>
      </c>
      <c r="Z22" s="16" t="str">
        <f t="shared" si="15"/>
        <v>73-8.5</v>
      </c>
      <c r="AA22" s="16" t="str">
        <f t="shared" si="16"/>
        <v>73-8.6</v>
      </c>
      <c r="AB22" s="16" t="str">
        <f t="shared" si="17"/>
        <v>73-8.4</v>
      </c>
      <c r="AC22" s="16" t="str">
        <f t="shared" si="18"/>
        <v>73-8.7</v>
      </c>
      <c r="AD22" s="16" t="str">
        <f t="shared" si="19"/>
        <v>73-8.3</v>
      </c>
      <c r="AE22" s="16">
        <f t="shared" si="20"/>
        <v>10</v>
      </c>
      <c r="AF22" s="16" t="str">
        <f t="shared" si="21"/>
        <v>GC_PBMZ_73_RI_1004</v>
      </c>
      <c r="AG22" s="16" t="str">
        <f t="shared" si="22"/>
        <v/>
      </c>
      <c r="AH22" s="12" t="str">
        <f t="shared" si="11"/>
        <v/>
      </c>
      <c r="AI22" s="12" t="str">
        <f>IF(ISNA(VLOOKUP(D22,Proben_Infos!L:O,3,0)),"",VLOOKUP(D22,Proben_Infos!L:O,3,0))</f>
        <v/>
      </c>
      <c r="AJ22" s="16" t="str">
        <f t="shared" si="23"/>
        <v/>
      </c>
      <c r="AK22" s="16">
        <f t="shared" si="24"/>
        <v>5</v>
      </c>
      <c r="AL22" s="16">
        <f t="shared" si="25"/>
        <v>4</v>
      </c>
      <c r="AM22" s="16">
        <f t="shared" si="26"/>
        <v>3</v>
      </c>
      <c r="AN22" s="16">
        <f t="shared" si="27"/>
        <v>2</v>
      </c>
      <c r="AO22" s="16">
        <f t="shared" si="28"/>
        <v>5</v>
      </c>
      <c r="AP22" s="16">
        <f t="shared" si="30"/>
        <v>5</v>
      </c>
    </row>
    <row r="23" spans="1:42" x14ac:dyDescent="0.25">
      <c r="A23" s="4" t="str">
        <f t="shared" si="2"/>
        <v>59-8.5</v>
      </c>
      <c r="B23" s="16">
        <v>8.4746009817552999</v>
      </c>
      <c r="C23" s="16">
        <v>59</v>
      </c>
      <c r="D23" s="16" t="s">
        <v>709</v>
      </c>
      <c r="E23" s="16">
        <v>967</v>
      </c>
      <c r="F23" s="16">
        <v>1005.6800516173899</v>
      </c>
      <c r="G23" s="16">
        <v>75.370173913694799</v>
      </c>
      <c r="H23" s="16" t="s">
        <v>710</v>
      </c>
      <c r="I23" s="16" t="s">
        <v>588</v>
      </c>
      <c r="J23" s="16" t="s">
        <v>5</v>
      </c>
      <c r="K23" s="16">
        <v>313841.11144197499</v>
      </c>
      <c r="L23" s="16">
        <v>146008.05243411599</v>
      </c>
      <c r="M23" s="4" t="str">
        <f>IF(ISERROR(VLOOKUP(A23,BW_2021_04_19!A:K,11,FALSE))=TRUE,(IF(ISERROR(VLOOKUP((CONCATENATE(ROUND(C23,0),"-",ROUND(B23-0.1,1))),BW_2021_04_19!A:K,11,FALSE))=TRUE,(IF(ISERROR(VLOOKUP((CONCATENATE(ROUND(C23,0),"-",ROUND(B23+0.1,1))),BW_2021_04_19!A:K,11,FALSE))=TRUE,(IF(ISERROR(VLOOKUP((CONCATENATE(ROUND(C23,0),"-",ROUND(B23-0.2,1))),BW_2021_04_19!A:K,11,FALSE))=TRUE, (IF(ISERROR(VLOOKUP((CONCATENATE(ROUND(C23,0),"-",ROUND(B23+0.2,1))),BW_2021_04_19!A:K,11,FALSE))=TRUE,"0",VLOOKUP((CONCATENATE(ROUND(C23,0),"-",ROUND(B23+0.2,1))),BW_2021_04_19!A:K,11,FALSE))),VLOOKUP((CONCATENATE(ROUND(C23,0),"-",ROUND(B23-0.2,1))),BW_2021_04_19!A:K,11,FALSE))),VLOOKUP((CONCATENATE(ROUND(C23,0),"-",ROUND(B23+0.1,1))),BW_2021_04_19!A:K,11,FALSE))),VLOOKUP((CONCATENATE(ROUND(C23,0),"-",ROUND(B23-0.1,1))),BW_2021_04_19!A:K,11,FALSE))),VLOOKUP(A23,BW_2021_04_19!A:K,11,FALSE))</f>
        <v>0</v>
      </c>
      <c r="N23" s="4" t="str">
        <f t="shared" si="3"/>
        <v>0</v>
      </c>
      <c r="O23" s="4">
        <f t="shared" si="4"/>
        <v>313841</v>
      </c>
      <c r="P23" s="4">
        <f>IF(O23="0","0",O23*1000/Proben_Infos!$J$3*Proben_Infos!$K$3*(0.05/Proben_Infos!$L$3)*(0.001/Proben_Infos!$M$3))</f>
        <v>1255364</v>
      </c>
      <c r="Q23" s="16">
        <f>ROUND(100/Proben_Infos!$H$3*P23,0)</f>
        <v>28</v>
      </c>
      <c r="R23" s="12">
        <f>B23+Proben_Infos!$D$3</f>
        <v>8.4667009817553005</v>
      </c>
      <c r="S23" s="4" t="str">
        <f t="shared" si="5"/>
        <v>59-8.5</v>
      </c>
      <c r="T23" s="16">
        <f t="shared" si="13"/>
        <v>967</v>
      </c>
      <c r="U23" s="4">
        <f>F23+Proben_Infos!$G$3</f>
        <v>1004.6800516173899</v>
      </c>
      <c r="V23" s="16">
        <f t="shared" si="14"/>
        <v>75.400000000000006</v>
      </c>
      <c r="W23" s="4" t="str">
        <f t="shared" si="6"/>
        <v>GC_PBMZ_59_RI_1005</v>
      </c>
      <c r="X23" s="4">
        <f>Proben_Infos!$A$3</f>
        <v>72100736</v>
      </c>
      <c r="Y23" s="12" t="str">
        <f>IF(ISNA(VLOOKUP(D23,Proben_Infos!C:E,3,0)),"",VLOOKUP(D23,Proben_Infos!C:E,3,0))</f>
        <v/>
      </c>
      <c r="Z23" s="16" t="str">
        <f t="shared" si="15"/>
        <v>59-8.5</v>
      </c>
      <c r="AA23" s="16" t="str">
        <f t="shared" si="16"/>
        <v>59-8.6</v>
      </c>
      <c r="AB23" s="16" t="str">
        <f t="shared" si="17"/>
        <v>59-8.4</v>
      </c>
      <c r="AC23" s="16" t="str">
        <f t="shared" si="18"/>
        <v>59-8.7</v>
      </c>
      <c r="AD23" s="16" t="str">
        <f t="shared" si="19"/>
        <v>59-8.3</v>
      </c>
      <c r="AE23" s="16">
        <f t="shared" si="20"/>
        <v>28</v>
      </c>
      <c r="AF23" s="16" t="str">
        <f t="shared" si="21"/>
        <v>GC_PBMZ_59_RI_1005</v>
      </c>
      <c r="AG23" s="16" t="str">
        <f t="shared" si="22"/>
        <v/>
      </c>
      <c r="AH23" s="12" t="str">
        <f t="shared" si="11"/>
        <v/>
      </c>
      <c r="AI23" s="12" t="str">
        <f>IF(ISNA(VLOOKUP(D23,Proben_Infos!L:O,3,0)),"",VLOOKUP(D23,Proben_Infos!L:O,3,0))</f>
        <v/>
      </c>
      <c r="AJ23" s="16" t="str">
        <f t="shared" si="23"/>
        <v/>
      </c>
      <c r="AK23" s="16">
        <f t="shared" si="24"/>
        <v>5</v>
      </c>
      <c r="AL23" s="16" t="str">
        <f t="shared" si="25"/>
        <v/>
      </c>
      <c r="AM23" s="16">
        <f t="shared" si="26"/>
        <v>3</v>
      </c>
      <c r="AN23" s="16">
        <f t="shared" si="27"/>
        <v>2</v>
      </c>
      <c r="AO23" s="16">
        <f t="shared" si="28"/>
        <v>5</v>
      </c>
      <c r="AP23" s="16">
        <f t="shared" si="30"/>
        <v>5</v>
      </c>
    </row>
    <row r="24" spans="1:42" x14ac:dyDescent="0.25">
      <c r="A24" s="4" t="str">
        <f t="shared" si="2"/>
        <v>59-8.5</v>
      </c>
      <c r="B24" s="16">
        <v>8.4752535696476805</v>
      </c>
      <c r="C24" s="16">
        <v>59.099998474121101</v>
      </c>
      <c r="D24" s="16" t="s">
        <v>702</v>
      </c>
      <c r="E24" s="16">
        <v>1666</v>
      </c>
      <c r="F24" s="16">
        <v>1005.71390275602</v>
      </c>
      <c r="G24" s="16">
        <v>61.842976154304203</v>
      </c>
      <c r="H24" s="16" t="s">
        <v>1769</v>
      </c>
      <c r="I24" s="16" t="s">
        <v>703</v>
      </c>
      <c r="J24" s="16" t="s">
        <v>5</v>
      </c>
      <c r="K24" s="16">
        <v>627622.81047380401</v>
      </c>
      <c r="L24" s="16">
        <v>101591.48575805601</v>
      </c>
      <c r="M24" s="4" t="str">
        <f>IF(ISERROR(VLOOKUP(A24,BW_2021_04_19!A:K,11,FALSE))=TRUE,(IF(ISERROR(VLOOKUP((CONCATENATE(ROUND(C24,0),"-",ROUND(B24-0.1,1))),BW_2021_04_19!A:K,11,FALSE))=TRUE,(IF(ISERROR(VLOOKUP((CONCATENATE(ROUND(C24,0),"-",ROUND(B24+0.1,1))),BW_2021_04_19!A:K,11,FALSE))=TRUE,(IF(ISERROR(VLOOKUP((CONCATENATE(ROUND(C24,0),"-",ROUND(B24-0.2,1))),BW_2021_04_19!A:K,11,FALSE))=TRUE, (IF(ISERROR(VLOOKUP((CONCATENATE(ROUND(C24,0),"-",ROUND(B24+0.2,1))),BW_2021_04_19!A:K,11,FALSE))=TRUE,"0",VLOOKUP((CONCATENATE(ROUND(C24,0),"-",ROUND(B24+0.2,1))),BW_2021_04_19!A:K,11,FALSE))),VLOOKUP((CONCATENATE(ROUND(C24,0),"-",ROUND(B24-0.2,1))),BW_2021_04_19!A:K,11,FALSE))),VLOOKUP((CONCATENATE(ROUND(C24,0),"-",ROUND(B24+0.1,1))),BW_2021_04_19!A:K,11,FALSE))),VLOOKUP((CONCATENATE(ROUND(C24,0),"-",ROUND(B24-0.1,1))),BW_2021_04_19!A:K,11,FALSE))),VLOOKUP(A24,BW_2021_04_19!A:K,11,FALSE))</f>
        <v>0</v>
      </c>
      <c r="N24" s="4" t="str">
        <f t="shared" si="3"/>
        <v>0</v>
      </c>
      <c r="O24" s="4">
        <f t="shared" si="4"/>
        <v>627623</v>
      </c>
      <c r="P24" s="4">
        <f>IF(O24="0","0",O24*1000/Proben_Infos!$J$3*Proben_Infos!$K$3*(0.05/Proben_Infos!$L$3)*(0.001/Proben_Infos!$M$3))</f>
        <v>2510492</v>
      </c>
      <c r="Q24" s="16">
        <f>ROUND(100/Proben_Infos!$H$3*P24,0)</f>
        <v>56</v>
      </c>
      <c r="R24" s="12">
        <f>B24+Proben_Infos!$D$3</f>
        <v>8.4673535696476812</v>
      </c>
      <c r="S24" s="4" t="str">
        <f t="shared" si="5"/>
        <v>59-8.5</v>
      </c>
      <c r="T24" s="16">
        <f t="shared" si="13"/>
        <v>1666</v>
      </c>
      <c r="U24" s="4">
        <f>F24+Proben_Infos!$G$3</f>
        <v>1004.71390275602</v>
      </c>
      <c r="V24" s="16">
        <f t="shared" si="14"/>
        <v>61.8</v>
      </c>
      <c r="W24" s="4" t="str">
        <f t="shared" si="6"/>
        <v>GC_PBMZ_59_RI_1005</v>
      </c>
      <c r="X24" s="4">
        <f>Proben_Infos!$A$3</f>
        <v>72100736</v>
      </c>
      <c r="Y24" s="12" t="str">
        <f>IF(ISNA(VLOOKUP(D24,Proben_Infos!C:E,3,0)),"",VLOOKUP(D24,Proben_Infos!C:E,3,0))</f>
        <v/>
      </c>
      <c r="Z24" s="16" t="str">
        <f t="shared" si="15"/>
        <v>59-8.5</v>
      </c>
      <c r="AA24" s="16" t="str">
        <f t="shared" si="16"/>
        <v>59-8.6</v>
      </c>
      <c r="AB24" s="16" t="str">
        <f t="shared" si="17"/>
        <v>59-8.4</v>
      </c>
      <c r="AC24" s="16" t="str">
        <f t="shared" si="18"/>
        <v>59-8.7</v>
      </c>
      <c r="AD24" s="16" t="str">
        <f t="shared" si="19"/>
        <v>59-8.3</v>
      </c>
      <c r="AE24" s="16">
        <f t="shared" si="20"/>
        <v>56</v>
      </c>
      <c r="AF24" s="16" t="str">
        <f t="shared" si="21"/>
        <v>GC_PBMZ_59_RI_1005</v>
      </c>
      <c r="AG24" s="16" t="str">
        <f t="shared" si="22"/>
        <v/>
      </c>
      <c r="AH24" s="12" t="str">
        <f t="shared" si="11"/>
        <v/>
      </c>
      <c r="AI24" s="12" t="str">
        <f>IF(ISNA(VLOOKUP(D24,Proben_Infos!L:O,3,0)),"",VLOOKUP(D24,Proben_Infos!L:O,3,0))</f>
        <v/>
      </c>
      <c r="AJ24" s="16" t="str">
        <f t="shared" si="23"/>
        <v/>
      </c>
      <c r="AK24" s="16">
        <f t="shared" si="24"/>
        <v>5</v>
      </c>
      <c r="AL24" s="16">
        <f t="shared" si="25"/>
        <v>4</v>
      </c>
      <c r="AM24" s="16">
        <f t="shared" si="26"/>
        <v>3</v>
      </c>
      <c r="AN24" s="16">
        <f t="shared" si="27"/>
        <v>2</v>
      </c>
      <c r="AO24" s="16">
        <f t="shared" si="28"/>
        <v>5</v>
      </c>
      <c r="AP24" s="16">
        <f t="shared" si="30"/>
        <v>5</v>
      </c>
    </row>
    <row r="25" spans="1:42" x14ac:dyDescent="0.25">
      <c r="A25" s="4" t="str">
        <f t="shared" si="2"/>
        <v>103-8.5</v>
      </c>
      <c r="B25" s="16">
        <v>8.4762772580702492</v>
      </c>
      <c r="C25" s="16">
        <v>103</v>
      </c>
      <c r="D25" s="16" t="s">
        <v>1302</v>
      </c>
      <c r="E25" s="16">
        <v>829</v>
      </c>
      <c r="F25" s="16">
        <v>1005.76700367792</v>
      </c>
      <c r="G25" s="16">
        <v>65.928826248263903</v>
      </c>
      <c r="H25" s="16" t="s">
        <v>1303</v>
      </c>
      <c r="I25" s="16" t="s">
        <v>682</v>
      </c>
      <c r="J25" s="16" t="s">
        <v>5</v>
      </c>
      <c r="K25" s="16">
        <v>107035.717414076</v>
      </c>
      <c r="L25" s="16">
        <v>95642.411204256001</v>
      </c>
      <c r="M25" s="4" t="str">
        <f>IF(ISERROR(VLOOKUP(A25,BW_2021_04_19!A:K,11,FALSE))=TRUE,(IF(ISERROR(VLOOKUP((CONCATENATE(ROUND(C25,0),"-",ROUND(B25-0.1,1))),BW_2021_04_19!A:K,11,FALSE))=TRUE,(IF(ISERROR(VLOOKUP((CONCATENATE(ROUND(C25,0),"-",ROUND(B25+0.1,1))),BW_2021_04_19!A:K,11,FALSE))=TRUE,(IF(ISERROR(VLOOKUP((CONCATENATE(ROUND(C25,0),"-",ROUND(B25-0.2,1))),BW_2021_04_19!A:K,11,FALSE))=TRUE, (IF(ISERROR(VLOOKUP((CONCATENATE(ROUND(C25,0),"-",ROUND(B25+0.2,1))),BW_2021_04_19!A:K,11,FALSE))=TRUE,"0",VLOOKUP((CONCATENATE(ROUND(C25,0),"-",ROUND(B25+0.2,1))),BW_2021_04_19!A:K,11,FALSE))),VLOOKUP((CONCATENATE(ROUND(C25,0),"-",ROUND(B25-0.2,1))),BW_2021_04_19!A:K,11,FALSE))),VLOOKUP((CONCATENATE(ROUND(C25,0),"-",ROUND(B25+0.1,1))),BW_2021_04_19!A:K,11,FALSE))),VLOOKUP((CONCATENATE(ROUND(C25,0),"-",ROUND(B25-0.1,1))),BW_2021_04_19!A:K,11,FALSE))),VLOOKUP(A25,BW_2021_04_19!A:K,11,FALSE))</f>
        <v>0</v>
      </c>
      <c r="N25" s="4" t="str">
        <f t="shared" si="3"/>
        <v>0</v>
      </c>
      <c r="O25" s="4">
        <f t="shared" si="4"/>
        <v>107036</v>
      </c>
      <c r="P25" s="4">
        <f>IF(O25="0","0",O25*1000/Proben_Infos!$J$3*Proben_Infos!$K$3*(0.05/Proben_Infos!$L$3)*(0.001/Proben_Infos!$M$3))</f>
        <v>428144</v>
      </c>
      <c r="Q25" s="16">
        <f>ROUND(100/Proben_Infos!$H$3*P25,0)</f>
        <v>10</v>
      </c>
      <c r="R25" s="12">
        <f>B25+Proben_Infos!$D$3</f>
        <v>8.4683772580702499</v>
      </c>
      <c r="S25" s="4" t="str">
        <f t="shared" si="5"/>
        <v>103-8.5</v>
      </c>
      <c r="T25" s="16">
        <f t="shared" si="13"/>
        <v>829</v>
      </c>
      <c r="U25" s="4">
        <f>F25+Proben_Infos!$G$3</f>
        <v>1004.76700367792</v>
      </c>
      <c r="V25" s="16">
        <f t="shared" si="14"/>
        <v>65.900000000000006</v>
      </c>
      <c r="W25" s="4" t="str">
        <f t="shared" si="6"/>
        <v>GC_PBMZ_103_RI_1005</v>
      </c>
      <c r="X25" s="4">
        <f>Proben_Infos!$A$3</f>
        <v>72100736</v>
      </c>
      <c r="Y25" s="12" t="str">
        <f>IF(ISNA(VLOOKUP(D25,Proben_Infos!C:E,3,0)),"",VLOOKUP(D25,Proben_Infos!C:E,3,0))</f>
        <v/>
      </c>
      <c r="Z25" s="16" t="str">
        <f t="shared" si="15"/>
        <v>103-8.5</v>
      </c>
      <c r="AA25" s="16" t="str">
        <f t="shared" si="16"/>
        <v>103-8.6</v>
      </c>
      <c r="AB25" s="16" t="str">
        <f t="shared" si="17"/>
        <v>103-8.4</v>
      </c>
      <c r="AC25" s="16" t="str">
        <f t="shared" si="18"/>
        <v>103-8.7</v>
      </c>
      <c r="AD25" s="16" t="str">
        <f t="shared" si="19"/>
        <v>103-8.3</v>
      </c>
      <c r="AE25" s="16">
        <f t="shared" si="20"/>
        <v>10</v>
      </c>
      <c r="AF25" s="16" t="str">
        <f t="shared" si="21"/>
        <v>GC_PBMZ_103_RI_1005</v>
      </c>
      <c r="AG25" s="16" t="str">
        <f t="shared" si="22"/>
        <v/>
      </c>
      <c r="AH25" s="12" t="str">
        <f t="shared" si="11"/>
        <v/>
      </c>
      <c r="AI25" s="12" t="str">
        <f>IF(ISNA(VLOOKUP(D25,Proben_Infos!L:O,3,0)),"",VLOOKUP(D25,Proben_Infos!L:O,3,0))</f>
        <v/>
      </c>
      <c r="AJ25" s="16" t="str">
        <f t="shared" si="23"/>
        <v/>
      </c>
      <c r="AK25" s="16">
        <f t="shared" si="24"/>
        <v>5</v>
      </c>
      <c r="AL25" s="16">
        <f t="shared" si="25"/>
        <v>4</v>
      </c>
      <c r="AM25" s="16">
        <f t="shared" si="26"/>
        <v>3</v>
      </c>
      <c r="AN25" s="16">
        <f t="shared" si="27"/>
        <v>2</v>
      </c>
      <c r="AO25" s="16">
        <f t="shared" si="28"/>
        <v>5</v>
      </c>
      <c r="AP25" s="16">
        <f t="shared" si="30"/>
        <v>5</v>
      </c>
    </row>
    <row r="26" spans="1:42" x14ac:dyDescent="0.25">
      <c r="A26" s="4" t="str">
        <f t="shared" si="2"/>
        <v>122-8.5</v>
      </c>
      <c r="B26" s="16">
        <v>8.4925005383476293</v>
      </c>
      <c r="C26" s="16">
        <v>122</v>
      </c>
      <c r="D26" s="16" t="s">
        <v>1770</v>
      </c>
      <c r="E26" s="16">
        <v>2188</v>
      </c>
      <c r="F26" s="16">
        <v>1006.60854014546</v>
      </c>
      <c r="G26" s="16">
        <v>64.994365107458805</v>
      </c>
      <c r="H26" s="16" t="s">
        <v>1771</v>
      </c>
      <c r="I26" s="16" t="s">
        <v>1772</v>
      </c>
      <c r="J26" s="16" t="s">
        <v>5</v>
      </c>
      <c r="K26" s="16">
        <v>133623.65946248599</v>
      </c>
      <c r="L26" s="16">
        <v>40932.536124752798</v>
      </c>
      <c r="M26" s="4" t="str">
        <f>IF(ISERROR(VLOOKUP(A26,BW_2021_04_19!A:K,11,FALSE))=TRUE,(IF(ISERROR(VLOOKUP((CONCATENATE(ROUND(C26,0),"-",ROUND(B26-0.1,1))),BW_2021_04_19!A:K,11,FALSE))=TRUE,(IF(ISERROR(VLOOKUP((CONCATENATE(ROUND(C26,0),"-",ROUND(B26+0.1,1))),BW_2021_04_19!A:K,11,FALSE))=TRUE,(IF(ISERROR(VLOOKUP((CONCATENATE(ROUND(C26,0),"-",ROUND(B26-0.2,1))),BW_2021_04_19!A:K,11,FALSE))=TRUE, (IF(ISERROR(VLOOKUP((CONCATENATE(ROUND(C26,0),"-",ROUND(B26+0.2,1))),BW_2021_04_19!A:K,11,FALSE))=TRUE,"0",VLOOKUP((CONCATENATE(ROUND(C26,0),"-",ROUND(B26+0.2,1))),BW_2021_04_19!A:K,11,FALSE))),VLOOKUP((CONCATENATE(ROUND(C26,0),"-",ROUND(B26-0.2,1))),BW_2021_04_19!A:K,11,FALSE))),VLOOKUP((CONCATENATE(ROUND(C26,0),"-",ROUND(B26+0.1,1))),BW_2021_04_19!A:K,11,FALSE))),VLOOKUP((CONCATENATE(ROUND(C26,0),"-",ROUND(B26-0.1,1))),BW_2021_04_19!A:K,11,FALSE))),VLOOKUP(A26,BW_2021_04_19!A:K,11,FALSE))</f>
        <v>0</v>
      </c>
      <c r="N26" s="4" t="str">
        <f t="shared" si="3"/>
        <v>0</v>
      </c>
      <c r="O26" s="4">
        <f t="shared" si="4"/>
        <v>133624</v>
      </c>
      <c r="P26" s="4">
        <f>IF(O26="0","0",O26*1000/Proben_Infos!$J$3*Proben_Infos!$K$3*(0.05/Proben_Infos!$L$3)*(0.001/Proben_Infos!$M$3))</f>
        <v>534496</v>
      </c>
      <c r="Q26" s="16">
        <f>ROUND(100/Proben_Infos!$H$3*P26,0)</f>
        <v>12</v>
      </c>
      <c r="R26" s="12">
        <f>B26+Proben_Infos!$D$3</f>
        <v>8.4846005383476299</v>
      </c>
      <c r="S26" s="4" t="str">
        <f t="shared" si="5"/>
        <v>122-8.5</v>
      </c>
      <c r="T26" s="16">
        <f t="shared" si="13"/>
        <v>2188</v>
      </c>
      <c r="U26" s="4">
        <f>F26+Proben_Infos!$G$3</f>
        <v>1005.60854014546</v>
      </c>
      <c r="V26" s="16">
        <f t="shared" si="14"/>
        <v>65</v>
      </c>
      <c r="W26" s="4" t="str">
        <f t="shared" si="6"/>
        <v>GC_PBMZ_122_RI_1006</v>
      </c>
      <c r="X26" s="4">
        <f>Proben_Infos!$A$3</f>
        <v>72100736</v>
      </c>
      <c r="Y26" s="12" t="str">
        <f>IF(ISNA(VLOOKUP(D26,Proben_Infos!C:E,3,0)),"",VLOOKUP(D26,Proben_Infos!C:E,3,0))</f>
        <v/>
      </c>
      <c r="Z26" s="16" t="str">
        <f t="shared" si="15"/>
        <v>122-8.5</v>
      </c>
      <c r="AA26" s="16" t="str">
        <f t="shared" si="16"/>
        <v>122-8.6</v>
      </c>
      <c r="AB26" s="16" t="str">
        <f t="shared" si="17"/>
        <v>122-8.4</v>
      </c>
      <c r="AC26" s="16" t="str">
        <f t="shared" si="18"/>
        <v>122-8.7</v>
      </c>
      <c r="AD26" s="16" t="str">
        <f t="shared" si="19"/>
        <v>122-8.3</v>
      </c>
      <c r="AE26" s="16">
        <f t="shared" si="20"/>
        <v>12</v>
      </c>
      <c r="AF26" s="16" t="str">
        <f t="shared" si="21"/>
        <v>GC_PBMZ_122_RI_1006</v>
      </c>
      <c r="AG26" s="16" t="str">
        <f t="shared" si="22"/>
        <v/>
      </c>
      <c r="AH26" s="12" t="str">
        <f t="shared" si="11"/>
        <v/>
      </c>
      <c r="AI26" s="12" t="str">
        <f>IF(ISNA(VLOOKUP(D26,Proben_Infos!L:O,3,0)),"",VLOOKUP(D26,Proben_Infos!L:O,3,0))</f>
        <v/>
      </c>
      <c r="AJ26" s="16" t="str">
        <f t="shared" si="23"/>
        <v/>
      </c>
      <c r="AK26" s="16">
        <f t="shared" si="24"/>
        <v>5</v>
      </c>
      <c r="AL26" s="16">
        <f t="shared" si="25"/>
        <v>4</v>
      </c>
      <c r="AM26" s="16">
        <f t="shared" si="26"/>
        <v>3</v>
      </c>
      <c r="AN26" s="16">
        <f t="shared" si="27"/>
        <v>2</v>
      </c>
      <c r="AO26" s="16">
        <f t="shared" si="28"/>
        <v>5</v>
      </c>
      <c r="AP26" s="16">
        <f t="shared" si="30"/>
        <v>5</v>
      </c>
    </row>
    <row r="27" spans="1:42" x14ac:dyDescent="0.25">
      <c r="A27" s="4" t="str">
        <f t="shared" si="2"/>
        <v>59-8.6</v>
      </c>
      <c r="B27" s="16">
        <v>8.5582915307464198</v>
      </c>
      <c r="C27" s="16">
        <v>59.099998474121101</v>
      </c>
      <c r="D27" s="16" t="s">
        <v>709</v>
      </c>
      <c r="E27" s="16">
        <v>967</v>
      </c>
      <c r="F27" s="16">
        <v>1010.0212605320201</v>
      </c>
      <c r="G27" s="16">
        <v>78.811113082269998</v>
      </c>
      <c r="H27" s="16" t="s">
        <v>710</v>
      </c>
      <c r="I27" s="16" t="s">
        <v>588</v>
      </c>
      <c r="J27" s="16" t="s">
        <v>5</v>
      </c>
      <c r="K27" s="16">
        <v>215810.85449776001</v>
      </c>
      <c r="L27" s="16">
        <v>52193.489823243101</v>
      </c>
      <c r="M27" s="4" t="str">
        <f>IF(ISERROR(VLOOKUP(A27,BW_2021_04_19!A:K,11,FALSE))=TRUE,(IF(ISERROR(VLOOKUP((CONCATENATE(ROUND(C27,0),"-",ROUND(B27-0.1,1))),BW_2021_04_19!A:K,11,FALSE))=TRUE,(IF(ISERROR(VLOOKUP((CONCATENATE(ROUND(C27,0),"-",ROUND(B27+0.1,1))),BW_2021_04_19!A:K,11,FALSE))=TRUE,(IF(ISERROR(VLOOKUP((CONCATENATE(ROUND(C27,0),"-",ROUND(B27-0.2,1))),BW_2021_04_19!A:K,11,FALSE))=TRUE, (IF(ISERROR(VLOOKUP((CONCATENATE(ROUND(C27,0),"-",ROUND(B27+0.2,1))),BW_2021_04_19!A:K,11,FALSE))=TRUE,"0",VLOOKUP((CONCATENATE(ROUND(C27,0),"-",ROUND(B27+0.2,1))),BW_2021_04_19!A:K,11,FALSE))),VLOOKUP((CONCATENATE(ROUND(C27,0),"-",ROUND(B27-0.2,1))),BW_2021_04_19!A:K,11,FALSE))),VLOOKUP((CONCATENATE(ROUND(C27,0),"-",ROUND(B27+0.1,1))),BW_2021_04_19!A:K,11,FALSE))),VLOOKUP((CONCATENATE(ROUND(C27,0),"-",ROUND(B27-0.1,1))),BW_2021_04_19!A:K,11,FALSE))),VLOOKUP(A27,BW_2021_04_19!A:K,11,FALSE))</f>
        <v>0</v>
      </c>
      <c r="N27" s="4" t="str">
        <f t="shared" si="3"/>
        <v>0</v>
      </c>
      <c r="O27" s="4">
        <f t="shared" si="4"/>
        <v>215811</v>
      </c>
      <c r="P27" s="4">
        <f>IF(O27="0","0",O27*1000/Proben_Infos!$J$3*Proben_Infos!$K$3*(0.05/Proben_Infos!$L$3)*(0.001/Proben_Infos!$M$3))</f>
        <v>863244</v>
      </c>
      <c r="Q27" s="16">
        <f>ROUND(100/Proben_Infos!$H$3*P27,0)</f>
        <v>19</v>
      </c>
      <c r="R27" s="12">
        <f>B27+Proben_Infos!$D$3</f>
        <v>8.5503915307464204</v>
      </c>
      <c r="S27" s="4" t="str">
        <f t="shared" si="5"/>
        <v>59-8.6</v>
      </c>
      <c r="T27" s="16">
        <f t="shared" si="13"/>
        <v>967</v>
      </c>
      <c r="U27" s="4">
        <f>F27+Proben_Infos!$G$3</f>
        <v>1009.0212605320201</v>
      </c>
      <c r="V27" s="16">
        <f t="shared" si="14"/>
        <v>78.8</v>
      </c>
      <c r="W27" s="4" t="str">
        <f t="shared" si="6"/>
        <v>GC_PBMZ_59_RI_1009</v>
      </c>
      <c r="X27" s="4">
        <f>Proben_Infos!$A$3</f>
        <v>72100736</v>
      </c>
      <c r="Y27" s="12" t="str">
        <f>IF(ISNA(VLOOKUP(D27,Proben_Infos!C:E,3,0)),"",VLOOKUP(D27,Proben_Infos!C:E,3,0))</f>
        <v/>
      </c>
      <c r="Z27" s="16" t="str">
        <f t="shared" si="15"/>
        <v>59-8.6</v>
      </c>
      <c r="AA27" s="16" t="str">
        <f t="shared" si="16"/>
        <v>59-8.7</v>
      </c>
      <c r="AB27" s="16" t="str">
        <f t="shared" si="17"/>
        <v>59-8.5</v>
      </c>
      <c r="AC27" s="16" t="str">
        <f t="shared" si="18"/>
        <v>59-8.8</v>
      </c>
      <c r="AD27" s="16" t="str">
        <f t="shared" si="19"/>
        <v>59-8.4</v>
      </c>
      <c r="AE27" s="16">
        <f t="shared" si="20"/>
        <v>19</v>
      </c>
      <c r="AF27" s="16" t="str">
        <f t="shared" si="21"/>
        <v>GC_PBMZ_59_RI_1009</v>
      </c>
      <c r="AG27" s="16" t="str">
        <f t="shared" si="22"/>
        <v/>
      </c>
      <c r="AH27" s="12" t="str">
        <f t="shared" si="11"/>
        <v/>
      </c>
      <c r="AI27" s="12" t="str">
        <f>IF(ISNA(VLOOKUP(D27,Proben_Infos!L:O,3,0)),"",VLOOKUP(D27,Proben_Infos!L:O,3,0))</f>
        <v/>
      </c>
      <c r="AJ27" s="16" t="str">
        <f t="shared" si="23"/>
        <v/>
      </c>
      <c r="AK27" s="16">
        <f t="shared" si="24"/>
        <v>5</v>
      </c>
      <c r="AL27" s="16" t="str">
        <f t="shared" si="25"/>
        <v/>
      </c>
      <c r="AM27" s="16">
        <f t="shared" si="26"/>
        <v>3</v>
      </c>
      <c r="AN27" s="16">
        <f t="shared" si="27"/>
        <v>2</v>
      </c>
      <c r="AO27" s="16">
        <f t="shared" si="28"/>
        <v>5</v>
      </c>
      <c r="AP27" s="16">
        <f t="shared" si="30"/>
        <v>5</v>
      </c>
    </row>
    <row r="28" spans="1:42" x14ac:dyDescent="0.25">
      <c r="A28" s="4" t="str">
        <f t="shared" si="2"/>
        <v>59-8.8</v>
      </c>
      <c r="B28" s="16">
        <v>8.7752661616355194</v>
      </c>
      <c r="C28" s="16">
        <v>59</v>
      </c>
      <c r="D28" s="16" t="s">
        <v>654</v>
      </c>
      <c r="E28" s="16">
        <v>606</v>
      </c>
      <c r="F28" s="16">
        <v>1021.27620166002</v>
      </c>
      <c r="G28" s="16">
        <v>79.379365851935006</v>
      </c>
      <c r="H28" s="16" t="s">
        <v>655</v>
      </c>
      <c r="I28" s="16" t="s">
        <v>656</v>
      </c>
      <c r="J28" s="16" t="s">
        <v>5</v>
      </c>
      <c r="K28" s="16">
        <v>534953.50167966203</v>
      </c>
      <c r="L28" s="16">
        <v>381967.70068743802</v>
      </c>
      <c r="M28" s="4" t="str">
        <f>IF(ISERROR(VLOOKUP(A28,BW_2021_04_19!A:K,11,FALSE))=TRUE,(IF(ISERROR(VLOOKUP((CONCATENATE(ROUND(C28,0),"-",ROUND(B28-0.1,1))),BW_2021_04_19!A:K,11,FALSE))=TRUE,(IF(ISERROR(VLOOKUP((CONCATENATE(ROUND(C28,0),"-",ROUND(B28+0.1,1))),BW_2021_04_19!A:K,11,FALSE))=TRUE,(IF(ISERROR(VLOOKUP((CONCATENATE(ROUND(C28,0),"-",ROUND(B28-0.2,1))),BW_2021_04_19!A:K,11,FALSE))=TRUE, (IF(ISERROR(VLOOKUP((CONCATENATE(ROUND(C28,0),"-",ROUND(B28+0.2,1))),BW_2021_04_19!A:K,11,FALSE))=TRUE,"0",VLOOKUP((CONCATENATE(ROUND(C28,0),"-",ROUND(B28+0.2,1))),BW_2021_04_19!A:K,11,FALSE))),VLOOKUP((CONCATENATE(ROUND(C28,0),"-",ROUND(B28-0.2,1))),BW_2021_04_19!A:K,11,FALSE))),VLOOKUP((CONCATENATE(ROUND(C28,0),"-",ROUND(B28+0.1,1))),BW_2021_04_19!A:K,11,FALSE))),VLOOKUP((CONCATENATE(ROUND(C28,0),"-",ROUND(B28-0.1,1))),BW_2021_04_19!A:K,11,FALSE))),VLOOKUP(A28,BW_2021_04_19!A:K,11,FALSE))</f>
        <v>0</v>
      </c>
      <c r="N28" s="4" t="str">
        <f t="shared" si="3"/>
        <v>0</v>
      </c>
      <c r="O28" s="4">
        <f t="shared" si="4"/>
        <v>534954</v>
      </c>
      <c r="P28" s="4">
        <f>IF(O28="0","0",O28*1000/Proben_Infos!$J$3*Proben_Infos!$K$3*(0.05/Proben_Infos!$L$3)*(0.001/Proben_Infos!$M$3))</f>
        <v>2139816</v>
      </c>
      <c r="Q28" s="16">
        <f>ROUND(100/Proben_Infos!$H$3*P28,0)</f>
        <v>48</v>
      </c>
      <c r="R28" s="12">
        <f>B28+Proben_Infos!$D$3</f>
        <v>8.7673661616355201</v>
      </c>
      <c r="S28" s="4" t="str">
        <f t="shared" si="5"/>
        <v>59-8.8</v>
      </c>
      <c r="T28" s="16">
        <f t="shared" si="13"/>
        <v>606</v>
      </c>
      <c r="U28" s="4">
        <f>F28+Proben_Infos!$G$3</f>
        <v>1020.27620166002</v>
      </c>
      <c r="V28" s="16">
        <f t="shared" si="14"/>
        <v>79.400000000000006</v>
      </c>
      <c r="W28" s="4" t="str">
        <f t="shared" si="6"/>
        <v>GC_PBMZ_59_RI_1020</v>
      </c>
      <c r="X28" s="4">
        <f>Proben_Infos!$A$3</f>
        <v>72100736</v>
      </c>
      <c r="Y28" s="12" t="str">
        <f>IF(ISNA(VLOOKUP(D28,Proben_Infos!C:E,3,0)),"",VLOOKUP(D28,Proben_Infos!C:E,3,0))</f>
        <v/>
      </c>
      <c r="Z28" s="16" t="str">
        <f t="shared" si="15"/>
        <v>59-8.8</v>
      </c>
      <c r="AA28" s="16" t="str">
        <f t="shared" si="16"/>
        <v>59-8.9</v>
      </c>
      <c r="AB28" s="16" t="str">
        <f t="shared" si="17"/>
        <v>59-8.7</v>
      </c>
      <c r="AC28" s="16" t="str">
        <f t="shared" si="18"/>
        <v>59-9</v>
      </c>
      <c r="AD28" s="16" t="str">
        <f t="shared" si="19"/>
        <v>59-8.6</v>
      </c>
      <c r="AE28" s="16">
        <f t="shared" si="20"/>
        <v>48</v>
      </c>
      <c r="AF28" s="16" t="str">
        <f t="shared" si="21"/>
        <v>GC_PBMZ_59_RI_1020</v>
      </c>
      <c r="AG28" s="16" t="str">
        <f t="shared" si="22"/>
        <v/>
      </c>
      <c r="AH28" s="12" t="str">
        <f t="shared" si="11"/>
        <v/>
      </c>
      <c r="AI28" s="12" t="str">
        <f>IF(ISNA(VLOOKUP(D28,Proben_Infos!L:O,3,0)),"",VLOOKUP(D28,Proben_Infos!L:O,3,0))</f>
        <v/>
      </c>
      <c r="AJ28" s="16" t="str">
        <f t="shared" si="23"/>
        <v/>
      </c>
      <c r="AK28" s="16">
        <f t="shared" si="24"/>
        <v>5</v>
      </c>
      <c r="AL28" s="16">
        <f t="shared" si="25"/>
        <v>4</v>
      </c>
      <c r="AM28" s="16">
        <f t="shared" si="26"/>
        <v>3</v>
      </c>
      <c r="AN28" s="16">
        <f t="shared" si="27"/>
        <v>2</v>
      </c>
      <c r="AO28" s="16">
        <f t="shared" si="28"/>
        <v>5</v>
      </c>
      <c r="AP28" s="16">
        <f t="shared" si="30"/>
        <v>5</v>
      </c>
    </row>
    <row r="29" spans="1:42" x14ac:dyDescent="0.25">
      <c r="A29" s="4" t="str">
        <f t="shared" si="2"/>
        <v>59-8.8</v>
      </c>
      <c r="B29" s="16">
        <v>8.7758673875198401</v>
      </c>
      <c r="C29" s="16">
        <v>59.099998474121101</v>
      </c>
      <c r="D29" s="16" t="s">
        <v>564</v>
      </c>
      <c r="E29" s="16">
        <v>809</v>
      </c>
      <c r="F29" s="16">
        <v>1021.30738854074</v>
      </c>
      <c r="G29" s="16">
        <v>94.079877972112698</v>
      </c>
      <c r="H29" s="16" t="s">
        <v>565</v>
      </c>
      <c r="I29" s="16" t="s">
        <v>262</v>
      </c>
      <c r="J29" s="16" t="s">
        <v>5</v>
      </c>
      <c r="K29" s="16">
        <v>459916.58690597198</v>
      </c>
      <c r="L29" s="16">
        <v>382145.69848948799</v>
      </c>
      <c r="M29" s="4" t="str">
        <f>IF(ISERROR(VLOOKUP(A29,BW_2021_04_19!A:K,11,FALSE))=TRUE,(IF(ISERROR(VLOOKUP((CONCATENATE(ROUND(C29,0),"-",ROUND(B29-0.1,1))),BW_2021_04_19!A:K,11,FALSE))=TRUE,(IF(ISERROR(VLOOKUP((CONCATENATE(ROUND(C29,0),"-",ROUND(B29+0.1,1))),BW_2021_04_19!A:K,11,FALSE))=TRUE,(IF(ISERROR(VLOOKUP((CONCATENATE(ROUND(C29,0),"-",ROUND(B29-0.2,1))),BW_2021_04_19!A:K,11,FALSE))=TRUE, (IF(ISERROR(VLOOKUP((CONCATENATE(ROUND(C29,0),"-",ROUND(B29+0.2,1))),BW_2021_04_19!A:K,11,FALSE))=TRUE,"0",VLOOKUP((CONCATENATE(ROUND(C29,0),"-",ROUND(B29+0.2,1))),BW_2021_04_19!A:K,11,FALSE))),VLOOKUP((CONCATENATE(ROUND(C29,0),"-",ROUND(B29-0.2,1))),BW_2021_04_19!A:K,11,FALSE))),VLOOKUP((CONCATENATE(ROUND(C29,0),"-",ROUND(B29+0.1,1))),BW_2021_04_19!A:K,11,FALSE))),VLOOKUP((CONCATENATE(ROUND(C29,0),"-",ROUND(B29-0.1,1))),BW_2021_04_19!A:K,11,FALSE))),VLOOKUP(A29,BW_2021_04_19!A:K,11,FALSE))</f>
        <v>0</v>
      </c>
      <c r="N29" s="4" t="str">
        <f t="shared" si="3"/>
        <v>0</v>
      </c>
      <c r="O29" s="4">
        <f t="shared" si="4"/>
        <v>459917</v>
      </c>
      <c r="P29" s="4">
        <f>IF(O29="0","0",O29*1000/Proben_Infos!$J$3*Proben_Infos!$K$3*(0.05/Proben_Infos!$L$3)*(0.001/Proben_Infos!$M$3))</f>
        <v>1839668</v>
      </c>
      <c r="Q29" s="16">
        <f>ROUND(100/Proben_Infos!$H$3*P29,0)</f>
        <v>41</v>
      </c>
      <c r="R29" s="12">
        <f>B29+Proben_Infos!$D$3</f>
        <v>8.7679673875198407</v>
      </c>
      <c r="S29" s="4" t="str">
        <f t="shared" si="5"/>
        <v>59-8.8</v>
      </c>
      <c r="T29" s="16">
        <f t="shared" si="13"/>
        <v>809</v>
      </c>
      <c r="U29" s="4">
        <f>F29+Proben_Infos!$G$3</f>
        <v>1020.30738854074</v>
      </c>
      <c r="V29" s="16">
        <f t="shared" si="14"/>
        <v>94.1</v>
      </c>
      <c r="W29" s="4" t="str">
        <f t="shared" si="6"/>
        <v>GC_PBMZ_59_RI_1020</v>
      </c>
      <c r="X29" s="4">
        <f>Proben_Infos!$A$3</f>
        <v>72100736</v>
      </c>
      <c r="Y29" s="12" t="str">
        <f>IF(ISNA(VLOOKUP(D29,Proben_Infos!C:E,3,0)),"",VLOOKUP(D29,Proben_Infos!C:E,3,0))</f>
        <v/>
      </c>
      <c r="Z29" s="16" t="str">
        <f t="shared" si="15"/>
        <v>59-8.8</v>
      </c>
      <c r="AA29" s="16" t="str">
        <f t="shared" si="16"/>
        <v>59-8.9</v>
      </c>
      <c r="AB29" s="16" t="str">
        <f t="shared" si="17"/>
        <v>59-8.7</v>
      </c>
      <c r="AC29" s="16" t="str">
        <f t="shared" si="18"/>
        <v>59-9</v>
      </c>
      <c r="AD29" s="16" t="str">
        <f t="shared" si="19"/>
        <v>59-8.6</v>
      </c>
      <c r="AE29" s="16">
        <f t="shared" si="20"/>
        <v>41</v>
      </c>
      <c r="AF29" s="16" t="str">
        <f t="shared" si="21"/>
        <v>GC_PBMZ_59_RI_1020</v>
      </c>
      <c r="AG29" s="16" t="str">
        <f t="shared" si="22"/>
        <v/>
      </c>
      <c r="AH29" s="12" t="str">
        <f t="shared" si="11"/>
        <v/>
      </c>
      <c r="AI29" s="12" t="str">
        <f>IF(ISNA(VLOOKUP(D29,Proben_Infos!L:O,3,0)),"",VLOOKUP(D29,Proben_Infos!L:O,3,0))</f>
        <v/>
      </c>
      <c r="AJ29" s="16" t="str">
        <f t="shared" si="23"/>
        <v/>
      </c>
      <c r="AK29" s="16" t="str">
        <f t="shared" si="24"/>
        <v/>
      </c>
      <c r="AL29" s="16">
        <f t="shared" si="25"/>
        <v>4</v>
      </c>
      <c r="AM29" s="16">
        <f t="shared" si="26"/>
        <v>3</v>
      </c>
      <c r="AN29" s="16">
        <f t="shared" si="27"/>
        <v>2</v>
      </c>
      <c r="AO29" s="16">
        <f t="shared" si="28"/>
        <v>4</v>
      </c>
      <c r="AP29" s="16">
        <f t="shared" si="30"/>
        <v>4</v>
      </c>
    </row>
    <row r="30" spans="1:42" x14ac:dyDescent="0.25">
      <c r="A30" s="4" t="str">
        <f t="shared" si="2"/>
        <v>117-8.8</v>
      </c>
      <c r="B30" s="16">
        <v>8.8125852947997405</v>
      </c>
      <c r="C30" s="16">
        <v>117</v>
      </c>
      <c r="D30" s="16" t="s">
        <v>1304</v>
      </c>
      <c r="E30" s="16">
        <v>1354</v>
      </c>
      <c r="F30" s="16">
        <v>1023.21202542426</v>
      </c>
      <c r="G30" s="16">
        <v>72.933936895341802</v>
      </c>
      <c r="H30" s="16" t="s">
        <v>1305</v>
      </c>
      <c r="I30" s="16" t="s">
        <v>1306</v>
      </c>
      <c r="J30" s="16" t="s">
        <v>5</v>
      </c>
      <c r="K30" s="16">
        <v>138042.13376827599</v>
      </c>
      <c r="L30" s="16">
        <v>100557.287266602</v>
      </c>
      <c r="M30" s="4" t="str">
        <f>IF(ISERROR(VLOOKUP(A30,BW_2021_04_19!A:K,11,FALSE))=TRUE,(IF(ISERROR(VLOOKUP((CONCATENATE(ROUND(C30,0),"-",ROUND(B30-0.1,1))),BW_2021_04_19!A:K,11,FALSE))=TRUE,(IF(ISERROR(VLOOKUP((CONCATENATE(ROUND(C30,0),"-",ROUND(B30+0.1,1))),BW_2021_04_19!A:K,11,FALSE))=TRUE,(IF(ISERROR(VLOOKUP((CONCATENATE(ROUND(C30,0),"-",ROUND(B30-0.2,1))),BW_2021_04_19!A:K,11,FALSE))=TRUE, (IF(ISERROR(VLOOKUP((CONCATENATE(ROUND(C30,0),"-",ROUND(B30+0.2,1))),BW_2021_04_19!A:K,11,FALSE))=TRUE,"0",VLOOKUP((CONCATENATE(ROUND(C30,0),"-",ROUND(B30+0.2,1))),BW_2021_04_19!A:K,11,FALSE))),VLOOKUP((CONCATENATE(ROUND(C30,0),"-",ROUND(B30-0.2,1))),BW_2021_04_19!A:K,11,FALSE))),VLOOKUP((CONCATENATE(ROUND(C30,0),"-",ROUND(B30+0.1,1))),BW_2021_04_19!A:K,11,FALSE))),VLOOKUP((CONCATENATE(ROUND(C30,0),"-",ROUND(B30-0.1,1))),BW_2021_04_19!A:K,11,FALSE))),VLOOKUP(A30,BW_2021_04_19!A:K,11,FALSE))</f>
        <v>0</v>
      </c>
      <c r="N30" s="4" t="str">
        <f t="shared" si="3"/>
        <v>0</v>
      </c>
      <c r="O30" s="4">
        <f t="shared" si="4"/>
        <v>138042</v>
      </c>
      <c r="P30" s="4">
        <f>IF(O30="0","0",O30*1000/Proben_Infos!$J$3*Proben_Infos!$K$3*(0.05/Proben_Infos!$L$3)*(0.001/Proben_Infos!$M$3))</f>
        <v>552168</v>
      </c>
      <c r="Q30" s="16">
        <f>ROUND(100/Proben_Infos!$H$3*P30,0)</f>
        <v>12</v>
      </c>
      <c r="R30" s="12">
        <f>B30+Proben_Infos!$D$3</f>
        <v>8.8046852947997412</v>
      </c>
      <c r="S30" s="4" t="str">
        <f t="shared" si="5"/>
        <v>117-8.8</v>
      </c>
      <c r="T30" s="16">
        <f t="shared" si="13"/>
        <v>1354</v>
      </c>
      <c r="U30" s="4">
        <f>F30+Proben_Infos!$G$3</f>
        <v>1022.21202542426</v>
      </c>
      <c r="V30" s="16">
        <f t="shared" si="14"/>
        <v>72.900000000000006</v>
      </c>
      <c r="W30" s="4" t="str">
        <f t="shared" si="6"/>
        <v>GC_PBMZ_117_RI_1022</v>
      </c>
      <c r="X30" s="4">
        <f>Proben_Infos!$A$3</f>
        <v>72100736</v>
      </c>
      <c r="Y30" s="12" t="str">
        <f>IF(ISNA(VLOOKUP(D30,Proben_Infos!C:E,3,0)),"",VLOOKUP(D30,Proben_Infos!C:E,3,0))</f>
        <v/>
      </c>
      <c r="Z30" s="16" t="str">
        <f t="shared" si="15"/>
        <v>117-8.8</v>
      </c>
      <c r="AA30" s="16" t="str">
        <f t="shared" si="16"/>
        <v>117-8.9</v>
      </c>
      <c r="AB30" s="16" t="str">
        <f t="shared" si="17"/>
        <v>117-8.7</v>
      </c>
      <c r="AC30" s="16" t="str">
        <f t="shared" si="18"/>
        <v>117-9</v>
      </c>
      <c r="AD30" s="16" t="str">
        <f t="shared" si="19"/>
        <v>117-8.6</v>
      </c>
      <c r="AE30" s="16">
        <f t="shared" si="20"/>
        <v>12</v>
      </c>
      <c r="AF30" s="16" t="str">
        <f t="shared" si="21"/>
        <v>GC_PBMZ_117_RI_1022</v>
      </c>
      <c r="AG30" s="16" t="str">
        <f t="shared" si="22"/>
        <v/>
      </c>
      <c r="AH30" s="12" t="str">
        <f t="shared" si="11"/>
        <v/>
      </c>
      <c r="AI30" s="12" t="str">
        <f>IF(ISNA(VLOOKUP(D30,Proben_Infos!L:O,3,0)),"",VLOOKUP(D30,Proben_Infos!L:O,3,0))</f>
        <v/>
      </c>
      <c r="AJ30" s="16" t="str">
        <f t="shared" si="23"/>
        <v/>
      </c>
      <c r="AK30" s="16">
        <f t="shared" si="24"/>
        <v>5</v>
      </c>
      <c r="AL30" s="16">
        <f t="shared" si="25"/>
        <v>4</v>
      </c>
      <c r="AM30" s="16">
        <f t="shared" si="26"/>
        <v>3</v>
      </c>
      <c r="AN30" s="16">
        <f t="shared" si="27"/>
        <v>2</v>
      </c>
      <c r="AO30" s="16">
        <f t="shared" si="28"/>
        <v>5</v>
      </c>
      <c r="AP30" s="16">
        <f t="shared" si="30"/>
        <v>5</v>
      </c>
    </row>
    <row r="31" spans="1:42" x14ac:dyDescent="0.25">
      <c r="A31" s="4" t="str">
        <f t="shared" si="2"/>
        <v>73-8.8</v>
      </c>
      <c r="B31" s="16">
        <v>8.82102587897562</v>
      </c>
      <c r="C31" s="16">
        <v>73</v>
      </c>
      <c r="D31" s="17"/>
      <c r="E31" s="16">
        <v>1024</v>
      </c>
      <c r="F31" s="16">
        <v>1023.64985669327</v>
      </c>
      <c r="G31" s="16">
        <v>63.190052240600501</v>
      </c>
      <c r="H31" s="16" t="s">
        <v>1773</v>
      </c>
      <c r="I31" s="16"/>
      <c r="J31" s="16" t="s">
        <v>18</v>
      </c>
      <c r="K31" s="16">
        <v>575944.77416610904</v>
      </c>
      <c r="L31" s="16">
        <v>276412.41406698001</v>
      </c>
      <c r="M31" s="4" t="str">
        <f>IF(ISERROR(VLOOKUP(A31,BW_2021_04_19!A:K,11,FALSE))=TRUE,(IF(ISERROR(VLOOKUP((CONCATENATE(ROUND(C31,0),"-",ROUND(B31-0.1,1))),BW_2021_04_19!A:K,11,FALSE))=TRUE,(IF(ISERROR(VLOOKUP((CONCATENATE(ROUND(C31,0),"-",ROUND(B31+0.1,1))),BW_2021_04_19!A:K,11,FALSE))=TRUE,(IF(ISERROR(VLOOKUP((CONCATENATE(ROUND(C31,0),"-",ROUND(B31-0.2,1))),BW_2021_04_19!A:K,11,FALSE))=TRUE, (IF(ISERROR(VLOOKUP((CONCATENATE(ROUND(C31,0),"-",ROUND(B31+0.2,1))),BW_2021_04_19!A:K,11,FALSE))=TRUE,"0",VLOOKUP((CONCATENATE(ROUND(C31,0),"-",ROUND(B31+0.2,1))),BW_2021_04_19!A:K,11,FALSE))),VLOOKUP((CONCATENATE(ROUND(C31,0),"-",ROUND(B31-0.2,1))),BW_2021_04_19!A:K,11,FALSE))),VLOOKUP((CONCATENATE(ROUND(C31,0),"-",ROUND(B31+0.1,1))),BW_2021_04_19!A:K,11,FALSE))),VLOOKUP((CONCATENATE(ROUND(C31,0),"-",ROUND(B31-0.1,1))),BW_2021_04_19!A:K,11,FALSE))),VLOOKUP(A31,BW_2021_04_19!A:K,11,FALSE))</f>
        <v>0</v>
      </c>
      <c r="N31" s="4" t="str">
        <f t="shared" si="3"/>
        <v>0</v>
      </c>
      <c r="O31" s="4">
        <f t="shared" si="4"/>
        <v>575945</v>
      </c>
      <c r="P31" s="4">
        <f>IF(O31="0","0",O31*1000/Proben_Infos!$J$3*Proben_Infos!$K$3*(0.05/Proben_Infos!$L$3)*(0.001/Proben_Infos!$M$3))</f>
        <v>2303780</v>
      </c>
      <c r="Q31" s="16">
        <f>ROUND(100/Proben_Infos!$H$3*P31,0)</f>
        <v>52</v>
      </c>
      <c r="R31" s="12">
        <f>B31+Proben_Infos!$D$3</f>
        <v>8.8131258789756206</v>
      </c>
      <c r="S31" s="4" t="str">
        <f t="shared" si="5"/>
        <v>73-8.8</v>
      </c>
      <c r="T31" s="16">
        <f t="shared" si="13"/>
        <v>1024</v>
      </c>
      <c r="U31" s="4">
        <f>F31+Proben_Infos!$G$3</f>
        <v>1022.64985669327</v>
      </c>
      <c r="V31" s="16">
        <f t="shared" si="14"/>
        <v>63.2</v>
      </c>
      <c r="W31" s="4" t="str">
        <f t="shared" si="6"/>
        <v>GC_PBMZ_73_RI_1023</v>
      </c>
      <c r="X31" s="4">
        <f>Proben_Infos!$A$3</f>
        <v>72100736</v>
      </c>
      <c r="Y31" s="12" t="str">
        <f>IF(ISNA(VLOOKUP(D31,Proben_Infos!C:E,3,0)),"",VLOOKUP(D31,Proben_Infos!C:E,3,0))</f>
        <v/>
      </c>
      <c r="Z31" s="16" t="str">
        <f t="shared" si="15"/>
        <v>73-8.8</v>
      </c>
      <c r="AA31" s="16" t="str">
        <f t="shared" si="16"/>
        <v>73-8.9</v>
      </c>
      <c r="AB31" s="16" t="str">
        <f t="shared" si="17"/>
        <v>73-8.7</v>
      </c>
      <c r="AC31" s="16" t="str">
        <f t="shared" si="18"/>
        <v>73-9</v>
      </c>
      <c r="AD31" s="16" t="str">
        <f t="shared" si="19"/>
        <v>73-8.6</v>
      </c>
      <c r="AE31" s="16">
        <f t="shared" si="20"/>
        <v>52</v>
      </c>
      <c r="AF31" s="16" t="str">
        <f t="shared" si="21"/>
        <v>GC_PBMZ_73_RI_1023</v>
      </c>
      <c r="AG31" s="16" t="str">
        <f t="shared" si="22"/>
        <v/>
      </c>
      <c r="AH31" s="12" t="str">
        <f t="shared" si="11"/>
        <v>T</v>
      </c>
      <c r="AI31" s="12" t="str">
        <f>IF(ISNA(VLOOKUP(D31,Proben_Infos!L:O,3,0)),"",VLOOKUP(D31,Proben_Infos!L:O,3,0))</f>
        <v/>
      </c>
      <c r="AJ31" s="16" t="str">
        <f t="shared" si="23"/>
        <v/>
      </c>
      <c r="AK31" s="16">
        <f t="shared" si="24"/>
        <v>5</v>
      </c>
      <c r="AL31" s="16" t="str">
        <f t="shared" si="25"/>
        <v/>
      </c>
      <c r="AM31" s="16" t="str">
        <f t="shared" si="26"/>
        <v/>
      </c>
      <c r="AN31" s="16">
        <f t="shared" si="27"/>
        <v>2</v>
      </c>
      <c r="AO31" s="16">
        <f t="shared" si="28"/>
        <v>5</v>
      </c>
      <c r="AP31" s="16">
        <f t="shared" si="30"/>
        <v>5</v>
      </c>
    </row>
    <row r="32" spans="1:42" x14ac:dyDescent="0.25">
      <c r="A32" s="4" t="str">
        <f t="shared" si="2"/>
        <v>72-8.8</v>
      </c>
      <c r="B32" s="16">
        <v>8.8277781719013806</v>
      </c>
      <c r="C32" s="16">
        <v>72.099998474121094</v>
      </c>
      <c r="D32" s="16">
        <v>406550</v>
      </c>
      <c r="E32" s="16">
        <v>871</v>
      </c>
      <c r="F32" s="16">
        <v>1024.0001126612001</v>
      </c>
      <c r="G32" s="16">
        <v>83.634173608233596</v>
      </c>
      <c r="H32" s="16" t="s">
        <v>297</v>
      </c>
      <c r="I32" s="16" t="s">
        <v>298</v>
      </c>
      <c r="J32" s="16" t="s">
        <v>5</v>
      </c>
      <c r="K32" s="16">
        <v>1131016.3337741999</v>
      </c>
      <c r="L32" s="16">
        <v>421045.35148226202</v>
      </c>
      <c r="M32" s="4" t="str">
        <f>IF(ISERROR(VLOOKUP(A32,BW_2021_04_19!A:K,11,FALSE))=TRUE,(IF(ISERROR(VLOOKUP((CONCATENATE(ROUND(C32,0),"-",ROUND(B32-0.1,1))),BW_2021_04_19!A:K,11,FALSE))=TRUE,(IF(ISERROR(VLOOKUP((CONCATENATE(ROUND(C32,0),"-",ROUND(B32+0.1,1))),BW_2021_04_19!A:K,11,FALSE))=TRUE,(IF(ISERROR(VLOOKUP((CONCATENATE(ROUND(C32,0),"-",ROUND(B32-0.2,1))),BW_2021_04_19!A:K,11,FALSE))=TRUE, (IF(ISERROR(VLOOKUP((CONCATENATE(ROUND(C32,0),"-",ROUND(B32+0.2,1))),BW_2021_04_19!A:K,11,FALSE))=TRUE,"0",VLOOKUP((CONCATENATE(ROUND(C32,0),"-",ROUND(B32+0.2,1))),BW_2021_04_19!A:K,11,FALSE))),VLOOKUP((CONCATENATE(ROUND(C32,0),"-",ROUND(B32-0.2,1))),BW_2021_04_19!A:K,11,FALSE))),VLOOKUP((CONCATENATE(ROUND(C32,0),"-",ROUND(B32+0.1,1))),BW_2021_04_19!A:K,11,FALSE))),VLOOKUP((CONCATENATE(ROUND(C32,0),"-",ROUND(B32-0.1,1))),BW_2021_04_19!A:K,11,FALSE))),VLOOKUP(A32,BW_2021_04_19!A:K,11,FALSE))</f>
        <v>0</v>
      </c>
      <c r="N32" s="4" t="str">
        <f t="shared" si="3"/>
        <v>0</v>
      </c>
      <c r="O32" s="4">
        <f t="shared" si="4"/>
        <v>1131016</v>
      </c>
      <c r="P32" s="4">
        <f>IF(O32="0","0",O32*1000/Proben_Infos!$J$3*Proben_Infos!$K$3*(0.05/Proben_Infos!$L$3)*(0.001/Proben_Infos!$M$3))</f>
        <v>4524064</v>
      </c>
      <c r="Q32" s="16">
        <f>ROUND(100/Proben_Infos!$H$3*P32,0)</f>
        <v>102</v>
      </c>
      <c r="R32" s="12">
        <f>B32+Proben_Infos!$D$3</f>
        <v>8.8198781719013812</v>
      </c>
      <c r="S32" s="4" t="str">
        <f t="shared" si="5"/>
        <v>72-8.8</v>
      </c>
      <c r="T32" s="16">
        <f t="shared" si="13"/>
        <v>871</v>
      </c>
      <c r="U32" s="4">
        <f>F32+Proben_Infos!$G$3</f>
        <v>1023.0001126612001</v>
      </c>
      <c r="V32" s="16">
        <f t="shared" si="14"/>
        <v>83.6</v>
      </c>
      <c r="W32" s="4" t="str">
        <f t="shared" si="6"/>
        <v>GC_PBMZ_72_RI_1023</v>
      </c>
      <c r="X32" s="4">
        <f>Proben_Infos!$A$3</f>
        <v>72100736</v>
      </c>
      <c r="Y32" s="12" t="str">
        <f>IF(ISNA(VLOOKUP(D32,Proben_Infos!C:E,3,0)),"",VLOOKUP(D32,Proben_Infos!C:E,3,0))</f>
        <v/>
      </c>
      <c r="Z32" s="16" t="str">
        <f t="shared" si="15"/>
        <v>72-8.8</v>
      </c>
      <c r="AA32" s="16" t="str">
        <f t="shared" si="16"/>
        <v>72-8.9</v>
      </c>
      <c r="AB32" s="16" t="str">
        <f t="shared" si="17"/>
        <v>72-8.7</v>
      </c>
      <c r="AC32" s="16" t="str">
        <f t="shared" si="18"/>
        <v>72-9</v>
      </c>
      <c r="AD32" s="16" t="str">
        <f t="shared" si="19"/>
        <v>72-8.6</v>
      </c>
      <c r="AE32" s="16">
        <f t="shared" si="20"/>
        <v>102</v>
      </c>
      <c r="AF32" s="16" t="str">
        <f t="shared" si="21"/>
        <v>GC_PBMZ_72_RI_1023</v>
      </c>
      <c r="AG32" s="16" t="str">
        <f t="shared" si="22"/>
        <v/>
      </c>
      <c r="AH32" s="12" t="str">
        <f t="shared" si="11"/>
        <v/>
      </c>
      <c r="AI32" s="12" t="str">
        <f>IF(ISNA(VLOOKUP(D32,Proben_Infos!L:O,3,0)),"",VLOOKUP(D32,Proben_Infos!L:O,3,0))</f>
        <v/>
      </c>
      <c r="AJ32" s="16" t="str">
        <f t="shared" si="23"/>
        <v/>
      </c>
      <c r="AK32" s="16" t="str">
        <f t="shared" si="24"/>
        <v/>
      </c>
      <c r="AL32" s="16">
        <f t="shared" si="25"/>
        <v>4</v>
      </c>
      <c r="AM32" s="16">
        <f t="shared" si="26"/>
        <v>3</v>
      </c>
      <c r="AN32" s="16">
        <f t="shared" si="27"/>
        <v>2</v>
      </c>
      <c r="AO32" s="16">
        <f t="shared" si="28"/>
        <v>4</v>
      </c>
      <c r="AP32" s="16">
        <f t="shared" si="30"/>
        <v>4</v>
      </c>
    </row>
    <row r="33" spans="1:42" x14ac:dyDescent="0.25">
      <c r="A33" s="4" t="str">
        <f t="shared" si="2"/>
        <v>113-9</v>
      </c>
      <c r="B33" s="16">
        <v>8.9910332324716098</v>
      </c>
      <c r="C33" s="16">
        <v>113</v>
      </c>
      <c r="D33" s="16" t="s">
        <v>1774</v>
      </c>
      <c r="E33" s="16">
        <v>2201</v>
      </c>
      <c r="F33" s="16">
        <v>1032.46850404888</v>
      </c>
      <c r="G33" s="16">
        <v>55.058906147339101</v>
      </c>
      <c r="H33" s="16" t="s">
        <v>1775</v>
      </c>
      <c r="I33" s="16" t="s">
        <v>1776</v>
      </c>
      <c r="J33" s="16" t="s">
        <v>5</v>
      </c>
      <c r="K33" s="16">
        <v>57842.139297095498</v>
      </c>
      <c r="L33" s="16">
        <v>22572.634762328998</v>
      </c>
      <c r="M33" s="4" t="str">
        <f>IF(ISERROR(VLOOKUP(A33,BW_2021_04_19!A:K,11,FALSE))=TRUE,(IF(ISERROR(VLOOKUP((CONCATENATE(ROUND(C33,0),"-",ROUND(B33-0.1,1))),BW_2021_04_19!A:K,11,FALSE))=TRUE,(IF(ISERROR(VLOOKUP((CONCATENATE(ROUND(C33,0),"-",ROUND(B33+0.1,1))),BW_2021_04_19!A:K,11,FALSE))=TRUE,(IF(ISERROR(VLOOKUP((CONCATENATE(ROUND(C33,0),"-",ROUND(B33-0.2,1))),BW_2021_04_19!A:K,11,FALSE))=TRUE, (IF(ISERROR(VLOOKUP((CONCATENATE(ROUND(C33,0),"-",ROUND(B33+0.2,1))),BW_2021_04_19!A:K,11,FALSE))=TRUE,"0",VLOOKUP((CONCATENATE(ROUND(C33,0),"-",ROUND(B33+0.2,1))),BW_2021_04_19!A:K,11,FALSE))),VLOOKUP((CONCATENATE(ROUND(C33,0),"-",ROUND(B33-0.2,1))),BW_2021_04_19!A:K,11,FALSE))),VLOOKUP((CONCATENATE(ROUND(C33,0),"-",ROUND(B33+0.1,1))),BW_2021_04_19!A:K,11,FALSE))),VLOOKUP((CONCATENATE(ROUND(C33,0),"-",ROUND(B33-0.1,1))),BW_2021_04_19!A:K,11,FALSE))),VLOOKUP(A33,BW_2021_04_19!A:K,11,FALSE))</f>
        <v>0</v>
      </c>
      <c r="N33" s="4" t="str">
        <f t="shared" si="3"/>
        <v>0</v>
      </c>
      <c r="O33" s="4">
        <f t="shared" si="4"/>
        <v>57842</v>
      </c>
      <c r="P33" s="4">
        <f>IF(O33="0","0",O33*1000/Proben_Infos!$J$3*Proben_Infos!$K$3*(0.05/Proben_Infos!$L$3)*(0.001/Proben_Infos!$M$3))</f>
        <v>231368</v>
      </c>
      <c r="Q33" s="16">
        <f>ROUND(100/Proben_Infos!$H$3*P33,0)</f>
        <v>5</v>
      </c>
      <c r="R33" s="12">
        <f>B33+Proben_Infos!$D$3</f>
        <v>8.9831332324716104</v>
      </c>
      <c r="S33" s="4" t="str">
        <f t="shared" si="5"/>
        <v>113-9</v>
      </c>
      <c r="T33" s="16">
        <f t="shared" si="13"/>
        <v>2201</v>
      </c>
      <c r="U33" s="4">
        <f>F33+Proben_Infos!$G$3</f>
        <v>1031.46850404888</v>
      </c>
      <c r="V33" s="16">
        <f t="shared" si="14"/>
        <v>55.1</v>
      </c>
      <c r="W33" s="4" t="str">
        <f t="shared" si="6"/>
        <v>GC_PBMZ_113_RI_1031</v>
      </c>
      <c r="X33" s="4">
        <f>Proben_Infos!$A$3</f>
        <v>72100736</v>
      </c>
      <c r="Y33" s="12" t="str">
        <f>IF(ISNA(VLOOKUP(D33,Proben_Infos!C:E,3,0)),"",VLOOKUP(D33,Proben_Infos!C:E,3,0))</f>
        <v/>
      </c>
      <c r="Z33" s="16" t="str">
        <f t="shared" si="15"/>
        <v>113-9</v>
      </c>
      <c r="AA33" s="16" t="str">
        <f t="shared" si="16"/>
        <v>113-9.1</v>
      </c>
      <c r="AB33" s="16" t="str">
        <f t="shared" si="17"/>
        <v>113-8.9</v>
      </c>
      <c r="AC33" s="16" t="str">
        <f t="shared" si="18"/>
        <v>113-9.2</v>
      </c>
      <c r="AD33" s="16" t="str">
        <f t="shared" si="19"/>
        <v>113-8.8</v>
      </c>
      <c r="AE33" s="16">
        <f t="shared" si="20"/>
        <v>5</v>
      </c>
      <c r="AF33" s="16" t="str">
        <f t="shared" si="21"/>
        <v>GC_PBMZ_113_RI_1031</v>
      </c>
      <c r="AG33" s="16" t="str">
        <f t="shared" si="22"/>
        <v/>
      </c>
      <c r="AH33" s="12" t="str">
        <f t="shared" si="11"/>
        <v/>
      </c>
      <c r="AI33" s="12" t="str">
        <f>IF(ISNA(VLOOKUP(D33,Proben_Infos!L:O,3,0)),"",VLOOKUP(D33,Proben_Infos!L:O,3,0))</f>
        <v/>
      </c>
      <c r="AJ33" s="16" t="str">
        <f t="shared" si="23"/>
        <v/>
      </c>
      <c r="AK33" s="16">
        <f t="shared" si="24"/>
        <v>5</v>
      </c>
      <c r="AL33" s="16">
        <f t="shared" si="25"/>
        <v>4</v>
      </c>
      <c r="AM33" s="16">
        <f t="shared" si="26"/>
        <v>3</v>
      </c>
      <c r="AN33" s="16">
        <f t="shared" si="27"/>
        <v>2</v>
      </c>
      <c r="AO33" s="16">
        <f t="shared" si="28"/>
        <v>5</v>
      </c>
      <c r="AP33" s="16">
        <f t="shared" si="30"/>
        <v>5</v>
      </c>
    </row>
    <row r="34" spans="1:42" x14ac:dyDescent="0.25">
      <c r="A34" s="4" t="str">
        <f t="shared" si="2"/>
        <v>69-9</v>
      </c>
      <c r="B34" s="16">
        <v>9.0342265056803406</v>
      </c>
      <c r="C34" s="16">
        <v>69</v>
      </c>
      <c r="D34" s="16" t="s">
        <v>1307</v>
      </c>
      <c r="E34" s="16">
        <v>562</v>
      </c>
      <c r="F34" s="16">
        <v>1034.70903210093</v>
      </c>
      <c r="G34" s="16">
        <v>88.452230648423594</v>
      </c>
      <c r="H34" s="16" t="s">
        <v>1308</v>
      </c>
      <c r="I34" s="16" t="s">
        <v>924</v>
      </c>
      <c r="J34" s="16" t="s">
        <v>5</v>
      </c>
      <c r="K34" s="16">
        <v>396148.32628724602</v>
      </c>
      <c r="L34" s="16">
        <v>200052.753839162</v>
      </c>
      <c r="M34" s="4" t="str">
        <f>IF(ISERROR(VLOOKUP(A34,BW_2021_04_19!A:K,11,FALSE))=TRUE,(IF(ISERROR(VLOOKUP((CONCATENATE(ROUND(C34,0),"-",ROUND(B34-0.1,1))),BW_2021_04_19!A:K,11,FALSE))=TRUE,(IF(ISERROR(VLOOKUP((CONCATENATE(ROUND(C34,0),"-",ROUND(B34+0.1,1))),BW_2021_04_19!A:K,11,FALSE))=TRUE,(IF(ISERROR(VLOOKUP((CONCATENATE(ROUND(C34,0),"-",ROUND(B34-0.2,1))),BW_2021_04_19!A:K,11,FALSE))=TRUE, (IF(ISERROR(VLOOKUP((CONCATENATE(ROUND(C34,0),"-",ROUND(B34+0.2,1))),BW_2021_04_19!A:K,11,FALSE))=TRUE,"0",VLOOKUP((CONCATENATE(ROUND(C34,0),"-",ROUND(B34+0.2,1))),BW_2021_04_19!A:K,11,FALSE))),VLOOKUP((CONCATENATE(ROUND(C34,0),"-",ROUND(B34-0.2,1))),BW_2021_04_19!A:K,11,FALSE))),VLOOKUP((CONCATENATE(ROUND(C34,0),"-",ROUND(B34+0.1,1))),BW_2021_04_19!A:K,11,FALSE))),VLOOKUP((CONCATENATE(ROUND(C34,0),"-",ROUND(B34-0.1,1))),BW_2021_04_19!A:K,11,FALSE))),VLOOKUP(A34,BW_2021_04_19!A:K,11,FALSE))</f>
        <v>0</v>
      </c>
      <c r="N34" s="4" t="str">
        <f t="shared" si="3"/>
        <v>0</v>
      </c>
      <c r="O34" s="4">
        <f t="shared" si="4"/>
        <v>396148</v>
      </c>
      <c r="P34" s="4">
        <f>IF(O34="0","0",O34*1000/Proben_Infos!$J$3*Proben_Infos!$K$3*(0.05/Proben_Infos!$L$3)*(0.001/Proben_Infos!$M$3))</f>
        <v>1584592</v>
      </c>
      <c r="Q34" s="16">
        <f>ROUND(100/Proben_Infos!$H$3*P34,0)</f>
        <v>36</v>
      </c>
      <c r="R34" s="12">
        <f>B34+Proben_Infos!$D$3</f>
        <v>9.0263265056803412</v>
      </c>
      <c r="S34" s="4" t="str">
        <f t="shared" si="5"/>
        <v>69-9</v>
      </c>
      <c r="T34" s="16">
        <f t="shared" si="13"/>
        <v>562</v>
      </c>
      <c r="U34" s="4">
        <f>F34+Proben_Infos!$G$3</f>
        <v>1033.70903210093</v>
      </c>
      <c r="V34" s="16">
        <f t="shared" si="14"/>
        <v>88.5</v>
      </c>
      <c r="W34" s="4" t="str">
        <f t="shared" si="6"/>
        <v>GC_PBMZ_69_RI_1034</v>
      </c>
      <c r="X34" s="4">
        <f>Proben_Infos!$A$3</f>
        <v>72100736</v>
      </c>
      <c r="Y34" s="12" t="str">
        <f>IF(ISNA(VLOOKUP(D34,Proben_Infos!C:E,3,0)),"",VLOOKUP(D34,Proben_Infos!C:E,3,0))</f>
        <v/>
      </c>
      <c r="Z34" s="16" t="str">
        <f t="shared" si="15"/>
        <v>69-9</v>
      </c>
      <c r="AA34" s="16" t="str">
        <f t="shared" si="16"/>
        <v>69-9.1</v>
      </c>
      <c r="AB34" s="16" t="str">
        <f t="shared" si="17"/>
        <v>69-8.9</v>
      </c>
      <c r="AC34" s="16" t="str">
        <f t="shared" si="18"/>
        <v>69-9.2</v>
      </c>
      <c r="AD34" s="16" t="str">
        <f t="shared" si="19"/>
        <v>69-8.8</v>
      </c>
      <c r="AE34" s="16">
        <f t="shared" si="20"/>
        <v>36</v>
      </c>
      <c r="AF34" s="16" t="str">
        <f t="shared" si="21"/>
        <v>GC_PBMZ_69_RI_1034</v>
      </c>
      <c r="AG34" s="16" t="str">
        <f t="shared" si="22"/>
        <v/>
      </c>
      <c r="AH34" s="12" t="str">
        <f t="shared" si="11"/>
        <v/>
      </c>
      <c r="AI34" s="12" t="str">
        <f>IF(ISNA(VLOOKUP(D34,Proben_Infos!L:O,3,0)),"",VLOOKUP(D34,Proben_Infos!L:O,3,0))</f>
        <v/>
      </c>
      <c r="AJ34" s="16" t="str">
        <f t="shared" si="23"/>
        <v/>
      </c>
      <c r="AK34" s="16" t="str">
        <f t="shared" si="24"/>
        <v/>
      </c>
      <c r="AL34" s="16">
        <f t="shared" si="25"/>
        <v>4</v>
      </c>
      <c r="AM34" s="16">
        <f t="shared" si="26"/>
        <v>3</v>
      </c>
      <c r="AN34" s="16">
        <f t="shared" si="27"/>
        <v>2</v>
      </c>
      <c r="AO34" s="16">
        <f t="shared" si="28"/>
        <v>4</v>
      </c>
      <c r="AP34" s="16">
        <f t="shared" si="30"/>
        <v>4</v>
      </c>
    </row>
    <row r="35" spans="1:42" x14ac:dyDescent="0.25">
      <c r="A35" s="4" t="str">
        <f t="shared" si="2"/>
        <v>80-9</v>
      </c>
      <c r="B35" s="16">
        <v>9.0478760916495098</v>
      </c>
      <c r="C35" s="16">
        <v>80.099998474121094</v>
      </c>
      <c r="D35" s="16" t="s">
        <v>1309</v>
      </c>
      <c r="E35" s="16"/>
      <c r="F35" s="16">
        <v>1035.41706550499</v>
      </c>
      <c r="G35" s="16">
        <v>61.655288685696299</v>
      </c>
      <c r="H35" s="16" t="s">
        <v>1310</v>
      </c>
      <c r="I35" s="16" t="s">
        <v>538</v>
      </c>
      <c r="J35" s="16" t="s">
        <v>1767</v>
      </c>
      <c r="K35" s="16">
        <v>35016.812467985197</v>
      </c>
      <c r="L35" s="16">
        <v>5901.2282075703697</v>
      </c>
      <c r="M35" s="4" t="str">
        <f>IF(ISERROR(VLOOKUP(A35,BW_2021_04_19!A:K,11,FALSE))=TRUE,(IF(ISERROR(VLOOKUP((CONCATENATE(ROUND(C35,0),"-",ROUND(B35-0.1,1))),BW_2021_04_19!A:K,11,FALSE))=TRUE,(IF(ISERROR(VLOOKUP((CONCATENATE(ROUND(C35,0),"-",ROUND(B35+0.1,1))),BW_2021_04_19!A:K,11,FALSE))=TRUE,(IF(ISERROR(VLOOKUP((CONCATENATE(ROUND(C35,0),"-",ROUND(B35-0.2,1))),BW_2021_04_19!A:K,11,FALSE))=TRUE, (IF(ISERROR(VLOOKUP((CONCATENATE(ROUND(C35,0),"-",ROUND(B35+0.2,1))),BW_2021_04_19!A:K,11,FALSE))=TRUE,"0",VLOOKUP((CONCATENATE(ROUND(C35,0),"-",ROUND(B35+0.2,1))),BW_2021_04_19!A:K,11,FALSE))),VLOOKUP((CONCATENATE(ROUND(C35,0),"-",ROUND(B35-0.2,1))),BW_2021_04_19!A:K,11,FALSE))),VLOOKUP((CONCATENATE(ROUND(C35,0),"-",ROUND(B35+0.1,1))),BW_2021_04_19!A:K,11,FALSE))),VLOOKUP((CONCATENATE(ROUND(C35,0),"-",ROUND(B35-0.1,1))),BW_2021_04_19!A:K,11,FALSE))),VLOOKUP(A35,BW_2021_04_19!A:K,11,FALSE))</f>
        <v>0</v>
      </c>
      <c r="N35" s="4" t="str">
        <f t="shared" si="3"/>
        <v>0</v>
      </c>
      <c r="O35" s="4">
        <f t="shared" si="4"/>
        <v>35017</v>
      </c>
      <c r="P35" s="4">
        <f>IF(O35="0","0",O35*1000/Proben_Infos!$J$3*Proben_Infos!$K$3*(0.05/Proben_Infos!$L$3)*(0.001/Proben_Infos!$M$3))</f>
        <v>140068</v>
      </c>
      <c r="Q35" s="16">
        <f>ROUND(100/Proben_Infos!$H$3*P35,0)</f>
        <v>3</v>
      </c>
      <c r="R35" s="12">
        <f>B35+Proben_Infos!$D$3</f>
        <v>9.0399760916495104</v>
      </c>
      <c r="S35" s="4" t="str">
        <f t="shared" si="5"/>
        <v>80-9</v>
      </c>
      <c r="T35" s="16" t="str">
        <f t="shared" si="13"/>
        <v/>
      </c>
      <c r="U35" s="4">
        <f>F35+Proben_Infos!$G$3</f>
        <v>1034.41706550499</v>
      </c>
      <c r="V35" s="16">
        <f t="shared" si="14"/>
        <v>61.7</v>
      </c>
      <c r="W35" s="4" t="str">
        <f t="shared" si="6"/>
        <v>GC_PBMZ_80_RI_1034</v>
      </c>
      <c r="X35" s="4">
        <f>Proben_Infos!$A$3</f>
        <v>72100736</v>
      </c>
      <c r="Y35" s="12" t="str">
        <f>IF(ISNA(VLOOKUP(D35,Proben_Infos!C:E,3,0)),"",VLOOKUP(D35,Proben_Infos!C:E,3,0))</f>
        <v/>
      </c>
      <c r="Z35" s="16" t="str">
        <f t="shared" si="15"/>
        <v>80-9</v>
      </c>
      <c r="AA35" s="16" t="str">
        <f t="shared" si="16"/>
        <v>80-9.1</v>
      </c>
      <c r="AB35" s="16" t="str">
        <f t="shared" si="17"/>
        <v>80-8.9</v>
      </c>
      <c r="AC35" s="16" t="str">
        <f t="shared" si="18"/>
        <v>80-9.2</v>
      </c>
      <c r="AD35" s="16" t="str">
        <f t="shared" si="19"/>
        <v>80-8.8</v>
      </c>
      <c r="AE35" s="16">
        <f t="shared" si="20"/>
        <v>3</v>
      </c>
      <c r="AF35" s="16" t="str">
        <f t="shared" si="21"/>
        <v>GC_PBMZ_80_RI_1034</v>
      </c>
      <c r="AG35" s="16" t="str">
        <f t="shared" si="22"/>
        <v/>
      </c>
      <c r="AH35" s="12" t="str">
        <f t="shared" si="11"/>
        <v/>
      </c>
      <c r="AI35" s="12" t="str">
        <f>IF(ISNA(VLOOKUP(D35,Proben_Infos!L:O,3,0)),"",VLOOKUP(D35,Proben_Infos!L:O,3,0))</f>
        <v/>
      </c>
      <c r="AJ35" s="16" t="str">
        <f t="shared" si="23"/>
        <v/>
      </c>
      <c r="AK35" s="16">
        <f t="shared" si="24"/>
        <v>5</v>
      </c>
      <c r="AL35" s="16" t="str">
        <f t="shared" si="25"/>
        <v/>
      </c>
      <c r="AM35" s="16">
        <f t="shared" si="26"/>
        <v>3</v>
      </c>
      <c r="AN35" s="16">
        <f t="shared" si="27"/>
        <v>2</v>
      </c>
      <c r="AO35" s="16">
        <f t="shared" si="28"/>
        <v>5</v>
      </c>
      <c r="AP35" s="16">
        <f t="shared" si="30"/>
        <v>5</v>
      </c>
    </row>
    <row r="36" spans="1:42" x14ac:dyDescent="0.25">
      <c r="A36" s="4" t="str">
        <f t="shared" si="2"/>
        <v>52-9</v>
      </c>
      <c r="B36" s="16">
        <v>9.0485728544725994</v>
      </c>
      <c r="C36" s="16">
        <v>52</v>
      </c>
      <c r="D36" s="16" t="s">
        <v>1311</v>
      </c>
      <c r="E36" s="16">
        <v>898</v>
      </c>
      <c r="F36" s="16">
        <v>1035.45320809236</v>
      </c>
      <c r="G36" s="16">
        <v>53.9081705488857</v>
      </c>
      <c r="H36" s="16" t="s">
        <v>1312</v>
      </c>
      <c r="I36" s="16" t="s">
        <v>1313</v>
      </c>
      <c r="J36" s="16" t="s">
        <v>5</v>
      </c>
      <c r="K36" s="16">
        <v>42729.632523675602</v>
      </c>
      <c r="L36" s="16">
        <v>12055.588219486899</v>
      </c>
      <c r="M36" s="4" t="str">
        <f>IF(ISERROR(VLOOKUP(A36,BW_2021_04_19!A:K,11,FALSE))=TRUE,(IF(ISERROR(VLOOKUP((CONCATENATE(ROUND(C36,0),"-",ROUND(B36-0.1,1))),BW_2021_04_19!A:K,11,FALSE))=TRUE,(IF(ISERROR(VLOOKUP((CONCATENATE(ROUND(C36,0),"-",ROUND(B36+0.1,1))),BW_2021_04_19!A:K,11,FALSE))=TRUE,(IF(ISERROR(VLOOKUP((CONCATENATE(ROUND(C36,0),"-",ROUND(B36-0.2,1))),BW_2021_04_19!A:K,11,FALSE))=TRUE, (IF(ISERROR(VLOOKUP((CONCATENATE(ROUND(C36,0),"-",ROUND(B36+0.2,1))),BW_2021_04_19!A:K,11,FALSE))=TRUE,"0",VLOOKUP((CONCATENATE(ROUND(C36,0),"-",ROUND(B36+0.2,1))),BW_2021_04_19!A:K,11,FALSE))),VLOOKUP((CONCATENATE(ROUND(C36,0),"-",ROUND(B36-0.2,1))),BW_2021_04_19!A:K,11,FALSE))),VLOOKUP((CONCATENATE(ROUND(C36,0),"-",ROUND(B36+0.1,1))),BW_2021_04_19!A:K,11,FALSE))),VLOOKUP((CONCATENATE(ROUND(C36,0),"-",ROUND(B36-0.1,1))),BW_2021_04_19!A:K,11,FALSE))),VLOOKUP(A36,BW_2021_04_19!A:K,11,FALSE))</f>
        <v>0</v>
      </c>
      <c r="N36" s="4" t="str">
        <f t="shared" si="3"/>
        <v>0</v>
      </c>
      <c r="O36" s="4">
        <f t="shared" si="4"/>
        <v>42730</v>
      </c>
      <c r="P36" s="4">
        <f>IF(O36="0","0",O36*1000/Proben_Infos!$J$3*Proben_Infos!$K$3*(0.05/Proben_Infos!$L$3)*(0.001/Proben_Infos!$M$3))</f>
        <v>170920</v>
      </c>
      <c r="Q36" s="16">
        <f>ROUND(100/Proben_Infos!$H$3*P36,0)</f>
        <v>4</v>
      </c>
      <c r="R36" s="12">
        <f>B36+Proben_Infos!$D$3</f>
        <v>9.0406728544726001</v>
      </c>
      <c r="S36" s="4" t="str">
        <f t="shared" si="5"/>
        <v>52-9</v>
      </c>
      <c r="T36" s="16">
        <f t="shared" si="13"/>
        <v>898</v>
      </c>
      <c r="U36" s="4">
        <f>F36+Proben_Infos!$G$3</f>
        <v>1034.45320809236</v>
      </c>
      <c r="V36" s="16">
        <f t="shared" si="14"/>
        <v>53.9</v>
      </c>
      <c r="W36" s="4" t="str">
        <f t="shared" si="6"/>
        <v>GC_PBMZ_52_RI_1034</v>
      </c>
      <c r="X36" s="4">
        <f>Proben_Infos!$A$3</f>
        <v>72100736</v>
      </c>
      <c r="Y36" s="12" t="str">
        <f>IF(ISNA(VLOOKUP(D36,Proben_Infos!C:E,3,0)),"",VLOOKUP(D36,Proben_Infos!C:E,3,0))</f>
        <v/>
      </c>
      <c r="Z36" s="16" t="str">
        <f t="shared" si="15"/>
        <v>52-9</v>
      </c>
      <c r="AA36" s="16" t="str">
        <f t="shared" si="16"/>
        <v>52-9.1</v>
      </c>
      <c r="AB36" s="16" t="str">
        <f t="shared" si="17"/>
        <v>52-8.9</v>
      </c>
      <c r="AC36" s="16" t="str">
        <f t="shared" si="18"/>
        <v>52-9.2</v>
      </c>
      <c r="AD36" s="16" t="str">
        <f t="shared" si="19"/>
        <v>52-8.8</v>
      </c>
      <c r="AE36" s="16">
        <f t="shared" si="20"/>
        <v>4</v>
      </c>
      <c r="AF36" s="16" t="str">
        <f t="shared" si="21"/>
        <v>GC_PBMZ_52_RI_1034</v>
      </c>
      <c r="AG36" s="16" t="str">
        <f t="shared" si="22"/>
        <v/>
      </c>
      <c r="AH36" s="12" t="str">
        <f t="shared" si="11"/>
        <v/>
      </c>
      <c r="AI36" s="12" t="str">
        <f>IF(ISNA(VLOOKUP(D36,Proben_Infos!L:O,3,0)),"",VLOOKUP(D36,Proben_Infos!L:O,3,0))</f>
        <v/>
      </c>
      <c r="AJ36" s="16" t="str">
        <f t="shared" si="23"/>
        <v/>
      </c>
      <c r="AK36" s="16">
        <f t="shared" si="24"/>
        <v>5</v>
      </c>
      <c r="AL36" s="16">
        <f t="shared" si="25"/>
        <v>4</v>
      </c>
      <c r="AM36" s="16">
        <f t="shared" si="26"/>
        <v>3</v>
      </c>
      <c r="AN36" s="16">
        <f t="shared" si="27"/>
        <v>2</v>
      </c>
      <c r="AO36" s="16">
        <f t="shared" si="28"/>
        <v>5</v>
      </c>
      <c r="AP36" s="16">
        <f t="shared" si="30"/>
        <v>5</v>
      </c>
    </row>
    <row r="37" spans="1:42" x14ac:dyDescent="0.25">
      <c r="A37" s="4" t="str">
        <f t="shared" si="2"/>
        <v>59-9.1</v>
      </c>
      <c r="B37" s="16">
        <v>9.0915177726836909</v>
      </c>
      <c r="C37" s="16">
        <v>59.099998474121101</v>
      </c>
      <c r="D37" s="16" t="s">
        <v>589</v>
      </c>
      <c r="E37" s="16">
        <v>1042</v>
      </c>
      <c r="F37" s="16">
        <v>1037.6808534361201</v>
      </c>
      <c r="G37" s="16">
        <v>84.490003743446394</v>
      </c>
      <c r="H37" s="16" t="s">
        <v>590</v>
      </c>
      <c r="I37" s="16" t="s">
        <v>209</v>
      </c>
      <c r="J37" s="16" t="s">
        <v>18</v>
      </c>
      <c r="K37" s="16">
        <v>432873.71000257699</v>
      </c>
      <c r="L37" s="16">
        <v>250503.30353294301</v>
      </c>
      <c r="M37" s="4" t="str">
        <f>IF(ISERROR(VLOOKUP(A37,BW_2021_04_19!A:K,11,FALSE))=TRUE,(IF(ISERROR(VLOOKUP((CONCATENATE(ROUND(C37,0),"-",ROUND(B37-0.1,1))),BW_2021_04_19!A:K,11,FALSE))=TRUE,(IF(ISERROR(VLOOKUP((CONCATENATE(ROUND(C37,0),"-",ROUND(B37+0.1,1))),BW_2021_04_19!A:K,11,FALSE))=TRUE,(IF(ISERROR(VLOOKUP((CONCATENATE(ROUND(C37,0),"-",ROUND(B37-0.2,1))),BW_2021_04_19!A:K,11,FALSE))=TRUE, (IF(ISERROR(VLOOKUP((CONCATENATE(ROUND(C37,0),"-",ROUND(B37+0.2,1))),BW_2021_04_19!A:K,11,FALSE))=TRUE,"0",VLOOKUP((CONCATENATE(ROUND(C37,0),"-",ROUND(B37+0.2,1))),BW_2021_04_19!A:K,11,FALSE))),VLOOKUP((CONCATENATE(ROUND(C37,0),"-",ROUND(B37-0.2,1))),BW_2021_04_19!A:K,11,FALSE))),VLOOKUP((CONCATENATE(ROUND(C37,0),"-",ROUND(B37+0.1,1))),BW_2021_04_19!A:K,11,FALSE))),VLOOKUP((CONCATENATE(ROUND(C37,0),"-",ROUND(B37-0.1,1))),BW_2021_04_19!A:K,11,FALSE))),VLOOKUP(A37,BW_2021_04_19!A:K,11,FALSE))</f>
        <v>0</v>
      </c>
      <c r="N37" s="4" t="str">
        <f t="shared" si="3"/>
        <v>0</v>
      </c>
      <c r="O37" s="4">
        <f t="shared" si="4"/>
        <v>432874</v>
      </c>
      <c r="P37" s="4">
        <f>IF(O37="0","0",O37*1000/Proben_Infos!$J$3*Proben_Infos!$K$3*(0.05/Proben_Infos!$L$3)*(0.001/Proben_Infos!$M$3))</f>
        <v>1731496</v>
      </c>
      <c r="Q37" s="16">
        <f>ROUND(100/Proben_Infos!$H$3*P37,0)</f>
        <v>39</v>
      </c>
      <c r="R37" s="12">
        <f>B37+Proben_Infos!$D$3</f>
        <v>9.0836177726836915</v>
      </c>
      <c r="S37" s="4" t="str">
        <f t="shared" si="5"/>
        <v>59-9.1</v>
      </c>
      <c r="T37" s="16">
        <f t="shared" si="13"/>
        <v>1042</v>
      </c>
      <c r="U37" s="4">
        <f>F37+Proben_Infos!$G$3</f>
        <v>1036.6808534361201</v>
      </c>
      <c r="V37" s="16">
        <f t="shared" si="14"/>
        <v>84.5</v>
      </c>
      <c r="W37" s="4" t="str">
        <f t="shared" si="6"/>
        <v>GC_PBMZ_59_RI_1037</v>
      </c>
      <c r="X37" s="4">
        <f>Proben_Infos!$A$3</f>
        <v>72100736</v>
      </c>
      <c r="Y37" s="12" t="str">
        <f>IF(ISNA(VLOOKUP(D37,Proben_Infos!C:E,3,0)),"",VLOOKUP(D37,Proben_Infos!C:E,3,0))</f>
        <v/>
      </c>
      <c r="Z37" s="16" t="str">
        <f t="shared" si="15"/>
        <v>59-9.1</v>
      </c>
      <c r="AA37" s="16" t="str">
        <f t="shared" si="16"/>
        <v>59-9.2</v>
      </c>
      <c r="AB37" s="16" t="str">
        <f t="shared" si="17"/>
        <v>59-9</v>
      </c>
      <c r="AC37" s="16" t="str">
        <f t="shared" si="18"/>
        <v>59-9.3</v>
      </c>
      <c r="AD37" s="16" t="str">
        <f t="shared" si="19"/>
        <v>59-8.9</v>
      </c>
      <c r="AE37" s="16">
        <f t="shared" si="20"/>
        <v>39</v>
      </c>
      <c r="AF37" s="16" t="str">
        <f t="shared" si="21"/>
        <v>Dihydromyrcenol</v>
      </c>
      <c r="AG37" s="16" t="str">
        <f t="shared" si="22"/>
        <v>53219-21-9</v>
      </c>
      <c r="AH37" s="12" t="str">
        <f t="shared" si="11"/>
        <v>T</v>
      </c>
      <c r="AI37" s="12" t="str">
        <f>IF(ISNA(VLOOKUP(D37,Proben_Infos!L:O,3,0)),"",VLOOKUP(D37,Proben_Infos!L:O,3,0))</f>
        <v/>
      </c>
      <c r="AJ37" s="16" t="str">
        <f t="shared" si="23"/>
        <v/>
      </c>
      <c r="AK37" s="16" t="str">
        <f t="shared" si="24"/>
        <v/>
      </c>
      <c r="AL37" s="16" t="str">
        <f t="shared" si="25"/>
        <v/>
      </c>
      <c r="AM37" s="16" t="str">
        <f t="shared" si="26"/>
        <v/>
      </c>
      <c r="AN37" s="16">
        <f t="shared" si="27"/>
        <v>2</v>
      </c>
      <c r="AO37" s="16">
        <f t="shared" si="28"/>
        <v>2</v>
      </c>
      <c r="AP37" s="16">
        <f t="shared" si="30"/>
        <v>2</v>
      </c>
    </row>
    <row r="38" spans="1:42" x14ac:dyDescent="0.25">
      <c r="A38" s="4" t="str">
        <f t="shared" si="2"/>
        <v>71-9.1</v>
      </c>
      <c r="B38" s="16">
        <v>9.1012789319707501</v>
      </c>
      <c r="C38" s="16">
        <v>71</v>
      </c>
      <c r="D38" s="16" t="s">
        <v>1777</v>
      </c>
      <c r="E38" s="16">
        <v>1155</v>
      </c>
      <c r="F38" s="16">
        <v>1038.1871857786</v>
      </c>
      <c r="G38" s="16">
        <v>56.361424074648298</v>
      </c>
      <c r="H38" s="16" t="s">
        <v>1778</v>
      </c>
      <c r="I38" s="16" t="s">
        <v>1779</v>
      </c>
      <c r="J38" s="16" t="s">
        <v>5</v>
      </c>
      <c r="K38" s="16">
        <v>146778.173701861</v>
      </c>
      <c r="L38" s="16">
        <v>53872.6104965864</v>
      </c>
      <c r="M38" s="4">
        <f>IF(ISERROR(VLOOKUP(A38,BW_2021_04_19!A:K,11,FALSE))=TRUE,(IF(ISERROR(VLOOKUP((CONCATENATE(ROUND(C38,0),"-",ROUND(B38-0.1,1))),BW_2021_04_19!A:K,11,FALSE))=TRUE,(IF(ISERROR(VLOOKUP((CONCATENATE(ROUND(C38,0),"-",ROUND(B38+0.1,1))),BW_2021_04_19!A:K,11,FALSE))=TRUE,(IF(ISERROR(VLOOKUP((CONCATENATE(ROUND(C38,0),"-",ROUND(B38-0.2,1))),BW_2021_04_19!A:K,11,FALSE))=TRUE, (IF(ISERROR(VLOOKUP((CONCATENATE(ROUND(C38,0),"-",ROUND(B38+0.2,1))),BW_2021_04_19!A:K,11,FALSE))=TRUE,"0",VLOOKUP((CONCATENATE(ROUND(C38,0),"-",ROUND(B38+0.2,1))),BW_2021_04_19!A:K,11,FALSE))),VLOOKUP((CONCATENATE(ROUND(C38,0),"-",ROUND(B38-0.2,1))),BW_2021_04_19!A:K,11,FALSE))),VLOOKUP((CONCATENATE(ROUND(C38,0),"-",ROUND(B38+0.1,1))),BW_2021_04_19!A:K,11,FALSE))),VLOOKUP((CONCATENATE(ROUND(C38,0),"-",ROUND(B38-0.1,1))),BW_2021_04_19!A:K,11,FALSE))),VLOOKUP(A38,BW_2021_04_19!A:K,11,FALSE))</f>
        <v>825758.50369383104</v>
      </c>
      <c r="N38" s="4">
        <f t="shared" si="3"/>
        <v>825758.50369383104</v>
      </c>
      <c r="O38" s="4">
        <f t="shared" si="4"/>
        <v>0</v>
      </c>
      <c r="P38" s="4">
        <f>IF(O38="0","0",O38*1000/Proben_Infos!$J$3*Proben_Infos!$K$3*(0.05/Proben_Infos!$L$3)*(0.001/Proben_Infos!$M$3))</f>
        <v>0</v>
      </c>
      <c r="Q38" s="16">
        <f>ROUND(100/Proben_Infos!$H$3*P38,0)</f>
        <v>0</v>
      </c>
      <c r="R38" s="12">
        <f>B38+Proben_Infos!$D$3</f>
        <v>9.0933789319707508</v>
      </c>
      <c r="S38" s="4" t="str">
        <f t="shared" si="5"/>
        <v>71-9.1</v>
      </c>
      <c r="T38" s="16">
        <f t="shared" si="13"/>
        <v>1155</v>
      </c>
      <c r="U38" s="4">
        <f>F38+Proben_Infos!$G$3</f>
        <v>1037.1871857786</v>
      </c>
      <c r="V38" s="16">
        <f t="shared" si="14"/>
        <v>56.4</v>
      </c>
      <c r="W38" s="4" t="str">
        <f t="shared" si="6"/>
        <v>GC_PBMZ_71_RI_1037</v>
      </c>
      <c r="X38" s="4">
        <f>Proben_Infos!$A$3</f>
        <v>72100736</v>
      </c>
      <c r="Y38" s="12" t="str">
        <f>IF(ISNA(VLOOKUP(D38,Proben_Infos!C:E,3,0)),"",VLOOKUP(D38,Proben_Infos!C:E,3,0))</f>
        <v/>
      </c>
      <c r="Z38" s="16" t="str">
        <f t="shared" si="15"/>
        <v>71-9.1</v>
      </c>
      <c r="AA38" s="16" t="str">
        <f t="shared" si="16"/>
        <v>71-9.2</v>
      </c>
      <c r="AB38" s="16" t="str">
        <f t="shared" si="17"/>
        <v>71-9</v>
      </c>
      <c r="AC38" s="16" t="str">
        <f t="shared" si="18"/>
        <v>71-9.3</v>
      </c>
      <c r="AD38" s="16" t="str">
        <f t="shared" si="19"/>
        <v>71-8.9</v>
      </c>
      <c r="AE38" s="16">
        <f t="shared" si="20"/>
        <v>0</v>
      </c>
      <c r="AF38" s="16" t="str">
        <f t="shared" si="21"/>
        <v>GC_PBMZ_71_RI_1037</v>
      </c>
      <c r="AG38" s="16" t="str">
        <f t="shared" si="22"/>
        <v/>
      </c>
      <c r="AH38" s="12" t="str">
        <f t="shared" si="11"/>
        <v/>
      </c>
      <c r="AI38" s="12" t="str">
        <f>IF(ISNA(VLOOKUP(D38,Proben_Infos!L:O,3,0)),"",VLOOKUP(D38,Proben_Infos!L:O,3,0))</f>
        <v/>
      </c>
      <c r="AJ38" s="16">
        <f t="shared" si="23"/>
        <v>6</v>
      </c>
      <c r="AK38" s="16">
        <f t="shared" si="24"/>
        <v>5</v>
      </c>
      <c r="AL38" s="16">
        <f t="shared" si="25"/>
        <v>4</v>
      </c>
      <c r="AM38" s="16">
        <f t="shared" si="26"/>
        <v>3</v>
      </c>
      <c r="AN38" s="16">
        <f t="shared" si="27"/>
        <v>2</v>
      </c>
      <c r="AO38" s="16">
        <f t="shared" si="28"/>
        <v>6</v>
      </c>
      <c r="AP38" s="16">
        <f t="shared" si="30"/>
        <v>6</v>
      </c>
    </row>
    <row r="39" spans="1:42" x14ac:dyDescent="0.25">
      <c r="A39" s="4" t="str">
        <f t="shared" si="2"/>
        <v>134-9.4</v>
      </c>
      <c r="B39" s="16">
        <v>9.4258491563887894</v>
      </c>
      <c r="C39" s="16">
        <v>134</v>
      </c>
      <c r="D39" s="16" t="s">
        <v>1314</v>
      </c>
      <c r="E39" s="16">
        <v>1321</v>
      </c>
      <c r="F39" s="16">
        <v>1055.0233419354599</v>
      </c>
      <c r="G39" s="16">
        <v>56.236586184173397</v>
      </c>
      <c r="H39" s="16" t="s">
        <v>1315</v>
      </c>
      <c r="I39" s="16" t="s">
        <v>1316</v>
      </c>
      <c r="J39" s="16" t="s">
        <v>5</v>
      </c>
      <c r="K39" s="16">
        <v>51108.071016719601</v>
      </c>
      <c r="L39" s="16">
        <v>29551.560874741299</v>
      </c>
      <c r="M39" s="4" t="str">
        <f>IF(ISERROR(VLOOKUP(A39,BW_2021_04_19!A:K,11,FALSE))=TRUE,(IF(ISERROR(VLOOKUP((CONCATENATE(ROUND(C39,0),"-",ROUND(B39-0.1,1))),BW_2021_04_19!A:K,11,FALSE))=TRUE,(IF(ISERROR(VLOOKUP((CONCATENATE(ROUND(C39,0),"-",ROUND(B39+0.1,1))),BW_2021_04_19!A:K,11,FALSE))=TRUE,(IF(ISERROR(VLOOKUP((CONCATENATE(ROUND(C39,0),"-",ROUND(B39-0.2,1))),BW_2021_04_19!A:K,11,FALSE))=TRUE, (IF(ISERROR(VLOOKUP((CONCATENATE(ROUND(C39,0),"-",ROUND(B39+0.2,1))),BW_2021_04_19!A:K,11,FALSE))=TRUE,"0",VLOOKUP((CONCATENATE(ROUND(C39,0),"-",ROUND(B39+0.2,1))),BW_2021_04_19!A:K,11,FALSE))),VLOOKUP((CONCATENATE(ROUND(C39,0),"-",ROUND(B39-0.2,1))),BW_2021_04_19!A:K,11,FALSE))),VLOOKUP((CONCATENATE(ROUND(C39,0),"-",ROUND(B39+0.1,1))),BW_2021_04_19!A:K,11,FALSE))),VLOOKUP((CONCATENATE(ROUND(C39,0),"-",ROUND(B39-0.1,1))),BW_2021_04_19!A:K,11,FALSE))),VLOOKUP(A39,BW_2021_04_19!A:K,11,FALSE))</f>
        <v>0</v>
      </c>
      <c r="N39" s="4" t="str">
        <f t="shared" si="3"/>
        <v>0</v>
      </c>
      <c r="O39" s="4">
        <f t="shared" si="4"/>
        <v>51108</v>
      </c>
      <c r="P39" s="4">
        <f>IF(O39="0","0",O39*1000/Proben_Infos!$J$3*Proben_Infos!$K$3*(0.05/Proben_Infos!$L$3)*(0.001/Proben_Infos!$M$3))</f>
        <v>204432</v>
      </c>
      <c r="Q39" s="16">
        <f>ROUND(100/Proben_Infos!$H$3*P39,0)</f>
        <v>5</v>
      </c>
      <c r="R39" s="12">
        <f>B39+Proben_Infos!$D$3</f>
        <v>9.41794915638879</v>
      </c>
      <c r="S39" s="4" t="str">
        <f t="shared" si="5"/>
        <v>134-9.4</v>
      </c>
      <c r="T39" s="16">
        <f t="shared" si="13"/>
        <v>1321</v>
      </c>
      <c r="U39" s="4">
        <f>F39+Proben_Infos!$G$3</f>
        <v>1054.0233419354599</v>
      </c>
      <c r="V39" s="16">
        <f t="shared" si="14"/>
        <v>56.2</v>
      </c>
      <c r="W39" s="4" t="str">
        <f t="shared" si="6"/>
        <v>GC_PBMZ_134_RI_1054</v>
      </c>
      <c r="X39" s="4">
        <f>Proben_Infos!$A$3</f>
        <v>72100736</v>
      </c>
      <c r="Y39" s="12" t="str">
        <f>IF(ISNA(VLOOKUP(D39,Proben_Infos!C:E,3,0)),"",VLOOKUP(D39,Proben_Infos!C:E,3,0))</f>
        <v/>
      </c>
      <c r="Z39" s="16" t="str">
        <f t="shared" si="15"/>
        <v>134-9.4</v>
      </c>
      <c r="AA39" s="16" t="str">
        <f t="shared" si="16"/>
        <v>134-9.5</v>
      </c>
      <c r="AB39" s="16" t="str">
        <f t="shared" si="17"/>
        <v>134-9.3</v>
      </c>
      <c r="AC39" s="16" t="str">
        <f t="shared" si="18"/>
        <v>134-9.6</v>
      </c>
      <c r="AD39" s="16" t="str">
        <f t="shared" si="19"/>
        <v>134-9.2</v>
      </c>
      <c r="AE39" s="16">
        <f t="shared" si="20"/>
        <v>5</v>
      </c>
      <c r="AF39" s="16" t="str">
        <f t="shared" si="21"/>
        <v>GC_PBMZ_134_RI_1054</v>
      </c>
      <c r="AG39" s="16" t="str">
        <f t="shared" si="22"/>
        <v/>
      </c>
      <c r="AH39" s="12" t="str">
        <f t="shared" si="11"/>
        <v/>
      </c>
      <c r="AI39" s="12" t="str">
        <f>IF(ISNA(VLOOKUP(D39,Proben_Infos!L:O,3,0)),"",VLOOKUP(D39,Proben_Infos!L:O,3,0))</f>
        <v/>
      </c>
      <c r="AJ39" s="16" t="str">
        <f t="shared" si="23"/>
        <v/>
      </c>
      <c r="AK39" s="16">
        <f t="shared" si="24"/>
        <v>5</v>
      </c>
      <c r="AL39" s="16">
        <f t="shared" si="25"/>
        <v>4</v>
      </c>
      <c r="AM39" s="16">
        <f t="shared" si="26"/>
        <v>3</v>
      </c>
      <c r="AN39" s="16">
        <f t="shared" si="27"/>
        <v>2</v>
      </c>
      <c r="AO39" s="16">
        <f t="shared" si="28"/>
        <v>5</v>
      </c>
      <c r="AP39" s="16">
        <f t="shared" si="30"/>
        <v>5</v>
      </c>
    </row>
    <row r="40" spans="1:42" x14ac:dyDescent="0.25">
      <c r="A40" s="4" t="str">
        <f t="shared" si="2"/>
        <v>84-9.6</v>
      </c>
      <c r="B40" s="16">
        <v>9.6063845844595299</v>
      </c>
      <c r="C40" s="16">
        <v>84</v>
      </c>
      <c r="D40" s="16">
        <v>523250</v>
      </c>
      <c r="E40" s="16">
        <v>746</v>
      </c>
      <c r="F40" s="16">
        <v>1064.38810318026</v>
      </c>
      <c r="G40" s="16">
        <v>80.971133119198498</v>
      </c>
      <c r="H40" s="16" t="s">
        <v>1317</v>
      </c>
      <c r="I40" s="16" t="s">
        <v>484</v>
      </c>
      <c r="J40" s="16" t="s">
        <v>5</v>
      </c>
      <c r="K40" s="16">
        <v>302285.45632866799</v>
      </c>
      <c r="L40" s="16">
        <v>29543.2889384765</v>
      </c>
      <c r="M40" s="4" t="str">
        <f>IF(ISERROR(VLOOKUP(A40,BW_2021_04_19!A:K,11,FALSE))=TRUE,(IF(ISERROR(VLOOKUP((CONCATENATE(ROUND(C40,0),"-",ROUND(B40-0.1,1))),BW_2021_04_19!A:K,11,FALSE))=TRUE,(IF(ISERROR(VLOOKUP((CONCATENATE(ROUND(C40,0),"-",ROUND(B40+0.1,1))),BW_2021_04_19!A:K,11,FALSE))=TRUE,(IF(ISERROR(VLOOKUP((CONCATENATE(ROUND(C40,0),"-",ROUND(B40-0.2,1))),BW_2021_04_19!A:K,11,FALSE))=TRUE, (IF(ISERROR(VLOOKUP((CONCATENATE(ROUND(C40,0),"-",ROUND(B40+0.2,1))),BW_2021_04_19!A:K,11,FALSE))=TRUE,"0",VLOOKUP((CONCATENATE(ROUND(C40,0),"-",ROUND(B40+0.2,1))),BW_2021_04_19!A:K,11,FALSE))),VLOOKUP((CONCATENATE(ROUND(C40,0),"-",ROUND(B40-0.2,1))),BW_2021_04_19!A:K,11,FALSE))),VLOOKUP((CONCATENATE(ROUND(C40,0),"-",ROUND(B40+0.1,1))),BW_2021_04_19!A:K,11,FALSE))),VLOOKUP((CONCATENATE(ROUND(C40,0),"-",ROUND(B40-0.1,1))),BW_2021_04_19!A:K,11,FALSE))),VLOOKUP(A40,BW_2021_04_19!A:K,11,FALSE))</f>
        <v>0</v>
      </c>
      <c r="N40" s="4" t="str">
        <f t="shared" si="3"/>
        <v>0</v>
      </c>
      <c r="O40" s="4">
        <f t="shared" si="4"/>
        <v>302285</v>
      </c>
      <c r="P40" s="4">
        <f>IF(O40="0","0",O40*1000/Proben_Infos!$J$3*Proben_Infos!$K$3*(0.05/Proben_Infos!$L$3)*(0.001/Proben_Infos!$M$3))</f>
        <v>1209140</v>
      </c>
      <c r="Q40" s="16">
        <f>ROUND(100/Proben_Infos!$H$3*P40,0)</f>
        <v>27</v>
      </c>
      <c r="R40" s="12">
        <f>B40+Proben_Infos!$D$3</f>
        <v>9.5984845844595306</v>
      </c>
      <c r="S40" s="4" t="str">
        <f t="shared" si="5"/>
        <v>84-9.6</v>
      </c>
      <c r="T40" s="16">
        <f t="shared" si="13"/>
        <v>746</v>
      </c>
      <c r="U40" s="4">
        <f>F40+Proben_Infos!$G$3</f>
        <v>1063.38810318026</v>
      </c>
      <c r="V40" s="16">
        <f t="shared" si="14"/>
        <v>81</v>
      </c>
      <c r="W40" s="4" t="str">
        <f t="shared" si="6"/>
        <v>GC_PBMZ_84_RI_1063</v>
      </c>
      <c r="X40" s="4">
        <f>Proben_Infos!$A$3</f>
        <v>72100736</v>
      </c>
      <c r="Y40" s="12" t="str">
        <f>IF(ISNA(VLOOKUP(D40,Proben_Infos!C:E,3,0)),"",VLOOKUP(D40,Proben_Infos!C:E,3,0))</f>
        <v/>
      </c>
      <c r="Z40" s="16" t="str">
        <f t="shared" si="15"/>
        <v>84-9.6</v>
      </c>
      <c r="AA40" s="16" t="str">
        <f t="shared" si="16"/>
        <v>84-9.7</v>
      </c>
      <c r="AB40" s="16" t="str">
        <f t="shared" si="17"/>
        <v>84-9.5</v>
      </c>
      <c r="AC40" s="16" t="str">
        <f t="shared" si="18"/>
        <v>84-9.8</v>
      </c>
      <c r="AD40" s="16" t="str">
        <f t="shared" si="19"/>
        <v>84-9.4</v>
      </c>
      <c r="AE40" s="16">
        <f t="shared" si="20"/>
        <v>27</v>
      </c>
      <c r="AF40" s="16" t="str">
        <f t="shared" si="21"/>
        <v>GC_PBMZ_84_RI_1063</v>
      </c>
      <c r="AG40" s="16" t="str">
        <f t="shared" si="22"/>
        <v/>
      </c>
      <c r="AH40" s="12" t="str">
        <f t="shared" si="11"/>
        <v/>
      </c>
      <c r="AI40" s="12" t="str">
        <f>IF(ISNA(VLOOKUP(D40,Proben_Infos!L:O,3,0)),"",VLOOKUP(D40,Proben_Infos!L:O,3,0))</f>
        <v/>
      </c>
      <c r="AJ40" s="16" t="str">
        <f t="shared" si="23"/>
        <v/>
      </c>
      <c r="AK40" s="16" t="str">
        <f t="shared" si="24"/>
        <v/>
      </c>
      <c r="AL40" s="16">
        <f t="shared" si="25"/>
        <v>4</v>
      </c>
      <c r="AM40" s="16">
        <f t="shared" si="26"/>
        <v>3</v>
      </c>
      <c r="AN40" s="16">
        <f t="shared" si="27"/>
        <v>2</v>
      </c>
      <c r="AO40" s="16">
        <f t="shared" si="28"/>
        <v>4</v>
      </c>
      <c r="AP40" s="16">
        <f t="shared" si="30"/>
        <v>4</v>
      </c>
    </row>
    <row r="41" spans="1:42" x14ac:dyDescent="0.25">
      <c r="A41" s="4" t="str">
        <f t="shared" si="2"/>
        <v>57-9.6</v>
      </c>
      <c r="B41" s="16">
        <v>9.6088051042837908</v>
      </c>
      <c r="C41" s="16">
        <v>57.099998474121101</v>
      </c>
      <c r="D41" s="16" t="s">
        <v>779</v>
      </c>
      <c r="E41" s="16">
        <v>858</v>
      </c>
      <c r="F41" s="16">
        <v>1064.5136607535501</v>
      </c>
      <c r="G41" s="16">
        <v>74.850297203768804</v>
      </c>
      <c r="H41" s="16" t="s">
        <v>780</v>
      </c>
      <c r="I41" s="16" t="s">
        <v>271</v>
      </c>
      <c r="J41" s="16" t="s">
        <v>5</v>
      </c>
      <c r="K41" s="16">
        <v>456653.75099967502</v>
      </c>
      <c r="L41" s="16">
        <v>94619.755260362203</v>
      </c>
      <c r="M41" s="4">
        <f>IF(ISERROR(VLOOKUP(A41,BW_2021_04_19!A:K,11,FALSE))=TRUE,(IF(ISERROR(VLOOKUP((CONCATENATE(ROUND(C41,0),"-",ROUND(B41-0.1,1))),BW_2021_04_19!A:K,11,FALSE))=TRUE,(IF(ISERROR(VLOOKUP((CONCATENATE(ROUND(C41,0),"-",ROUND(B41+0.1,1))),BW_2021_04_19!A:K,11,FALSE))=TRUE,(IF(ISERROR(VLOOKUP((CONCATENATE(ROUND(C41,0),"-",ROUND(B41-0.2,1))),BW_2021_04_19!A:K,11,FALSE))=TRUE, (IF(ISERROR(VLOOKUP((CONCATENATE(ROUND(C41,0),"-",ROUND(B41+0.2,1))),BW_2021_04_19!A:K,11,FALSE))=TRUE,"0",VLOOKUP((CONCATENATE(ROUND(C41,0),"-",ROUND(B41+0.2,1))),BW_2021_04_19!A:K,11,FALSE))),VLOOKUP((CONCATENATE(ROUND(C41,0),"-",ROUND(B41-0.2,1))),BW_2021_04_19!A:K,11,FALSE))),VLOOKUP((CONCATENATE(ROUND(C41,0),"-",ROUND(B41+0.1,1))),BW_2021_04_19!A:K,11,FALSE))),VLOOKUP((CONCATENATE(ROUND(C41,0),"-",ROUND(B41-0.1,1))),BW_2021_04_19!A:K,11,FALSE))),VLOOKUP(A41,BW_2021_04_19!A:K,11,FALSE))</f>
        <v>481489.65744948998</v>
      </c>
      <c r="N41" s="4">
        <f t="shared" si="3"/>
        <v>481489.65744948998</v>
      </c>
      <c r="O41" s="4">
        <f t="shared" si="4"/>
        <v>0</v>
      </c>
      <c r="P41" s="4">
        <f>IF(O41="0","0",O41*1000/Proben_Infos!$J$3*Proben_Infos!$K$3*(0.05/Proben_Infos!$L$3)*(0.001/Proben_Infos!$M$3))</f>
        <v>0</v>
      </c>
      <c r="Q41" s="16">
        <f>ROUND(100/Proben_Infos!$H$3*P41,0)</f>
        <v>0</v>
      </c>
      <c r="R41" s="12">
        <f>B41+Proben_Infos!$D$3</f>
        <v>9.6009051042837914</v>
      </c>
      <c r="S41" s="4" t="str">
        <f t="shared" si="5"/>
        <v>57-9.6</v>
      </c>
      <c r="T41" s="16">
        <f t="shared" si="13"/>
        <v>858</v>
      </c>
      <c r="U41" s="4">
        <f>F41+Proben_Infos!$G$3</f>
        <v>1063.5136607535501</v>
      </c>
      <c r="V41" s="16">
        <f t="shared" si="14"/>
        <v>74.900000000000006</v>
      </c>
      <c r="W41" s="4" t="str">
        <f t="shared" si="6"/>
        <v>GC_PBMZ_57_RI_1064</v>
      </c>
      <c r="X41" s="4">
        <f>Proben_Infos!$A$3</f>
        <v>72100736</v>
      </c>
      <c r="Y41" s="12" t="str">
        <f>IF(ISNA(VLOOKUP(D41,Proben_Infos!C:E,3,0)),"",VLOOKUP(D41,Proben_Infos!C:E,3,0))</f>
        <v/>
      </c>
      <c r="Z41" s="16" t="str">
        <f t="shared" si="15"/>
        <v>57-9.6</v>
      </c>
      <c r="AA41" s="16" t="str">
        <f t="shared" si="16"/>
        <v>57-9.7</v>
      </c>
      <c r="AB41" s="16" t="str">
        <f t="shared" si="17"/>
        <v>57-9.5</v>
      </c>
      <c r="AC41" s="16" t="str">
        <f t="shared" si="18"/>
        <v>57-9.8</v>
      </c>
      <c r="AD41" s="16" t="str">
        <f t="shared" si="19"/>
        <v>57-9.4</v>
      </c>
      <c r="AE41" s="16">
        <f t="shared" si="20"/>
        <v>0</v>
      </c>
      <c r="AF41" s="16" t="str">
        <f t="shared" si="21"/>
        <v>GC_PBMZ_57_RI_1064</v>
      </c>
      <c r="AG41" s="16" t="str">
        <f t="shared" si="22"/>
        <v/>
      </c>
      <c r="AH41" s="12" t="str">
        <f t="shared" si="11"/>
        <v/>
      </c>
      <c r="AI41" s="12" t="str">
        <f>IF(ISNA(VLOOKUP(D41,Proben_Infos!L:O,3,0)),"",VLOOKUP(D41,Proben_Infos!L:O,3,0))</f>
        <v/>
      </c>
      <c r="AJ41" s="16">
        <f t="shared" si="23"/>
        <v>6</v>
      </c>
      <c r="AK41" s="16">
        <f t="shared" si="24"/>
        <v>5</v>
      </c>
      <c r="AL41" s="16">
        <f t="shared" si="25"/>
        <v>4</v>
      </c>
      <c r="AM41" s="16">
        <f t="shared" si="26"/>
        <v>3</v>
      </c>
      <c r="AN41" s="16">
        <f t="shared" si="27"/>
        <v>2</v>
      </c>
      <c r="AO41" s="16">
        <f t="shared" si="28"/>
        <v>6</v>
      </c>
      <c r="AP41" s="16">
        <f t="shared" si="30"/>
        <v>6</v>
      </c>
    </row>
    <row r="42" spans="1:42" x14ac:dyDescent="0.25">
      <c r="A42" s="4" t="str">
        <f t="shared" si="2"/>
        <v>71-9.7</v>
      </c>
      <c r="B42" s="16">
        <v>9.6726808019677701</v>
      </c>
      <c r="C42" s="16">
        <v>71</v>
      </c>
      <c r="D42" s="16" t="s">
        <v>1780</v>
      </c>
      <c r="E42" s="16">
        <v>1206</v>
      </c>
      <c r="F42" s="16">
        <v>1067.8270306807101</v>
      </c>
      <c r="G42" s="16">
        <v>61.7924919575646</v>
      </c>
      <c r="H42" s="16" t="s">
        <v>1781</v>
      </c>
      <c r="I42" s="16" t="s">
        <v>304</v>
      </c>
      <c r="J42" s="16" t="s">
        <v>5</v>
      </c>
      <c r="K42" s="16">
        <v>201435.540104955</v>
      </c>
      <c r="L42" s="16">
        <v>94602.454599074204</v>
      </c>
      <c r="M42" s="4">
        <f>IF(ISERROR(VLOOKUP(A42,BW_2021_04_19!A:K,11,FALSE))=TRUE,(IF(ISERROR(VLOOKUP((CONCATENATE(ROUND(C42,0),"-",ROUND(B42-0.1,1))),BW_2021_04_19!A:K,11,FALSE))=TRUE,(IF(ISERROR(VLOOKUP((CONCATENATE(ROUND(C42,0),"-",ROUND(B42+0.1,1))),BW_2021_04_19!A:K,11,FALSE))=TRUE,(IF(ISERROR(VLOOKUP((CONCATENATE(ROUND(C42,0),"-",ROUND(B42-0.2,1))),BW_2021_04_19!A:K,11,FALSE))=TRUE, (IF(ISERROR(VLOOKUP((CONCATENATE(ROUND(C42,0),"-",ROUND(B42+0.2,1))),BW_2021_04_19!A:K,11,FALSE))=TRUE,"0",VLOOKUP((CONCATENATE(ROUND(C42,0),"-",ROUND(B42+0.2,1))),BW_2021_04_19!A:K,11,FALSE))),VLOOKUP((CONCATENATE(ROUND(C42,0),"-",ROUND(B42-0.2,1))),BW_2021_04_19!A:K,11,FALSE))),VLOOKUP((CONCATENATE(ROUND(C42,0),"-",ROUND(B42+0.1,1))),BW_2021_04_19!A:K,11,FALSE))),VLOOKUP((CONCATENATE(ROUND(C42,0),"-",ROUND(B42-0.1,1))),BW_2021_04_19!A:K,11,FALSE))),VLOOKUP(A42,BW_2021_04_19!A:K,11,FALSE))</f>
        <v>192548.67040814101</v>
      </c>
      <c r="N42" s="4">
        <f t="shared" si="3"/>
        <v>192548.67040814101</v>
      </c>
      <c r="O42" s="4">
        <f t="shared" si="4"/>
        <v>8887</v>
      </c>
      <c r="P42" s="4">
        <f>IF(O42="0","0",O42*1000/Proben_Infos!$J$3*Proben_Infos!$K$3*(0.05/Proben_Infos!$L$3)*(0.001/Proben_Infos!$M$3))</f>
        <v>35548</v>
      </c>
      <c r="Q42" s="16">
        <f>ROUND(100/Proben_Infos!$H$3*P42,0)</f>
        <v>1</v>
      </c>
      <c r="R42" s="12">
        <f>B42+Proben_Infos!$D$3</f>
        <v>9.6647808019677708</v>
      </c>
      <c r="S42" s="4" t="str">
        <f t="shared" si="5"/>
        <v>71-9.7</v>
      </c>
      <c r="T42" s="16">
        <f t="shared" si="13"/>
        <v>1206</v>
      </c>
      <c r="U42" s="4">
        <f>F42+Proben_Infos!$G$3</f>
        <v>1066.8270306807101</v>
      </c>
      <c r="V42" s="16">
        <f t="shared" si="14"/>
        <v>61.8</v>
      </c>
      <c r="W42" s="4" t="str">
        <f t="shared" si="6"/>
        <v>GC_PBMZ_71_RI_1067</v>
      </c>
      <c r="X42" s="4">
        <f>Proben_Infos!$A$3</f>
        <v>72100736</v>
      </c>
      <c r="Y42" s="12" t="str">
        <f>IF(ISNA(VLOOKUP(D42,Proben_Infos!C:E,3,0)),"",VLOOKUP(D42,Proben_Infos!C:E,3,0))</f>
        <v/>
      </c>
      <c r="Z42" s="16" t="str">
        <f t="shared" si="15"/>
        <v>71-9.7</v>
      </c>
      <c r="AA42" s="16" t="str">
        <f t="shared" si="16"/>
        <v>71-9.8</v>
      </c>
      <c r="AB42" s="16" t="str">
        <f t="shared" si="17"/>
        <v>71-9.6</v>
      </c>
      <c r="AC42" s="16" t="str">
        <f t="shared" si="18"/>
        <v>71-9.9</v>
      </c>
      <c r="AD42" s="16" t="str">
        <f t="shared" si="19"/>
        <v>71-9.5</v>
      </c>
      <c r="AE42" s="16">
        <f t="shared" si="20"/>
        <v>1</v>
      </c>
      <c r="AF42" s="16" t="str">
        <f t="shared" si="21"/>
        <v>GC_PBMZ_71_RI_1067</v>
      </c>
      <c r="AG42" s="16" t="str">
        <f t="shared" si="22"/>
        <v/>
      </c>
      <c r="AH42" s="12" t="str">
        <f t="shared" si="11"/>
        <v/>
      </c>
      <c r="AI42" s="12" t="str">
        <f>IF(ISNA(VLOOKUP(D42,Proben_Infos!L:O,3,0)),"",VLOOKUP(D42,Proben_Infos!L:O,3,0))</f>
        <v/>
      </c>
      <c r="AJ42" s="16">
        <f t="shared" si="23"/>
        <v>6</v>
      </c>
      <c r="AK42" s="16">
        <f t="shared" si="24"/>
        <v>5</v>
      </c>
      <c r="AL42" s="16">
        <f t="shared" si="25"/>
        <v>4</v>
      </c>
      <c r="AM42" s="16">
        <f t="shared" si="26"/>
        <v>3</v>
      </c>
      <c r="AN42" s="16">
        <f t="shared" si="27"/>
        <v>2</v>
      </c>
      <c r="AO42" s="16">
        <f t="shared" si="28"/>
        <v>6</v>
      </c>
      <c r="AP42" s="16">
        <f t="shared" si="30"/>
        <v>6</v>
      </c>
    </row>
    <row r="43" spans="1:42" x14ac:dyDescent="0.25">
      <c r="A43" s="4" t="str">
        <f t="shared" si="2"/>
        <v>57-9.7</v>
      </c>
      <c r="B43" s="16">
        <v>9.7201555846102501</v>
      </c>
      <c r="C43" s="16">
        <v>57</v>
      </c>
      <c r="D43" s="16" t="s">
        <v>1318</v>
      </c>
      <c r="E43" s="16">
        <v>749</v>
      </c>
      <c r="F43" s="16">
        <v>1070.2896498427499</v>
      </c>
      <c r="G43" s="16">
        <v>76.020783268680901</v>
      </c>
      <c r="H43" s="16" t="s">
        <v>1319</v>
      </c>
      <c r="I43" s="16" t="s">
        <v>484</v>
      </c>
      <c r="J43" s="16" t="s">
        <v>5</v>
      </c>
      <c r="K43" s="16">
        <v>103110.992162098</v>
      </c>
      <c r="L43" s="16">
        <v>48489.278012859897</v>
      </c>
      <c r="M43" s="4">
        <f>IF(ISERROR(VLOOKUP(A43,BW_2021_04_19!A:K,11,FALSE))=TRUE,(IF(ISERROR(VLOOKUP((CONCATENATE(ROUND(C43,0),"-",ROUND(B43-0.1,1))),BW_2021_04_19!A:K,11,FALSE))=TRUE,(IF(ISERROR(VLOOKUP((CONCATENATE(ROUND(C43,0),"-",ROUND(B43+0.1,1))),BW_2021_04_19!A:K,11,FALSE))=TRUE,(IF(ISERROR(VLOOKUP((CONCATENATE(ROUND(C43,0),"-",ROUND(B43-0.2,1))),BW_2021_04_19!A:K,11,FALSE))=TRUE, (IF(ISERROR(VLOOKUP((CONCATENATE(ROUND(C43,0),"-",ROUND(B43+0.2,1))),BW_2021_04_19!A:K,11,FALSE))=TRUE,"0",VLOOKUP((CONCATENATE(ROUND(C43,0),"-",ROUND(B43+0.2,1))),BW_2021_04_19!A:K,11,FALSE))),VLOOKUP((CONCATENATE(ROUND(C43,0),"-",ROUND(B43-0.2,1))),BW_2021_04_19!A:K,11,FALSE))),VLOOKUP((CONCATENATE(ROUND(C43,0),"-",ROUND(B43+0.1,1))),BW_2021_04_19!A:K,11,FALSE))),VLOOKUP((CONCATENATE(ROUND(C43,0),"-",ROUND(B43-0.1,1))),BW_2021_04_19!A:K,11,FALSE))),VLOOKUP(A43,BW_2021_04_19!A:K,11,FALSE))</f>
        <v>338040.99416484899</v>
      </c>
      <c r="N43" s="4">
        <f t="shared" si="3"/>
        <v>338040.99416484899</v>
      </c>
      <c r="O43" s="4">
        <f t="shared" si="4"/>
        <v>0</v>
      </c>
      <c r="P43" s="4">
        <f>IF(O43="0","0",O43*1000/Proben_Infos!$J$3*Proben_Infos!$K$3*(0.05/Proben_Infos!$L$3)*(0.001/Proben_Infos!$M$3))</f>
        <v>0</v>
      </c>
      <c r="Q43" s="16">
        <f>ROUND(100/Proben_Infos!$H$3*P43,0)</f>
        <v>0</v>
      </c>
      <c r="R43" s="12">
        <f>B43+Proben_Infos!$D$3</f>
        <v>9.7122555846102507</v>
      </c>
      <c r="S43" s="4" t="str">
        <f t="shared" si="5"/>
        <v>57-9.7</v>
      </c>
      <c r="T43" s="16">
        <f t="shared" si="13"/>
        <v>749</v>
      </c>
      <c r="U43" s="4">
        <f>F43+Proben_Infos!$G$3</f>
        <v>1069.2896498427499</v>
      </c>
      <c r="V43" s="16">
        <f t="shared" si="14"/>
        <v>76</v>
      </c>
      <c r="W43" s="4" t="str">
        <f t="shared" si="6"/>
        <v>GC_PBMZ_57_RI_1069</v>
      </c>
      <c r="X43" s="4">
        <f>Proben_Infos!$A$3</f>
        <v>72100736</v>
      </c>
      <c r="Y43" s="12" t="str">
        <f>IF(ISNA(VLOOKUP(D43,Proben_Infos!C:E,3,0)),"",VLOOKUP(D43,Proben_Infos!C:E,3,0))</f>
        <v/>
      </c>
      <c r="Z43" s="16" t="str">
        <f t="shared" si="15"/>
        <v>57-9.7</v>
      </c>
      <c r="AA43" s="16" t="str">
        <f t="shared" si="16"/>
        <v>57-9.8</v>
      </c>
      <c r="AB43" s="16" t="str">
        <f t="shared" si="17"/>
        <v>57-9.6</v>
      </c>
      <c r="AC43" s="16" t="str">
        <f t="shared" si="18"/>
        <v>57-9.9</v>
      </c>
      <c r="AD43" s="16" t="str">
        <f t="shared" si="19"/>
        <v>57-9.5</v>
      </c>
      <c r="AE43" s="16">
        <f t="shared" si="20"/>
        <v>0</v>
      </c>
      <c r="AF43" s="16" t="str">
        <f t="shared" si="21"/>
        <v>GC_PBMZ_57_RI_1069</v>
      </c>
      <c r="AG43" s="16" t="str">
        <f t="shared" si="22"/>
        <v/>
      </c>
      <c r="AH43" s="12" t="str">
        <f t="shared" si="11"/>
        <v/>
      </c>
      <c r="AI43" s="12" t="str">
        <f>IF(ISNA(VLOOKUP(D43,Proben_Infos!L:O,3,0)),"",VLOOKUP(D43,Proben_Infos!L:O,3,0))</f>
        <v/>
      </c>
      <c r="AJ43" s="16">
        <f t="shared" si="23"/>
        <v>6</v>
      </c>
      <c r="AK43" s="16">
        <f t="shared" si="24"/>
        <v>5</v>
      </c>
      <c r="AL43" s="16">
        <f t="shared" si="25"/>
        <v>4</v>
      </c>
      <c r="AM43" s="16">
        <f t="shared" si="26"/>
        <v>3</v>
      </c>
      <c r="AN43" s="16">
        <f t="shared" si="27"/>
        <v>2</v>
      </c>
      <c r="AO43" s="16">
        <f t="shared" si="28"/>
        <v>6</v>
      </c>
      <c r="AP43" s="16">
        <f t="shared" si="30"/>
        <v>6</v>
      </c>
    </row>
    <row r="44" spans="1:42" ht="15" customHeight="1" x14ac:dyDescent="0.25">
      <c r="A44" s="4" t="str">
        <f t="shared" si="2"/>
        <v>105-9.8</v>
      </c>
      <c r="B44" s="16">
        <v>9.7994265548565096</v>
      </c>
      <c r="C44" s="16">
        <v>105</v>
      </c>
      <c r="D44" s="16" t="s">
        <v>218</v>
      </c>
      <c r="E44" s="16"/>
      <c r="F44" s="16">
        <v>1074.40160569504</v>
      </c>
      <c r="G44" s="16">
        <v>85.988265709888495</v>
      </c>
      <c r="H44" s="16" t="s">
        <v>219</v>
      </c>
      <c r="I44" s="16" t="s">
        <v>220</v>
      </c>
      <c r="J44" s="16" t="s">
        <v>79</v>
      </c>
      <c r="K44" s="16">
        <v>295036.19369479897</v>
      </c>
      <c r="L44" s="16">
        <v>95123.662129974095</v>
      </c>
      <c r="M44" s="4">
        <f>IF(ISERROR(VLOOKUP(A44,BW_2021_04_19!A:K,11,FALSE))=TRUE,(IF(ISERROR(VLOOKUP((CONCATENATE(ROUND(C44,0),"-",ROUND(B44-0.1,1))),BW_2021_04_19!A:K,11,FALSE))=TRUE,(IF(ISERROR(VLOOKUP((CONCATENATE(ROUND(C44,0),"-",ROUND(B44+0.1,1))),BW_2021_04_19!A:K,11,FALSE))=TRUE,(IF(ISERROR(VLOOKUP((CONCATENATE(ROUND(C44,0),"-",ROUND(B44-0.2,1))),BW_2021_04_19!A:K,11,FALSE))=TRUE, (IF(ISERROR(VLOOKUP((CONCATENATE(ROUND(C44,0),"-",ROUND(B44+0.2,1))),BW_2021_04_19!A:K,11,FALSE))=TRUE,"0",VLOOKUP((CONCATENATE(ROUND(C44,0),"-",ROUND(B44+0.2,1))),BW_2021_04_19!A:K,11,FALSE))),VLOOKUP((CONCATENATE(ROUND(C44,0),"-",ROUND(B44-0.2,1))),BW_2021_04_19!A:K,11,FALSE))),VLOOKUP((CONCATENATE(ROUND(C44,0),"-",ROUND(B44+0.1,1))),BW_2021_04_19!A:K,11,FALSE))),VLOOKUP((CONCATENATE(ROUND(C44,0),"-",ROUND(B44-0.1,1))),BW_2021_04_19!A:K,11,FALSE))),VLOOKUP(A44,BW_2021_04_19!A:K,11,FALSE))</f>
        <v>61608.0260360873</v>
      </c>
      <c r="N44" s="4">
        <f t="shared" si="3"/>
        <v>61608.0260360873</v>
      </c>
      <c r="O44" s="4">
        <f t="shared" si="4"/>
        <v>233428</v>
      </c>
      <c r="P44" s="4">
        <f>IF(O44="0","0",O44*1000/Proben_Infos!$J$3*Proben_Infos!$K$3*(0.05/Proben_Infos!$L$3)*(0.001/Proben_Infos!$M$3))</f>
        <v>933712</v>
      </c>
      <c r="Q44" s="16">
        <f>ROUND(100/Proben_Infos!$H$3*P44,0)</f>
        <v>21</v>
      </c>
      <c r="R44" s="12">
        <f>B44+Proben_Infos!$D$3</f>
        <v>9.7915265548565102</v>
      </c>
      <c r="S44" s="4" t="str">
        <f t="shared" si="5"/>
        <v>105-9.8</v>
      </c>
      <c r="T44" s="16" t="str">
        <f t="shared" si="13"/>
        <v/>
      </c>
      <c r="U44" s="4">
        <f>F44+Proben_Infos!$G$3</f>
        <v>1073.40160569504</v>
      </c>
      <c r="V44" s="16">
        <f t="shared" si="14"/>
        <v>86</v>
      </c>
      <c r="W44" s="4" t="str">
        <f t="shared" si="6"/>
        <v>GC_PBMZ_105_RI_1073</v>
      </c>
      <c r="X44" s="4">
        <f>Proben_Infos!$A$3</f>
        <v>72100736</v>
      </c>
      <c r="Y44" s="12" t="str">
        <f>IF(ISNA(VLOOKUP(D44,Proben_Infos!C:E,3,0)),"",VLOOKUP(D44,Proben_Infos!C:E,3,0))</f>
        <v/>
      </c>
      <c r="Z44" s="16" t="str">
        <f t="shared" si="15"/>
        <v>105-9.8</v>
      </c>
      <c r="AA44" s="16" t="str">
        <f t="shared" si="16"/>
        <v>105-9.9</v>
      </c>
      <c r="AB44" s="16" t="str">
        <f t="shared" si="17"/>
        <v>105-9.7</v>
      </c>
      <c r="AC44" s="16" t="str">
        <f t="shared" si="18"/>
        <v>105-10</v>
      </c>
      <c r="AD44" s="16" t="str">
        <f t="shared" si="19"/>
        <v>105-9.6</v>
      </c>
      <c r="AE44" s="16">
        <f t="shared" si="20"/>
        <v>21</v>
      </c>
      <c r="AF44" s="16" t="str">
        <f t="shared" si="21"/>
        <v>GC_PBMZ_105_RI_1073</v>
      </c>
      <c r="AG44" s="16" t="str">
        <f t="shared" si="22"/>
        <v/>
      </c>
      <c r="AH44" s="12" t="str">
        <f t="shared" si="11"/>
        <v/>
      </c>
      <c r="AI44" s="12" t="str">
        <f>IF(ISNA(VLOOKUP(D44,Proben_Infos!L:O,3,0)),"",VLOOKUP(D44,Proben_Infos!L:O,3,0))</f>
        <v>x</v>
      </c>
      <c r="AJ44" s="16" t="str">
        <f t="shared" si="23"/>
        <v/>
      </c>
      <c r="AK44" s="16" t="str">
        <f t="shared" si="24"/>
        <v/>
      </c>
      <c r="AL44" s="16" t="str">
        <f t="shared" si="25"/>
        <v/>
      </c>
      <c r="AM44" s="16">
        <f t="shared" si="26"/>
        <v>3</v>
      </c>
      <c r="AN44" s="16">
        <f t="shared" si="27"/>
        <v>1</v>
      </c>
      <c r="AO44" s="16">
        <f t="shared" si="28"/>
        <v>3</v>
      </c>
      <c r="AP44" s="16">
        <f t="shared" si="30"/>
        <v>4</v>
      </c>
    </row>
    <row r="45" spans="1:42" x14ac:dyDescent="0.25">
      <c r="A45" s="4" t="str">
        <f t="shared" si="2"/>
        <v>57-9.8</v>
      </c>
      <c r="B45" s="16">
        <v>9.8463423805690304</v>
      </c>
      <c r="C45" s="16">
        <v>57</v>
      </c>
      <c r="D45" s="16" t="s">
        <v>781</v>
      </c>
      <c r="E45" s="16">
        <v>929</v>
      </c>
      <c r="F45" s="16">
        <v>1076.8352305580099</v>
      </c>
      <c r="G45" s="16">
        <v>79.598197796218301</v>
      </c>
      <c r="H45" s="16" t="s">
        <v>782</v>
      </c>
      <c r="I45" s="16" t="s">
        <v>139</v>
      </c>
      <c r="J45" s="16" t="s">
        <v>5</v>
      </c>
      <c r="K45" s="16">
        <v>363046.29960079101</v>
      </c>
      <c r="L45" s="16">
        <v>129307.610798051</v>
      </c>
      <c r="M45" s="4">
        <f>IF(ISERROR(VLOOKUP(A45,BW_2021_04_19!A:K,11,FALSE))=TRUE,(IF(ISERROR(VLOOKUP((CONCATENATE(ROUND(C45,0),"-",ROUND(B45-0.1,1))),BW_2021_04_19!A:K,11,FALSE))=TRUE,(IF(ISERROR(VLOOKUP((CONCATENATE(ROUND(C45,0),"-",ROUND(B45+0.1,1))),BW_2021_04_19!A:K,11,FALSE))=TRUE,(IF(ISERROR(VLOOKUP((CONCATENATE(ROUND(C45,0),"-",ROUND(B45-0.2,1))),BW_2021_04_19!A:K,11,FALSE))=TRUE, (IF(ISERROR(VLOOKUP((CONCATENATE(ROUND(C45,0),"-",ROUND(B45+0.2,1))),BW_2021_04_19!A:K,11,FALSE))=TRUE,"0",VLOOKUP((CONCATENATE(ROUND(C45,0),"-",ROUND(B45+0.2,1))),BW_2021_04_19!A:K,11,FALSE))),VLOOKUP((CONCATENATE(ROUND(C45,0),"-",ROUND(B45-0.2,1))),BW_2021_04_19!A:K,11,FALSE))),VLOOKUP((CONCATENATE(ROUND(C45,0),"-",ROUND(B45+0.1,1))),BW_2021_04_19!A:K,11,FALSE))),VLOOKUP((CONCATENATE(ROUND(C45,0),"-",ROUND(B45-0.1,1))),BW_2021_04_19!A:K,11,FALSE))),VLOOKUP(A45,BW_2021_04_19!A:K,11,FALSE))</f>
        <v>338040.99416484899</v>
      </c>
      <c r="N45" s="4">
        <f t="shared" si="3"/>
        <v>338040.99416484899</v>
      </c>
      <c r="O45" s="4">
        <f t="shared" si="4"/>
        <v>25005</v>
      </c>
      <c r="P45" s="4">
        <f>IF(O45="0","0",O45*1000/Proben_Infos!$J$3*Proben_Infos!$K$3*(0.05/Proben_Infos!$L$3)*(0.001/Proben_Infos!$M$3))</f>
        <v>100020</v>
      </c>
      <c r="Q45" s="16">
        <f>ROUND(100/Proben_Infos!$H$3*P45,0)</f>
        <v>2</v>
      </c>
      <c r="R45" s="12">
        <f>B45+Proben_Infos!$D$3</f>
        <v>9.8384423805690311</v>
      </c>
      <c r="S45" s="4" t="str">
        <f t="shared" si="5"/>
        <v>57-9.8</v>
      </c>
      <c r="T45" s="16">
        <f t="shared" si="13"/>
        <v>929</v>
      </c>
      <c r="U45" s="4">
        <f>F45+Proben_Infos!$G$3</f>
        <v>1075.8352305580099</v>
      </c>
      <c r="V45" s="16">
        <f t="shared" si="14"/>
        <v>79.599999999999994</v>
      </c>
      <c r="W45" s="4" t="str">
        <f t="shared" si="6"/>
        <v>GC_PBMZ_57_RI_1076</v>
      </c>
      <c r="X45" s="4">
        <f>Proben_Infos!$A$3</f>
        <v>72100736</v>
      </c>
      <c r="Y45" s="12" t="str">
        <f>IF(ISNA(VLOOKUP(D45,Proben_Infos!C:E,3,0)),"",VLOOKUP(D45,Proben_Infos!C:E,3,0))</f>
        <v/>
      </c>
      <c r="Z45" s="16" t="str">
        <f t="shared" si="15"/>
        <v>57-9.8</v>
      </c>
      <c r="AA45" s="16" t="str">
        <f t="shared" si="16"/>
        <v>57-9.9</v>
      </c>
      <c r="AB45" s="16" t="str">
        <f t="shared" si="17"/>
        <v>57-9.7</v>
      </c>
      <c r="AC45" s="16" t="str">
        <f t="shared" si="18"/>
        <v>57-10</v>
      </c>
      <c r="AD45" s="16" t="str">
        <f t="shared" si="19"/>
        <v>57-9.6</v>
      </c>
      <c r="AE45" s="16">
        <f t="shared" si="20"/>
        <v>2</v>
      </c>
      <c r="AF45" s="16" t="str">
        <f t="shared" si="21"/>
        <v>GC_PBMZ_57_RI_1076</v>
      </c>
      <c r="AG45" s="16" t="str">
        <f t="shared" si="22"/>
        <v/>
      </c>
      <c r="AH45" s="12" t="str">
        <f t="shared" si="11"/>
        <v/>
      </c>
      <c r="AI45" s="12" t="str">
        <f>IF(ISNA(VLOOKUP(D45,Proben_Infos!L:O,3,0)),"",VLOOKUP(D45,Proben_Infos!L:O,3,0))</f>
        <v/>
      </c>
      <c r="AJ45" s="16" t="str">
        <f t="shared" si="23"/>
        <v/>
      </c>
      <c r="AK45" s="16">
        <f t="shared" si="24"/>
        <v>5</v>
      </c>
      <c r="AL45" s="16">
        <f t="shared" si="25"/>
        <v>4</v>
      </c>
      <c r="AM45" s="16">
        <f t="shared" si="26"/>
        <v>3</v>
      </c>
      <c r="AN45" s="16">
        <f t="shared" si="27"/>
        <v>2</v>
      </c>
      <c r="AO45" s="16">
        <f t="shared" si="28"/>
        <v>5</v>
      </c>
      <c r="AP45" s="16">
        <f t="shared" si="30"/>
        <v>5</v>
      </c>
    </row>
    <row r="46" spans="1:42" x14ac:dyDescent="0.25">
      <c r="A46" s="4" t="str">
        <f t="shared" si="2"/>
        <v>57-9.8</v>
      </c>
      <c r="B46" s="16">
        <v>9.8470018529763603</v>
      </c>
      <c r="C46" s="16">
        <v>57.099998474121101</v>
      </c>
      <c r="D46" s="16">
        <v>1465084</v>
      </c>
      <c r="E46" s="16">
        <v>971</v>
      </c>
      <c r="F46" s="16">
        <v>1076.8694388112499</v>
      </c>
      <c r="G46" s="16">
        <v>81.844655312845404</v>
      </c>
      <c r="H46" s="16" t="s">
        <v>1320</v>
      </c>
      <c r="I46" s="16" t="s">
        <v>139</v>
      </c>
      <c r="J46" s="16" t="s">
        <v>5</v>
      </c>
      <c r="K46" s="16">
        <v>369636.16261988098</v>
      </c>
      <c r="L46" s="16">
        <v>129307.610798051</v>
      </c>
      <c r="M46" s="4">
        <f>IF(ISERROR(VLOOKUP(A46,BW_2021_04_19!A:K,11,FALSE))=TRUE,(IF(ISERROR(VLOOKUP((CONCATENATE(ROUND(C46,0),"-",ROUND(B46-0.1,1))),BW_2021_04_19!A:K,11,FALSE))=TRUE,(IF(ISERROR(VLOOKUP((CONCATENATE(ROUND(C46,0),"-",ROUND(B46+0.1,1))),BW_2021_04_19!A:K,11,FALSE))=TRUE,(IF(ISERROR(VLOOKUP((CONCATENATE(ROUND(C46,0),"-",ROUND(B46-0.2,1))),BW_2021_04_19!A:K,11,FALSE))=TRUE, (IF(ISERROR(VLOOKUP((CONCATENATE(ROUND(C46,0),"-",ROUND(B46+0.2,1))),BW_2021_04_19!A:K,11,FALSE))=TRUE,"0",VLOOKUP((CONCATENATE(ROUND(C46,0),"-",ROUND(B46+0.2,1))),BW_2021_04_19!A:K,11,FALSE))),VLOOKUP((CONCATENATE(ROUND(C46,0),"-",ROUND(B46-0.2,1))),BW_2021_04_19!A:K,11,FALSE))),VLOOKUP((CONCATENATE(ROUND(C46,0),"-",ROUND(B46+0.1,1))),BW_2021_04_19!A:K,11,FALSE))),VLOOKUP((CONCATENATE(ROUND(C46,0),"-",ROUND(B46-0.1,1))),BW_2021_04_19!A:K,11,FALSE))),VLOOKUP(A46,BW_2021_04_19!A:K,11,FALSE))</f>
        <v>338040.99416484899</v>
      </c>
      <c r="N46" s="4">
        <f t="shared" si="3"/>
        <v>338040.99416484899</v>
      </c>
      <c r="O46" s="4">
        <f t="shared" si="4"/>
        <v>31595</v>
      </c>
      <c r="P46" s="4">
        <f>IF(O46="0","0",O46*1000/Proben_Infos!$J$3*Proben_Infos!$K$3*(0.05/Proben_Infos!$L$3)*(0.001/Proben_Infos!$M$3))</f>
        <v>126380</v>
      </c>
      <c r="Q46" s="16">
        <f>ROUND(100/Proben_Infos!$H$3*P46,0)</f>
        <v>3</v>
      </c>
      <c r="R46" s="12">
        <f>B46+Proben_Infos!$D$3</f>
        <v>9.839101852976361</v>
      </c>
      <c r="S46" s="4" t="str">
        <f t="shared" si="5"/>
        <v>57-9.8</v>
      </c>
      <c r="T46" s="16">
        <f t="shared" si="13"/>
        <v>971</v>
      </c>
      <c r="U46" s="4">
        <f>F46+Proben_Infos!$G$3</f>
        <v>1075.8694388112499</v>
      </c>
      <c r="V46" s="16">
        <f t="shared" si="14"/>
        <v>81.8</v>
      </c>
      <c r="W46" s="4" t="str">
        <f t="shared" si="6"/>
        <v>GC_PBMZ_57_RI_1076</v>
      </c>
      <c r="X46" s="4">
        <f>Proben_Infos!$A$3</f>
        <v>72100736</v>
      </c>
      <c r="Y46" s="12" t="str">
        <f>IF(ISNA(VLOOKUP(D46,Proben_Infos!C:E,3,0)),"",VLOOKUP(D46,Proben_Infos!C:E,3,0))</f>
        <v/>
      </c>
      <c r="Z46" s="16" t="str">
        <f t="shared" si="15"/>
        <v>57-9.8</v>
      </c>
      <c r="AA46" s="16" t="str">
        <f t="shared" si="16"/>
        <v>57-9.9</v>
      </c>
      <c r="AB46" s="16" t="str">
        <f t="shared" si="17"/>
        <v>57-9.7</v>
      </c>
      <c r="AC46" s="16" t="str">
        <f t="shared" si="18"/>
        <v>57-10</v>
      </c>
      <c r="AD46" s="16" t="str">
        <f t="shared" si="19"/>
        <v>57-9.6</v>
      </c>
      <c r="AE46" s="16">
        <f t="shared" si="20"/>
        <v>3</v>
      </c>
      <c r="AF46" s="16" t="str">
        <f t="shared" si="21"/>
        <v>GC_PBMZ_57_RI_1076</v>
      </c>
      <c r="AG46" s="16" t="str">
        <f t="shared" si="22"/>
        <v/>
      </c>
      <c r="AH46" s="12" t="str">
        <f t="shared" si="11"/>
        <v/>
      </c>
      <c r="AI46" s="12" t="str">
        <f>IF(ISNA(VLOOKUP(D46,Proben_Infos!L:O,3,0)),"",VLOOKUP(D46,Proben_Infos!L:O,3,0))</f>
        <v/>
      </c>
      <c r="AJ46" s="16" t="str">
        <f t="shared" si="23"/>
        <v/>
      </c>
      <c r="AK46" s="16" t="str">
        <f t="shared" si="24"/>
        <v/>
      </c>
      <c r="AL46" s="16">
        <f t="shared" si="25"/>
        <v>4</v>
      </c>
      <c r="AM46" s="16">
        <f t="shared" si="26"/>
        <v>3</v>
      </c>
      <c r="AN46" s="16">
        <f t="shared" si="27"/>
        <v>2</v>
      </c>
      <c r="AO46" s="16">
        <f t="shared" si="28"/>
        <v>4</v>
      </c>
      <c r="AP46" s="16">
        <f t="shared" si="30"/>
        <v>4</v>
      </c>
    </row>
    <row r="47" spans="1:42" x14ac:dyDescent="0.25">
      <c r="A47" s="4" t="str">
        <f t="shared" si="2"/>
        <v>99-10</v>
      </c>
      <c r="B47" s="16">
        <v>9.9639967593615495</v>
      </c>
      <c r="C47" s="16">
        <v>99.099998474121094</v>
      </c>
      <c r="D47" s="16" t="s">
        <v>1321</v>
      </c>
      <c r="E47" s="16">
        <v>1242</v>
      </c>
      <c r="F47" s="16">
        <v>1082.93821642938</v>
      </c>
      <c r="G47" s="16">
        <v>85.087512544931599</v>
      </c>
      <c r="H47" s="16" t="s">
        <v>1322</v>
      </c>
      <c r="I47" s="16" t="s">
        <v>512</v>
      </c>
      <c r="J47" s="16" t="s">
        <v>5</v>
      </c>
      <c r="K47" s="16">
        <v>136208.377285831</v>
      </c>
      <c r="L47" s="16">
        <v>55989.376013875903</v>
      </c>
      <c r="M47" s="4" t="str">
        <f>IF(ISERROR(VLOOKUP(A47,BW_2021_04_19!A:K,11,FALSE))=TRUE,(IF(ISERROR(VLOOKUP((CONCATENATE(ROUND(C47,0),"-",ROUND(B47-0.1,1))),BW_2021_04_19!A:K,11,FALSE))=TRUE,(IF(ISERROR(VLOOKUP((CONCATENATE(ROUND(C47,0),"-",ROUND(B47+0.1,1))),BW_2021_04_19!A:K,11,FALSE))=TRUE,(IF(ISERROR(VLOOKUP((CONCATENATE(ROUND(C47,0),"-",ROUND(B47-0.2,1))),BW_2021_04_19!A:K,11,FALSE))=TRUE, (IF(ISERROR(VLOOKUP((CONCATENATE(ROUND(C47,0),"-",ROUND(B47+0.2,1))),BW_2021_04_19!A:K,11,FALSE))=TRUE,"0",VLOOKUP((CONCATENATE(ROUND(C47,0),"-",ROUND(B47+0.2,1))),BW_2021_04_19!A:K,11,FALSE))),VLOOKUP((CONCATENATE(ROUND(C47,0),"-",ROUND(B47-0.2,1))),BW_2021_04_19!A:K,11,FALSE))),VLOOKUP((CONCATENATE(ROUND(C47,0),"-",ROUND(B47+0.1,1))),BW_2021_04_19!A:K,11,FALSE))),VLOOKUP((CONCATENATE(ROUND(C47,0),"-",ROUND(B47-0.1,1))),BW_2021_04_19!A:K,11,FALSE))),VLOOKUP(A47,BW_2021_04_19!A:K,11,FALSE))</f>
        <v>0</v>
      </c>
      <c r="N47" s="4" t="str">
        <f t="shared" si="3"/>
        <v>0</v>
      </c>
      <c r="O47" s="4">
        <f t="shared" si="4"/>
        <v>136208</v>
      </c>
      <c r="P47" s="4">
        <f>IF(O47="0","0",O47*1000/Proben_Infos!$J$3*Proben_Infos!$K$3*(0.05/Proben_Infos!$L$3)*(0.001/Proben_Infos!$M$3))</f>
        <v>544832</v>
      </c>
      <c r="Q47" s="16">
        <f>ROUND(100/Proben_Infos!$H$3*P47,0)</f>
        <v>12</v>
      </c>
      <c r="R47" s="12">
        <f>B47+Proben_Infos!$D$3</f>
        <v>9.9560967593615501</v>
      </c>
      <c r="S47" s="4" t="str">
        <f t="shared" si="5"/>
        <v>99-10</v>
      </c>
      <c r="T47" s="16">
        <f t="shared" si="13"/>
        <v>1242</v>
      </c>
      <c r="U47" s="4">
        <f>F47+Proben_Infos!$G$3</f>
        <v>1081.93821642938</v>
      </c>
      <c r="V47" s="16">
        <f t="shared" si="14"/>
        <v>85.1</v>
      </c>
      <c r="W47" s="4" t="str">
        <f t="shared" si="6"/>
        <v>GC_PBMZ_99_RI_1082</v>
      </c>
      <c r="X47" s="4">
        <f>Proben_Infos!$A$3</f>
        <v>72100736</v>
      </c>
      <c r="Y47" s="12" t="str">
        <f>IF(ISNA(VLOOKUP(D47,Proben_Infos!C:E,3,0)),"",VLOOKUP(D47,Proben_Infos!C:E,3,0))</f>
        <v/>
      </c>
      <c r="Z47" s="16" t="str">
        <f t="shared" si="15"/>
        <v>99-10</v>
      </c>
      <c r="AA47" s="16" t="str">
        <f t="shared" si="16"/>
        <v>99-10.1</v>
      </c>
      <c r="AB47" s="16" t="str">
        <f t="shared" si="17"/>
        <v>99-9.9</v>
      </c>
      <c r="AC47" s="16" t="str">
        <f t="shared" si="18"/>
        <v>99-10.2</v>
      </c>
      <c r="AD47" s="16" t="str">
        <f t="shared" si="19"/>
        <v>99-9.8</v>
      </c>
      <c r="AE47" s="16">
        <f t="shared" si="20"/>
        <v>12</v>
      </c>
      <c r="AF47" s="16" t="str">
        <f t="shared" si="21"/>
        <v>GC_PBMZ_99_RI_1082</v>
      </c>
      <c r="AG47" s="16" t="str">
        <f t="shared" si="22"/>
        <v/>
      </c>
      <c r="AH47" s="12" t="str">
        <f t="shared" si="11"/>
        <v/>
      </c>
      <c r="AI47" s="12" t="str">
        <f>IF(ISNA(VLOOKUP(D47,Proben_Infos!L:O,3,0)),"",VLOOKUP(D47,Proben_Infos!L:O,3,0))</f>
        <v/>
      </c>
      <c r="AJ47" s="16" t="str">
        <f t="shared" si="23"/>
        <v/>
      </c>
      <c r="AK47" s="16" t="str">
        <f t="shared" si="24"/>
        <v/>
      </c>
      <c r="AL47" s="16">
        <f t="shared" si="25"/>
        <v>4</v>
      </c>
      <c r="AM47" s="16">
        <f t="shared" si="26"/>
        <v>3</v>
      </c>
      <c r="AN47" s="16">
        <f t="shared" si="27"/>
        <v>2</v>
      </c>
      <c r="AO47" s="16">
        <f t="shared" si="28"/>
        <v>4</v>
      </c>
      <c r="AP47" s="16">
        <f t="shared" si="30"/>
        <v>4</v>
      </c>
    </row>
    <row r="48" spans="1:42" x14ac:dyDescent="0.25">
      <c r="A48" s="4" t="str">
        <f t="shared" si="2"/>
        <v>56-10</v>
      </c>
      <c r="B48" s="16">
        <v>10.0283692855879</v>
      </c>
      <c r="C48" s="16">
        <v>56</v>
      </c>
      <c r="D48" s="16" t="s">
        <v>1323</v>
      </c>
      <c r="E48" s="16">
        <v>1238</v>
      </c>
      <c r="F48" s="16">
        <v>1086.2773579224099</v>
      </c>
      <c r="G48" s="16">
        <v>76.724118209651095</v>
      </c>
      <c r="H48" s="16" t="s">
        <v>1324</v>
      </c>
      <c r="I48" s="16" t="s">
        <v>1325</v>
      </c>
      <c r="J48" s="16" t="s">
        <v>5</v>
      </c>
      <c r="K48" s="16">
        <v>256375.06395894801</v>
      </c>
      <c r="L48" s="16">
        <v>100770.07528252499</v>
      </c>
      <c r="M48" s="4" t="str">
        <f>IF(ISERROR(VLOOKUP(A48,BW_2021_04_19!A:K,11,FALSE))=TRUE,(IF(ISERROR(VLOOKUP((CONCATENATE(ROUND(C48,0),"-",ROUND(B48-0.1,1))),BW_2021_04_19!A:K,11,FALSE))=TRUE,(IF(ISERROR(VLOOKUP((CONCATENATE(ROUND(C48,0),"-",ROUND(B48+0.1,1))),BW_2021_04_19!A:K,11,FALSE))=TRUE,(IF(ISERROR(VLOOKUP((CONCATENATE(ROUND(C48,0),"-",ROUND(B48-0.2,1))),BW_2021_04_19!A:K,11,FALSE))=TRUE, (IF(ISERROR(VLOOKUP((CONCATENATE(ROUND(C48,0),"-",ROUND(B48+0.2,1))),BW_2021_04_19!A:K,11,FALSE))=TRUE,"0",VLOOKUP((CONCATENATE(ROUND(C48,0),"-",ROUND(B48+0.2,1))),BW_2021_04_19!A:K,11,FALSE))),VLOOKUP((CONCATENATE(ROUND(C48,0),"-",ROUND(B48-0.2,1))),BW_2021_04_19!A:K,11,FALSE))),VLOOKUP((CONCATENATE(ROUND(C48,0),"-",ROUND(B48+0.1,1))),BW_2021_04_19!A:K,11,FALSE))),VLOOKUP((CONCATENATE(ROUND(C48,0),"-",ROUND(B48-0.1,1))),BW_2021_04_19!A:K,11,FALSE))),VLOOKUP(A48,BW_2021_04_19!A:K,11,FALSE))</f>
        <v>0</v>
      </c>
      <c r="N48" s="4" t="str">
        <f t="shared" si="3"/>
        <v>0</v>
      </c>
      <c r="O48" s="4">
        <f t="shared" si="4"/>
        <v>256375</v>
      </c>
      <c r="P48" s="4">
        <f>IF(O48="0","0",O48*1000/Proben_Infos!$J$3*Proben_Infos!$K$3*(0.05/Proben_Infos!$L$3)*(0.001/Proben_Infos!$M$3))</f>
        <v>1025500</v>
      </c>
      <c r="Q48" s="16">
        <f>ROUND(100/Proben_Infos!$H$3*P48,0)</f>
        <v>23</v>
      </c>
      <c r="R48" s="12">
        <f>B48+Proben_Infos!$D$3</f>
        <v>10.0204692855879</v>
      </c>
      <c r="S48" s="4" t="str">
        <f t="shared" si="5"/>
        <v>56-10</v>
      </c>
      <c r="T48" s="16">
        <f t="shared" si="13"/>
        <v>1238</v>
      </c>
      <c r="U48" s="4">
        <f>F48+Proben_Infos!$G$3</f>
        <v>1085.2773579224099</v>
      </c>
      <c r="V48" s="16">
        <f t="shared" si="14"/>
        <v>76.7</v>
      </c>
      <c r="W48" s="4" t="str">
        <f t="shared" si="6"/>
        <v>GC_PBMZ_56_RI_1085</v>
      </c>
      <c r="X48" s="4">
        <f>Proben_Infos!$A$3</f>
        <v>72100736</v>
      </c>
      <c r="Y48" s="12" t="str">
        <f>IF(ISNA(VLOOKUP(D48,Proben_Infos!C:E,3,0)),"",VLOOKUP(D48,Proben_Infos!C:E,3,0))</f>
        <v/>
      </c>
      <c r="Z48" s="16" t="str">
        <f t="shared" si="15"/>
        <v>56-10</v>
      </c>
      <c r="AA48" s="16" t="str">
        <f t="shared" si="16"/>
        <v>56-10.1</v>
      </c>
      <c r="AB48" s="16" t="str">
        <f t="shared" si="17"/>
        <v>56-9.9</v>
      </c>
      <c r="AC48" s="16" t="str">
        <f t="shared" si="18"/>
        <v>56-10.2</v>
      </c>
      <c r="AD48" s="16" t="str">
        <f t="shared" si="19"/>
        <v>56-9.8</v>
      </c>
      <c r="AE48" s="16">
        <f t="shared" si="20"/>
        <v>23</v>
      </c>
      <c r="AF48" s="16" t="str">
        <f t="shared" si="21"/>
        <v>GC_PBMZ_56_RI_1085</v>
      </c>
      <c r="AG48" s="16" t="str">
        <f t="shared" si="22"/>
        <v/>
      </c>
      <c r="AH48" s="12" t="str">
        <f t="shared" si="11"/>
        <v/>
      </c>
      <c r="AI48" s="12" t="str">
        <f>IF(ISNA(VLOOKUP(D48,Proben_Infos!L:O,3,0)),"",VLOOKUP(D48,Proben_Infos!L:O,3,0))</f>
        <v/>
      </c>
      <c r="AJ48" s="16" t="str">
        <f t="shared" si="23"/>
        <v/>
      </c>
      <c r="AK48" s="16">
        <f t="shared" si="24"/>
        <v>5</v>
      </c>
      <c r="AL48" s="16">
        <f t="shared" si="25"/>
        <v>4</v>
      </c>
      <c r="AM48" s="16">
        <f t="shared" si="26"/>
        <v>3</v>
      </c>
      <c r="AN48" s="16">
        <f t="shared" si="27"/>
        <v>2</v>
      </c>
      <c r="AO48" s="16">
        <f t="shared" si="28"/>
        <v>5</v>
      </c>
      <c r="AP48" s="16">
        <f t="shared" si="30"/>
        <v>5</v>
      </c>
    </row>
    <row r="49" spans="1:42" x14ac:dyDescent="0.25">
      <c r="A49" s="4" t="str">
        <f t="shared" si="2"/>
        <v>70-10.2</v>
      </c>
      <c r="B49" s="16">
        <v>10.1936780690377</v>
      </c>
      <c r="C49" s="16">
        <v>70</v>
      </c>
      <c r="D49" s="16" t="s">
        <v>490</v>
      </c>
      <c r="E49" s="16">
        <v>1381</v>
      </c>
      <c r="F49" s="16">
        <v>1094.8522803363601</v>
      </c>
      <c r="G49" s="16">
        <v>52.783441223401802</v>
      </c>
      <c r="H49" s="16" t="s">
        <v>491</v>
      </c>
      <c r="I49" s="16" t="s">
        <v>489</v>
      </c>
      <c r="J49" s="16" t="s">
        <v>5</v>
      </c>
      <c r="K49" s="16">
        <v>369729.04576175701</v>
      </c>
      <c r="L49" s="16">
        <v>149070.70403671899</v>
      </c>
      <c r="M49" s="4">
        <f>IF(ISERROR(VLOOKUP(A49,BW_2021_04_19!A:K,11,FALSE))=TRUE,(IF(ISERROR(VLOOKUP((CONCATENATE(ROUND(C49,0),"-",ROUND(B49-0.1,1))),BW_2021_04_19!A:K,11,FALSE))=TRUE,(IF(ISERROR(VLOOKUP((CONCATENATE(ROUND(C49,0),"-",ROUND(B49+0.1,1))),BW_2021_04_19!A:K,11,FALSE))=TRUE,(IF(ISERROR(VLOOKUP((CONCATENATE(ROUND(C49,0),"-",ROUND(B49-0.2,1))),BW_2021_04_19!A:K,11,FALSE))=TRUE, (IF(ISERROR(VLOOKUP((CONCATENATE(ROUND(C49,0),"-",ROUND(B49+0.2,1))),BW_2021_04_19!A:K,11,FALSE))=TRUE,"0",VLOOKUP((CONCATENATE(ROUND(C49,0),"-",ROUND(B49+0.2,1))),BW_2021_04_19!A:K,11,FALSE))),VLOOKUP((CONCATENATE(ROUND(C49,0),"-",ROUND(B49-0.2,1))),BW_2021_04_19!A:K,11,FALSE))),VLOOKUP((CONCATENATE(ROUND(C49,0),"-",ROUND(B49+0.1,1))),BW_2021_04_19!A:K,11,FALSE))),VLOOKUP((CONCATENATE(ROUND(C49,0),"-",ROUND(B49-0.1,1))),BW_2021_04_19!A:K,11,FALSE))),VLOOKUP(A49,BW_2021_04_19!A:K,11,FALSE))</f>
        <v>175964.573945799</v>
      </c>
      <c r="N49" s="4">
        <f t="shared" si="3"/>
        <v>175964.573945799</v>
      </c>
      <c r="O49" s="4">
        <f t="shared" si="4"/>
        <v>193764</v>
      </c>
      <c r="P49" s="4">
        <f>IF(O49="0","0",O49*1000/Proben_Infos!$J$3*Proben_Infos!$K$3*(0.05/Proben_Infos!$L$3)*(0.001/Proben_Infos!$M$3))</f>
        <v>775056</v>
      </c>
      <c r="Q49" s="16">
        <f>ROUND(100/Proben_Infos!$H$3*P49,0)</f>
        <v>17</v>
      </c>
      <c r="R49" s="12">
        <f>B49+Proben_Infos!$D$3</f>
        <v>10.185778069037701</v>
      </c>
      <c r="S49" s="4" t="str">
        <f t="shared" si="5"/>
        <v>70-10.2</v>
      </c>
      <c r="T49" s="16">
        <f t="shared" si="13"/>
        <v>1381</v>
      </c>
      <c r="U49" s="4">
        <f>F49+Proben_Infos!$G$3</f>
        <v>1093.8522803363601</v>
      </c>
      <c r="V49" s="16">
        <f t="shared" si="14"/>
        <v>52.8</v>
      </c>
      <c r="W49" s="4" t="str">
        <f t="shared" si="6"/>
        <v>GC_PBMZ_70_RI_1094</v>
      </c>
      <c r="X49" s="4">
        <f>Proben_Infos!$A$3</f>
        <v>72100736</v>
      </c>
      <c r="Y49" s="12" t="str">
        <f>IF(ISNA(VLOOKUP(D49,Proben_Infos!C:E,3,0)),"",VLOOKUP(D49,Proben_Infos!C:E,3,0))</f>
        <v/>
      </c>
      <c r="Z49" s="16" t="str">
        <f t="shared" si="15"/>
        <v>70-10.2</v>
      </c>
      <c r="AA49" s="16" t="str">
        <f t="shared" si="16"/>
        <v>70-10.3</v>
      </c>
      <c r="AB49" s="16" t="str">
        <f t="shared" si="17"/>
        <v>70-10.1</v>
      </c>
      <c r="AC49" s="16" t="str">
        <f t="shared" si="18"/>
        <v>70-10.4</v>
      </c>
      <c r="AD49" s="16" t="str">
        <f t="shared" si="19"/>
        <v>70-10</v>
      </c>
      <c r="AE49" s="16">
        <f t="shared" si="20"/>
        <v>17</v>
      </c>
      <c r="AF49" s="16" t="str">
        <f t="shared" si="21"/>
        <v>GC_PBMZ_70_RI_1094</v>
      </c>
      <c r="AG49" s="16" t="str">
        <f t="shared" si="22"/>
        <v/>
      </c>
      <c r="AH49" s="12" t="str">
        <f t="shared" si="11"/>
        <v/>
      </c>
      <c r="AI49" s="12" t="str">
        <f>IF(ISNA(VLOOKUP(D49,Proben_Infos!L:O,3,0)),"",VLOOKUP(D49,Proben_Infos!L:O,3,0))</f>
        <v/>
      </c>
      <c r="AJ49" s="16" t="str">
        <f t="shared" si="23"/>
        <v/>
      </c>
      <c r="AK49" s="16">
        <f t="shared" si="24"/>
        <v>5</v>
      </c>
      <c r="AL49" s="16">
        <f t="shared" si="25"/>
        <v>4</v>
      </c>
      <c r="AM49" s="16">
        <f t="shared" si="26"/>
        <v>3</v>
      </c>
      <c r="AN49" s="16">
        <f t="shared" si="27"/>
        <v>2</v>
      </c>
      <c r="AO49" s="16">
        <f t="shared" si="28"/>
        <v>5</v>
      </c>
      <c r="AP49" s="16">
        <f t="shared" si="30"/>
        <v>5</v>
      </c>
    </row>
    <row r="50" spans="1:42" x14ac:dyDescent="0.25">
      <c r="A50" s="4" t="str">
        <f t="shared" si="2"/>
        <v>56-10.2</v>
      </c>
      <c r="B50" s="16">
        <v>10.200751303368399</v>
      </c>
      <c r="C50" s="16">
        <v>56.099998474121101</v>
      </c>
      <c r="D50" s="16" t="s">
        <v>1326</v>
      </c>
      <c r="E50" s="16">
        <v>1614</v>
      </c>
      <c r="F50" s="16">
        <v>1095.2191842257701</v>
      </c>
      <c r="G50" s="16">
        <v>58.393537664143402</v>
      </c>
      <c r="H50" s="16" t="s">
        <v>1327</v>
      </c>
      <c r="I50" s="16" t="s">
        <v>1328</v>
      </c>
      <c r="J50" s="16" t="s">
        <v>5</v>
      </c>
      <c r="K50" s="16">
        <v>171243.048657621</v>
      </c>
      <c r="L50" s="16">
        <v>51048.138730134997</v>
      </c>
      <c r="M50" s="4" t="str">
        <f>IF(ISERROR(VLOOKUP(A50,BW_2021_04_19!A:K,11,FALSE))=TRUE,(IF(ISERROR(VLOOKUP((CONCATENATE(ROUND(C50,0),"-",ROUND(B50-0.1,1))),BW_2021_04_19!A:K,11,FALSE))=TRUE,(IF(ISERROR(VLOOKUP((CONCATENATE(ROUND(C50,0),"-",ROUND(B50+0.1,1))),BW_2021_04_19!A:K,11,FALSE))=TRUE,(IF(ISERROR(VLOOKUP((CONCATENATE(ROUND(C50,0),"-",ROUND(B50-0.2,1))),BW_2021_04_19!A:K,11,FALSE))=TRUE, (IF(ISERROR(VLOOKUP((CONCATENATE(ROUND(C50,0),"-",ROUND(B50+0.2,1))),BW_2021_04_19!A:K,11,FALSE))=TRUE,"0",VLOOKUP((CONCATENATE(ROUND(C50,0),"-",ROUND(B50+0.2,1))),BW_2021_04_19!A:K,11,FALSE))),VLOOKUP((CONCATENATE(ROUND(C50,0),"-",ROUND(B50-0.2,1))),BW_2021_04_19!A:K,11,FALSE))),VLOOKUP((CONCATENATE(ROUND(C50,0),"-",ROUND(B50+0.1,1))),BW_2021_04_19!A:K,11,FALSE))),VLOOKUP((CONCATENATE(ROUND(C50,0),"-",ROUND(B50-0.1,1))),BW_2021_04_19!A:K,11,FALSE))),VLOOKUP(A50,BW_2021_04_19!A:K,11,FALSE))</f>
        <v>0</v>
      </c>
      <c r="N50" s="4" t="str">
        <f t="shared" si="3"/>
        <v>0</v>
      </c>
      <c r="O50" s="4">
        <f t="shared" si="4"/>
        <v>171243</v>
      </c>
      <c r="P50" s="4">
        <f>IF(O50="0","0",O50*1000/Proben_Infos!$J$3*Proben_Infos!$K$3*(0.05/Proben_Infos!$L$3)*(0.001/Proben_Infos!$M$3))</f>
        <v>684972</v>
      </c>
      <c r="Q50" s="16">
        <f>ROUND(100/Proben_Infos!$H$3*P50,0)</f>
        <v>15</v>
      </c>
      <c r="R50" s="12">
        <f>B50+Proben_Infos!$D$3</f>
        <v>10.1928513033684</v>
      </c>
      <c r="S50" s="4" t="str">
        <f t="shared" si="5"/>
        <v>56-10.2</v>
      </c>
      <c r="T50" s="16">
        <f t="shared" si="13"/>
        <v>1614</v>
      </c>
      <c r="U50" s="4">
        <f>F50+Proben_Infos!$G$3</f>
        <v>1094.2191842257701</v>
      </c>
      <c r="V50" s="16">
        <f t="shared" si="14"/>
        <v>58.4</v>
      </c>
      <c r="W50" s="4" t="str">
        <f t="shared" si="6"/>
        <v>GC_PBMZ_56_RI_1094</v>
      </c>
      <c r="X50" s="4">
        <f>Proben_Infos!$A$3</f>
        <v>72100736</v>
      </c>
      <c r="Y50" s="12" t="str">
        <f>IF(ISNA(VLOOKUP(D50,Proben_Infos!C:E,3,0)),"",VLOOKUP(D50,Proben_Infos!C:E,3,0))</f>
        <v/>
      </c>
      <c r="Z50" s="16" t="str">
        <f t="shared" si="15"/>
        <v>56-10.2</v>
      </c>
      <c r="AA50" s="16" t="str">
        <f t="shared" si="16"/>
        <v>56-10.3</v>
      </c>
      <c r="AB50" s="16" t="str">
        <f t="shared" si="17"/>
        <v>56-10.1</v>
      </c>
      <c r="AC50" s="16" t="str">
        <f t="shared" si="18"/>
        <v>56-10.4</v>
      </c>
      <c r="AD50" s="16" t="str">
        <f t="shared" si="19"/>
        <v>56-10</v>
      </c>
      <c r="AE50" s="16">
        <f t="shared" si="20"/>
        <v>15</v>
      </c>
      <c r="AF50" s="16" t="str">
        <f t="shared" si="21"/>
        <v>GC_PBMZ_56_RI_1094</v>
      </c>
      <c r="AG50" s="16" t="str">
        <f t="shared" si="22"/>
        <v/>
      </c>
      <c r="AH50" s="12" t="str">
        <f t="shared" si="11"/>
        <v/>
      </c>
      <c r="AI50" s="12" t="str">
        <f>IF(ISNA(VLOOKUP(D50,Proben_Infos!L:O,3,0)),"",VLOOKUP(D50,Proben_Infos!L:O,3,0))</f>
        <v/>
      </c>
      <c r="AJ50" s="16" t="str">
        <f t="shared" si="23"/>
        <v/>
      </c>
      <c r="AK50" s="16">
        <f t="shared" si="24"/>
        <v>5</v>
      </c>
      <c r="AL50" s="16">
        <f t="shared" si="25"/>
        <v>4</v>
      </c>
      <c r="AM50" s="16">
        <f t="shared" si="26"/>
        <v>3</v>
      </c>
      <c r="AN50" s="16">
        <f t="shared" si="27"/>
        <v>2</v>
      </c>
      <c r="AO50" s="16">
        <f t="shared" si="28"/>
        <v>5</v>
      </c>
      <c r="AP50" s="16">
        <f t="shared" si="30"/>
        <v>5</v>
      </c>
    </row>
    <row r="51" spans="1:42" x14ac:dyDescent="0.25">
      <c r="A51" s="4" t="str">
        <f t="shared" si="2"/>
        <v>71-10.2</v>
      </c>
      <c r="B51" s="16">
        <v>10.2103122010052</v>
      </c>
      <c r="C51" s="16">
        <v>71.099998474121094</v>
      </c>
      <c r="D51" s="16" t="s">
        <v>487</v>
      </c>
      <c r="E51" s="16">
        <v>1079</v>
      </c>
      <c r="F51" s="16">
        <v>1095.7151285653999</v>
      </c>
      <c r="G51" s="16">
        <v>66.757168436123706</v>
      </c>
      <c r="H51" s="16" t="s">
        <v>488</v>
      </c>
      <c r="I51" s="16" t="s">
        <v>338</v>
      </c>
      <c r="J51" s="16" t="s">
        <v>5</v>
      </c>
      <c r="K51" s="16">
        <v>943762.52243317699</v>
      </c>
      <c r="L51" s="16">
        <v>314561.09804366197</v>
      </c>
      <c r="M51" s="4">
        <f>IF(ISERROR(VLOOKUP(A51,BW_2021_04_19!A:K,11,FALSE))=TRUE,(IF(ISERROR(VLOOKUP((CONCATENATE(ROUND(C51,0),"-",ROUND(B51-0.1,1))),BW_2021_04_19!A:K,11,FALSE))=TRUE,(IF(ISERROR(VLOOKUP((CONCATENATE(ROUND(C51,0),"-",ROUND(B51+0.1,1))),BW_2021_04_19!A:K,11,FALSE))=TRUE,(IF(ISERROR(VLOOKUP((CONCATENATE(ROUND(C51,0),"-",ROUND(B51-0.2,1))),BW_2021_04_19!A:K,11,FALSE))=TRUE, (IF(ISERROR(VLOOKUP((CONCATENATE(ROUND(C51,0),"-",ROUND(B51+0.2,1))),BW_2021_04_19!A:K,11,FALSE))=TRUE,"0",VLOOKUP((CONCATENATE(ROUND(C51,0),"-",ROUND(B51+0.2,1))),BW_2021_04_19!A:K,11,FALSE))),VLOOKUP((CONCATENATE(ROUND(C51,0),"-",ROUND(B51-0.2,1))),BW_2021_04_19!A:K,11,FALSE))),VLOOKUP((CONCATENATE(ROUND(C51,0),"-",ROUND(B51+0.1,1))),BW_2021_04_19!A:K,11,FALSE))),VLOOKUP((CONCATENATE(ROUND(C51,0),"-",ROUND(B51-0.1,1))),BW_2021_04_19!A:K,11,FALSE))),VLOOKUP(A51,BW_2021_04_19!A:K,11,FALSE))</f>
        <v>685802.04701872705</v>
      </c>
      <c r="N51" s="4">
        <f t="shared" si="3"/>
        <v>685802.04701872705</v>
      </c>
      <c r="O51" s="4">
        <f t="shared" si="4"/>
        <v>257960</v>
      </c>
      <c r="P51" s="4">
        <f>IF(O51="0","0",O51*1000/Proben_Infos!$J$3*Proben_Infos!$K$3*(0.05/Proben_Infos!$L$3)*(0.001/Proben_Infos!$M$3))</f>
        <v>1031840</v>
      </c>
      <c r="Q51" s="16">
        <f>ROUND(100/Proben_Infos!$H$3*P51,0)</f>
        <v>23</v>
      </c>
      <c r="R51" s="12">
        <f>B51+Proben_Infos!$D$3</f>
        <v>10.202412201005201</v>
      </c>
      <c r="S51" s="4" t="str">
        <f t="shared" si="5"/>
        <v>71-10.2</v>
      </c>
      <c r="T51" s="16">
        <f t="shared" si="13"/>
        <v>1079</v>
      </c>
      <c r="U51" s="4">
        <f>F51+Proben_Infos!$G$3</f>
        <v>1094.7151285653999</v>
      </c>
      <c r="V51" s="16">
        <f t="shared" si="14"/>
        <v>66.8</v>
      </c>
      <c r="W51" s="4" t="str">
        <f t="shared" si="6"/>
        <v>GC_PBMZ_71_RI_1095</v>
      </c>
      <c r="X51" s="4">
        <f>Proben_Infos!$A$3</f>
        <v>72100736</v>
      </c>
      <c r="Y51" s="12" t="str">
        <f>IF(ISNA(VLOOKUP(D51,Proben_Infos!C:E,3,0)),"",VLOOKUP(D51,Proben_Infos!C:E,3,0))</f>
        <v/>
      </c>
      <c r="Z51" s="16" t="str">
        <f t="shared" si="15"/>
        <v>71-10.2</v>
      </c>
      <c r="AA51" s="16" t="str">
        <f t="shared" si="16"/>
        <v>71-10.3</v>
      </c>
      <c r="AB51" s="16" t="str">
        <f t="shared" si="17"/>
        <v>71-10.1</v>
      </c>
      <c r="AC51" s="16" t="str">
        <f t="shared" si="18"/>
        <v>71-10.4</v>
      </c>
      <c r="AD51" s="16" t="str">
        <f t="shared" si="19"/>
        <v>71-10</v>
      </c>
      <c r="AE51" s="16">
        <f t="shared" si="20"/>
        <v>23</v>
      </c>
      <c r="AF51" s="16" t="str">
        <f t="shared" si="21"/>
        <v>GC_PBMZ_71_RI_1095</v>
      </c>
      <c r="AG51" s="16" t="str">
        <f t="shared" si="22"/>
        <v/>
      </c>
      <c r="AH51" s="12" t="str">
        <f t="shared" si="11"/>
        <v/>
      </c>
      <c r="AI51" s="12" t="str">
        <f>IF(ISNA(VLOOKUP(D51,Proben_Infos!L:O,3,0)),"",VLOOKUP(D51,Proben_Infos!L:O,3,0))</f>
        <v/>
      </c>
      <c r="AJ51" s="16" t="str">
        <f t="shared" si="23"/>
        <v/>
      </c>
      <c r="AK51" s="16">
        <f t="shared" si="24"/>
        <v>5</v>
      </c>
      <c r="AL51" s="16" t="str">
        <f t="shared" si="25"/>
        <v/>
      </c>
      <c r="AM51" s="16">
        <f t="shared" si="26"/>
        <v>3</v>
      </c>
      <c r="AN51" s="16">
        <f t="shared" si="27"/>
        <v>2</v>
      </c>
      <c r="AO51" s="16">
        <f t="shared" si="28"/>
        <v>5</v>
      </c>
      <c r="AP51" s="16">
        <f t="shared" si="30"/>
        <v>5</v>
      </c>
    </row>
    <row r="52" spans="1:42" x14ac:dyDescent="0.25">
      <c r="A52" s="4" t="str">
        <f t="shared" si="2"/>
        <v>71-10.2</v>
      </c>
      <c r="B52" s="16">
        <v>10.210604942282799</v>
      </c>
      <c r="C52" s="16">
        <v>71</v>
      </c>
      <c r="D52" s="16" t="s">
        <v>1782</v>
      </c>
      <c r="E52" s="16">
        <v>1022</v>
      </c>
      <c r="F52" s="16">
        <v>1095.7303136855801</v>
      </c>
      <c r="G52" s="16">
        <v>71.9862789639581</v>
      </c>
      <c r="H52" s="16" t="s">
        <v>1783</v>
      </c>
      <c r="I52" s="16" t="s">
        <v>1784</v>
      </c>
      <c r="J52" s="16" t="s">
        <v>5</v>
      </c>
      <c r="K52" s="16">
        <v>357841.25755647599</v>
      </c>
      <c r="L52" s="16">
        <v>314561.09804366197</v>
      </c>
      <c r="M52" s="4">
        <f>IF(ISERROR(VLOOKUP(A52,BW_2021_04_19!A:K,11,FALSE))=TRUE,(IF(ISERROR(VLOOKUP((CONCATENATE(ROUND(C52,0),"-",ROUND(B52-0.1,1))),BW_2021_04_19!A:K,11,FALSE))=TRUE,(IF(ISERROR(VLOOKUP((CONCATENATE(ROUND(C52,0),"-",ROUND(B52+0.1,1))),BW_2021_04_19!A:K,11,FALSE))=TRUE,(IF(ISERROR(VLOOKUP((CONCATENATE(ROUND(C52,0),"-",ROUND(B52-0.2,1))),BW_2021_04_19!A:K,11,FALSE))=TRUE, (IF(ISERROR(VLOOKUP((CONCATENATE(ROUND(C52,0),"-",ROUND(B52+0.2,1))),BW_2021_04_19!A:K,11,FALSE))=TRUE,"0",VLOOKUP((CONCATENATE(ROUND(C52,0),"-",ROUND(B52+0.2,1))),BW_2021_04_19!A:K,11,FALSE))),VLOOKUP((CONCATENATE(ROUND(C52,0),"-",ROUND(B52-0.2,1))),BW_2021_04_19!A:K,11,FALSE))),VLOOKUP((CONCATENATE(ROUND(C52,0),"-",ROUND(B52+0.1,1))),BW_2021_04_19!A:K,11,FALSE))),VLOOKUP((CONCATENATE(ROUND(C52,0),"-",ROUND(B52-0.1,1))),BW_2021_04_19!A:K,11,FALSE))),VLOOKUP(A52,BW_2021_04_19!A:K,11,FALSE))</f>
        <v>685802.04701872705</v>
      </c>
      <c r="N52" s="4">
        <f t="shared" si="3"/>
        <v>685802.04701872705</v>
      </c>
      <c r="O52" s="4">
        <f t="shared" si="4"/>
        <v>0</v>
      </c>
      <c r="P52" s="4">
        <f>IF(O52="0","0",O52*1000/Proben_Infos!$J$3*Proben_Infos!$K$3*(0.05/Proben_Infos!$L$3)*(0.001/Proben_Infos!$M$3))</f>
        <v>0</v>
      </c>
      <c r="Q52" s="16">
        <f>ROUND(100/Proben_Infos!$H$3*P52,0)</f>
        <v>0</v>
      </c>
      <c r="R52" s="12">
        <f>B52+Proben_Infos!$D$3</f>
        <v>10.2027049422828</v>
      </c>
      <c r="S52" s="4" t="str">
        <f t="shared" si="5"/>
        <v>71-10.2</v>
      </c>
      <c r="T52" s="16">
        <f t="shared" si="13"/>
        <v>1022</v>
      </c>
      <c r="U52" s="4">
        <f>F52+Proben_Infos!$G$3</f>
        <v>1094.7303136855801</v>
      </c>
      <c r="V52" s="16">
        <f t="shared" si="14"/>
        <v>72</v>
      </c>
      <c r="W52" s="4" t="str">
        <f t="shared" si="6"/>
        <v>GC_PBMZ_71_RI_1095</v>
      </c>
      <c r="X52" s="4">
        <f>Proben_Infos!$A$3</f>
        <v>72100736</v>
      </c>
      <c r="Y52" s="12" t="str">
        <f>IF(ISNA(VLOOKUP(D52,Proben_Infos!C:E,3,0)),"",VLOOKUP(D52,Proben_Infos!C:E,3,0))</f>
        <v/>
      </c>
      <c r="Z52" s="16" t="str">
        <f t="shared" si="15"/>
        <v>71-10.2</v>
      </c>
      <c r="AA52" s="16" t="str">
        <f t="shared" si="16"/>
        <v>71-10.3</v>
      </c>
      <c r="AB52" s="16" t="str">
        <f t="shared" si="17"/>
        <v>71-10.1</v>
      </c>
      <c r="AC52" s="16" t="str">
        <f t="shared" si="18"/>
        <v>71-10.4</v>
      </c>
      <c r="AD52" s="16" t="str">
        <f t="shared" si="19"/>
        <v>71-10</v>
      </c>
      <c r="AE52" s="16">
        <f t="shared" si="20"/>
        <v>0</v>
      </c>
      <c r="AF52" s="16" t="str">
        <f t="shared" si="21"/>
        <v>GC_PBMZ_71_RI_1095</v>
      </c>
      <c r="AG52" s="16" t="str">
        <f t="shared" si="22"/>
        <v/>
      </c>
      <c r="AH52" s="12" t="str">
        <f t="shared" si="11"/>
        <v/>
      </c>
      <c r="AI52" s="12" t="str">
        <f>IF(ISNA(VLOOKUP(D52,Proben_Infos!L:O,3,0)),"",VLOOKUP(D52,Proben_Infos!L:O,3,0))</f>
        <v/>
      </c>
      <c r="AJ52" s="16">
        <f t="shared" si="23"/>
        <v>6</v>
      </c>
      <c r="AK52" s="16">
        <f t="shared" si="24"/>
        <v>5</v>
      </c>
      <c r="AL52" s="16" t="str">
        <f t="shared" si="25"/>
        <v/>
      </c>
      <c r="AM52" s="16">
        <f t="shared" si="26"/>
        <v>3</v>
      </c>
      <c r="AN52" s="16">
        <f t="shared" si="27"/>
        <v>2</v>
      </c>
      <c r="AO52" s="16">
        <f t="shared" si="28"/>
        <v>6</v>
      </c>
      <c r="AP52" s="16">
        <f t="shared" si="30"/>
        <v>6</v>
      </c>
    </row>
    <row r="53" spans="1:42" x14ac:dyDescent="0.25">
      <c r="A53" s="4" t="str">
        <f t="shared" si="2"/>
        <v>85-10.2</v>
      </c>
      <c r="B53" s="16">
        <v>10.229628872817001</v>
      </c>
      <c r="C53" s="16">
        <v>85.099998474121094</v>
      </c>
      <c r="D53" s="16" t="s">
        <v>1329</v>
      </c>
      <c r="E53" s="16">
        <v>1421</v>
      </c>
      <c r="F53" s="16">
        <v>1096.7171259101599</v>
      </c>
      <c r="G53" s="16">
        <v>57.296424964293699</v>
      </c>
      <c r="H53" s="16" t="s">
        <v>1330</v>
      </c>
      <c r="I53" s="16" t="s">
        <v>425</v>
      </c>
      <c r="J53" s="16" t="s">
        <v>5</v>
      </c>
      <c r="K53" s="16">
        <v>135788.60299607401</v>
      </c>
      <c r="L53" s="16">
        <v>62319.178997884097</v>
      </c>
      <c r="M53" s="4" t="str">
        <f>IF(ISERROR(VLOOKUP(A53,BW_2021_04_19!A:K,11,FALSE))=TRUE,(IF(ISERROR(VLOOKUP((CONCATENATE(ROUND(C53,0),"-",ROUND(B53-0.1,1))),BW_2021_04_19!A:K,11,FALSE))=TRUE,(IF(ISERROR(VLOOKUP((CONCATENATE(ROUND(C53,0),"-",ROUND(B53+0.1,1))),BW_2021_04_19!A:K,11,FALSE))=TRUE,(IF(ISERROR(VLOOKUP((CONCATENATE(ROUND(C53,0),"-",ROUND(B53-0.2,1))),BW_2021_04_19!A:K,11,FALSE))=TRUE, (IF(ISERROR(VLOOKUP((CONCATENATE(ROUND(C53,0),"-",ROUND(B53+0.2,1))),BW_2021_04_19!A:K,11,FALSE))=TRUE,"0",VLOOKUP((CONCATENATE(ROUND(C53,0),"-",ROUND(B53+0.2,1))),BW_2021_04_19!A:K,11,FALSE))),VLOOKUP((CONCATENATE(ROUND(C53,0),"-",ROUND(B53-0.2,1))),BW_2021_04_19!A:K,11,FALSE))),VLOOKUP((CONCATENATE(ROUND(C53,0),"-",ROUND(B53+0.1,1))),BW_2021_04_19!A:K,11,FALSE))),VLOOKUP((CONCATENATE(ROUND(C53,0),"-",ROUND(B53-0.1,1))),BW_2021_04_19!A:K,11,FALSE))),VLOOKUP(A53,BW_2021_04_19!A:K,11,FALSE))</f>
        <v>0</v>
      </c>
      <c r="N53" s="4" t="str">
        <f t="shared" si="3"/>
        <v>0</v>
      </c>
      <c r="O53" s="4">
        <f t="shared" si="4"/>
        <v>135789</v>
      </c>
      <c r="P53" s="4">
        <f>IF(O53="0","0",O53*1000/Proben_Infos!$J$3*Proben_Infos!$K$3*(0.05/Proben_Infos!$L$3)*(0.001/Proben_Infos!$M$3))</f>
        <v>543156</v>
      </c>
      <c r="Q53" s="16">
        <f>ROUND(100/Proben_Infos!$H$3*P53,0)</f>
        <v>12</v>
      </c>
      <c r="R53" s="12">
        <f>B53+Proben_Infos!$D$3</f>
        <v>10.221728872817001</v>
      </c>
      <c r="S53" s="4" t="str">
        <f t="shared" si="5"/>
        <v>85-10.2</v>
      </c>
      <c r="T53" s="16">
        <f t="shared" si="13"/>
        <v>1421</v>
      </c>
      <c r="U53" s="4">
        <f>F53+Proben_Infos!$G$3</f>
        <v>1095.7171259101599</v>
      </c>
      <c r="V53" s="16">
        <f t="shared" si="14"/>
        <v>57.3</v>
      </c>
      <c r="W53" s="4" t="str">
        <f t="shared" si="6"/>
        <v>GC_PBMZ_85_RI_1096</v>
      </c>
      <c r="X53" s="4">
        <f>Proben_Infos!$A$3</f>
        <v>72100736</v>
      </c>
      <c r="Y53" s="12" t="str">
        <f>IF(ISNA(VLOOKUP(D53,Proben_Infos!C:E,3,0)),"",VLOOKUP(D53,Proben_Infos!C:E,3,0))</f>
        <v/>
      </c>
      <c r="Z53" s="16" t="str">
        <f t="shared" si="15"/>
        <v>85-10.2</v>
      </c>
      <c r="AA53" s="16" t="str">
        <f t="shared" si="16"/>
        <v>85-10.3</v>
      </c>
      <c r="AB53" s="16" t="str">
        <f t="shared" si="17"/>
        <v>85-10.1</v>
      </c>
      <c r="AC53" s="16" t="str">
        <f t="shared" si="18"/>
        <v>85-10.4</v>
      </c>
      <c r="AD53" s="16" t="str">
        <f t="shared" si="19"/>
        <v>85-10</v>
      </c>
      <c r="AE53" s="16">
        <f t="shared" si="20"/>
        <v>12</v>
      </c>
      <c r="AF53" s="16" t="str">
        <f t="shared" si="21"/>
        <v>GC_PBMZ_85_RI_1096</v>
      </c>
      <c r="AG53" s="16" t="str">
        <f t="shared" si="22"/>
        <v/>
      </c>
      <c r="AH53" s="12" t="str">
        <f t="shared" si="11"/>
        <v/>
      </c>
      <c r="AI53" s="12" t="str">
        <f>IF(ISNA(VLOOKUP(D53,Proben_Infos!L:O,3,0)),"",VLOOKUP(D53,Proben_Infos!L:O,3,0))</f>
        <v/>
      </c>
      <c r="AJ53" s="16" t="str">
        <f t="shared" si="23"/>
        <v/>
      </c>
      <c r="AK53" s="16">
        <f t="shared" si="24"/>
        <v>5</v>
      </c>
      <c r="AL53" s="16">
        <f t="shared" si="25"/>
        <v>4</v>
      </c>
      <c r="AM53" s="16">
        <f t="shared" si="26"/>
        <v>3</v>
      </c>
      <c r="AN53" s="16">
        <f t="shared" si="27"/>
        <v>2</v>
      </c>
      <c r="AO53" s="16">
        <f t="shared" si="28"/>
        <v>5</v>
      </c>
      <c r="AP53" s="16">
        <f t="shared" si="30"/>
        <v>5</v>
      </c>
    </row>
    <row r="54" spans="1:42" x14ac:dyDescent="0.25">
      <c r="A54" s="4" t="str">
        <f t="shared" si="2"/>
        <v>153-10.4</v>
      </c>
      <c r="B54" s="16">
        <v>10.375763206072699</v>
      </c>
      <c r="C54" s="16">
        <v>153</v>
      </c>
      <c r="D54" s="17" t="s">
        <v>1331</v>
      </c>
      <c r="E54" s="16">
        <v>1531</v>
      </c>
      <c r="F54" s="16">
        <v>1104.29742832078</v>
      </c>
      <c r="G54" s="16">
        <v>58.881924909577002</v>
      </c>
      <c r="H54" s="16" t="s">
        <v>1332</v>
      </c>
      <c r="I54" s="16" t="s">
        <v>1333</v>
      </c>
      <c r="J54" s="16" t="s">
        <v>5</v>
      </c>
      <c r="K54" s="16">
        <v>11804.3120755812</v>
      </c>
      <c r="L54" s="16">
        <v>8579.7289509778093</v>
      </c>
      <c r="M54" s="4" t="str">
        <f>IF(ISERROR(VLOOKUP(A54,BW_2021_04_19!A:K,11,FALSE))=TRUE,(IF(ISERROR(VLOOKUP((CONCATENATE(ROUND(C54,0),"-",ROUND(B54-0.1,1))),BW_2021_04_19!A:K,11,FALSE))=TRUE,(IF(ISERROR(VLOOKUP((CONCATENATE(ROUND(C54,0),"-",ROUND(B54+0.1,1))),BW_2021_04_19!A:K,11,FALSE))=TRUE,(IF(ISERROR(VLOOKUP((CONCATENATE(ROUND(C54,0),"-",ROUND(B54-0.2,1))),BW_2021_04_19!A:K,11,FALSE))=TRUE, (IF(ISERROR(VLOOKUP((CONCATENATE(ROUND(C54,0),"-",ROUND(B54+0.2,1))),BW_2021_04_19!A:K,11,FALSE))=TRUE,"0",VLOOKUP((CONCATENATE(ROUND(C54,0),"-",ROUND(B54+0.2,1))),BW_2021_04_19!A:K,11,FALSE))),VLOOKUP((CONCATENATE(ROUND(C54,0),"-",ROUND(B54-0.2,1))),BW_2021_04_19!A:K,11,FALSE))),VLOOKUP((CONCATENATE(ROUND(C54,0),"-",ROUND(B54+0.1,1))),BW_2021_04_19!A:K,11,FALSE))),VLOOKUP((CONCATENATE(ROUND(C54,0),"-",ROUND(B54-0.1,1))),BW_2021_04_19!A:K,11,FALSE))),VLOOKUP(A54,BW_2021_04_19!A:K,11,FALSE))</f>
        <v>0</v>
      </c>
      <c r="N54" s="4" t="str">
        <f t="shared" si="3"/>
        <v>0</v>
      </c>
      <c r="O54" s="4">
        <f t="shared" si="4"/>
        <v>11804</v>
      </c>
      <c r="P54" s="4">
        <f>IF(O54="0","0",O54*1000/Proben_Infos!$J$3*Proben_Infos!$K$3*(0.05/Proben_Infos!$L$3)*(0.001/Proben_Infos!$M$3))</f>
        <v>47216</v>
      </c>
      <c r="Q54" s="16">
        <f>ROUND(100/Proben_Infos!$H$3*P54,0)</f>
        <v>1</v>
      </c>
      <c r="R54" s="12">
        <f>B54+Proben_Infos!$D$3</f>
        <v>10.3678632060727</v>
      </c>
      <c r="S54" s="4" t="str">
        <f t="shared" si="5"/>
        <v>153-10.4</v>
      </c>
      <c r="T54" s="16">
        <f t="shared" si="13"/>
        <v>1531</v>
      </c>
      <c r="U54" s="4">
        <f>F54+Proben_Infos!$G$3</f>
        <v>1103.29742832078</v>
      </c>
      <c r="V54" s="16">
        <f t="shared" si="14"/>
        <v>58.9</v>
      </c>
      <c r="W54" s="4" t="str">
        <f t="shared" si="6"/>
        <v>GC_PBMZ_153_RI_1103</v>
      </c>
      <c r="X54" s="4">
        <f>Proben_Infos!$A$3</f>
        <v>72100736</v>
      </c>
      <c r="Y54" s="12" t="str">
        <f>IF(ISNA(VLOOKUP(D54,Proben_Infos!C:E,3,0)),"",VLOOKUP(D54,Proben_Infos!C:E,3,0))</f>
        <v/>
      </c>
      <c r="Z54" s="16" t="str">
        <f t="shared" si="15"/>
        <v>153-10.4</v>
      </c>
      <c r="AA54" s="16" t="str">
        <f t="shared" si="16"/>
        <v>153-10.5</v>
      </c>
      <c r="AB54" s="16" t="str">
        <f t="shared" si="17"/>
        <v>153-10.3</v>
      </c>
      <c r="AC54" s="16" t="str">
        <f t="shared" si="18"/>
        <v>153-10.6</v>
      </c>
      <c r="AD54" s="16" t="str">
        <f t="shared" si="19"/>
        <v>153-10.2</v>
      </c>
      <c r="AE54" s="16">
        <f t="shared" si="20"/>
        <v>1</v>
      </c>
      <c r="AF54" s="16" t="str">
        <f t="shared" si="21"/>
        <v>GC_PBMZ_153_RI_1103</v>
      </c>
      <c r="AG54" s="16" t="str">
        <f t="shared" si="22"/>
        <v/>
      </c>
      <c r="AH54" s="12" t="str">
        <f t="shared" si="11"/>
        <v/>
      </c>
      <c r="AI54" s="12" t="str">
        <f>IF(ISNA(VLOOKUP(D54,Proben_Infos!L:O,3,0)),"",VLOOKUP(D54,Proben_Infos!L:O,3,0))</f>
        <v/>
      </c>
      <c r="AJ54" s="16" t="str">
        <f t="shared" si="23"/>
        <v/>
      </c>
      <c r="AK54" s="16">
        <f t="shared" si="24"/>
        <v>5</v>
      </c>
      <c r="AL54" s="16">
        <f t="shared" si="25"/>
        <v>4</v>
      </c>
      <c r="AM54" s="16">
        <f t="shared" si="26"/>
        <v>3</v>
      </c>
      <c r="AN54" s="16">
        <f t="shared" si="27"/>
        <v>2</v>
      </c>
      <c r="AO54" s="16">
        <f t="shared" si="28"/>
        <v>5</v>
      </c>
      <c r="AP54" s="16">
        <f t="shared" si="30"/>
        <v>5</v>
      </c>
    </row>
    <row r="55" spans="1:42" x14ac:dyDescent="0.25">
      <c r="A55" s="4" t="str">
        <f t="shared" si="2"/>
        <v>71-10.4</v>
      </c>
      <c r="B55" s="16">
        <v>10.429519324530199</v>
      </c>
      <c r="C55" s="16">
        <v>71.099998474121094</v>
      </c>
      <c r="D55" s="16" t="s">
        <v>1334</v>
      </c>
      <c r="E55" s="16"/>
      <c r="F55" s="16">
        <v>1107.08587389172</v>
      </c>
      <c r="G55" s="16">
        <v>88.795915143265901</v>
      </c>
      <c r="H55" s="16" t="s">
        <v>1335</v>
      </c>
      <c r="I55" s="16" t="s">
        <v>1336</v>
      </c>
      <c r="J55" s="16" t="s">
        <v>1767</v>
      </c>
      <c r="K55" s="16">
        <v>879026.64111266995</v>
      </c>
      <c r="L55" s="16">
        <v>321729.66682103003</v>
      </c>
      <c r="M55" s="4">
        <f>IF(ISERROR(VLOOKUP(A55,BW_2021_04_19!A:K,11,FALSE))=TRUE,(IF(ISERROR(VLOOKUP((CONCATENATE(ROUND(C55,0),"-",ROUND(B55-0.1,1))),BW_2021_04_19!A:K,11,FALSE))=TRUE,(IF(ISERROR(VLOOKUP((CONCATENATE(ROUND(C55,0),"-",ROUND(B55+0.1,1))),BW_2021_04_19!A:K,11,FALSE))=TRUE,(IF(ISERROR(VLOOKUP((CONCATENATE(ROUND(C55,0),"-",ROUND(B55-0.2,1))),BW_2021_04_19!A:K,11,FALSE))=TRUE, (IF(ISERROR(VLOOKUP((CONCATENATE(ROUND(C55,0),"-",ROUND(B55+0.2,1))),BW_2021_04_19!A:K,11,FALSE))=TRUE,"0",VLOOKUP((CONCATENATE(ROUND(C55,0),"-",ROUND(B55+0.2,1))),BW_2021_04_19!A:K,11,FALSE))),VLOOKUP((CONCATENATE(ROUND(C55,0),"-",ROUND(B55-0.2,1))),BW_2021_04_19!A:K,11,FALSE))),VLOOKUP((CONCATENATE(ROUND(C55,0),"-",ROUND(B55+0.1,1))),BW_2021_04_19!A:K,11,FALSE))),VLOOKUP((CONCATENATE(ROUND(C55,0),"-",ROUND(B55-0.1,1))),BW_2021_04_19!A:K,11,FALSE))),VLOOKUP(A55,BW_2021_04_19!A:K,11,FALSE))</f>
        <v>685802.04701872705</v>
      </c>
      <c r="N55" s="4">
        <f t="shared" si="3"/>
        <v>685802.04701872705</v>
      </c>
      <c r="O55" s="4">
        <f t="shared" si="4"/>
        <v>193225</v>
      </c>
      <c r="P55" s="4">
        <f>IF(O55="0","0",O55*1000/Proben_Infos!$J$3*Proben_Infos!$K$3*(0.05/Proben_Infos!$L$3)*(0.001/Proben_Infos!$M$3))</f>
        <v>772900</v>
      </c>
      <c r="Q55" s="16">
        <f>ROUND(100/Proben_Infos!$H$3*P55,0)</f>
        <v>17</v>
      </c>
      <c r="R55" s="12">
        <f>B55+Proben_Infos!$D$3</f>
        <v>10.4216193245302</v>
      </c>
      <c r="S55" s="4" t="str">
        <f t="shared" si="5"/>
        <v>71-10.4</v>
      </c>
      <c r="T55" s="16" t="str">
        <f t="shared" si="13"/>
        <v/>
      </c>
      <c r="U55" s="4">
        <f>F55+Proben_Infos!$G$3</f>
        <v>1106.08587389172</v>
      </c>
      <c r="V55" s="16">
        <f t="shared" si="14"/>
        <v>88.8</v>
      </c>
      <c r="W55" s="4" t="str">
        <f t="shared" si="6"/>
        <v>GC_PBMZ_71_RI_1106</v>
      </c>
      <c r="X55" s="4">
        <f>Proben_Infos!$A$3</f>
        <v>72100736</v>
      </c>
      <c r="Y55" s="12" t="str">
        <f>IF(ISNA(VLOOKUP(D55,Proben_Infos!C:E,3,0)),"",VLOOKUP(D55,Proben_Infos!C:E,3,0))</f>
        <v/>
      </c>
      <c r="Z55" s="16" t="str">
        <f t="shared" si="15"/>
        <v>71-10.4</v>
      </c>
      <c r="AA55" s="16" t="str">
        <f t="shared" si="16"/>
        <v>71-10.5</v>
      </c>
      <c r="AB55" s="16" t="str">
        <f t="shared" si="17"/>
        <v>71-10.3</v>
      </c>
      <c r="AC55" s="16" t="str">
        <f t="shared" si="18"/>
        <v>71-10.6</v>
      </c>
      <c r="AD55" s="16" t="str">
        <f t="shared" si="19"/>
        <v>71-10.2</v>
      </c>
      <c r="AE55" s="16">
        <f t="shared" si="20"/>
        <v>17</v>
      </c>
      <c r="AF55" s="16" t="str">
        <f t="shared" si="21"/>
        <v>GC_PBMZ_71_RI_1106</v>
      </c>
      <c r="AG55" s="16" t="str">
        <f t="shared" si="22"/>
        <v/>
      </c>
      <c r="AH55" s="12" t="str">
        <f t="shared" si="11"/>
        <v/>
      </c>
      <c r="AI55" s="12" t="str">
        <f>IF(ISNA(VLOOKUP(D55,Proben_Infos!L:O,3,0)),"",VLOOKUP(D55,Proben_Infos!L:O,3,0))</f>
        <v/>
      </c>
      <c r="AJ55" s="16" t="str">
        <f t="shared" si="23"/>
        <v/>
      </c>
      <c r="AK55" s="16" t="str">
        <f t="shared" si="24"/>
        <v/>
      </c>
      <c r="AL55" s="16" t="str">
        <f t="shared" si="25"/>
        <v/>
      </c>
      <c r="AM55" s="16">
        <f t="shared" si="26"/>
        <v>3</v>
      </c>
      <c r="AN55" s="16">
        <f t="shared" si="27"/>
        <v>2</v>
      </c>
      <c r="AO55" s="16">
        <f t="shared" si="28"/>
        <v>3</v>
      </c>
      <c r="AP55" s="16">
        <f t="shared" si="30"/>
        <v>4</v>
      </c>
    </row>
    <row r="56" spans="1:42" x14ac:dyDescent="0.25">
      <c r="A56" s="4" t="str">
        <f t="shared" si="2"/>
        <v>57-10.5</v>
      </c>
      <c r="B56" s="16">
        <v>10.484567647231801</v>
      </c>
      <c r="C56" s="16">
        <v>57</v>
      </c>
      <c r="D56" s="16" t="s">
        <v>813</v>
      </c>
      <c r="E56" s="16">
        <v>817</v>
      </c>
      <c r="F56" s="16">
        <v>1109.94134887819</v>
      </c>
      <c r="G56" s="16">
        <v>78.151818991061106</v>
      </c>
      <c r="H56" s="16" t="s">
        <v>814</v>
      </c>
      <c r="I56" s="16" t="s">
        <v>815</v>
      </c>
      <c r="J56" s="16" t="s">
        <v>5</v>
      </c>
      <c r="K56" s="16">
        <v>245068.28743173799</v>
      </c>
      <c r="L56" s="16">
        <v>84503.554398982102</v>
      </c>
      <c r="M56" s="4">
        <f>IF(ISERROR(VLOOKUP(A56,BW_2021_04_19!A:K,11,FALSE))=TRUE,(IF(ISERROR(VLOOKUP((CONCATENATE(ROUND(C56,0),"-",ROUND(B56-0.1,1))),BW_2021_04_19!A:K,11,FALSE))=TRUE,(IF(ISERROR(VLOOKUP((CONCATENATE(ROUND(C56,0),"-",ROUND(B56+0.1,1))),BW_2021_04_19!A:K,11,FALSE))=TRUE,(IF(ISERROR(VLOOKUP((CONCATENATE(ROUND(C56,0),"-",ROUND(B56-0.2,1))),BW_2021_04_19!A:K,11,FALSE))=TRUE, (IF(ISERROR(VLOOKUP((CONCATENATE(ROUND(C56,0),"-",ROUND(B56+0.2,1))),BW_2021_04_19!A:K,11,FALSE))=TRUE,"0",VLOOKUP((CONCATENATE(ROUND(C56,0),"-",ROUND(B56+0.2,1))),BW_2021_04_19!A:K,11,FALSE))),VLOOKUP((CONCATENATE(ROUND(C56,0),"-",ROUND(B56-0.2,1))),BW_2021_04_19!A:K,11,FALSE))),VLOOKUP((CONCATENATE(ROUND(C56,0),"-",ROUND(B56+0.1,1))),BW_2021_04_19!A:K,11,FALSE))),VLOOKUP((CONCATENATE(ROUND(C56,0),"-",ROUND(B56-0.1,1))),BW_2021_04_19!A:K,11,FALSE))),VLOOKUP(A56,BW_2021_04_19!A:K,11,FALSE))</f>
        <v>337864.39520914899</v>
      </c>
      <c r="N56" s="4">
        <f t="shared" si="3"/>
        <v>337864.39520914899</v>
      </c>
      <c r="O56" s="4">
        <f t="shared" si="4"/>
        <v>0</v>
      </c>
      <c r="P56" s="4">
        <f>IF(O56="0","0",O56*1000/Proben_Infos!$J$3*Proben_Infos!$K$3*(0.05/Proben_Infos!$L$3)*(0.001/Proben_Infos!$M$3))</f>
        <v>0</v>
      </c>
      <c r="Q56" s="16">
        <f>ROUND(100/Proben_Infos!$H$3*P56,0)</f>
        <v>0</v>
      </c>
      <c r="R56" s="12">
        <f>B56+Proben_Infos!$D$3</f>
        <v>10.476667647231801</v>
      </c>
      <c r="S56" s="4" t="str">
        <f t="shared" si="5"/>
        <v>57-10.5</v>
      </c>
      <c r="T56" s="16">
        <f t="shared" si="13"/>
        <v>817</v>
      </c>
      <c r="U56" s="4">
        <f>F56+Proben_Infos!$G$3</f>
        <v>1108.94134887819</v>
      </c>
      <c r="V56" s="16">
        <f t="shared" si="14"/>
        <v>78.2</v>
      </c>
      <c r="W56" s="4" t="str">
        <f t="shared" si="6"/>
        <v>GC_PBMZ_57_RI_1109</v>
      </c>
      <c r="X56" s="4">
        <f>Proben_Infos!$A$3</f>
        <v>72100736</v>
      </c>
      <c r="Y56" s="12" t="str">
        <f>IF(ISNA(VLOOKUP(D56,Proben_Infos!C:E,3,0)),"",VLOOKUP(D56,Proben_Infos!C:E,3,0))</f>
        <v/>
      </c>
      <c r="Z56" s="16" t="str">
        <f t="shared" si="15"/>
        <v>57-10.5</v>
      </c>
      <c r="AA56" s="16" t="str">
        <f t="shared" si="16"/>
        <v>57-10.6</v>
      </c>
      <c r="AB56" s="16" t="str">
        <f t="shared" si="17"/>
        <v>57-10.4</v>
      </c>
      <c r="AC56" s="16" t="str">
        <f t="shared" si="18"/>
        <v>57-10.7</v>
      </c>
      <c r="AD56" s="16" t="str">
        <f t="shared" si="19"/>
        <v>57-10.3</v>
      </c>
      <c r="AE56" s="16">
        <f t="shared" si="20"/>
        <v>0</v>
      </c>
      <c r="AF56" s="16" t="str">
        <f t="shared" si="21"/>
        <v>GC_PBMZ_57_RI_1109</v>
      </c>
      <c r="AG56" s="16" t="str">
        <f t="shared" si="22"/>
        <v/>
      </c>
      <c r="AH56" s="12" t="str">
        <f t="shared" si="11"/>
        <v/>
      </c>
      <c r="AI56" s="12" t="str">
        <f>IF(ISNA(VLOOKUP(D56,Proben_Infos!L:O,3,0)),"",VLOOKUP(D56,Proben_Infos!L:O,3,0))</f>
        <v/>
      </c>
      <c r="AJ56" s="16">
        <f t="shared" si="23"/>
        <v>6</v>
      </c>
      <c r="AK56" s="16">
        <f t="shared" si="24"/>
        <v>5</v>
      </c>
      <c r="AL56" s="16">
        <f t="shared" si="25"/>
        <v>4</v>
      </c>
      <c r="AM56" s="16">
        <f t="shared" si="26"/>
        <v>3</v>
      </c>
      <c r="AN56" s="16">
        <f t="shared" si="27"/>
        <v>2</v>
      </c>
      <c r="AO56" s="16">
        <f t="shared" si="28"/>
        <v>6</v>
      </c>
      <c r="AP56" s="16">
        <f t="shared" si="30"/>
        <v>6</v>
      </c>
    </row>
    <row r="57" spans="1:42" x14ac:dyDescent="0.25">
      <c r="A57" s="4" t="str">
        <f t="shared" si="2"/>
        <v>71-10.5</v>
      </c>
      <c r="B57" s="16">
        <v>10.5471848395165</v>
      </c>
      <c r="C57" s="16">
        <v>71</v>
      </c>
      <c r="D57" s="16" t="s">
        <v>544</v>
      </c>
      <c r="E57" s="16">
        <v>1208</v>
      </c>
      <c r="F57" s="16">
        <v>1113.1894374214301</v>
      </c>
      <c r="G57" s="16">
        <v>59.909132619582302</v>
      </c>
      <c r="H57" s="16" t="s">
        <v>545</v>
      </c>
      <c r="I57" s="16" t="s">
        <v>546</v>
      </c>
      <c r="J57" s="16" t="s">
        <v>5</v>
      </c>
      <c r="K57" s="16">
        <v>63592.222890960802</v>
      </c>
      <c r="L57" s="16">
        <v>42838.8141819948</v>
      </c>
      <c r="M57" s="4">
        <f>IF(ISERROR(VLOOKUP(A57,BW_2021_04_19!A:K,11,FALSE))=TRUE,(IF(ISERROR(VLOOKUP((CONCATENATE(ROUND(C57,0),"-",ROUND(B57-0.1,1))),BW_2021_04_19!A:K,11,FALSE))=TRUE,(IF(ISERROR(VLOOKUP((CONCATENATE(ROUND(C57,0),"-",ROUND(B57+0.1,1))),BW_2021_04_19!A:K,11,FALSE))=TRUE,(IF(ISERROR(VLOOKUP((CONCATENATE(ROUND(C57,0),"-",ROUND(B57-0.2,1))),BW_2021_04_19!A:K,11,FALSE))=TRUE, (IF(ISERROR(VLOOKUP((CONCATENATE(ROUND(C57,0),"-",ROUND(B57+0.2,1))),BW_2021_04_19!A:K,11,FALSE))=TRUE,"0",VLOOKUP((CONCATENATE(ROUND(C57,0),"-",ROUND(B57+0.2,1))),BW_2021_04_19!A:K,11,FALSE))),VLOOKUP((CONCATENATE(ROUND(C57,0),"-",ROUND(B57-0.2,1))),BW_2021_04_19!A:K,11,FALSE))),VLOOKUP((CONCATENATE(ROUND(C57,0),"-",ROUND(B57+0.1,1))),BW_2021_04_19!A:K,11,FALSE))),VLOOKUP((CONCATENATE(ROUND(C57,0),"-",ROUND(B57-0.1,1))),BW_2021_04_19!A:K,11,FALSE))),VLOOKUP(A57,BW_2021_04_19!A:K,11,FALSE))</f>
        <v>127335.28910653701</v>
      </c>
      <c r="N57" s="4">
        <f t="shared" si="3"/>
        <v>127335.28910653701</v>
      </c>
      <c r="O57" s="4">
        <f t="shared" si="4"/>
        <v>0</v>
      </c>
      <c r="P57" s="4">
        <f>IF(O57="0","0",O57*1000/Proben_Infos!$J$3*Proben_Infos!$K$3*(0.05/Proben_Infos!$L$3)*(0.001/Proben_Infos!$M$3))</f>
        <v>0</v>
      </c>
      <c r="Q57" s="16">
        <f>ROUND(100/Proben_Infos!$H$3*P57,0)</f>
        <v>0</v>
      </c>
      <c r="R57" s="12">
        <f>B57+Proben_Infos!$D$3</f>
        <v>10.539284839516501</v>
      </c>
      <c r="S57" s="4" t="str">
        <f t="shared" si="5"/>
        <v>71-10.5</v>
      </c>
      <c r="T57" s="16">
        <f t="shared" si="13"/>
        <v>1208</v>
      </c>
      <c r="U57" s="4">
        <f>F57+Proben_Infos!$G$3</f>
        <v>1112.1894374214301</v>
      </c>
      <c r="V57" s="16">
        <f t="shared" si="14"/>
        <v>59.9</v>
      </c>
      <c r="W57" s="4" t="str">
        <f t="shared" si="6"/>
        <v>GC_PBMZ_71_RI_1112</v>
      </c>
      <c r="X57" s="4">
        <f>Proben_Infos!$A$3</f>
        <v>72100736</v>
      </c>
      <c r="Y57" s="12" t="str">
        <f>IF(ISNA(VLOOKUP(D57,Proben_Infos!C:E,3,0)),"",VLOOKUP(D57,Proben_Infos!C:E,3,0))</f>
        <v/>
      </c>
      <c r="Z57" s="16" t="str">
        <f t="shared" si="15"/>
        <v>71-10.5</v>
      </c>
      <c r="AA57" s="16" t="str">
        <f t="shared" si="16"/>
        <v>71-10.6</v>
      </c>
      <c r="AB57" s="16" t="str">
        <f t="shared" si="17"/>
        <v>71-10.4</v>
      </c>
      <c r="AC57" s="16" t="str">
        <f t="shared" si="18"/>
        <v>71-10.7</v>
      </c>
      <c r="AD57" s="16" t="str">
        <f t="shared" si="19"/>
        <v>71-10.3</v>
      </c>
      <c r="AE57" s="16">
        <f t="shared" si="20"/>
        <v>0</v>
      </c>
      <c r="AF57" s="16" t="str">
        <f t="shared" si="21"/>
        <v>GC_PBMZ_71_RI_1112</v>
      </c>
      <c r="AG57" s="16" t="str">
        <f t="shared" si="22"/>
        <v/>
      </c>
      <c r="AH57" s="12" t="str">
        <f t="shared" si="11"/>
        <v/>
      </c>
      <c r="AI57" s="12" t="str">
        <f>IF(ISNA(VLOOKUP(D57,Proben_Infos!L:O,3,0)),"",VLOOKUP(D57,Proben_Infos!L:O,3,0))</f>
        <v/>
      </c>
      <c r="AJ57" s="16">
        <f t="shared" si="23"/>
        <v>6</v>
      </c>
      <c r="AK57" s="16">
        <f t="shared" si="24"/>
        <v>5</v>
      </c>
      <c r="AL57" s="16" t="str">
        <f t="shared" si="25"/>
        <v/>
      </c>
      <c r="AM57" s="16">
        <f t="shared" si="26"/>
        <v>3</v>
      </c>
      <c r="AN57" s="16">
        <f t="shared" si="27"/>
        <v>2</v>
      </c>
      <c r="AO57" s="16">
        <f t="shared" si="28"/>
        <v>6</v>
      </c>
      <c r="AP57" s="16">
        <f t="shared" si="30"/>
        <v>6</v>
      </c>
    </row>
    <row r="58" spans="1:42" x14ac:dyDescent="0.25">
      <c r="A58" s="4" t="str">
        <f t="shared" si="2"/>
        <v>71-10.6</v>
      </c>
      <c r="B58" s="16">
        <v>10.583856225596101</v>
      </c>
      <c r="C58" s="16">
        <v>71.099998474121094</v>
      </c>
      <c r="D58" s="16" t="s">
        <v>354</v>
      </c>
      <c r="E58" s="16">
        <v>1589</v>
      </c>
      <c r="F58" s="16">
        <v>1115.09166115015</v>
      </c>
      <c r="G58" s="16">
        <v>64.738128053473901</v>
      </c>
      <c r="H58" s="16" t="s">
        <v>355</v>
      </c>
      <c r="I58" s="16" t="s">
        <v>356</v>
      </c>
      <c r="J58" s="16" t="s">
        <v>5</v>
      </c>
      <c r="K58" s="16">
        <v>154842.84827557599</v>
      </c>
      <c r="L58" s="16">
        <v>123932.487580325</v>
      </c>
      <c r="M58" s="4">
        <f>IF(ISERROR(VLOOKUP(A58,BW_2021_04_19!A:K,11,FALSE))=TRUE,(IF(ISERROR(VLOOKUP((CONCATENATE(ROUND(C58,0),"-",ROUND(B58-0.1,1))),BW_2021_04_19!A:K,11,FALSE))=TRUE,(IF(ISERROR(VLOOKUP((CONCATENATE(ROUND(C58,0),"-",ROUND(B58+0.1,1))),BW_2021_04_19!A:K,11,FALSE))=TRUE,(IF(ISERROR(VLOOKUP((CONCATENATE(ROUND(C58,0),"-",ROUND(B58-0.2,1))),BW_2021_04_19!A:K,11,FALSE))=TRUE, (IF(ISERROR(VLOOKUP((CONCATENATE(ROUND(C58,0),"-",ROUND(B58+0.2,1))),BW_2021_04_19!A:K,11,FALSE))=TRUE,"0",VLOOKUP((CONCATENATE(ROUND(C58,0),"-",ROUND(B58+0.2,1))),BW_2021_04_19!A:K,11,FALSE))),VLOOKUP((CONCATENATE(ROUND(C58,0),"-",ROUND(B58-0.2,1))),BW_2021_04_19!A:K,11,FALSE))),VLOOKUP((CONCATENATE(ROUND(C58,0),"-",ROUND(B58+0.1,1))),BW_2021_04_19!A:K,11,FALSE))),VLOOKUP((CONCATENATE(ROUND(C58,0),"-",ROUND(B58-0.1,1))),BW_2021_04_19!A:K,11,FALSE))),VLOOKUP(A58,BW_2021_04_19!A:K,11,FALSE))</f>
        <v>127335.28910653701</v>
      </c>
      <c r="N58" s="4">
        <f t="shared" si="3"/>
        <v>127335.28910653701</v>
      </c>
      <c r="O58" s="4">
        <f t="shared" si="4"/>
        <v>27508</v>
      </c>
      <c r="P58" s="4">
        <f>IF(O58="0","0",O58*1000/Proben_Infos!$J$3*Proben_Infos!$K$3*(0.05/Proben_Infos!$L$3)*(0.001/Proben_Infos!$M$3))</f>
        <v>110032</v>
      </c>
      <c r="Q58" s="16">
        <f>ROUND(100/Proben_Infos!$H$3*P58,0)</f>
        <v>2</v>
      </c>
      <c r="R58" s="12">
        <f>B58+Proben_Infos!$D$3</f>
        <v>10.575956225596101</v>
      </c>
      <c r="S58" s="4" t="str">
        <f t="shared" si="5"/>
        <v>71-10.6</v>
      </c>
      <c r="T58" s="16">
        <f t="shared" si="13"/>
        <v>1589</v>
      </c>
      <c r="U58" s="4">
        <f>F58+Proben_Infos!$G$3</f>
        <v>1114.09166115015</v>
      </c>
      <c r="V58" s="16">
        <f t="shared" si="14"/>
        <v>64.7</v>
      </c>
      <c r="W58" s="4" t="str">
        <f t="shared" si="6"/>
        <v>GC_PBMZ_71_RI_1114</v>
      </c>
      <c r="X58" s="4">
        <f>Proben_Infos!$A$3</f>
        <v>72100736</v>
      </c>
      <c r="Y58" s="12" t="str">
        <f>IF(ISNA(VLOOKUP(D58,Proben_Infos!C:E,3,0)),"",VLOOKUP(D58,Proben_Infos!C:E,3,0))</f>
        <v/>
      </c>
      <c r="Z58" s="16" t="str">
        <f t="shared" si="15"/>
        <v>71-10.6</v>
      </c>
      <c r="AA58" s="16" t="str">
        <f t="shared" si="16"/>
        <v>71-10.7</v>
      </c>
      <c r="AB58" s="16" t="str">
        <f t="shared" si="17"/>
        <v>71-10.5</v>
      </c>
      <c r="AC58" s="16" t="str">
        <f t="shared" si="18"/>
        <v>71-10.8</v>
      </c>
      <c r="AD58" s="16" t="str">
        <f t="shared" si="19"/>
        <v>71-10.4</v>
      </c>
      <c r="AE58" s="16">
        <f t="shared" si="20"/>
        <v>2</v>
      </c>
      <c r="AF58" s="16" t="str">
        <f t="shared" si="21"/>
        <v>GC_PBMZ_71_RI_1114</v>
      </c>
      <c r="AG58" s="16" t="str">
        <f t="shared" si="22"/>
        <v/>
      </c>
      <c r="AH58" s="12" t="str">
        <f t="shared" si="11"/>
        <v/>
      </c>
      <c r="AI58" s="12" t="str">
        <f>IF(ISNA(VLOOKUP(D58,Proben_Infos!L:O,3,0)),"",VLOOKUP(D58,Proben_Infos!L:O,3,0))</f>
        <v/>
      </c>
      <c r="AJ58" s="16" t="str">
        <f t="shared" si="23"/>
        <v/>
      </c>
      <c r="AK58" s="16">
        <f t="shared" si="24"/>
        <v>5</v>
      </c>
      <c r="AL58" s="16">
        <f t="shared" si="25"/>
        <v>4</v>
      </c>
      <c r="AM58" s="16">
        <f t="shared" si="26"/>
        <v>3</v>
      </c>
      <c r="AN58" s="16">
        <f t="shared" si="27"/>
        <v>2</v>
      </c>
      <c r="AO58" s="16">
        <f t="shared" si="28"/>
        <v>5</v>
      </c>
      <c r="AP58" s="16">
        <f t="shared" si="30"/>
        <v>5</v>
      </c>
    </row>
    <row r="59" spans="1:42" x14ac:dyDescent="0.25">
      <c r="A59" s="4" t="str">
        <f t="shared" si="2"/>
        <v>85-10.7</v>
      </c>
      <c r="B59" s="16">
        <v>10.676065780724199</v>
      </c>
      <c r="C59" s="16">
        <v>85</v>
      </c>
      <c r="D59" s="16" t="s">
        <v>1337</v>
      </c>
      <c r="E59" s="16"/>
      <c r="F59" s="16">
        <v>1119.87476924972</v>
      </c>
      <c r="G59" s="16">
        <v>88.295779306000398</v>
      </c>
      <c r="H59" s="16" t="s">
        <v>1338</v>
      </c>
      <c r="I59" s="16" t="s">
        <v>1339</v>
      </c>
      <c r="J59" s="16" t="s">
        <v>1767</v>
      </c>
      <c r="K59" s="16">
        <v>1022676.86062286</v>
      </c>
      <c r="L59" s="16">
        <v>324854.86457309098</v>
      </c>
      <c r="M59" s="4">
        <f>IF(ISERROR(VLOOKUP(A59,BW_2021_04_19!A:K,11,FALSE))=TRUE,(IF(ISERROR(VLOOKUP((CONCATENATE(ROUND(C59,0),"-",ROUND(B59-0.1,1))),BW_2021_04_19!A:K,11,FALSE))=TRUE,(IF(ISERROR(VLOOKUP((CONCATENATE(ROUND(C59,0),"-",ROUND(B59+0.1,1))),BW_2021_04_19!A:K,11,FALSE))=TRUE,(IF(ISERROR(VLOOKUP((CONCATENATE(ROUND(C59,0),"-",ROUND(B59-0.2,1))),BW_2021_04_19!A:K,11,FALSE))=TRUE, (IF(ISERROR(VLOOKUP((CONCATENATE(ROUND(C59,0),"-",ROUND(B59+0.2,1))),BW_2021_04_19!A:K,11,FALSE))=TRUE,"0",VLOOKUP((CONCATENATE(ROUND(C59,0),"-",ROUND(B59+0.2,1))),BW_2021_04_19!A:K,11,FALSE))),VLOOKUP((CONCATENATE(ROUND(C59,0),"-",ROUND(B59-0.2,1))),BW_2021_04_19!A:K,11,FALSE))),VLOOKUP((CONCATENATE(ROUND(C59,0),"-",ROUND(B59+0.1,1))),BW_2021_04_19!A:K,11,FALSE))),VLOOKUP((CONCATENATE(ROUND(C59,0),"-",ROUND(B59-0.1,1))),BW_2021_04_19!A:K,11,FALSE))),VLOOKUP(A59,BW_2021_04_19!A:K,11,FALSE))</f>
        <v>648370.44198319805</v>
      </c>
      <c r="N59" s="4">
        <f t="shared" si="3"/>
        <v>648370.44198319805</v>
      </c>
      <c r="O59" s="4">
        <f t="shared" si="4"/>
        <v>374306</v>
      </c>
      <c r="P59" s="4">
        <f>IF(O59="0","0",O59*1000/Proben_Infos!$J$3*Proben_Infos!$K$3*(0.05/Proben_Infos!$L$3)*(0.001/Proben_Infos!$M$3))</f>
        <v>1497224</v>
      </c>
      <c r="Q59" s="16">
        <f>ROUND(100/Proben_Infos!$H$3*P59,0)</f>
        <v>34</v>
      </c>
      <c r="R59" s="12">
        <f>B59+Proben_Infos!$D$3</f>
        <v>10.6681657807242</v>
      </c>
      <c r="S59" s="4" t="str">
        <f t="shared" si="5"/>
        <v>85-10.7</v>
      </c>
      <c r="T59" s="16" t="str">
        <f t="shared" si="13"/>
        <v/>
      </c>
      <c r="U59" s="4">
        <f>F59+Proben_Infos!$G$3</f>
        <v>1118.87476924972</v>
      </c>
      <c r="V59" s="16">
        <f t="shared" si="14"/>
        <v>88.3</v>
      </c>
      <c r="W59" s="4" t="str">
        <f t="shared" si="6"/>
        <v>GC_PBMZ_85_RI_1119</v>
      </c>
      <c r="X59" s="4">
        <f>Proben_Infos!$A$3</f>
        <v>72100736</v>
      </c>
      <c r="Y59" s="12" t="str">
        <f>IF(ISNA(VLOOKUP(D59,Proben_Infos!C:E,3,0)),"",VLOOKUP(D59,Proben_Infos!C:E,3,0))</f>
        <v/>
      </c>
      <c r="Z59" s="16" t="str">
        <f t="shared" si="15"/>
        <v>85-10.7</v>
      </c>
      <c r="AA59" s="16" t="str">
        <f t="shared" si="16"/>
        <v>85-10.8</v>
      </c>
      <c r="AB59" s="16" t="str">
        <f t="shared" si="17"/>
        <v>85-10.6</v>
      </c>
      <c r="AC59" s="16" t="str">
        <f t="shared" si="18"/>
        <v>85-10.9</v>
      </c>
      <c r="AD59" s="16" t="str">
        <f t="shared" si="19"/>
        <v>85-10.5</v>
      </c>
      <c r="AE59" s="16">
        <f t="shared" si="20"/>
        <v>34</v>
      </c>
      <c r="AF59" s="16" t="str">
        <f t="shared" si="21"/>
        <v>GC_PBMZ_85_RI_1119</v>
      </c>
      <c r="AG59" s="16" t="str">
        <f t="shared" si="22"/>
        <v/>
      </c>
      <c r="AH59" s="12" t="str">
        <f t="shared" si="11"/>
        <v/>
      </c>
      <c r="AI59" s="12" t="str">
        <f>IF(ISNA(VLOOKUP(D59,Proben_Infos!L:O,3,0)),"",VLOOKUP(D59,Proben_Infos!L:O,3,0))</f>
        <v/>
      </c>
      <c r="AJ59" s="16" t="str">
        <f t="shared" si="23"/>
        <v/>
      </c>
      <c r="AK59" s="16" t="str">
        <f t="shared" si="24"/>
        <v/>
      </c>
      <c r="AL59" s="16" t="str">
        <f t="shared" si="25"/>
        <v/>
      </c>
      <c r="AM59" s="16">
        <f t="shared" si="26"/>
        <v>3</v>
      </c>
      <c r="AN59" s="16">
        <f t="shared" si="27"/>
        <v>2</v>
      </c>
      <c r="AO59" s="16">
        <f t="shared" si="28"/>
        <v>3</v>
      </c>
      <c r="AP59" s="16">
        <f t="shared" si="30"/>
        <v>4</v>
      </c>
    </row>
    <row r="60" spans="1:42" x14ac:dyDescent="0.25">
      <c r="A60" s="4" t="str">
        <f t="shared" si="2"/>
        <v>138-10.7</v>
      </c>
      <c r="B60" s="16">
        <v>10.7328758753705</v>
      </c>
      <c r="C60" s="16">
        <v>138</v>
      </c>
      <c r="D60" s="16" t="s">
        <v>492</v>
      </c>
      <c r="E60" s="16">
        <v>1302</v>
      </c>
      <c r="F60" s="16">
        <v>1122.8216311390499</v>
      </c>
      <c r="G60" s="16">
        <v>62.8146031542733</v>
      </c>
      <c r="H60" s="16" t="s">
        <v>493</v>
      </c>
      <c r="I60" s="16" t="s">
        <v>494</v>
      </c>
      <c r="J60" s="16" t="s">
        <v>5</v>
      </c>
      <c r="K60" s="16">
        <v>110280.322548157</v>
      </c>
      <c r="L60" s="16">
        <v>26532.6558376469</v>
      </c>
      <c r="M60" s="4" t="str">
        <f>IF(ISERROR(VLOOKUP(A60,BW_2021_04_19!A:K,11,FALSE))=TRUE,(IF(ISERROR(VLOOKUP((CONCATENATE(ROUND(C60,0),"-",ROUND(B60-0.1,1))),BW_2021_04_19!A:K,11,FALSE))=TRUE,(IF(ISERROR(VLOOKUP((CONCATENATE(ROUND(C60,0),"-",ROUND(B60+0.1,1))),BW_2021_04_19!A:K,11,FALSE))=TRUE,(IF(ISERROR(VLOOKUP((CONCATENATE(ROUND(C60,0),"-",ROUND(B60-0.2,1))),BW_2021_04_19!A:K,11,FALSE))=TRUE, (IF(ISERROR(VLOOKUP((CONCATENATE(ROUND(C60,0),"-",ROUND(B60+0.2,1))),BW_2021_04_19!A:K,11,FALSE))=TRUE,"0",VLOOKUP((CONCATENATE(ROUND(C60,0),"-",ROUND(B60+0.2,1))),BW_2021_04_19!A:K,11,FALSE))),VLOOKUP((CONCATENATE(ROUND(C60,0),"-",ROUND(B60-0.2,1))),BW_2021_04_19!A:K,11,FALSE))),VLOOKUP((CONCATENATE(ROUND(C60,0),"-",ROUND(B60+0.1,1))),BW_2021_04_19!A:K,11,FALSE))),VLOOKUP((CONCATENATE(ROUND(C60,0),"-",ROUND(B60-0.1,1))),BW_2021_04_19!A:K,11,FALSE))),VLOOKUP(A60,BW_2021_04_19!A:K,11,FALSE))</f>
        <v>0</v>
      </c>
      <c r="N60" s="4" t="str">
        <f t="shared" si="3"/>
        <v>0</v>
      </c>
      <c r="O60" s="4">
        <f t="shared" si="4"/>
        <v>110280</v>
      </c>
      <c r="P60" s="4">
        <f>IF(O60="0","0",O60*1000/Proben_Infos!$J$3*Proben_Infos!$K$3*(0.05/Proben_Infos!$L$3)*(0.001/Proben_Infos!$M$3))</f>
        <v>441120</v>
      </c>
      <c r="Q60" s="16">
        <f>ROUND(100/Proben_Infos!$H$3*P60,0)</f>
        <v>10</v>
      </c>
      <c r="R60" s="12">
        <f>B60+Proben_Infos!$D$3</f>
        <v>10.7249758753705</v>
      </c>
      <c r="S60" s="4" t="str">
        <f t="shared" si="5"/>
        <v>138-10.7</v>
      </c>
      <c r="T60" s="16">
        <f t="shared" si="13"/>
        <v>1302</v>
      </c>
      <c r="U60" s="4">
        <f>F60+Proben_Infos!$G$3</f>
        <v>1121.8216311390499</v>
      </c>
      <c r="V60" s="16">
        <f t="shared" si="14"/>
        <v>62.8</v>
      </c>
      <c r="W60" s="4" t="str">
        <f t="shared" si="6"/>
        <v>GC_PBMZ_138_RI_1122</v>
      </c>
      <c r="X60" s="4">
        <f>Proben_Infos!$A$3</f>
        <v>72100736</v>
      </c>
      <c r="Y60" s="12" t="str">
        <f>IF(ISNA(VLOOKUP(D60,Proben_Infos!C:E,3,0)),"",VLOOKUP(D60,Proben_Infos!C:E,3,0))</f>
        <v/>
      </c>
      <c r="Z60" s="16" t="str">
        <f t="shared" si="15"/>
        <v>138-10.7</v>
      </c>
      <c r="AA60" s="16" t="str">
        <f t="shared" si="16"/>
        <v>138-10.8</v>
      </c>
      <c r="AB60" s="16" t="str">
        <f t="shared" si="17"/>
        <v>138-10.6</v>
      </c>
      <c r="AC60" s="16" t="str">
        <f t="shared" si="18"/>
        <v>138-10.9</v>
      </c>
      <c r="AD60" s="16" t="str">
        <f t="shared" si="19"/>
        <v>138-10.5</v>
      </c>
      <c r="AE60" s="16">
        <f t="shared" si="20"/>
        <v>10</v>
      </c>
      <c r="AF60" s="16" t="str">
        <f t="shared" si="21"/>
        <v>GC_PBMZ_138_RI_1122</v>
      </c>
      <c r="AG60" s="16" t="str">
        <f t="shared" si="22"/>
        <v/>
      </c>
      <c r="AH60" s="12" t="str">
        <f t="shared" si="11"/>
        <v/>
      </c>
      <c r="AI60" s="12" t="str">
        <f>IF(ISNA(VLOOKUP(D60,Proben_Infos!L:O,3,0)),"",VLOOKUP(D60,Proben_Infos!L:O,3,0))</f>
        <v/>
      </c>
      <c r="AJ60" s="16" t="str">
        <f t="shared" si="23"/>
        <v/>
      </c>
      <c r="AK60" s="16">
        <f t="shared" si="24"/>
        <v>5</v>
      </c>
      <c r="AL60" s="16">
        <f t="shared" si="25"/>
        <v>4</v>
      </c>
      <c r="AM60" s="16">
        <f t="shared" si="26"/>
        <v>3</v>
      </c>
      <c r="AN60" s="16">
        <f t="shared" si="27"/>
        <v>2</v>
      </c>
      <c r="AO60" s="16">
        <f t="shared" si="28"/>
        <v>5</v>
      </c>
      <c r="AP60" s="16">
        <f t="shared" si="30"/>
        <v>5</v>
      </c>
    </row>
    <row r="61" spans="1:42" x14ac:dyDescent="0.25">
      <c r="A61" s="4" t="str">
        <f t="shared" si="2"/>
        <v>57-10.8</v>
      </c>
      <c r="B61" s="16">
        <v>10.759530019156101</v>
      </c>
      <c r="C61" s="16">
        <v>57.099998474121101</v>
      </c>
      <c r="D61" s="16" t="s">
        <v>913</v>
      </c>
      <c r="E61" s="16">
        <v>1139</v>
      </c>
      <c r="F61" s="16">
        <v>1124.20423894852</v>
      </c>
      <c r="G61" s="16">
        <v>90.834198401882901</v>
      </c>
      <c r="H61" s="16" t="s">
        <v>914</v>
      </c>
      <c r="I61" s="16" t="s">
        <v>256</v>
      </c>
      <c r="J61" s="16" t="s">
        <v>5</v>
      </c>
      <c r="K61" s="16">
        <v>4620365.0715118404</v>
      </c>
      <c r="L61" s="16">
        <v>1230773.00014466</v>
      </c>
      <c r="M61" s="4">
        <f>IF(ISERROR(VLOOKUP(A61,BW_2021_04_19!A:K,11,FALSE))=TRUE,(IF(ISERROR(VLOOKUP((CONCATENATE(ROUND(C61,0),"-",ROUND(B61-0.1,1))),BW_2021_04_19!A:K,11,FALSE))=TRUE,(IF(ISERROR(VLOOKUP((CONCATENATE(ROUND(C61,0),"-",ROUND(B61+0.1,1))),BW_2021_04_19!A:K,11,FALSE))=TRUE,(IF(ISERROR(VLOOKUP((CONCATENATE(ROUND(C61,0),"-",ROUND(B61-0.2,1))),BW_2021_04_19!A:K,11,FALSE))=TRUE, (IF(ISERROR(VLOOKUP((CONCATENATE(ROUND(C61,0),"-",ROUND(B61+0.2,1))),BW_2021_04_19!A:K,11,FALSE))=TRUE,"0",VLOOKUP((CONCATENATE(ROUND(C61,0),"-",ROUND(B61+0.2,1))),BW_2021_04_19!A:K,11,FALSE))),VLOOKUP((CONCATENATE(ROUND(C61,0),"-",ROUND(B61-0.2,1))),BW_2021_04_19!A:K,11,FALSE))),VLOOKUP((CONCATENATE(ROUND(C61,0),"-",ROUND(B61+0.1,1))),BW_2021_04_19!A:K,11,FALSE))),VLOOKUP((CONCATENATE(ROUND(C61,0),"-",ROUND(B61-0.1,1))),BW_2021_04_19!A:K,11,FALSE))),VLOOKUP(A61,BW_2021_04_19!A:K,11,FALSE))</f>
        <v>6180436.1169372099</v>
      </c>
      <c r="N61" s="4">
        <f t="shared" si="3"/>
        <v>6180436.1169372099</v>
      </c>
      <c r="O61" s="4">
        <f t="shared" si="4"/>
        <v>0</v>
      </c>
      <c r="P61" s="4">
        <f>IF(O61="0","0",O61*1000/Proben_Infos!$J$3*Proben_Infos!$K$3*(0.05/Proben_Infos!$L$3)*(0.001/Proben_Infos!$M$3))</f>
        <v>0</v>
      </c>
      <c r="Q61" s="16">
        <f>ROUND(100/Proben_Infos!$H$3*P61,0)</f>
        <v>0</v>
      </c>
      <c r="R61" s="12">
        <f>B61+Proben_Infos!$D$3</f>
        <v>10.751630019156101</v>
      </c>
      <c r="S61" s="4" t="str">
        <f t="shared" si="5"/>
        <v>57-10.8</v>
      </c>
      <c r="T61" s="16">
        <f t="shared" si="13"/>
        <v>1139</v>
      </c>
      <c r="U61" s="4">
        <f>F61+Proben_Infos!$G$3</f>
        <v>1123.20423894852</v>
      </c>
      <c r="V61" s="16">
        <f t="shared" si="14"/>
        <v>90.8</v>
      </c>
      <c r="W61" s="4" t="str">
        <f t="shared" si="6"/>
        <v>GC_PBMZ_57_RI_1123</v>
      </c>
      <c r="X61" s="4">
        <f>Proben_Infos!$A$3</f>
        <v>72100736</v>
      </c>
      <c r="Y61" s="12" t="str">
        <f>IF(ISNA(VLOOKUP(D61,Proben_Infos!C:E,3,0)),"",VLOOKUP(D61,Proben_Infos!C:E,3,0))</f>
        <v/>
      </c>
      <c r="Z61" s="16" t="str">
        <f t="shared" si="15"/>
        <v>57-10.8</v>
      </c>
      <c r="AA61" s="16" t="str">
        <f t="shared" si="16"/>
        <v>57-10.9</v>
      </c>
      <c r="AB61" s="16" t="str">
        <f t="shared" si="17"/>
        <v>57-10.7</v>
      </c>
      <c r="AC61" s="16" t="str">
        <f t="shared" si="18"/>
        <v>57-11</v>
      </c>
      <c r="AD61" s="16" t="str">
        <f t="shared" si="19"/>
        <v>57-10.6</v>
      </c>
      <c r="AE61" s="16">
        <f t="shared" si="20"/>
        <v>0</v>
      </c>
      <c r="AF61" s="16" t="str">
        <f t="shared" si="21"/>
        <v>GC_PBMZ_57_RI_1123</v>
      </c>
      <c r="AG61" s="16" t="str">
        <f t="shared" si="22"/>
        <v/>
      </c>
      <c r="AH61" s="12" t="str">
        <f t="shared" si="11"/>
        <v/>
      </c>
      <c r="AI61" s="12" t="str">
        <f>IF(ISNA(VLOOKUP(D61,Proben_Infos!L:O,3,0)),"",VLOOKUP(D61,Proben_Infos!L:O,3,0))</f>
        <v/>
      </c>
      <c r="AJ61" s="16">
        <f t="shared" si="23"/>
        <v>6</v>
      </c>
      <c r="AK61" s="16" t="str">
        <f t="shared" si="24"/>
        <v/>
      </c>
      <c r="AL61" s="16" t="str">
        <f t="shared" si="25"/>
        <v/>
      </c>
      <c r="AM61" s="16">
        <f t="shared" si="26"/>
        <v>3</v>
      </c>
      <c r="AN61" s="16">
        <f t="shared" si="27"/>
        <v>2</v>
      </c>
      <c r="AO61" s="16">
        <f t="shared" si="28"/>
        <v>6</v>
      </c>
      <c r="AP61" s="16">
        <f t="shared" si="30"/>
        <v>6</v>
      </c>
    </row>
    <row r="62" spans="1:42" x14ac:dyDescent="0.25">
      <c r="A62" s="4" t="str">
        <f t="shared" si="2"/>
        <v>85-10.8</v>
      </c>
      <c r="B62" s="16">
        <v>10.8204749715392</v>
      </c>
      <c r="C62" s="16">
        <v>85</v>
      </c>
      <c r="D62" s="16" t="s">
        <v>1340</v>
      </c>
      <c r="E62" s="16"/>
      <c r="F62" s="16">
        <v>1127.3655848086801</v>
      </c>
      <c r="G62" s="16">
        <v>58.906896944816701</v>
      </c>
      <c r="H62" s="16" t="s">
        <v>1341</v>
      </c>
      <c r="I62" s="16" t="s">
        <v>272</v>
      </c>
      <c r="J62" s="16" t="s">
        <v>1767</v>
      </c>
      <c r="K62" s="16">
        <v>169583.927264828</v>
      </c>
      <c r="L62" s="16">
        <v>124916.468981283</v>
      </c>
      <c r="M62" s="4">
        <f>IF(ISERROR(VLOOKUP(A62,BW_2021_04_19!A:K,11,FALSE))=TRUE,(IF(ISERROR(VLOOKUP((CONCATENATE(ROUND(C62,0),"-",ROUND(B62-0.1,1))),BW_2021_04_19!A:K,11,FALSE))=TRUE,(IF(ISERROR(VLOOKUP((CONCATENATE(ROUND(C62,0),"-",ROUND(B62+0.1,1))),BW_2021_04_19!A:K,11,FALSE))=TRUE,(IF(ISERROR(VLOOKUP((CONCATENATE(ROUND(C62,0),"-",ROUND(B62-0.2,1))),BW_2021_04_19!A:K,11,FALSE))=TRUE, (IF(ISERROR(VLOOKUP((CONCATENATE(ROUND(C62,0),"-",ROUND(B62+0.2,1))),BW_2021_04_19!A:K,11,FALSE))=TRUE,"0",VLOOKUP((CONCATENATE(ROUND(C62,0),"-",ROUND(B62+0.2,1))),BW_2021_04_19!A:K,11,FALSE))),VLOOKUP((CONCATENATE(ROUND(C62,0),"-",ROUND(B62-0.2,1))),BW_2021_04_19!A:K,11,FALSE))),VLOOKUP((CONCATENATE(ROUND(C62,0),"-",ROUND(B62+0.1,1))),BW_2021_04_19!A:K,11,FALSE))),VLOOKUP((CONCATENATE(ROUND(C62,0),"-",ROUND(B62-0.1,1))),BW_2021_04_19!A:K,11,FALSE))),VLOOKUP(A62,BW_2021_04_19!A:K,11,FALSE))</f>
        <v>733243.35573498497</v>
      </c>
      <c r="N62" s="4">
        <f t="shared" si="3"/>
        <v>733243.35573498497</v>
      </c>
      <c r="O62" s="4">
        <f t="shared" si="4"/>
        <v>0</v>
      </c>
      <c r="P62" s="4">
        <f>IF(O62="0","0",O62*1000/Proben_Infos!$J$3*Proben_Infos!$K$3*(0.05/Proben_Infos!$L$3)*(0.001/Proben_Infos!$M$3))</f>
        <v>0</v>
      </c>
      <c r="Q62" s="16">
        <f>ROUND(100/Proben_Infos!$H$3*P62,0)</f>
        <v>0</v>
      </c>
      <c r="R62" s="12">
        <f>B62+Proben_Infos!$D$3</f>
        <v>10.812574971539201</v>
      </c>
      <c r="S62" s="4" t="str">
        <f t="shared" si="5"/>
        <v>85-10.8</v>
      </c>
      <c r="T62" s="16" t="str">
        <f t="shared" si="13"/>
        <v/>
      </c>
      <c r="U62" s="4">
        <f>F62+Proben_Infos!$G$3</f>
        <v>1126.3655848086801</v>
      </c>
      <c r="V62" s="16">
        <f t="shared" si="14"/>
        <v>58.9</v>
      </c>
      <c r="W62" s="4" t="str">
        <f t="shared" si="6"/>
        <v>GC_PBMZ_85_RI_1126</v>
      </c>
      <c r="X62" s="4">
        <f>Proben_Infos!$A$3</f>
        <v>72100736</v>
      </c>
      <c r="Y62" s="12" t="str">
        <f>IF(ISNA(VLOOKUP(D62,Proben_Infos!C:E,3,0)),"",VLOOKUP(D62,Proben_Infos!C:E,3,0))</f>
        <v/>
      </c>
      <c r="Z62" s="16" t="str">
        <f t="shared" si="15"/>
        <v>85-10.8</v>
      </c>
      <c r="AA62" s="16" t="str">
        <f t="shared" si="16"/>
        <v>85-10.9</v>
      </c>
      <c r="AB62" s="16" t="str">
        <f t="shared" si="17"/>
        <v>85-10.7</v>
      </c>
      <c r="AC62" s="16" t="str">
        <f t="shared" si="18"/>
        <v>85-11</v>
      </c>
      <c r="AD62" s="16" t="str">
        <f t="shared" si="19"/>
        <v>85-10.6</v>
      </c>
      <c r="AE62" s="16">
        <f t="shared" si="20"/>
        <v>0</v>
      </c>
      <c r="AF62" s="16" t="str">
        <f t="shared" si="21"/>
        <v>GC_PBMZ_85_RI_1126</v>
      </c>
      <c r="AG62" s="16" t="str">
        <f t="shared" si="22"/>
        <v/>
      </c>
      <c r="AH62" s="12" t="str">
        <f t="shared" si="11"/>
        <v/>
      </c>
      <c r="AI62" s="12" t="str">
        <f>IF(ISNA(VLOOKUP(D62,Proben_Infos!L:O,3,0)),"",VLOOKUP(D62,Proben_Infos!L:O,3,0))</f>
        <v/>
      </c>
      <c r="AJ62" s="16">
        <f t="shared" si="23"/>
        <v>6</v>
      </c>
      <c r="AK62" s="16">
        <f t="shared" si="24"/>
        <v>5</v>
      </c>
      <c r="AL62" s="16" t="str">
        <f t="shared" si="25"/>
        <v/>
      </c>
      <c r="AM62" s="16">
        <f t="shared" si="26"/>
        <v>3</v>
      </c>
      <c r="AN62" s="16">
        <f t="shared" si="27"/>
        <v>2</v>
      </c>
      <c r="AO62" s="16">
        <f t="shared" si="28"/>
        <v>6</v>
      </c>
      <c r="AP62" s="16">
        <f t="shared" si="30"/>
        <v>6</v>
      </c>
    </row>
    <row r="63" spans="1:42" x14ac:dyDescent="0.25">
      <c r="A63" s="4" t="str">
        <f t="shared" si="2"/>
        <v>71-10.8</v>
      </c>
      <c r="B63" s="16">
        <v>10.8206421223273</v>
      </c>
      <c r="C63" s="16">
        <v>71.099998474121094</v>
      </c>
      <c r="D63" s="16" t="s">
        <v>423</v>
      </c>
      <c r="E63" s="16">
        <v>680</v>
      </c>
      <c r="F63" s="16">
        <v>1127.3742552798401</v>
      </c>
      <c r="G63" s="16">
        <v>64.629648920759394</v>
      </c>
      <c r="H63" s="16" t="s">
        <v>480</v>
      </c>
      <c r="I63" s="16" t="s">
        <v>424</v>
      </c>
      <c r="J63" s="16" t="s">
        <v>5</v>
      </c>
      <c r="K63" s="16">
        <v>51513.048022945302</v>
      </c>
      <c r="L63" s="16">
        <v>64745.009826324203</v>
      </c>
      <c r="M63" s="4">
        <f>IF(ISERROR(VLOOKUP(A63,BW_2021_04_19!A:K,11,FALSE))=TRUE,(IF(ISERROR(VLOOKUP((CONCATENATE(ROUND(C63,0),"-",ROUND(B63-0.1,1))),BW_2021_04_19!A:K,11,FALSE))=TRUE,(IF(ISERROR(VLOOKUP((CONCATENATE(ROUND(C63,0),"-",ROUND(B63+0.1,1))),BW_2021_04_19!A:K,11,FALSE))=TRUE,(IF(ISERROR(VLOOKUP((CONCATENATE(ROUND(C63,0),"-",ROUND(B63-0.2,1))),BW_2021_04_19!A:K,11,FALSE))=TRUE, (IF(ISERROR(VLOOKUP((CONCATENATE(ROUND(C63,0),"-",ROUND(B63+0.2,1))),BW_2021_04_19!A:K,11,FALSE))=TRUE,"0",VLOOKUP((CONCATENATE(ROUND(C63,0),"-",ROUND(B63+0.2,1))),BW_2021_04_19!A:K,11,FALSE))),VLOOKUP((CONCATENATE(ROUND(C63,0),"-",ROUND(B63-0.2,1))),BW_2021_04_19!A:K,11,FALSE))),VLOOKUP((CONCATENATE(ROUND(C63,0),"-",ROUND(B63+0.1,1))),BW_2021_04_19!A:K,11,FALSE))),VLOOKUP((CONCATENATE(ROUND(C63,0),"-",ROUND(B63-0.1,1))),BW_2021_04_19!A:K,11,FALSE))),VLOOKUP(A63,BW_2021_04_19!A:K,11,FALSE))</f>
        <v>941858.77119953395</v>
      </c>
      <c r="N63" s="4">
        <f t="shared" si="3"/>
        <v>941858.77119953395</v>
      </c>
      <c r="O63" s="4">
        <f t="shared" si="4"/>
        <v>0</v>
      </c>
      <c r="P63" s="4">
        <f>IF(O63="0","0",O63*1000/Proben_Infos!$J$3*Proben_Infos!$K$3*(0.05/Proben_Infos!$L$3)*(0.001/Proben_Infos!$M$3))</f>
        <v>0</v>
      </c>
      <c r="Q63" s="16">
        <f>ROUND(100/Proben_Infos!$H$3*P63,0)</f>
        <v>0</v>
      </c>
      <c r="R63" s="12">
        <f>B63+Proben_Infos!$D$3</f>
        <v>10.8127421223273</v>
      </c>
      <c r="S63" s="4" t="str">
        <f t="shared" si="5"/>
        <v>71-10.8</v>
      </c>
      <c r="T63" s="16">
        <f t="shared" si="13"/>
        <v>680</v>
      </c>
      <c r="U63" s="4">
        <f>F63+Proben_Infos!$G$3</f>
        <v>1126.3742552798401</v>
      </c>
      <c r="V63" s="16">
        <f t="shared" si="14"/>
        <v>64.599999999999994</v>
      </c>
      <c r="W63" s="4" t="str">
        <f t="shared" si="6"/>
        <v>GC_PBMZ_71_RI_1126</v>
      </c>
      <c r="X63" s="4">
        <f>Proben_Infos!$A$3</f>
        <v>72100736</v>
      </c>
      <c r="Y63" s="12" t="str">
        <f>IF(ISNA(VLOOKUP(D63,Proben_Infos!C:E,3,0)),"",VLOOKUP(D63,Proben_Infos!C:E,3,0))</f>
        <v/>
      </c>
      <c r="Z63" s="16" t="str">
        <f t="shared" si="15"/>
        <v>71-10.8</v>
      </c>
      <c r="AA63" s="16" t="str">
        <f t="shared" si="16"/>
        <v>71-10.9</v>
      </c>
      <c r="AB63" s="16" t="str">
        <f t="shared" si="17"/>
        <v>71-10.7</v>
      </c>
      <c r="AC63" s="16" t="str">
        <f t="shared" si="18"/>
        <v>71-11</v>
      </c>
      <c r="AD63" s="16" t="str">
        <f t="shared" si="19"/>
        <v>71-10.6</v>
      </c>
      <c r="AE63" s="16">
        <f t="shared" si="20"/>
        <v>0</v>
      </c>
      <c r="AF63" s="16" t="str">
        <f t="shared" si="21"/>
        <v>GC_PBMZ_71_RI_1126</v>
      </c>
      <c r="AG63" s="16" t="str">
        <f t="shared" si="22"/>
        <v/>
      </c>
      <c r="AH63" s="12" t="str">
        <f t="shared" si="11"/>
        <v/>
      </c>
      <c r="AI63" s="12" t="str">
        <f>IF(ISNA(VLOOKUP(D63,Proben_Infos!L:O,3,0)),"",VLOOKUP(D63,Proben_Infos!L:O,3,0))</f>
        <v/>
      </c>
      <c r="AJ63" s="16">
        <f t="shared" si="23"/>
        <v>6</v>
      </c>
      <c r="AK63" s="16">
        <f t="shared" si="24"/>
        <v>5</v>
      </c>
      <c r="AL63" s="16">
        <f t="shared" si="25"/>
        <v>4</v>
      </c>
      <c r="AM63" s="16">
        <f t="shared" si="26"/>
        <v>3</v>
      </c>
      <c r="AN63" s="16">
        <f t="shared" si="27"/>
        <v>2</v>
      </c>
      <c r="AO63" s="16">
        <f t="shared" si="28"/>
        <v>6</v>
      </c>
      <c r="AP63" s="16">
        <f t="shared" si="30"/>
        <v>6</v>
      </c>
    </row>
    <row r="64" spans="1:42" x14ac:dyDescent="0.25">
      <c r="A64" s="4" t="str">
        <f t="shared" si="2"/>
        <v>89-10.9</v>
      </c>
      <c r="B64" s="16">
        <v>10.864627185593701</v>
      </c>
      <c r="C64" s="16">
        <v>89.099998474121094</v>
      </c>
      <c r="D64" s="16" t="s">
        <v>82</v>
      </c>
      <c r="E64" s="16">
        <v>524</v>
      </c>
      <c r="F64" s="16">
        <v>1129.65585518646</v>
      </c>
      <c r="G64" s="16">
        <v>87.044205135691698</v>
      </c>
      <c r="H64" s="16" t="s">
        <v>1785</v>
      </c>
      <c r="I64" s="16" t="s">
        <v>1342</v>
      </c>
      <c r="J64" s="16" t="s">
        <v>5</v>
      </c>
      <c r="K64" s="16">
        <v>3803950.3643319299</v>
      </c>
      <c r="L64" s="16">
        <v>1656144.9518549601</v>
      </c>
      <c r="M64" s="4" t="str">
        <f>IF(ISERROR(VLOOKUP(A64,BW_2021_04_19!A:K,11,FALSE))=TRUE,(IF(ISERROR(VLOOKUP((CONCATENATE(ROUND(C64,0),"-",ROUND(B64-0.1,1))),BW_2021_04_19!A:K,11,FALSE))=TRUE,(IF(ISERROR(VLOOKUP((CONCATENATE(ROUND(C64,0),"-",ROUND(B64+0.1,1))),BW_2021_04_19!A:K,11,FALSE))=TRUE,(IF(ISERROR(VLOOKUP((CONCATENATE(ROUND(C64,0),"-",ROUND(B64-0.2,1))),BW_2021_04_19!A:K,11,FALSE))=TRUE, (IF(ISERROR(VLOOKUP((CONCATENATE(ROUND(C64,0),"-",ROUND(B64+0.2,1))),BW_2021_04_19!A:K,11,FALSE))=TRUE,"0",VLOOKUP((CONCATENATE(ROUND(C64,0),"-",ROUND(B64+0.2,1))),BW_2021_04_19!A:K,11,FALSE))),VLOOKUP((CONCATENATE(ROUND(C64,0),"-",ROUND(B64-0.2,1))),BW_2021_04_19!A:K,11,FALSE))),VLOOKUP((CONCATENATE(ROUND(C64,0),"-",ROUND(B64+0.1,1))),BW_2021_04_19!A:K,11,FALSE))),VLOOKUP((CONCATENATE(ROUND(C64,0),"-",ROUND(B64-0.1,1))),BW_2021_04_19!A:K,11,FALSE))),VLOOKUP(A64,BW_2021_04_19!A:K,11,FALSE))</f>
        <v>0</v>
      </c>
      <c r="N64" s="4" t="str">
        <f t="shared" si="3"/>
        <v>0</v>
      </c>
      <c r="O64" s="4">
        <f t="shared" si="4"/>
        <v>3803950</v>
      </c>
      <c r="P64" s="4">
        <f>IF(O64="0","0",O64*1000/Proben_Infos!$J$3*Proben_Infos!$K$3*(0.05/Proben_Infos!$L$3)*(0.001/Proben_Infos!$M$3))</f>
        <v>15215800</v>
      </c>
      <c r="Q64" s="16">
        <f>ROUND(100/Proben_Infos!$H$3*P64,0)</f>
        <v>342</v>
      </c>
      <c r="R64" s="12">
        <f>B64+Proben_Infos!$D$3</f>
        <v>10.856727185593702</v>
      </c>
      <c r="S64" s="4" t="str">
        <f t="shared" si="5"/>
        <v>89-10.9</v>
      </c>
      <c r="T64" s="16">
        <f t="shared" si="13"/>
        <v>524</v>
      </c>
      <c r="U64" s="4">
        <f>F64+Proben_Infos!$G$3</f>
        <v>1128.65585518646</v>
      </c>
      <c r="V64" s="16">
        <f t="shared" si="14"/>
        <v>87</v>
      </c>
      <c r="W64" s="4" t="str">
        <f t="shared" si="6"/>
        <v>GC_PBMZ_89_RI_1129</v>
      </c>
      <c r="X64" s="4">
        <f>Proben_Infos!$A$3</f>
        <v>72100736</v>
      </c>
      <c r="Y64" s="12" t="str">
        <f>IF(ISNA(VLOOKUP(D64,Proben_Infos!C:E,3,0)),"",VLOOKUP(D64,Proben_Infos!C:E,3,0))</f>
        <v>Säule</v>
      </c>
      <c r="Z64" s="16" t="str">
        <f t="shared" si="15"/>
        <v>89-10.9</v>
      </c>
      <c r="AA64" s="16" t="str">
        <f t="shared" si="16"/>
        <v>89-11</v>
      </c>
      <c r="AB64" s="16" t="str">
        <f t="shared" si="17"/>
        <v>89-10.8</v>
      </c>
      <c r="AC64" s="16" t="str">
        <f t="shared" si="18"/>
        <v>89-11.1</v>
      </c>
      <c r="AD64" s="16" t="str">
        <f t="shared" si="19"/>
        <v>89-10.7</v>
      </c>
      <c r="AE64" s="16">
        <f t="shared" si="20"/>
        <v>342</v>
      </c>
      <c r="AF64" s="16" t="str">
        <f t="shared" si="21"/>
        <v>GC_PBMZ_89_RI_1129</v>
      </c>
      <c r="AG64" s="16" t="str">
        <f t="shared" si="22"/>
        <v/>
      </c>
      <c r="AH64" s="12" t="str">
        <f t="shared" si="11"/>
        <v/>
      </c>
      <c r="AI64" s="12" t="str">
        <f>IF(ISNA(VLOOKUP(D64,Proben_Infos!L:O,3,0)),"",VLOOKUP(D64,Proben_Infos!L:O,3,0))</f>
        <v/>
      </c>
      <c r="AJ64" s="16">
        <f t="shared" si="23"/>
        <v>6</v>
      </c>
      <c r="AK64" s="16" t="str">
        <f t="shared" si="24"/>
        <v/>
      </c>
      <c r="AL64" s="16">
        <f t="shared" si="25"/>
        <v>4</v>
      </c>
      <c r="AM64" s="16">
        <f t="shared" si="26"/>
        <v>3</v>
      </c>
      <c r="AN64" s="16">
        <f t="shared" si="27"/>
        <v>2</v>
      </c>
      <c r="AO64" s="16">
        <f t="shared" si="28"/>
        <v>6</v>
      </c>
      <c r="AP64" s="16">
        <f t="shared" si="30"/>
        <v>6</v>
      </c>
    </row>
    <row r="65" spans="1:42" x14ac:dyDescent="0.25">
      <c r="A65" s="4" t="str">
        <f t="shared" si="2"/>
        <v>72-10.9</v>
      </c>
      <c r="B65" s="16">
        <v>10.8696403358813</v>
      </c>
      <c r="C65" s="16">
        <v>72</v>
      </c>
      <c r="D65" s="16" t="s">
        <v>1343</v>
      </c>
      <c r="E65" s="16">
        <v>1185</v>
      </c>
      <c r="F65" s="16">
        <v>1129.9158980823599</v>
      </c>
      <c r="G65" s="16">
        <v>58.805094405308402</v>
      </c>
      <c r="H65" s="16" t="s">
        <v>1344</v>
      </c>
      <c r="I65" s="16" t="s">
        <v>1345</v>
      </c>
      <c r="J65" s="16" t="s">
        <v>5</v>
      </c>
      <c r="K65" s="16">
        <v>361466.14028079202</v>
      </c>
      <c r="L65" s="16">
        <v>83420.622321760005</v>
      </c>
      <c r="M65" s="4" t="str">
        <f>IF(ISERROR(VLOOKUP(A65,BW_2021_04_19!A:K,11,FALSE))=TRUE,(IF(ISERROR(VLOOKUP((CONCATENATE(ROUND(C65,0),"-",ROUND(B65-0.1,1))),BW_2021_04_19!A:K,11,FALSE))=TRUE,(IF(ISERROR(VLOOKUP((CONCATENATE(ROUND(C65,0),"-",ROUND(B65+0.1,1))),BW_2021_04_19!A:K,11,FALSE))=TRUE,(IF(ISERROR(VLOOKUP((CONCATENATE(ROUND(C65,0),"-",ROUND(B65-0.2,1))),BW_2021_04_19!A:K,11,FALSE))=TRUE, (IF(ISERROR(VLOOKUP((CONCATENATE(ROUND(C65,0),"-",ROUND(B65+0.2,1))),BW_2021_04_19!A:K,11,FALSE))=TRUE,"0",VLOOKUP((CONCATENATE(ROUND(C65,0),"-",ROUND(B65+0.2,1))),BW_2021_04_19!A:K,11,FALSE))),VLOOKUP((CONCATENATE(ROUND(C65,0),"-",ROUND(B65-0.2,1))),BW_2021_04_19!A:K,11,FALSE))),VLOOKUP((CONCATENATE(ROUND(C65,0),"-",ROUND(B65+0.1,1))),BW_2021_04_19!A:K,11,FALSE))),VLOOKUP((CONCATENATE(ROUND(C65,0),"-",ROUND(B65-0.1,1))),BW_2021_04_19!A:K,11,FALSE))),VLOOKUP(A65,BW_2021_04_19!A:K,11,FALSE))</f>
        <v>0</v>
      </c>
      <c r="N65" s="4" t="str">
        <f t="shared" si="3"/>
        <v>0</v>
      </c>
      <c r="O65" s="4">
        <f t="shared" si="4"/>
        <v>361466</v>
      </c>
      <c r="P65" s="4">
        <f>IF(O65="0","0",O65*1000/Proben_Infos!$J$3*Proben_Infos!$K$3*(0.05/Proben_Infos!$L$3)*(0.001/Proben_Infos!$M$3))</f>
        <v>1445864</v>
      </c>
      <c r="Q65" s="16">
        <f>ROUND(100/Proben_Infos!$H$3*P65,0)</f>
        <v>33</v>
      </c>
      <c r="R65" s="12">
        <f>B65+Proben_Infos!$D$3</f>
        <v>10.861740335881301</v>
      </c>
      <c r="S65" s="4" t="str">
        <f t="shared" si="5"/>
        <v>72-10.9</v>
      </c>
      <c r="T65" s="16">
        <f t="shared" si="13"/>
        <v>1185</v>
      </c>
      <c r="U65" s="4">
        <f>F65+Proben_Infos!$G$3</f>
        <v>1128.9158980823599</v>
      </c>
      <c r="V65" s="16">
        <f t="shared" si="14"/>
        <v>58.8</v>
      </c>
      <c r="W65" s="4" t="str">
        <f t="shared" si="6"/>
        <v>GC_PBMZ_72_RI_1129</v>
      </c>
      <c r="X65" s="4">
        <f>Proben_Infos!$A$3</f>
        <v>72100736</v>
      </c>
      <c r="Y65" s="12" t="str">
        <f>IF(ISNA(VLOOKUP(D65,Proben_Infos!C:E,3,0)),"",VLOOKUP(D65,Proben_Infos!C:E,3,0))</f>
        <v/>
      </c>
      <c r="Z65" s="16" t="str">
        <f t="shared" si="15"/>
        <v>72-10.9</v>
      </c>
      <c r="AA65" s="16" t="str">
        <f t="shared" si="16"/>
        <v>72-11</v>
      </c>
      <c r="AB65" s="16" t="str">
        <f t="shared" si="17"/>
        <v>72-10.8</v>
      </c>
      <c r="AC65" s="16" t="str">
        <f t="shared" si="18"/>
        <v>72-11.1</v>
      </c>
      <c r="AD65" s="16" t="str">
        <f t="shared" si="19"/>
        <v>72-10.7</v>
      </c>
      <c r="AE65" s="16">
        <f t="shared" si="20"/>
        <v>33</v>
      </c>
      <c r="AF65" s="16" t="str">
        <f t="shared" si="21"/>
        <v>GC_PBMZ_72_RI_1129</v>
      </c>
      <c r="AG65" s="16" t="str">
        <f t="shared" si="22"/>
        <v/>
      </c>
      <c r="AH65" s="12" t="str">
        <f t="shared" si="11"/>
        <v/>
      </c>
      <c r="AI65" s="12" t="str">
        <f>IF(ISNA(VLOOKUP(D65,Proben_Infos!L:O,3,0)),"",VLOOKUP(D65,Proben_Infos!L:O,3,0))</f>
        <v/>
      </c>
      <c r="AJ65" s="16" t="str">
        <f t="shared" si="23"/>
        <v/>
      </c>
      <c r="AK65" s="16">
        <f t="shared" si="24"/>
        <v>5</v>
      </c>
      <c r="AL65" s="16" t="str">
        <f t="shared" si="25"/>
        <v/>
      </c>
      <c r="AM65" s="16">
        <f t="shared" si="26"/>
        <v>3</v>
      </c>
      <c r="AN65" s="16">
        <f t="shared" si="27"/>
        <v>2</v>
      </c>
      <c r="AO65" s="16">
        <f t="shared" si="28"/>
        <v>5</v>
      </c>
      <c r="AP65" s="16">
        <f t="shared" si="30"/>
        <v>5</v>
      </c>
    </row>
    <row r="66" spans="1:42" x14ac:dyDescent="0.25">
      <c r="A66" s="4" t="str">
        <f t="shared" ref="A66:A129" si="31">CONCATENATE(ROUND(C66,0),"-",ROUND(B66,1))</f>
        <v>57-10.9</v>
      </c>
      <c r="B66" s="16">
        <v>10.947187416865701</v>
      </c>
      <c r="C66" s="16">
        <v>57.099998474121101</v>
      </c>
      <c r="D66" s="16" t="s">
        <v>921</v>
      </c>
      <c r="E66" s="16">
        <v>1775</v>
      </c>
      <c r="F66" s="16">
        <v>1133.9384320880599</v>
      </c>
      <c r="G66" s="16">
        <v>64.088903880083194</v>
      </c>
      <c r="H66" s="16" t="s">
        <v>922</v>
      </c>
      <c r="I66" s="16" t="s">
        <v>923</v>
      </c>
      <c r="J66" s="16" t="s">
        <v>5</v>
      </c>
      <c r="K66" s="16">
        <v>553961.15323584597</v>
      </c>
      <c r="L66" s="16">
        <v>340771.37178912002</v>
      </c>
      <c r="M66" s="4">
        <f>IF(ISERROR(VLOOKUP(A66,BW_2021_04_19!A:K,11,FALSE))=TRUE,(IF(ISERROR(VLOOKUP((CONCATENATE(ROUND(C66,0),"-",ROUND(B66-0.1,1))),BW_2021_04_19!A:K,11,FALSE))=TRUE,(IF(ISERROR(VLOOKUP((CONCATENATE(ROUND(C66,0),"-",ROUND(B66+0.1,1))),BW_2021_04_19!A:K,11,FALSE))=TRUE,(IF(ISERROR(VLOOKUP((CONCATENATE(ROUND(C66,0),"-",ROUND(B66-0.2,1))),BW_2021_04_19!A:K,11,FALSE))=TRUE, (IF(ISERROR(VLOOKUP((CONCATENATE(ROUND(C66,0),"-",ROUND(B66+0.2,1))),BW_2021_04_19!A:K,11,FALSE))=TRUE,"0",VLOOKUP((CONCATENATE(ROUND(C66,0),"-",ROUND(B66+0.2,1))),BW_2021_04_19!A:K,11,FALSE))),VLOOKUP((CONCATENATE(ROUND(C66,0),"-",ROUND(B66-0.2,1))),BW_2021_04_19!A:K,11,FALSE))),VLOOKUP((CONCATENATE(ROUND(C66,0),"-",ROUND(B66+0.1,1))),BW_2021_04_19!A:K,11,FALSE))),VLOOKUP((CONCATENATE(ROUND(C66,0),"-",ROUND(B66-0.1,1))),BW_2021_04_19!A:K,11,FALSE))),VLOOKUP(A66,BW_2021_04_19!A:K,11,FALSE))</f>
        <v>6180436.1169372099</v>
      </c>
      <c r="N66" s="4">
        <f t="shared" ref="N66:N129" si="32">IF(ISERROR(M66),"0",M66)</f>
        <v>6180436.1169372099</v>
      </c>
      <c r="O66" s="4">
        <f t="shared" ref="O66:O129" si="33">ROUND(IF(K66-N66&lt;0,"0",K66-N66),0)</f>
        <v>0</v>
      </c>
      <c r="P66" s="4">
        <f>IF(O66="0","0",O66*1000/Proben_Infos!$J$3*Proben_Infos!$K$3*(0.05/Proben_Infos!$L$3)*(0.001/Proben_Infos!$M$3))</f>
        <v>0</v>
      </c>
      <c r="Q66" s="16">
        <f>ROUND(100/Proben_Infos!$H$3*P66,0)</f>
        <v>0</v>
      </c>
      <c r="R66" s="12">
        <f>B66+Proben_Infos!$D$3</f>
        <v>10.939287416865701</v>
      </c>
      <c r="S66" s="4" t="str">
        <f t="shared" ref="S66:S129" si="34">CONCATENATE(ROUND(C66,0),"-",ROUND(R66,1))</f>
        <v>57-10.9</v>
      </c>
      <c r="T66" s="16">
        <f t="shared" si="13"/>
        <v>1775</v>
      </c>
      <c r="U66" s="4">
        <f>F66+Proben_Infos!$G$3</f>
        <v>1132.9384320880599</v>
      </c>
      <c r="V66" s="16">
        <f t="shared" si="14"/>
        <v>64.099999999999994</v>
      </c>
      <c r="W66" s="4" t="str">
        <f t="shared" ref="W66:W129" si="35">CONCATENATE("GC_PBMZ_",ROUND(C66,0),"_RI_",ROUND(U66,0))</f>
        <v>GC_PBMZ_57_RI_1133</v>
      </c>
      <c r="X66" s="4">
        <f>Proben_Infos!$A$3</f>
        <v>72100736</v>
      </c>
      <c r="Y66" s="12" t="str">
        <f>IF(ISNA(VLOOKUP(D66,Proben_Infos!C:E,3,0)),"",VLOOKUP(D66,Proben_Infos!C:E,3,0))</f>
        <v/>
      </c>
      <c r="Z66" s="16" t="str">
        <f t="shared" si="15"/>
        <v>57-10.9</v>
      </c>
      <c r="AA66" s="16" t="str">
        <f t="shared" si="16"/>
        <v>57-11</v>
      </c>
      <c r="AB66" s="16" t="str">
        <f t="shared" si="17"/>
        <v>57-10.8</v>
      </c>
      <c r="AC66" s="16" t="str">
        <f t="shared" si="18"/>
        <v>57-11.1</v>
      </c>
      <c r="AD66" s="16" t="str">
        <f t="shared" si="19"/>
        <v>57-10.7</v>
      </c>
      <c r="AE66" s="16">
        <f t="shared" si="20"/>
        <v>0</v>
      </c>
      <c r="AF66" s="16" t="str">
        <f t="shared" si="21"/>
        <v>GC_PBMZ_57_RI_1133</v>
      </c>
      <c r="AG66" s="16" t="str">
        <f t="shared" si="22"/>
        <v/>
      </c>
      <c r="AH66" s="12" t="str">
        <f t="shared" ref="AH66:AH129" si="36">IF(J66="Tesla_Libary_2021_01_01.mslibrary.xml","T","")</f>
        <v/>
      </c>
      <c r="AI66" s="12" t="str">
        <f>IF(ISNA(VLOOKUP(D66,Proben_Infos!L:O,3,0)),"",VLOOKUP(D66,Proben_Infos!L:O,3,0))</f>
        <v/>
      </c>
      <c r="AJ66" s="16">
        <f t="shared" si="23"/>
        <v>6</v>
      </c>
      <c r="AK66" s="16">
        <f t="shared" si="24"/>
        <v>5</v>
      </c>
      <c r="AL66" s="16">
        <f t="shared" si="25"/>
        <v>4</v>
      </c>
      <c r="AM66" s="16">
        <f t="shared" si="26"/>
        <v>3</v>
      </c>
      <c r="AN66" s="16">
        <f t="shared" si="27"/>
        <v>2</v>
      </c>
      <c r="AO66" s="16">
        <f t="shared" si="28"/>
        <v>6</v>
      </c>
      <c r="AP66" s="16">
        <f t="shared" si="30"/>
        <v>6</v>
      </c>
    </row>
    <row r="67" spans="1:42" x14ac:dyDescent="0.25">
      <c r="A67" s="4" t="str">
        <f t="shared" si="31"/>
        <v>57-11</v>
      </c>
      <c r="B67" s="16">
        <v>10.955893566044301</v>
      </c>
      <c r="C67" s="16">
        <v>57</v>
      </c>
      <c r="D67" s="16" t="s">
        <v>1346</v>
      </c>
      <c r="E67" s="16"/>
      <c r="F67" s="16">
        <v>1134.3900387853801</v>
      </c>
      <c r="G67" s="16">
        <v>55.312897725838297</v>
      </c>
      <c r="H67" s="16" t="s">
        <v>1347</v>
      </c>
      <c r="I67" s="16" t="s">
        <v>682</v>
      </c>
      <c r="J67" s="16" t="s">
        <v>79</v>
      </c>
      <c r="K67" s="16">
        <v>532151.81514380698</v>
      </c>
      <c r="L67" s="16">
        <v>340771.37178912002</v>
      </c>
      <c r="M67" s="4">
        <f>IF(ISERROR(VLOOKUP(A67,BW_2021_04_19!A:K,11,FALSE))=TRUE,(IF(ISERROR(VLOOKUP((CONCATENATE(ROUND(C67,0),"-",ROUND(B67-0.1,1))),BW_2021_04_19!A:K,11,FALSE))=TRUE,(IF(ISERROR(VLOOKUP((CONCATENATE(ROUND(C67,0),"-",ROUND(B67+0.1,1))),BW_2021_04_19!A:K,11,FALSE))=TRUE,(IF(ISERROR(VLOOKUP((CONCATENATE(ROUND(C67,0),"-",ROUND(B67-0.2,1))),BW_2021_04_19!A:K,11,FALSE))=TRUE, (IF(ISERROR(VLOOKUP((CONCATENATE(ROUND(C67,0),"-",ROUND(B67+0.2,1))),BW_2021_04_19!A:K,11,FALSE))=TRUE,"0",VLOOKUP((CONCATENATE(ROUND(C67,0),"-",ROUND(B67+0.2,1))),BW_2021_04_19!A:K,11,FALSE))),VLOOKUP((CONCATENATE(ROUND(C67,0),"-",ROUND(B67-0.2,1))),BW_2021_04_19!A:K,11,FALSE))),VLOOKUP((CONCATENATE(ROUND(C67,0),"-",ROUND(B67+0.1,1))),BW_2021_04_19!A:K,11,FALSE))),VLOOKUP((CONCATENATE(ROUND(C67,0),"-",ROUND(B67-0.1,1))),BW_2021_04_19!A:K,11,FALSE))),VLOOKUP(A67,BW_2021_04_19!A:K,11,FALSE))</f>
        <v>760846.87457137101</v>
      </c>
      <c r="N67" s="4">
        <f t="shared" si="32"/>
        <v>760846.87457137101</v>
      </c>
      <c r="O67" s="4">
        <f t="shared" si="33"/>
        <v>0</v>
      </c>
      <c r="P67" s="4">
        <f>IF(O67="0","0",O67*1000/Proben_Infos!$J$3*Proben_Infos!$K$3*(0.05/Proben_Infos!$L$3)*(0.001/Proben_Infos!$M$3))</f>
        <v>0</v>
      </c>
      <c r="Q67" s="16">
        <f>ROUND(100/Proben_Infos!$H$3*P67,0)</f>
        <v>0</v>
      </c>
      <c r="R67" s="12">
        <f>B67+Proben_Infos!$D$3</f>
        <v>10.947993566044302</v>
      </c>
      <c r="S67" s="4" t="str">
        <f t="shared" si="34"/>
        <v>57-10.9</v>
      </c>
      <c r="T67" s="16" t="str">
        <f t="shared" ref="T67:T130" si="37">IF(ROUND(E67,0)=0,"",ROUND(E67,0))</f>
        <v/>
      </c>
      <c r="U67" s="4">
        <f>F67+Proben_Infos!$G$3</f>
        <v>1133.3900387853801</v>
      </c>
      <c r="V67" s="16">
        <f t="shared" ref="V67:V130" si="38">IF(ROUND(G67,1)=0,"",ROUND(G67,1))</f>
        <v>55.3</v>
      </c>
      <c r="W67" s="4" t="str">
        <f t="shared" si="35"/>
        <v>GC_PBMZ_57_RI_1133</v>
      </c>
      <c r="X67" s="4">
        <f>Proben_Infos!$A$3</f>
        <v>72100736</v>
      </c>
      <c r="Y67" s="12" t="str">
        <f>IF(ISNA(VLOOKUP(D67,Proben_Infos!C:E,3,0)),"",VLOOKUP(D67,Proben_Infos!C:E,3,0))</f>
        <v/>
      </c>
      <c r="Z67" s="16" t="str">
        <f t="shared" ref="Z67:Z130" si="39">S67</f>
        <v>57-10.9</v>
      </c>
      <c r="AA67" s="16" t="str">
        <f t="shared" ref="AA67:AA130" si="40">CONCATENATE(ROUND(C67,0),"-",SUM(ROUND(R67,1),0.1))</f>
        <v>57-11</v>
      </c>
      <c r="AB67" s="16" t="str">
        <f t="shared" ref="AB67:AB130" si="41">CONCATENATE(ROUND(C67,0),"-",SUM(ROUND(R67,1),-0.1))</f>
        <v>57-10.8</v>
      </c>
      <c r="AC67" s="16" t="str">
        <f t="shared" ref="AC67:AC130" si="42">CONCATENATE(ROUND(C67,0),"-",SUM(ROUND(R67,1),0.2))</f>
        <v>57-11.1</v>
      </c>
      <c r="AD67" s="16" t="str">
        <f t="shared" ref="AD67:AD130" si="43">CONCATENATE(ROUND(C67,0),"-",SUM(ROUND(R67,1),-0.2))</f>
        <v>57-10.7</v>
      </c>
      <c r="AE67" s="16">
        <f t="shared" ref="AE67:AE130" si="44">Q67</f>
        <v>0</v>
      </c>
      <c r="AF67" s="16" t="str">
        <f t="shared" ref="AF67:AF130" si="45">IF(OR(AP67=1,AP67=2,AP67=3),H67,W67)</f>
        <v>GC_PBMZ_57_RI_1133</v>
      </c>
      <c r="AG67" s="16" t="str">
        <f t="shared" ref="AG67:AG130" si="46">IF(OR(AP67=1,AP67=2,AP67=3),D67,"")</f>
        <v/>
      </c>
      <c r="AH67" s="12" t="str">
        <f t="shared" si="36"/>
        <v/>
      </c>
      <c r="AI67" s="12" t="str">
        <f>IF(ISNA(VLOOKUP(D67,Proben_Infos!L:O,3,0)),"",VLOOKUP(D67,Proben_Infos!L:O,3,0))</f>
        <v/>
      </c>
      <c r="AJ67" s="16">
        <f t="shared" ref="AJ67:AJ130" si="47">IF(OR(O67&lt;10000,Y67="Säule",Y67="BW",Y67="IS"),6,"")</f>
        <v>6</v>
      </c>
      <c r="AK67" s="16">
        <f t="shared" ref="AK67:AK130" si="48">IF(G67&lt;80,5,"")</f>
        <v>5</v>
      </c>
      <c r="AL67" s="16" t="str">
        <f t="shared" ref="AL67:AL130" si="49">IF(AND(ABS(E67-U67)&gt;100,NOT(E67="")),4,"")</f>
        <v/>
      </c>
      <c r="AM67" s="16">
        <f t="shared" ref="AM67:AM130" si="50">IF(OR(J67="NIST20.L",J67="NIST17.L",J67="SWGDRUG.L",J67="WILEY275.L",J67="HPPEST.L",J67="PMW_TOX2.L",J67="ENVI96.L"),3,"")</f>
        <v>3</v>
      </c>
      <c r="AN67" s="16">
        <f t="shared" ref="AN67:AN130" si="51">IF(AI67="x",1,2)</f>
        <v>2</v>
      </c>
      <c r="AO67" s="16">
        <f t="shared" ref="AO67:AO130" si="52">IF(AJ67=6,6,IF(AK67=5,5,IF(AL67=4,4,IF(AM67=3,3,IF(AN67=2,2,1)))))</f>
        <v>6</v>
      </c>
      <c r="AP67" s="16">
        <f t="shared" si="30"/>
        <v>6</v>
      </c>
    </row>
    <row r="68" spans="1:42" x14ac:dyDescent="0.25">
      <c r="A68" s="4" t="str">
        <f t="shared" si="31"/>
        <v>99-11</v>
      </c>
      <c r="B68" s="16">
        <v>11.045588916750599</v>
      </c>
      <c r="C68" s="16">
        <v>99.099998474121094</v>
      </c>
      <c r="D68" s="16" t="s">
        <v>531</v>
      </c>
      <c r="E68" s="16">
        <v>1137</v>
      </c>
      <c r="F68" s="16">
        <v>1139.04272968992</v>
      </c>
      <c r="G68" s="16">
        <v>82.946906737454995</v>
      </c>
      <c r="H68" s="16" t="s">
        <v>532</v>
      </c>
      <c r="I68" s="16" t="s">
        <v>533</v>
      </c>
      <c r="J68" s="16" t="s">
        <v>18</v>
      </c>
      <c r="K68" s="16">
        <v>686037.03898619104</v>
      </c>
      <c r="L68" s="16">
        <v>199585.32264562399</v>
      </c>
      <c r="M68" s="4" t="str">
        <f>IF(ISERROR(VLOOKUP(A68,BW_2021_04_19!A:K,11,FALSE))=TRUE,(IF(ISERROR(VLOOKUP((CONCATENATE(ROUND(C68,0),"-",ROUND(B68-0.1,1))),BW_2021_04_19!A:K,11,FALSE))=TRUE,(IF(ISERROR(VLOOKUP((CONCATENATE(ROUND(C68,0),"-",ROUND(B68+0.1,1))),BW_2021_04_19!A:K,11,FALSE))=TRUE,(IF(ISERROR(VLOOKUP((CONCATENATE(ROUND(C68,0),"-",ROUND(B68-0.2,1))),BW_2021_04_19!A:K,11,FALSE))=TRUE, (IF(ISERROR(VLOOKUP((CONCATENATE(ROUND(C68,0),"-",ROUND(B68+0.2,1))),BW_2021_04_19!A:K,11,FALSE))=TRUE,"0",VLOOKUP((CONCATENATE(ROUND(C68,0),"-",ROUND(B68+0.2,1))),BW_2021_04_19!A:K,11,FALSE))),VLOOKUP((CONCATENATE(ROUND(C68,0),"-",ROUND(B68-0.2,1))),BW_2021_04_19!A:K,11,FALSE))),VLOOKUP((CONCATENATE(ROUND(C68,0),"-",ROUND(B68+0.1,1))),BW_2021_04_19!A:K,11,FALSE))),VLOOKUP((CONCATENATE(ROUND(C68,0),"-",ROUND(B68-0.1,1))),BW_2021_04_19!A:K,11,FALSE))),VLOOKUP(A68,BW_2021_04_19!A:K,11,FALSE))</f>
        <v>0</v>
      </c>
      <c r="N68" s="4" t="str">
        <f t="shared" si="32"/>
        <v>0</v>
      </c>
      <c r="O68" s="4">
        <f t="shared" si="33"/>
        <v>686037</v>
      </c>
      <c r="P68" s="4">
        <f>IF(O68="0","0",O68*1000/Proben_Infos!$J$3*Proben_Infos!$K$3*(0.05/Proben_Infos!$L$3)*(0.001/Proben_Infos!$M$3))</f>
        <v>2744148</v>
      </c>
      <c r="Q68" s="16">
        <f>ROUND(100/Proben_Infos!$H$3*P68,0)</f>
        <v>62</v>
      </c>
      <c r="R68" s="12">
        <f>B68+Proben_Infos!$D$3</f>
        <v>11.0376889167506</v>
      </c>
      <c r="S68" s="4" t="str">
        <f t="shared" si="34"/>
        <v>99-11</v>
      </c>
      <c r="T68" s="16">
        <f t="shared" si="37"/>
        <v>1137</v>
      </c>
      <c r="U68" s="4">
        <f>F68+Proben_Infos!$G$3</f>
        <v>1138.04272968992</v>
      </c>
      <c r="V68" s="16">
        <f t="shared" si="38"/>
        <v>82.9</v>
      </c>
      <c r="W68" s="4" t="str">
        <f t="shared" si="35"/>
        <v>GC_PBMZ_99_RI_1138</v>
      </c>
      <c r="X68" s="4">
        <f>Proben_Infos!$A$3</f>
        <v>72100736</v>
      </c>
      <c r="Y68" s="12" t="str">
        <f>IF(ISNA(VLOOKUP(D68,Proben_Infos!C:E,3,0)),"",VLOOKUP(D68,Proben_Infos!C:E,3,0))</f>
        <v/>
      </c>
      <c r="Z68" s="16" t="str">
        <f t="shared" si="39"/>
        <v>99-11</v>
      </c>
      <c r="AA68" s="16" t="str">
        <f t="shared" si="40"/>
        <v>99-11.1</v>
      </c>
      <c r="AB68" s="16" t="str">
        <f t="shared" si="41"/>
        <v>99-10.9</v>
      </c>
      <c r="AC68" s="16" t="str">
        <f t="shared" si="42"/>
        <v>99-11.2</v>
      </c>
      <c r="AD68" s="16" t="str">
        <f t="shared" si="43"/>
        <v>99-10.8</v>
      </c>
      <c r="AE68" s="16">
        <f t="shared" si="44"/>
        <v>62</v>
      </c>
      <c r="AF68" s="16" t="str">
        <f t="shared" si="45"/>
        <v>Triethyl phosphate</v>
      </c>
      <c r="AG68" s="16" t="str">
        <f t="shared" si="46"/>
        <v>78-40-0</v>
      </c>
      <c r="AH68" s="12" t="str">
        <f t="shared" si="36"/>
        <v>T</v>
      </c>
      <c r="AI68" s="12" t="str">
        <f>IF(ISNA(VLOOKUP(D68,Proben_Infos!L:O,3,0)),"",VLOOKUP(D68,Proben_Infos!L:O,3,0))</f>
        <v>x</v>
      </c>
      <c r="AJ68" s="16" t="str">
        <f t="shared" si="47"/>
        <v/>
      </c>
      <c r="AK68" s="16" t="str">
        <f t="shared" si="48"/>
        <v/>
      </c>
      <c r="AL68" s="16" t="str">
        <f t="shared" si="49"/>
        <v/>
      </c>
      <c r="AM68" s="16" t="str">
        <f t="shared" si="50"/>
        <v/>
      </c>
      <c r="AN68" s="16">
        <f t="shared" si="51"/>
        <v>1</v>
      </c>
      <c r="AO68" s="16">
        <f t="shared" si="52"/>
        <v>1</v>
      </c>
      <c r="AP68" s="16">
        <f>IF(OR(O68&lt;10000,Y68="Säule",Y68="BW",Y68="IS"),6,
IF(G68&lt;80,5,
IF(AND(ABS(E68-U68)&gt;100,NOT(E68="")),4,
IF(AND(AI68="x",NOT(E68="")),1,
IF(AND(OR(J68="NIST20.L",J68="NIST17.L",J68="NIST11.L",J68="SWGDRUG.L",J68="WILEY275.L",J68="HPPEST.L",J68="PMW_TOX2.L",J68="ENVI96.L"),NOT(E68="")),3,
IF(E68="",4,2))))))</f>
        <v>1</v>
      </c>
    </row>
    <row r="69" spans="1:42" x14ac:dyDescent="0.25">
      <c r="A69" s="4" t="str">
        <f t="shared" si="31"/>
        <v>57-11.1</v>
      </c>
      <c r="B69" s="16">
        <v>11.1111295904703</v>
      </c>
      <c r="C69" s="16">
        <v>57.099998474121101</v>
      </c>
      <c r="D69" s="16" t="s">
        <v>1786</v>
      </c>
      <c r="E69" s="16">
        <v>1544</v>
      </c>
      <c r="F69" s="16">
        <v>1142.4424655078001</v>
      </c>
      <c r="G69" s="16">
        <v>76.631875649905396</v>
      </c>
      <c r="H69" s="16" t="s">
        <v>1787</v>
      </c>
      <c r="I69" s="16" t="s">
        <v>1788</v>
      </c>
      <c r="J69" s="16" t="s">
        <v>5</v>
      </c>
      <c r="K69" s="16">
        <v>556467.82634132996</v>
      </c>
      <c r="L69" s="16">
        <v>92710.592431015204</v>
      </c>
      <c r="M69" s="4">
        <f>IF(ISERROR(VLOOKUP(A69,BW_2021_04_19!A:K,11,FALSE))=TRUE,(IF(ISERROR(VLOOKUP((CONCATENATE(ROUND(C69,0),"-",ROUND(B69-0.1,1))),BW_2021_04_19!A:K,11,FALSE))=TRUE,(IF(ISERROR(VLOOKUP((CONCATENATE(ROUND(C69,0),"-",ROUND(B69+0.1,1))),BW_2021_04_19!A:K,11,FALSE))=TRUE,(IF(ISERROR(VLOOKUP((CONCATENATE(ROUND(C69,0),"-",ROUND(B69-0.2,1))),BW_2021_04_19!A:K,11,FALSE))=TRUE, (IF(ISERROR(VLOOKUP((CONCATENATE(ROUND(C69,0),"-",ROUND(B69+0.2,1))),BW_2021_04_19!A:K,11,FALSE))=TRUE,"0",VLOOKUP((CONCATENATE(ROUND(C69,0),"-",ROUND(B69+0.2,1))),BW_2021_04_19!A:K,11,FALSE))),VLOOKUP((CONCATENATE(ROUND(C69,0),"-",ROUND(B69-0.2,1))),BW_2021_04_19!A:K,11,FALSE))),VLOOKUP((CONCATENATE(ROUND(C69,0),"-",ROUND(B69+0.1,1))),BW_2021_04_19!A:K,11,FALSE))),VLOOKUP((CONCATENATE(ROUND(C69,0),"-",ROUND(B69-0.1,1))),BW_2021_04_19!A:K,11,FALSE))),VLOOKUP(A69,BW_2021_04_19!A:K,11,FALSE))</f>
        <v>431289.46315775003</v>
      </c>
      <c r="N69" s="4">
        <f t="shared" si="32"/>
        <v>431289.46315775003</v>
      </c>
      <c r="O69" s="4">
        <f t="shared" si="33"/>
        <v>125178</v>
      </c>
      <c r="P69" s="4">
        <f>IF(O69="0","0",O69*1000/Proben_Infos!$J$3*Proben_Infos!$K$3*(0.05/Proben_Infos!$L$3)*(0.001/Proben_Infos!$M$3))</f>
        <v>500712</v>
      </c>
      <c r="Q69" s="16">
        <f>ROUND(100/Proben_Infos!$H$3*P69,0)</f>
        <v>11</v>
      </c>
      <c r="R69" s="12">
        <f>B69+Proben_Infos!$D$3</f>
        <v>11.103229590470301</v>
      </c>
      <c r="S69" s="4" t="str">
        <f t="shared" si="34"/>
        <v>57-11.1</v>
      </c>
      <c r="T69" s="16">
        <f t="shared" si="37"/>
        <v>1544</v>
      </c>
      <c r="U69" s="4">
        <f>F69+Proben_Infos!$G$3</f>
        <v>1141.4424655078001</v>
      </c>
      <c r="V69" s="16">
        <f t="shared" si="38"/>
        <v>76.599999999999994</v>
      </c>
      <c r="W69" s="4" t="str">
        <f t="shared" si="35"/>
        <v>GC_PBMZ_57_RI_1141</v>
      </c>
      <c r="X69" s="4">
        <f>Proben_Infos!$A$3</f>
        <v>72100736</v>
      </c>
      <c r="Y69" s="12" t="str">
        <f>IF(ISNA(VLOOKUP(D69,Proben_Infos!C:E,3,0)),"",VLOOKUP(D69,Proben_Infos!C:E,3,0))</f>
        <v/>
      </c>
      <c r="Z69" s="16" t="str">
        <f t="shared" si="39"/>
        <v>57-11.1</v>
      </c>
      <c r="AA69" s="16" t="str">
        <f t="shared" si="40"/>
        <v>57-11.2</v>
      </c>
      <c r="AB69" s="16" t="str">
        <f t="shared" si="41"/>
        <v>57-11</v>
      </c>
      <c r="AC69" s="16" t="str">
        <f t="shared" si="42"/>
        <v>57-11.3</v>
      </c>
      <c r="AD69" s="16" t="str">
        <f t="shared" si="43"/>
        <v>57-10.9</v>
      </c>
      <c r="AE69" s="16">
        <f t="shared" si="44"/>
        <v>11</v>
      </c>
      <c r="AF69" s="16" t="str">
        <f t="shared" si="45"/>
        <v>GC_PBMZ_57_RI_1141</v>
      </c>
      <c r="AG69" s="16" t="str">
        <f t="shared" si="46"/>
        <v/>
      </c>
      <c r="AH69" s="12" t="str">
        <f t="shared" si="36"/>
        <v/>
      </c>
      <c r="AI69" s="12" t="str">
        <f>IF(ISNA(VLOOKUP(D69,Proben_Infos!L:O,3,0)),"",VLOOKUP(D69,Proben_Infos!L:O,3,0))</f>
        <v/>
      </c>
      <c r="AJ69" s="16" t="str">
        <f t="shared" si="47"/>
        <v/>
      </c>
      <c r="AK69" s="16">
        <f t="shared" si="48"/>
        <v>5</v>
      </c>
      <c r="AL69" s="16">
        <f t="shared" si="49"/>
        <v>4</v>
      </c>
      <c r="AM69" s="16">
        <f t="shared" si="50"/>
        <v>3</v>
      </c>
      <c r="AN69" s="16">
        <f t="shared" si="51"/>
        <v>2</v>
      </c>
      <c r="AO69" s="16">
        <f t="shared" si="52"/>
        <v>5</v>
      </c>
      <c r="AP69" s="16">
        <f t="shared" si="30"/>
        <v>5</v>
      </c>
    </row>
    <row r="70" spans="1:42" x14ac:dyDescent="0.25">
      <c r="A70" s="4" t="str">
        <f t="shared" si="31"/>
        <v>57-11.3</v>
      </c>
      <c r="B70" s="16">
        <v>11.265932557503699</v>
      </c>
      <c r="C70" s="16">
        <v>57.099998474121101</v>
      </c>
      <c r="D70" s="16" t="s">
        <v>542</v>
      </c>
      <c r="E70" s="16">
        <v>1121</v>
      </c>
      <c r="F70" s="16">
        <v>1150.47242861114</v>
      </c>
      <c r="G70" s="16">
        <v>78.618353572663395</v>
      </c>
      <c r="H70" s="16" t="s">
        <v>543</v>
      </c>
      <c r="I70" s="16" t="s">
        <v>26</v>
      </c>
      <c r="J70" s="16" t="s">
        <v>5</v>
      </c>
      <c r="K70" s="16">
        <v>159853.75648374701</v>
      </c>
      <c r="L70" s="16">
        <v>65801.971166219504</v>
      </c>
      <c r="M70" s="4">
        <f>IF(ISERROR(VLOOKUP(A70,BW_2021_04_19!A:K,11,FALSE))=TRUE,(IF(ISERROR(VLOOKUP((CONCATENATE(ROUND(C70,0),"-",ROUND(B70-0.1,1))),BW_2021_04_19!A:K,11,FALSE))=TRUE,(IF(ISERROR(VLOOKUP((CONCATENATE(ROUND(C70,0),"-",ROUND(B70+0.1,1))),BW_2021_04_19!A:K,11,FALSE))=TRUE,(IF(ISERROR(VLOOKUP((CONCATENATE(ROUND(C70,0),"-",ROUND(B70-0.2,1))),BW_2021_04_19!A:K,11,FALSE))=TRUE, (IF(ISERROR(VLOOKUP((CONCATENATE(ROUND(C70,0),"-",ROUND(B70+0.2,1))),BW_2021_04_19!A:K,11,FALSE))=TRUE,"0",VLOOKUP((CONCATENATE(ROUND(C70,0),"-",ROUND(B70+0.2,1))),BW_2021_04_19!A:K,11,FALSE))),VLOOKUP((CONCATENATE(ROUND(C70,0),"-",ROUND(B70-0.2,1))),BW_2021_04_19!A:K,11,FALSE))),VLOOKUP((CONCATENATE(ROUND(C70,0),"-",ROUND(B70+0.1,1))),BW_2021_04_19!A:K,11,FALSE))),VLOOKUP((CONCATENATE(ROUND(C70,0),"-",ROUND(B70-0.1,1))),BW_2021_04_19!A:K,11,FALSE))),VLOOKUP(A70,BW_2021_04_19!A:K,11,FALSE))</f>
        <v>202673.48991522499</v>
      </c>
      <c r="N70" s="4">
        <f t="shared" si="32"/>
        <v>202673.48991522499</v>
      </c>
      <c r="O70" s="4">
        <f t="shared" si="33"/>
        <v>0</v>
      </c>
      <c r="P70" s="4">
        <f>IF(O70="0","0",O70*1000/Proben_Infos!$J$3*Proben_Infos!$K$3*(0.05/Proben_Infos!$L$3)*(0.001/Proben_Infos!$M$3))</f>
        <v>0</v>
      </c>
      <c r="Q70" s="16">
        <f>ROUND(100/Proben_Infos!$H$3*P70,0)</f>
        <v>0</v>
      </c>
      <c r="R70" s="12">
        <f>B70+Proben_Infos!$D$3</f>
        <v>11.2580325575037</v>
      </c>
      <c r="S70" s="4" t="str">
        <f t="shared" si="34"/>
        <v>57-11.3</v>
      </c>
      <c r="T70" s="16">
        <f t="shared" si="37"/>
        <v>1121</v>
      </c>
      <c r="U70" s="4">
        <f>F70+Proben_Infos!$G$3</f>
        <v>1149.47242861114</v>
      </c>
      <c r="V70" s="16">
        <f t="shared" si="38"/>
        <v>78.599999999999994</v>
      </c>
      <c r="W70" s="4" t="str">
        <f t="shared" si="35"/>
        <v>GC_PBMZ_57_RI_1149</v>
      </c>
      <c r="X70" s="4">
        <f>Proben_Infos!$A$3</f>
        <v>72100736</v>
      </c>
      <c r="Y70" s="12" t="str">
        <f>IF(ISNA(VLOOKUP(D70,Proben_Infos!C:E,3,0)),"",VLOOKUP(D70,Proben_Infos!C:E,3,0))</f>
        <v/>
      </c>
      <c r="Z70" s="16" t="str">
        <f t="shared" si="39"/>
        <v>57-11.3</v>
      </c>
      <c r="AA70" s="16" t="str">
        <f t="shared" si="40"/>
        <v>57-11.4</v>
      </c>
      <c r="AB70" s="16" t="str">
        <f t="shared" si="41"/>
        <v>57-11.2</v>
      </c>
      <c r="AC70" s="16" t="str">
        <f t="shared" si="42"/>
        <v>57-11.5</v>
      </c>
      <c r="AD70" s="16" t="str">
        <f t="shared" si="43"/>
        <v>57-11.1</v>
      </c>
      <c r="AE70" s="16">
        <f t="shared" si="44"/>
        <v>0</v>
      </c>
      <c r="AF70" s="16" t="str">
        <f t="shared" si="45"/>
        <v>GC_PBMZ_57_RI_1149</v>
      </c>
      <c r="AG70" s="16" t="str">
        <f t="shared" si="46"/>
        <v/>
      </c>
      <c r="AH70" s="12" t="str">
        <f t="shared" si="36"/>
        <v/>
      </c>
      <c r="AI70" s="12" t="str">
        <f>IF(ISNA(VLOOKUP(D70,Proben_Infos!L:O,3,0)),"",VLOOKUP(D70,Proben_Infos!L:O,3,0))</f>
        <v/>
      </c>
      <c r="AJ70" s="16">
        <f t="shared" si="47"/>
        <v>6</v>
      </c>
      <c r="AK70" s="16">
        <f t="shared" si="48"/>
        <v>5</v>
      </c>
      <c r="AL70" s="16" t="str">
        <f t="shared" si="49"/>
        <v/>
      </c>
      <c r="AM70" s="16">
        <f t="shared" si="50"/>
        <v>3</v>
      </c>
      <c r="AN70" s="16">
        <f t="shared" si="51"/>
        <v>2</v>
      </c>
      <c r="AO70" s="16">
        <f t="shared" si="52"/>
        <v>6</v>
      </c>
      <c r="AP70" s="16">
        <f t="shared" si="30"/>
        <v>6</v>
      </c>
    </row>
    <row r="71" spans="1:42" x14ac:dyDescent="0.25">
      <c r="A71" s="4" t="str">
        <f t="shared" si="31"/>
        <v>57-11.3</v>
      </c>
      <c r="B71" s="16">
        <v>11.2664931031753</v>
      </c>
      <c r="C71" s="16">
        <v>57</v>
      </c>
      <c r="D71" s="16" t="s">
        <v>1348</v>
      </c>
      <c r="E71" s="16">
        <v>1251</v>
      </c>
      <c r="F71" s="16">
        <v>1150.50150532167</v>
      </c>
      <c r="G71" s="16">
        <v>62.438138604271899</v>
      </c>
      <c r="H71" s="16" t="s">
        <v>1349</v>
      </c>
      <c r="I71" s="16" t="s">
        <v>26</v>
      </c>
      <c r="J71" s="16" t="s">
        <v>5</v>
      </c>
      <c r="K71" s="16">
        <v>244550.271642037</v>
      </c>
      <c r="L71" s="16">
        <v>65801.971166219504</v>
      </c>
      <c r="M71" s="4">
        <f>IF(ISERROR(VLOOKUP(A71,BW_2021_04_19!A:K,11,FALSE))=TRUE,(IF(ISERROR(VLOOKUP((CONCATENATE(ROUND(C71,0),"-",ROUND(B71-0.1,1))),BW_2021_04_19!A:K,11,FALSE))=TRUE,(IF(ISERROR(VLOOKUP((CONCATENATE(ROUND(C71,0),"-",ROUND(B71+0.1,1))),BW_2021_04_19!A:K,11,FALSE))=TRUE,(IF(ISERROR(VLOOKUP((CONCATENATE(ROUND(C71,0),"-",ROUND(B71-0.2,1))),BW_2021_04_19!A:K,11,FALSE))=TRUE, (IF(ISERROR(VLOOKUP((CONCATENATE(ROUND(C71,0),"-",ROUND(B71+0.2,1))),BW_2021_04_19!A:K,11,FALSE))=TRUE,"0",VLOOKUP((CONCATENATE(ROUND(C71,0),"-",ROUND(B71+0.2,1))),BW_2021_04_19!A:K,11,FALSE))),VLOOKUP((CONCATENATE(ROUND(C71,0),"-",ROUND(B71-0.2,1))),BW_2021_04_19!A:K,11,FALSE))),VLOOKUP((CONCATENATE(ROUND(C71,0),"-",ROUND(B71+0.1,1))),BW_2021_04_19!A:K,11,FALSE))),VLOOKUP((CONCATENATE(ROUND(C71,0),"-",ROUND(B71-0.1,1))),BW_2021_04_19!A:K,11,FALSE))),VLOOKUP(A71,BW_2021_04_19!A:K,11,FALSE))</f>
        <v>202673.48991522499</v>
      </c>
      <c r="N71" s="4">
        <f t="shared" si="32"/>
        <v>202673.48991522499</v>
      </c>
      <c r="O71" s="4">
        <f t="shared" si="33"/>
        <v>41877</v>
      </c>
      <c r="P71" s="4">
        <f>IF(O71="0","0",O71*1000/Proben_Infos!$J$3*Proben_Infos!$K$3*(0.05/Proben_Infos!$L$3)*(0.001/Proben_Infos!$M$3))</f>
        <v>167508</v>
      </c>
      <c r="Q71" s="16">
        <f>ROUND(100/Proben_Infos!$H$3*P71,0)</f>
        <v>4</v>
      </c>
      <c r="R71" s="12">
        <f>B71+Proben_Infos!$D$3</f>
        <v>11.258593103175301</v>
      </c>
      <c r="S71" s="4" t="str">
        <f t="shared" si="34"/>
        <v>57-11.3</v>
      </c>
      <c r="T71" s="16">
        <f t="shared" si="37"/>
        <v>1251</v>
      </c>
      <c r="U71" s="4">
        <f>F71+Proben_Infos!$G$3</f>
        <v>1149.50150532167</v>
      </c>
      <c r="V71" s="16">
        <f t="shared" si="38"/>
        <v>62.4</v>
      </c>
      <c r="W71" s="4" t="str">
        <f t="shared" si="35"/>
        <v>GC_PBMZ_57_RI_1150</v>
      </c>
      <c r="X71" s="4">
        <f>Proben_Infos!$A$3</f>
        <v>72100736</v>
      </c>
      <c r="Y71" s="12" t="str">
        <f>IF(ISNA(VLOOKUP(D71,Proben_Infos!C:E,3,0)),"",VLOOKUP(D71,Proben_Infos!C:E,3,0))</f>
        <v/>
      </c>
      <c r="Z71" s="16" t="str">
        <f t="shared" si="39"/>
        <v>57-11.3</v>
      </c>
      <c r="AA71" s="16" t="str">
        <f t="shared" si="40"/>
        <v>57-11.4</v>
      </c>
      <c r="AB71" s="16" t="str">
        <f t="shared" si="41"/>
        <v>57-11.2</v>
      </c>
      <c r="AC71" s="16" t="str">
        <f t="shared" si="42"/>
        <v>57-11.5</v>
      </c>
      <c r="AD71" s="16" t="str">
        <f t="shared" si="43"/>
        <v>57-11.1</v>
      </c>
      <c r="AE71" s="16">
        <f t="shared" si="44"/>
        <v>4</v>
      </c>
      <c r="AF71" s="16" t="str">
        <f t="shared" si="45"/>
        <v>GC_PBMZ_57_RI_1150</v>
      </c>
      <c r="AG71" s="16" t="str">
        <f t="shared" si="46"/>
        <v/>
      </c>
      <c r="AH71" s="12" t="str">
        <f t="shared" si="36"/>
        <v/>
      </c>
      <c r="AI71" s="12" t="str">
        <f>IF(ISNA(VLOOKUP(D71,Proben_Infos!L:O,3,0)),"",VLOOKUP(D71,Proben_Infos!L:O,3,0))</f>
        <v/>
      </c>
      <c r="AJ71" s="16" t="str">
        <f t="shared" si="47"/>
        <v/>
      </c>
      <c r="AK71" s="16">
        <f t="shared" si="48"/>
        <v>5</v>
      </c>
      <c r="AL71" s="16">
        <f t="shared" si="49"/>
        <v>4</v>
      </c>
      <c r="AM71" s="16">
        <f t="shared" si="50"/>
        <v>3</v>
      </c>
      <c r="AN71" s="16">
        <f t="shared" si="51"/>
        <v>2</v>
      </c>
      <c r="AO71" s="16">
        <f t="shared" si="52"/>
        <v>5</v>
      </c>
      <c r="AP71" s="16">
        <f t="shared" si="30"/>
        <v>5</v>
      </c>
    </row>
    <row r="72" spans="1:42" x14ac:dyDescent="0.25">
      <c r="A72" s="4" t="str">
        <f t="shared" si="31"/>
        <v>59-11.3</v>
      </c>
      <c r="B72" s="16">
        <v>11.3345266571467</v>
      </c>
      <c r="C72" s="16">
        <v>59.099998474121101</v>
      </c>
      <c r="D72" s="16" t="s">
        <v>1350</v>
      </c>
      <c r="E72" s="16">
        <v>801</v>
      </c>
      <c r="F72" s="16">
        <v>1154.03055220397</v>
      </c>
      <c r="G72" s="16">
        <v>71.936874744190604</v>
      </c>
      <c r="H72" s="16" t="s">
        <v>1351</v>
      </c>
      <c r="I72" s="16" t="s">
        <v>1352</v>
      </c>
      <c r="J72" s="16" t="s">
        <v>5</v>
      </c>
      <c r="K72" s="16">
        <v>14185.6386275161</v>
      </c>
      <c r="L72" s="16">
        <v>9512.3207055662697</v>
      </c>
      <c r="M72" s="4" t="str">
        <f>IF(ISERROR(VLOOKUP(A72,BW_2021_04_19!A:K,11,FALSE))=TRUE,(IF(ISERROR(VLOOKUP((CONCATENATE(ROUND(C72,0),"-",ROUND(B72-0.1,1))),BW_2021_04_19!A:K,11,FALSE))=TRUE,(IF(ISERROR(VLOOKUP((CONCATENATE(ROUND(C72,0),"-",ROUND(B72+0.1,1))),BW_2021_04_19!A:K,11,FALSE))=TRUE,(IF(ISERROR(VLOOKUP((CONCATENATE(ROUND(C72,0),"-",ROUND(B72-0.2,1))),BW_2021_04_19!A:K,11,FALSE))=TRUE, (IF(ISERROR(VLOOKUP((CONCATENATE(ROUND(C72,0),"-",ROUND(B72+0.2,1))),BW_2021_04_19!A:K,11,FALSE))=TRUE,"0",VLOOKUP((CONCATENATE(ROUND(C72,0),"-",ROUND(B72+0.2,1))),BW_2021_04_19!A:K,11,FALSE))),VLOOKUP((CONCATENATE(ROUND(C72,0),"-",ROUND(B72-0.2,1))),BW_2021_04_19!A:K,11,FALSE))),VLOOKUP((CONCATENATE(ROUND(C72,0),"-",ROUND(B72+0.1,1))),BW_2021_04_19!A:K,11,FALSE))),VLOOKUP((CONCATENATE(ROUND(C72,0),"-",ROUND(B72-0.1,1))),BW_2021_04_19!A:K,11,FALSE))),VLOOKUP(A72,BW_2021_04_19!A:K,11,FALSE))</f>
        <v>0</v>
      </c>
      <c r="N72" s="4" t="str">
        <f t="shared" si="32"/>
        <v>0</v>
      </c>
      <c r="O72" s="4">
        <f t="shared" si="33"/>
        <v>14186</v>
      </c>
      <c r="P72" s="4">
        <f>IF(O72="0","0",O72*1000/Proben_Infos!$J$3*Proben_Infos!$K$3*(0.05/Proben_Infos!$L$3)*(0.001/Proben_Infos!$M$3))</f>
        <v>56744</v>
      </c>
      <c r="Q72" s="16">
        <f>ROUND(100/Proben_Infos!$H$3*P72,0)</f>
        <v>1</v>
      </c>
      <c r="R72" s="12">
        <f>B72+Proben_Infos!$D$3</f>
        <v>11.326626657146701</v>
      </c>
      <c r="S72" s="4" t="str">
        <f t="shared" si="34"/>
        <v>59-11.3</v>
      </c>
      <c r="T72" s="16">
        <f t="shared" si="37"/>
        <v>801</v>
      </c>
      <c r="U72" s="4">
        <f>F72+Proben_Infos!$G$3</f>
        <v>1153.03055220397</v>
      </c>
      <c r="V72" s="16">
        <f t="shared" si="38"/>
        <v>71.900000000000006</v>
      </c>
      <c r="W72" s="4" t="str">
        <f t="shared" si="35"/>
        <v>GC_PBMZ_59_RI_1153</v>
      </c>
      <c r="X72" s="4">
        <f>Proben_Infos!$A$3</f>
        <v>72100736</v>
      </c>
      <c r="Y72" s="12" t="str">
        <f>IF(ISNA(VLOOKUP(D72,Proben_Infos!C:E,3,0)),"",VLOOKUP(D72,Proben_Infos!C:E,3,0))</f>
        <v/>
      </c>
      <c r="Z72" s="16" t="str">
        <f t="shared" si="39"/>
        <v>59-11.3</v>
      </c>
      <c r="AA72" s="16" t="str">
        <f t="shared" si="40"/>
        <v>59-11.4</v>
      </c>
      <c r="AB72" s="16" t="str">
        <f t="shared" si="41"/>
        <v>59-11.2</v>
      </c>
      <c r="AC72" s="16" t="str">
        <f t="shared" si="42"/>
        <v>59-11.5</v>
      </c>
      <c r="AD72" s="16" t="str">
        <f t="shared" si="43"/>
        <v>59-11.1</v>
      </c>
      <c r="AE72" s="16">
        <f t="shared" si="44"/>
        <v>1</v>
      </c>
      <c r="AF72" s="16" t="str">
        <f t="shared" si="45"/>
        <v>GC_PBMZ_59_RI_1153</v>
      </c>
      <c r="AG72" s="16" t="str">
        <f t="shared" si="46"/>
        <v/>
      </c>
      <c r="AH72" s="12" t="str">
        <f t="shared" si="36"/>
        <v/>
      </c>
      <c r="AI72" s="12" t="str">
        <f>IF(ISNA(VLOOKUP(D72,Proben_Infos!L:O,3,0)),"",VLOOKUP(D72,Proben_Infos!L:O,3,0))</f>
        <v/>
      </c>
      <c r="AJ72" s="16" t="str">
        <f t="shared" si="47"/>
        <v/>
      </c>
      <c r="AK72" s="16">
        <f t="shared" si="48"/>
        <v>5</v>
      </c>
      <c r="AL72" s="16">
        <f t="shared" si="49"/>
        <v>4</v>
      </c>
      <c r="AM72" s="16">
        <f t="shared" si="50"/>
        <v>3</v>
      </c>
      <c r="AN72" s="16">
        <f t="shared" si="51"/>
        <v>2</v>
      </c>
      <c r="AO72" s="16">
        <f t="shared" si="52"/>
        <v>5</v>
      </c>
      <c r="AP72" s="16">
        <f t="shared" si="30"/>
        <v>5</v>
      </c>
    </row>
    <row r="73" spans="1:42" x14ac:dyDescent="0.25">
      <c r="A73" s="4" t="str">
        <f t="shared" si="31"/>
        <v>85-11.4</v>
      </c>
      <c r="B73" s="16">
        <v>11.357439723280301</v>
      </c>
      <c r="C73" s="16">
        <v>85.099998474121094</v>
      </c>
      <c r="D73" s="16" t="s">
        <v>250</v>
      </c>
      <c r="E73" s="16">
        <v>1213</v>
      </c>
      <c r="F73" s="16">
        <v>1155.2191022632001</v>
      </c>
      <c r="G73" s="16">
        <v>67.702642515098006</v>
      </c>
      <c r="H73" s="16" t="s">
        <v>662</v>
      </c>
      <c r="I73" s="16" t="s">
        <v>251</v>
      </c>
      <c r="J73" s="16" t="s">
        <v>5</v>
      </c>
      <c r="K73" s="16">
        <v>287063.564539254</v>
      </c>
      <c r="L73" s="16">
        <v>153629.40325574001</v>
      </c>
      <c r="M73" s="4">
        <f>IF(ISERROR(VLOOKUP(A73,BW_2021_04_19!A:K,11,FALSE))=TRUE,(IF(ISERROR(VLOOKUP((CONCATENATE(ROUND(C73,0),"-",ROUND(B73-0.1,1))),BW_2021_04_19!A:K,11,FALSE))=TRUE,(IF(ISERROR(VLOOKUP((CONCATENATE(ROUND(C73,0),"-",ROUND(B73+0.1,1))),BW_2021_04_19!A:K,11,FALSE))=TRUE,(IF(ISERROR(VLOOKUP((CONCATENATE(ROUND(C73,0),"-",ROUND(B73-0.2,1))),BW_2021_04_19!A:K,11,FALSE))=TRUE, (IF(ISERROR(VLOOKUP((CONCATENATE(ROUND(C73,0),"-",ROUND(B73+0.2,1))),BW_2021_04_19!A:K,11,FALSE))=TRUE,"0",VLOOKUP((CONCATENATE(ROUND(C73,0),"-",ROUND(B73+0.2,1))),BW_2021_04_19!A:K,11,FALSE))),VLOOKUP((CONCATENATE(ROUND(C73,0),"-",ROUND(B73-0.2,1))),BW_2021_04_19!A:K,11,FALSE))),VLOOKUP((CONCATENATE(ROUND(C73,0),"-",ROUND(B73+0.1,1))),BW_2021_04_19!A:K,11,FALSE))),VLOOKUP((CONCATENATE(ROUND(C73,0),"-",ROUND(B73-0.1,1))),BW_2021_04_19!A:K,11,FALSE))),VLOOKUP(A73,BW_2021_04_19!A:K,11,FALSE))</f>
        <v>145979.868902535</v>
      </c>
      <c r="N73" s="4">
        <f t="shared" si="32"/>
        <v>145979.868902535</v>
      </c>
      <c r="O73" s="4">
        <f t="shared" si="33"/>
        <v>141084</v>
      </c>
      <c r="P73" s="4">
        <f>IF(O73="0","0",O73*1000/Proben_Infos!$J$3*Proben_Infos!$K$3*(0.05/Proben_Infos!$L$3)*(0.001/Proben_Infos!$M$3))</f>
        <v>564336</v>
      </c>
      <c r="Q73" s="16">
        <f>ROUND(100/Proben_Infos!$H$3*P73,0)</f>
        <v>13</v>
      </c>
      <c r="R73" s="12">
        <f>B73+Proben_Infos!$D$3</f>
        <v>11.349539723280301</v>
      </c>
      <c r="S73" s="4" t="str">
        <f t="shared" si="34"/>
        <v>85-11.3</v>
      </c>
      <c r="T73" s="16">
        <f t="shared" si="37"/>
        <v>1213</v>
      </c>
      <c r="U73" s="4">
        <f>F73+Proben_Infos!$G$3</f>
        <v>1154.2191022632001</v>
      </c>
      <c r="V73" s="16">
        <f t="shared" si="38"/>
        <v>67.7</v>
      </c>
      <c r="W73" s="4" t="str">
        <f t="shared" si="35"/>
        <v>GC_PBMZ_85_RI_1154</v>
      </c>
      <c r="X73" s="4">
        <f>Proben_Infos!$A$3</f>
        <v>72100736</v>
      </c>
      <c r="Y73" s="12" t="str">
        <f>IF(ISNA(VLOOKUP(D73,Proben_Infos!C:E,3,0)),"",VLOOKUP(D73,Proben_Infos!C:E,3,0))</f>
        <v/>
      </c>
      <c r="Z73" s="16" t="str">
        <f t="shared" si="39"/>
        <v>85-11.3</v>
      </c>
      <c r="AA73" s="16" t="str">
        <f t="shared" si="40"/>
        <v>85-11.4</v>
      </c>
      <c r="AB73" s="16" t="str">
        <f t="shared" si="41"/>
        <v>85-11.2</v>
      </c>
      <c r="AC73" s="16" t="str">
        <f t="shared" si="42"/>
        <v>85-11.5</v>
      </c>
      <c r="AD73" s="16" t="str">
        <f t="shared" si="43"/>
        <v>85-11.1</v>
      </c>
      <c r="AE73" s="16">
        <f t="shared" si="44"/>
        <v>13</v>
      </c>
      <c r="AF73" s="16" t="str">
        <f t="shared" si="45"/>
        <v>GC_PBMZ_85_RI_1154</v>
      </c>
      <c r="AG73" s="16" t="str">
        <f t="shared" si="46"/>
        <v/>
      </c>
      <c r="AH73" s="12" t="str">
        <f t="shared" si="36"/>
        <v/>
      </c>
      <c r="AI73" s="12" t="str">
        <f>IF(ISNA(VLOOKUP(D73,Proben_Infos!L:O,3,0)),"",VLOOKUP(D73,Proben_Infos!L:O,3,0))</f>
        <v/>
      </c>
      <c r="AJ73" s="16" t="str">
        <f t="shared" si="47"/>
        <v/>
      </c>
      <c r="AK73" s="16">
        <f t="shared" si="48"/>
        <v>5</v>
      </c>
      <c r="AL73" s="16" t="str">
        <f t="shared" si="49"/>
        <v/>
      </c>
      <c r="AM73" s="16">
        <f t="shared" si="50"/>
        <v>3</v>
      </c>
      <c r="AN73" s="16">
        <f t="shared" si="51"/>
        <v>2</v>
      </c>
      <c r="AO73" s="16">
        <f t="shared" si="52"/>
        <v>5</v>
      </c>
      <c r="AP73" s="16">
        <f t="shared" si="30"/>
        <v>5</v>
      </c>
    </row>
    <row r="74" spans="1:42" x14ac:dyDescent="0.25">
      <c r="A74" s="4" t="str">
        <f t="shared" si="31"/>
        <v>92-11.5</v>
      </c>
      <c r="B74" s="16">
        <v>11.495572793359001</v>
      </c>
      <c r="C74" s="16">
        <v>92.099998474121094</v>
      </c>
      <c r="D74" s="16" t="s">
        <v>10</v>
      </c>
      <c r="E74" s="16">
        <v>1163.4572395171499</v>
      </c>
      <c r="F74" s="16">
        <v>1162.3843619306299</v>
      </c>
      <c r="G74" s="16">
        <v>66.2740048361281</v>
      </c>
      <c r="H74" s="16" t="s">
        <v>71</v>
      </c>
      <c r="I74" s="16" t="s">
        <v>11</v>
      </c>
      <c r="J74" s="16" t="s">
        <v>18</v>
      </c>
      <c r="K74" s="16">
        <v>644189.72995702596</v>
      </c>
      <c r="L74" s="16">
        <v>168701.04581279299</v>
      </c>
      <c r="M74" s="4" t="str">
        <f>IF(ISERROR(VLOOKUP(A74,BW_2021_04_19!A:K,11,FALSE))=TRUE,(IF(ISERROR(VLOOKUP((CONCATENATE(ROUND(C74,0),"-",ROUND(B74-0.1,1))),BW_2021_04_19!A:K,11,FALSE))=TRUE,(IF(ISERROR(VLOOKUP((CONCATENATE(ROUND(C74,0),"-",ROUND(B74+0.1,1))),BW_2021_04_19!A:K,11,FALSE))=TRUE,(IF(ISERROR(VLOOKUP((CONCATENATE(ROUND(C74,0),"-",ROUND(B74-0.2,1))),BW_2021_04_19!A:K,11,FALSE))=TRUE, (IF(ISERROR(VLOOKUP((CONCATENATE(ROUND(C74,0),"-",ROUND(B74+0.2,1))),BW_2021_04_19!A:K,11,FALSE))=TRUE,"0",VLOOKUP((CONCATENATE(ROUND(C74,0),"-",ROUND(B74+0.2,1))),BW_2021_04_19!A:K,11,FALSE))),VLOOKUP((CONCATENATE(ROUND(C74,0),"-",ROUND(B74-0.2,1))),BW_2021_04_19!A:K,11,FALSE))),VLOOKUP((CONCATENATE(ROUND(C74,0),"-",ROUND(B74+0.1,1))),BW_2021_04_19!A:K,11,FALSE))),VLOOKUP((CONCATENATE(ROUND(C74,0),"-",ROUND(B74-0.1,1))),BW_2021_04_19!A:K,11,FALSE))),VLOOKUP(A74,BW_2021_04_19!A:K,11,FALSE))</f>
        <v>0</v>
      </c>
      <c r="N74" s="4" t="str">
        <f t="shared" si="32"/>
        <v>0</v>
      </c>
      <c r="O74" s="4">
        <f t="shared" si="33"/>
        <v>644190</v>
      </c>
      <c r="P74" s="4">
        <f>IF(O74="0","0",O74*1000/Proben_Infos!$J$3*Proben_Infos!$K$3*(0.05/Proben_Infos!$L$3)*(0.001/Proben_Infos!$M$3))</f>
        <v>2576760</v>
      </c>
      <c r="Q74" s="16">
        <f>ROUND(100/Proben_Infos!$H$3*P74,0)</f>
        <v>58</v>
      </c>
      <c r="R74" s="12">
        <f>B74+Proben_Infos!$D$3</f>
        <v>11.487672793359001</v>
      </c>
      <c r="S74" s="4" t="str">
        <f t="shared" si="34"/>
        <v>92-11.5</v>
      </c>
      <c r="T74" s="16">
        <f t="shared" si="37"/>
        <v>1163</v>
      </c>
      <c r="U74" s="4">
        <f>F74+Proben_Infos!$G$3</f>
        <v>1161.3843619306299</v>
      </c>
      <c r="V74" s="16">
        <f t="shared" si="38"/>
        <v>66.3</v>
      </c>
      <c r="W74" s="4" t="str">
        <f t="shared" si="35"/>
        <v>GC_PBMZ_92_RI_1161</v>
      </c>
      <c r="X74" s="4">
        <f>Proben_Infos!$A$3</f>
        <v>72100736</v>
      </c>
      <c r="Y74" s="12" t="str">
        <f>IF(ISNA(VLOOKUP(D74,Proben_Infos!C:E,3,0)),"",VLOOKUP(D74,Proben_Infos!C:E,3,0))</f>
        <v>Säule</v>
      </c>
      <c r="Z74" s="16" t="str">
        <f t="shared" si="39"/>
        <v>92-11.5</v>
      </c>
      <c r="AA74" s="16" t="str">
        <f t="shared" si="40"/>
        <v>92-11.6</v>
      </c>
      <c r="AB74" s="16" t="str">
        <f t="shared" si="41"/>
        <v>92-11.4</v>
      </c>
      <c r="AC74" s="16" t="str">
        <f t="shared" si="42"/>
        <v>92-11.7</v>
      </c>
      <c r="AD74" s="16" t="str">
        <f t="shared" si="43"/>
        <v>92-11.3</v>
      </c>
      <c r="AE74" s="16">
        <f t="shared" si="44"/>
        <v>58</v>
      </c>
      <c r="AF74" s="16" t="str">
        <f t="shared" si="45"/>
        <v>GC_PBMZ_92_RI_1161</v>
      </c>
      <c r="AG74" s="16" t="str">
        <f t="shared" si="46"/>
        <v/>
      </c>
      <c r="AH74" s="12" t="str">
        <f t="shared" si="36"/>
        <v>T</v>
      </c>
      <c r="AI74" s="12" t="str">
        <f>IF(ISNA(VLOOKUP(D74,Proben_Infos!L:O,3,0)),"",VLOOKUP(D74,Proben_Infos!L:O,3,0))</f>
        <v/>
      </c>
      <c r="AJ74" s="16">
        <f t="shared" si="47"/>
        <v>6</v>
      </c>
      <c r="AK74" s="16">
        <f t="shared" si="48"/>
        <v>5</v>
      </c>
      <c r="AL74" s="16" t="str">
        <f t="shared" si="49"/>
        <v/>
      </c>
      <c r="AM74" s="16" t="str">
        <f t="shared" si="50"/>
        <v/>
      </c>
      <c r="AN74" s="16">
        <f t="shared" si="51"/>
        <v>2</v>
      </c>
      <c r="AO74" s="16">
        <f t="shared" si="52"/>
        <v>6</v>
      </c>
      <c r="AP74" s="16">
        <f t="shared" si="30"/>
        <v>6</v>
      </c>
    </row>
    <row r="75" spans="1:42" x14ac:dyDescent="0.25">
      <c r="A75" s="4" t="str">
        <f t="shared" si="31"/>
        <v>73-11.5</v>
      </c>
      <c r="B75" s="16">
        <v>11.5032459471068</v>
      </c>
      <c r="C75" s="16">
        <v>73.099998474121094</v>
      </c>
      <c r="D75" s="16" t="s">
        <v>1353</v>
      </c>
      <c r="E75" s="16">
        <v>2274</v>
      </c>
      <c r="F75" s="16">
        <v>1162.78238493149</v>
      </c>
      <c r="G75" s="16">
        <v>59.530878340681099</v>
      </c>
      <c r="H75" s="16" t="s">
        <v>1354</v>
      </c>
      <c r="I75" s="16" t="s">
        <v>1355</v>
      </c>
      <c r="J75" s="16" t="s">
        <v>5</v>
      </c>
      <c r="K75" s="16">
        <v>142092.592640135</v>
      </c>
      <c r="L75" s="16">
        <v>58711.6608069578</v>
      </c>
      <c r="M75" s="4">
        <f>IF(ISERROR(VLOOKUP(A75,BW_2021_04_19!A:K,11,FALSE))=TRUE,(IF(ISERROR(VLOOKUP((CONCATENATE(ROUND(C75,0),"-",ROUND(B75-0.1,1))),BW_2021_04_19!A:K,11,FALSE))=TRUE,(IF(ISERROR(VLOOKUP((CONCATENATE(ROUND(C75,0),"-",ROUND(B75+0.1,1))),BW_2021_04_19!A:K,11,FALSE))=TRUE,(IF(ISERROR(VLOOKUP((CONCATENATE(ROUND(C75,0),"-",ROUND(B75-0.2,1))),BW_2021_04_19!A:K,11,FALSE))=TRUE, (IF(ISERROR(VLOOKUP((CONCATENATE(ROUND(C75,0),"-",ROUND(B75+0.2,1))),BW_2021_04_19!A:K,11,FALSE))=TRUE,"0",VLOOKUP((CONCATENATE(ROUND(C75,0),"-",ROUND(B75+0.2,1))),BW_2021_04_19!A:K,11,FALSE))),VLOOKUP((CONCATENATE(ROUND(C75,0),"-",ROUND(B75-0.2,1))),BW_2021_04_19!A:K,11,FALSE))),VLOOKUP((CONCATENATE(ROUND(C75,0),"-",ROUND(B75+0.1,1))),BW_2021_04_19!A:K,11,FALSE))),VLOOKUP((CONCATENATE(ROUND(C75,0),"-",ROUND(B75-0.1,1))),BW_2021_04_19!A:K,11,FALSE))),VLOOKUP(A75,BW_2021_04_19!A:K,11,FALSE))</f>
        <v>281151.74876673298</v>
      </c>
      <c r="N75" s="4">
        <f t="shared" si="32"/>
        <v>281151.74876673298</v>
      </c>
      <c r="O75" s="4">
        <f t="shared" si="33"/>
        <v>0</v>
      </c>
      <c r="P75" s="4">
        <f>IF(O75="0","0",O75*1000/Proben_Infos!$J$3*Proben_Infos!$K$3*(0.05/Proben_Infos!$L$3)*(0.001/Proben_Infos!$M$3))</f>
        <v>0</v>
      </c>
      <c r="Q75" s="16">
        <f>ROUND(100/Proben_Infos!$H$3*P75,0)</f>
        <v>0</v>
      </c>
      <c r="R75" s="12">
        <f>B75+Proben_Infos!$D$3</f>
        <v>11.4953459471068</v>
      </c>
      <c r="S75" s="4" t="str">
        <f t="shared" si="34"/>
        <v>73-11.5</v>
      </c>
      <c r="T75" s="16">
        <f t="shared" si="37"/>
        <v>2274</v>
      </c>
      <c r="U75" s="4">
        <f>F75+Proben_Infos!$G$3</f>
        <v>1161.78238493149</v>
      </c>
      <c r="V75" s="16">
        <f t="shared" si="38"/>
        <v>59.5</v>
      </c>
      <c r="W75" s="4" t="str">
        <f t="shared" si="35"/>
        <v>GC_PBMZ_73_RI_1162</v>
      </c>
      <c r="X75" s="4">
        <f>Proben_Infos!$A$3</f>
        <v>72100736</v>
      </c>
      <c r="Y75" s="12" t="str">
        <f>IF(ISNA(VLOOKUP(D75,Proben_Infos!C:E,3,0)),"",VLOOKUP(D75,Proben_Infos!C:E,3,0))</f>
        <v/>
      </c>
      <c r="Z75" s="16" t="str">
        <f t="shared" si="39"/>
        <v>73-11.5</v>
      </c>
      <c r="AA75" s="16" t="str">
        <f t="shared" si="40"/>
        <v>73-11.6</v>
      </c>
      <c r="AB75" s="16" t="str">
        <f t="shared" si="41"/>
        <v>73-11.4</v>
      </c>
      <c r="AC75" s="16" t="str">
        <f t="shared" si="42"/>
        <v>73-11.7</v>
      </c>
      <c r="AD75" s="16" t="str">
        <f t="shared" si="43"/>
        <v>73-11.3</v>
      </c>
      <c r="AE75" s="16">
        <f t="shared" si="44"/>
        <v>0</v>
      </c>
      <c r="AF75" s="16" t="str">
        <f t="shared" si="45"/>
        <v>GC_PBMZ_73_RI_1162</v>
      </c>
      <c r="AG75" s="16" t="str">
        <f t="shared" si="46"/>
        <v/>
      </c>
      <c r="AH75" s="12" t="str">
        <f t="shared" si="36"/>
        <v/>
      </c>
      <c r="AI75" s="12" t="str">
        <f>IF(ISNA(VLOOKUP(D75,Proben_Infos!L:O,3,0)),"",VLOOKUP(D75,Proben_Infos!L:O,3,0))</f>
        <v/>
      </c>
      <c r="AJ75" s="16">
        <f t="shared" si="47"/>
        <v>6</v>
      </c>
      <c r="AK75" s="16">
        <f t="shared" si="48"/>
        <v>5</v>
      </c>
      <c r="AL75" s="16">
        <f t="shared" si="49"/>
        <v>4</v>
      </c>
      <c r="AM75" s="16">
        <f t="shared" si="50"/>
        <v>3</v>
      </c>
      <c r="AN75" s="16">
        <f t="shared" si="51"/>
        <v>2</v>
      </c>
      <c r="AO75" s="16">
        <f t="shared" si="52"/>
        <v>6</v>
      </c>
      <c r="AP75" s="16">
        <f t="shared" si="30"/>
        <v>6</v>
      </c>
    </row>
    <row r="76" spans="1:42" x14ac:dyDescent="0.25">
      <c r="A76" s="4" t="str">
        <f t="shared" si="31"/>
        <v>85-11.6</v>
      </c>
      <c r="B76" s="16">
        <v>11.6094370064337</v>
      </c>
      <c r="C76" s="16">
        <v>85</v>
      </c>
      <c r="D76" s="16">
        <v>2128117</v>
      </c>
      <c r="E76" s="16">
        <v>1857</v>
      </c>
      <c r="F76" s="16">
        <v>1168.2907437481299</v>
      </c>
      <c r="G76" s="16">
        <v>57.336668349286001</v>
      </c>
      <c r="H76" s="16" t="s">
        <v>1356</v>
      </c>
      <c r="I76" s="16" t="s">
        <v>1357</v>
      </c>
      <c r="J76" s="16" t="s">
        <v>5</v>
      </c>
      <c r="K76" s="16">
        <v>643857.87151587603</v>
      </c>
      <c r="L76" s="16">
        <v>412274.765164665</v>
      </c>
      <c r="M76" s="4" t="str">
        <f>IF(ISERROR(VLOOKUP(A76,BW_2021_04_19!A:K,11,FALSE))=TRUE,(IF(ISERROR(VLOOKUP((CONCATENATE(ROUND(C76,0),"-",ROUND(B76-0.1,1))),BW_2021_04_19!A:K,11,FALSE))=TRUE,(IF(ISERROR(VLOOKUP((CONCATENATE(ROUND(C76,0),"-",ROUND(B76+0.1,1))),BW_2021_04_19!A:K,11,FALSE))=TRUE,(IF(ISERROR(VLOOKUP((CONCATENATE(ROUND(C76,0),"-",ROUND(B76-0.2,1))),BW_2021_04_19!A:K,11,FALSE))=TRUE, (IF(ISERROR(VLOOKUP((CONCATENATE(ROUND(C76,0),"-",ROUND(B76+0.2,1))),BW_2021_04_19!A:K,11,FALSE))=TRUE,"0",VLOOKUP((CONCATENATE(ROUND(C76,0),"-",ROUND(B76+0.2,1))),BW_2021_04_19!A:K,11,FALSE))),VLOOKUP((CONCATENATE(ROUND(C76,0),"-",ROUND(B76-0.2,1))),BW_2021_04_19!A:K,11,FALSE))),VLOOKUP((CONCATENATE(ROUND(C76,0),"-",ROUND(B76+0.1,1))),BW_2021_04_19!A:K,11,FALSE))),VLOOKUP((CONCATENATE(ROUND(C76,0),"-",ROUND(B76-0.1,1))),BW_2021_04_19!A:K,11,FALSE))),VLOOKUP(A76,BW_2021_04_19!A:K,11,FALSE))</f>
        <v>0</v>
      </c>
      <c r="N76" s="4" t="str">
        <f t="shared" si="32"/>
        <v>0</v>
      </c>
      <c r="O76" s="4">
        <f t="shared" si="33"/>
        <v>643858</v>
      </c>
      <c r="P76" s="4">
        <f>IF(O76="0","0",O76*1000/Proben_Infos!$J$3*Proben_Infos!$K$3*(0.05/Proben_Infos!$L$3)*(0.001/Proben_Infos!$M$3))</f>
        <v>2575432</v>
      </c>
      <c r="Q76" s="16">
        <f>ROUND(100/Proben_Infos!$H$3*P76,0)</f>
        <v>58</v>
      </c>
      <c r="R76" s="12">
        <f>B76+Proben_Infos!$D$3</f>
        <v>11.6015370064337</v>
      </c>
      <c r="S76" s="4" t="str">
        <f t="shared" si="34"/>
        <v>85-11.6</v>
      </c>
      <c r="T76" s="16">
        <f t="shared" si="37"/>
        <v>1857</v>
      </c>
      <c r="U76" s="4">
        <f>F76+Proben_Infos!$G$3</f>
        <v>1167.2907437481299</v>
      </c>
      <c r="V76" s="16">
        <f t="shared" si="38"/>
        <v>57.3</v>
      </c>
      <c r="W76" s="4" t="str">
        <f t="shared" si="35"/>
        <v>GC_PBMZ_85_RI_1167</v>
      </c>
      <c r="X76" s="4">
        <f>Proben_Infos!$A$3</f>
        <v>72100736</v>
      </c>
      <c r="Y76" s="12" t="str">
        <f>IF(ISNA(VLOOKUP(D76,Proben_Infos!C:E,3,0)),"",VLOOKUP(D76,Proben_Infos!C:E,3,0))</f>
        <v/>
      </c>
      <c r="Z76" s="16" t="str">
        <f t="shared" si="39"/>
        <v>85-11.6</v>
      </c>
      <c r="AA76" s="16" t="str">
        <f t="shared" si="40"/>
        <v>85-11.7</v>
      </c>
      <c r="AB76" s="16" t="str">
        <f t="shared" si="41"/>
        <v>85-11.5</v>
      </c>
      <c r="AC76" s="16" t="str">
        <f t="shared" si="42"/>
        <v>85-11.8</v>
      </c>
      <c r="AD76" s="16" t="str">
        <f t="shared" si="43"/>
        <v>85-11.4</v>
      </c>
      <c r="AE76" s="16">
        <f t="shared" si="44"/>
        <v>58</v>
      </c>
      <c r="AF76" s="16" t="str">
        <f t="shared" si="45"/>
        <v>GC_PBMZ_85_RI_1167</v>
      </c>
      <c r="AG76" s="16" t="str">
        <f t="shared" si="46"/>
        <v/>
      </c>
      <c r="AH76" s="12" t="str">
        <f t="shared" si="36"/>
        <v/>
      </c>
      <c r="AI76" s="12" t="str">
        <f>IF(ISNA(VLOOKUP(D76,Proben_Infos!L:O,3,0)),"",VLOOKUP(D76,Proben_Infos!L:O,3,0))</f>
        <v/>
      </c>
      <c r="AJ76" s="16" t="str">
        <f t="shared" si="47"/>
        <v/>
      </c>
      <c r="AK76" s="16">
        <f t="shared" si="48"/>
        <v>5</v>
      </c>
      <c r="AL76" s="16">
        <f t="shared" si="49"/>
        <v>4</v>
      </c>
      <c r="AM76" s="16">
        <f t="shared" si="50"/>
        <v>3</v>
      </c>
      <c r="AN76" s="16">
        <f t="shared" si="51"/>
        <v>2</v>
      </c>
      <c r="AO76" s="16">
        <f t="shared" si="52"/>
        <v>5</v>
      </c>
      <c r="AP76" s="16">
        <f t="shared" si="30"/>
        <v>5</v>
      </c>
    </row>
    <row r="77" spans="1:42" x14ac:dyDescent="0.25">
      <c r="A77" s="4" t="str">
        <f t="shared" si="31"/>
        <v>70-11.6</v>
      </c>
      <c r="B77" s="16">
        <v>11.6309672932216</v>
      </c>
      <c r="C77" s="16">
        <v>70</v>
      </c>
      <c r="D77" s="16" t="s">
        <v>1358</v>
      </c>
      <c r="E77" s="16">
        <v>1654</v>
      </c>
      <c r="F77" s="16">
        <v>1169.40756606636</v>
      </c>
      <c r="G77" s="16">
        <v>65.481472431331298</v>
      </c>
      <c r="H77" s="16" t="s">
        <v>1359</v>
      </c>
      <c r="I77" s="16" t="s">
        <v>1360</v>
      </c>
      <c r="J77" s="16" t="s">
        <v>5</v>
      </c>
      <c r="K77" s="16">
        <v>81094.609970401696</v>
      </c>
      <c r="L77" s="16">
        <v>44622.509353117399</v>
      </c>
      <c r="M77" s="4" t="str">
        <f>IF(ISERROR(VLOOKUP(A77,BW_2021_04_19!A:K,11,FALSE))=TRUE,(IF(ISERROR(VLOOKUP((CONCATENATE(ROUND(C77,0),"-",ROUND(B77-0.1,1))),BW_2021_04_19!A:K,11,FALSE))=TRUE,(IF(ISERROR(VLOOKUP((CONCATENATE(ROUND(C77,0),"-",ROUND(B77+0.1,1))),BW_2021_04_19!A:K,11,FALSE))=TRUE,(IF(ISERROR(VLOOKUP((CONCATENATE(ROUND(C77,0),"-",ROUND(B77-0.2,1))),BW_2021_04_19!A:K,11,FALSE))=TRUE, (IF(ISERROR(VLOOKUP((CONCATENATE(ROUND(C77,0),"-",ROUND(B77+0.2,1))),BW_2021_04_19!A:K,11,FALSE))=TRUE,"0",VLOOKUP((CONCATENATE(ROUND(C77,0),"-",ROUND(B77+0.2,1))),BW_2021_04_19!A:K,11,FALSE))),VLOOKUP((CONCATENATE(ROUND(C77,0),"-",ROUND(B77-0.2,1))),BW_2021_04_19!A:K,11,FALSE))),VLOOKUP((CONCATENATE(ROUND(C77,0),"-",ROUND(B77+0.1,1))),BW_2021_04_19!A:K,11,FALSE))),VLOOKUP((CONCATENATE(ROUND(C77,0),"-",ROUND(B77-0.1,1))),BW_2021_04_19!A:K,11,FALSE))),VLOOKUP(A77,BW_2021_04_19!A:K,11,FALSE))</f>
        <v>0</v>
      </c>
      <c r="N77" s="4" t="str">
        <f t="shared" si="32"/>
        <v>0</v>
      </c>
      <c r="O77" s="4">
        <f t="shared" si="33"/>
        <v>81095</v>
      </c>
      <c r="P77" s="4">
        <f>IF(O77="0","0",O77*1000/Proben_Infos!$J$3*Proben_Infos!$K$3*(0.05/Proben_Infos!$L$3)*(0.001/Proben_Infos!$M$3))</f>
        <v>324380</v>
      </c>
      <c r="Q77" s="16">
        <f>ROUND(100/Proben_Infos!$H$3*P77,0)</f>
        <v>7</v>
      </c>
      <c r="R77" s="12">
        <f>B77+Proben_Infos!$D$3</f>
        <v>11.623067293221601</v>
      </c>
      <c r="S77" s="4" t="str">
        <f t="shared" si="34"/>
        <v>70-11.6</v>
      </c>
      <c r="T77" s="16">
        <f t="shared" si="37"/>
        <v>1654</v>
      </c>
      <c r="U77" s="4">
        <f>F77+Proben_Infos!$G$3</f>
        <v>1168.40756606636</v>
      </c>
      <c r="V77" s="16">
        <f t="shared" si="38"/>
        <v>65.5</v>
      </c>
      <c r="W77" s="4" t="str">
        <f t="shared" si="35"/>
        <v>GC_PBMZ_70_RI_1168</v>
      </c>
      <c r="X77" s="4">
        <f>Proben_Infos!$A$3</f>
        <v>72100736</v>
      </c>
      <c r="Y77" s="12" t="str">
        <f>IF(ISNA(VLOOKUP(D77,Proben_Infos!C:E,3,0)),"",VLOOKUP(D77,Proben_Infos!C:E,3,0))</f>
        <v/>
      </c>
      <c r="Z77" s="16" t="str">
        <f t="shared" si="39"/>
        <v>70-11.6</v>
      </c>
      <c r="AA77" s="16" t="str">
        <f t="shared" si="40"/>
        <v>70-11.7</v>
      </c>
      <c r="AB77" s="16" t="str">
        <f t="shared" si="41"/>
        <v>70-11.5</v>
      </c>
      <c r="AC77" s="16" t="str">
        <f t="shared" si="42"/>
        <v>70-11.8</v>
      </c>
      <c r="AD77" s="16" t="str">
        <f t="shared" si="43"/>
        <v>70-11.4</v>
      </c>
      <c r="AE77" s="16">
        <f t="shared" si="44"/>
        <v>7</v>
      </c>
      <c r="AF77" s="16" t="str">
        <f t="shared" si="45"/>
        <v>GC_PBMZ_70_RI_1168</v>
      </c>
      <c r="AG77" s="16" t="str">
        <f t="shared" si="46"/>
        <v/>
      </c>
      <c r="AH77" s="12" t="str">
        <f t="shared" si="36"/>
        <v/>
      </c>
      <c r="AI77" s="12" t="str">
        <f>IF(ISNA(VLOOKUP(D77,Proben_Infos!L:O,3,0)),"",VLOOKUP(D77,Proben_Infos!L:O,3,0))</f>
        <v/>
      </c>
      <c r="AJ77" s="16" t="str">
        <f t="shared" si="47"/>
        <v/>
      </c>
      <c r="AK77" s="16">
        <f t="shared" si="48"/>
        <v>5</v>
      </c>
      <c r="AL77" s="16">
        <f t="shared" si="49"/>
        <v>4</v>
      </c>
      <c r="AM77" s="16">
        <f t="shared" si="50"/>
        <v>3</v>
      </c>
      <c r="AN77" s="16">
        <f t="shared" si="51"/>
        <v>2</v>
      </c>
      <c r="AO77" s="16">
        <f t="shared" si="52"/>
        <v>5</v>
      </c>
      <c r="AP77" s="16">
        <f t="shared" si="30"/>
        <v>5</v>
      </c>
    </row>
    <row r="78" spans="1:42" x14ac:dyDescent="0.25">
      <c r="A78" s="4" t="str">
        <f t="shared" si="31"/>
        <v>82-11.8</v>
      </c>
      <c r="B78" s="16">
        <v>11.7571521953301</v>
      </c>
      <c r="C78" s="16">
        <v>82</v>
      </c>
      <c r="D78" s="16" t="s">
        <v>878</v>
      </c>
      <c r="E78" s="16">
        <v>1263</v>
      </c>
      <c r="F78" s="16">
        <v>1175.95304854352</v>
      </c>
      <c r="G78" s="16">
        <v>78.482629307385295</v>
      </c>
      <c r="H78" s="16" t="s">
        <v>879</v>
      </c>
      <c r="I78" s="16" t="s">
        <v>880</v>
      </c>
      <c r="J78" s="16" t="s">
        <v>5</v>
      </c>
      <c r="K78" s="16">
        <v>441210.51447211398</v>
      </c>
      <c r="L78" s="16">
        <v>229666.18226677401</v>
      </c>
      <c r="M78" s="4" t="str">
        <f>IF(ISERROR(VLOOKUP(A78,BW_2021_04_19!A:K,11,FALSE))=TRUE,(IF(ISERROR(VLOOKUP((CONCATENATE(ROUND(C78,0),"-",ROUND(B78-0.1,1))),BW_2021_04_19!A:K,11,FALSE))=TRUE,(IF(ISERROR(VLOOKUP((CONCATENATE(ROUND(C78,0),"-",ROUND(B78+0.1,1))),BW_2021_04_19!A:K,11,FALSE))=TRUE,(IF(ISERROR(VLOOKUP((CONCATENATE(ROUND(C78,0),"-",ROUND(B78-0.2,1))),BW_2021_04_19!A:K,11,FALSE))=TRUE, (IF(ISERROR(VLOOKUP((CONCATENATE(ROUND(C78,0),"-",ROUND(B78+0.2,1))),BW_2021_04_19!A:K,11,FALSE))=TRUE,"0",VLOOKUP((CONCATENATE(ROUND(C78,0),"-",ROUND(B78+0.2,1))),BW_2021_04_19!A:K,11,FALSE))),VLOOKUP((CONCATENATE(ROUND(C78,0),"-",ROUND(B78-0.2,1))),BW_2021_04_19!A:K,11,FALSE))),VLOOKUP((CONCATENATE(ROUND(C78,0),"-",ROUND(B78+0.1,1))),BW_2021_04_19!A:K,11,FALSE))),VLOOKUP((CONCATENATE(ROUND(C78,0),"-",ROUND(B78-0.1,1))),BW_2021_04_19!A:K,11,FALSE))),VLOOKUP(A78,BW_2021_04_19!A:K,11,FALSE))</f>
        <v>0</v>
      </c>
      <c r="N78" s="4" t="str">
        <f t="shared" si="32"/>
        <v>0</v>
      </c>
      <c r="O78" s="4">
        <f t="shared" si="33"/>
        <v>441211</v>
      </c>
      <c r="P78" s="4">
        <f>IF(O78="0","0",O78*1000/Proben_Infos!$J$3*Proben_Infos!$K$3*(0.05/Proben_Infos!$L$3)*(0.001/Proben_Infos!$M$3))</f>
        <v>1764844</v>
      </c>
      <c r="Q78" s="16">
        <f>ROUND(100/Proben_Infos!$H$3*P78,0)</f>
        <v>40</v>
      </c>
      <c r="R78" s="12">
        <f>B78+Proben_Infos!$D$3</f>
        <v>11.749252195330101</v>
      </c>
      <c r="S78" s="4" t="str">
        <f t="shared" si="34"/>
        <v>82-11.7</v>
      </c>
      <c r="T78" s="16">
        <f t="shared" si="37"/>
        <v>1263</v>
      </c>
      <c r="U78" s="4">
        <f>F78+Proben_Infos!$G$3</f>
        <v>1174.95304854352</v>
      </c>
      <c r="V78" s="16">
        <f t="shared" si="38"/>
        <v>78.5</v>
      </c>
      <c r="W78" s="4" t="str">
        <f t="shared" si="35"/>
        <v>GC_PBMZ_82_RI_1175</v>
      </c>
      <c r="X78" s="4">
        <f>Proben_Infos!$A$3</f>
        <v>72100736</v>
      </c>
      <c r="Y78" s="12" t="str">
        <f>IF(ISNA(VLOOKUP(D78,Proben_Infos!C:E,3,0)),"",VLOOKUP(D78,Proben_Infos!C:E,3,0))</f>
        <v/>
      </c>
      <c r="Z78" s="16" t="str">
        <f t="shared" si="39"/>
        <v>82-11.7</v>
      </c>
      <c r="AA78" s="16" t="str">
        <f t="shared" si="40"/>
        <v>82-11.8</v>
      </c>
      <c r="AB78" s="16" t="str">
        <f t="shared" si="41"/>
        <v>82-11.6</v>
      </c>
      <c r="AC78" s="16" t="str">
        <f t="shared" si="42"/>
        <v>82-11.9</v>
      </c>
      <c r="AD78" s="16" t="str">
        <f t="shared" si="43"/>
        <v>82-11.5</v>
      </c>
      <c r="AE78" s="16">
        <f t="shared" si="44"/>
        <v>40</v>
      </c>
      <c r="AF78" s="16" t="str">
        <f t="shared" si="45"/>
        <v>GC_PBMZ_82_RI_1175</v>
      </c>
      <c r="AG78" s="16" t="str">
        <f t="shared" si="46"/>
        <v/>
      </c>
      <c r="AH78" s="12" t="str">
        <f t="shared" si="36"/>
        <v/>
      </c>
      <c r="AI78" s="12" t="str">
        <f>IF(ISNA(VLOOKUP(D78,Proben_Infos!L:O,3,0)),"",VLOOKUP(D78,Proben_Infos!L:O,3,0))</f>
        <v/>
      </c>
      <c r="AJ78" s="16" t="str">
        <f t="shared" si="47"/>
        <v/>
      </c>
      <c r="AK78" s="16">
        <f t="shared" si="48"/>
        <v>5</v>
      </c>
      <c r="AL78" s="16" t="str">
        <f t="shared" si="49"/>
        <v/>
      </c>
      <c r="AM78" s="16">
        <f t="shared" si="50"/>
        <v>3</v>
      </c>
      <c r="AN78" s="16">
        <f t="shared" si="51"/>
        <v>2</v>
      </c>
      <c r="AO78" s="16">
        <f t="shared" si="52"/>
        <v>5</v>
      </c>
      <c r="AP78" s="16">
        <f t="shared" si="30"/>
        <v>5</v>
      </c>
    </row>
    <row r="79" spans="1:42" x14ac:dyDescent="0.25">
      <c r="A79" s="4" t="str">
        <f t="shared" si="31"/>
        <v>82-11.8</v>
      </c>
      <c r="B79" s="16">
        <v>11.7584621162988</v>
      </c>
      <c r="C79" s="16">
        <v>82.099998474121094</v>
      </c>
      <c r="D79" s="16" t="s">
        <v>332</v>
      </c>
      <c r="E79" s="16">
        <v>1182</v>
      </c>
      <c r="F79" s="16">
        <v>1176.0209969636901</v>
      </c>
      <c r="G79" s="16">
        <v>70.924491439695501</v>
      </c>
      <c r="H79" s="16" t="s">
        <v>395</v>
      </c>
      <c r="I79" s="16" t="s">
        <v>209</v>
      </c>
      <c r="J79" s="16" t="s">
        <v>18</v>
      </c>
      <c r="K79" s="16">
        <v>727428.84375125403</v>
      </c>
      <c r="L79" s="16">
        <v>229666.18226677401</v>
      </c>
      <c r="M79" s="4" t="str">
        <f>IF(ISERROR(VLOOKUP(A79,BW_2021_04_19!A:K,11,FALSE))=TRUE,(IF(ISERROR(VLOOKUP((CONCATENATE(ROUND(C79,0),"-",ROUND(B79-0.1,1))),BW_2021_04_19!A:K,11,FALSE))=TRUE,(IF(ISERROR(VLOOKUP((CONCATENATE(ROUND(C79,0),"-",ROUND(B79+0.1,1))),BW_2021_04_19!A:K,11,FALSE))=TRUE,(IF(ISERROR(VLOOKUP((CONCATENATE(ROUND(C79,0),"-",ROUND(B79-0.2,1))),BW_2021_04_19!A:K,11,FALSE))=TRUE, (IF(ISERROR(VLOOKUP((CONCATENATE(ROUND(C79,0),"-",ROUND(B79+0.2,1))),BW_2021_04_19!A:K,11,FALSE))=TRUE,"0",VLOOKUP((CONCATENATE(ROUND(C79,0),"-",ROUND(B79+0.2,1))),BW_2021_04_19!A:K,11,FALSE))),VLOOKUP((CONCATENATE(ROUND(C79,0),"-",ROUND(B79-0.2,1))),BW_2021_04_19!A:K,11,FALSE))),VLOOKUP((CONCATENATE(ROUND(C79,0),"-",ROUND(B79+0.1,1))),BW_2021_04_19!A:K,11,FALSE))),VLOOKUP((CONCATENATE(ROUND(C79,0),"-",ROUND(B79-0.1,1))),BW_2021_04_19!A:K,11,FALSE))),VLOOKUP(A79,BW_2021_04_19!A:K,11,FALSE))</f>
        <v>0</v>
      </c>
      <c r="N79" s="4" t="str">
        <f t="shared" si="32"/>
        <v>0</v>
      </c>
      <c r="O79" s="4">
        <f t="shared" si="33"/>
        <v>727429</v>
      </c>
      <c r="P79" s="4">
        <f>IF(O79="0","0",O79*1000/Proben_Infos!$J$3*Proben_Infos!$K$3*(0.05/Proben_Infos!$L$3)*(0.001/Proben_Infos!$M$3))</f>
        <v>2909716</v>
      </c>
      <c r="Q79" s="16">
        <f>ROUND(100/Proben_Infos!$H$3*P79,0)</f>
        <v>65</v>
      </c>
      <c r="R79" s="12">
        <f>B79+Proben_Infos!$D$3</f>
        <v>11.7505621162988</v>
      </c>
      <c r="S79" s="4" t="str">
        <f t="shared" si="34"/>
        <v>82-11.8</v>
      </c>
      <c r="T79" s="16">
        <f t="shared" si="37"/>
        <v>1182</v>
      </c>
      <c r="U79" s="4">
        <f>F79+Proben_Infos!$G$3</f>
        <v>1175.0209969636901</v>
      </c>
      <c r="V79" s="16">
        <f t="shared" si="38"/>
        <v>70.900000000000006</v>
      </c>
      <c r="W79" s="4" t="str">
        <f t="shared" si="35"/>
        <v>GC_PBMZ_82_RI_1175</v>
      </c>
      <c r="X79" s="4">
        <f>Proben_Infos!$A$3</f>
        <v>72100736</v>
      </c>
      <c r="Y79" s="12" t="str">
        <f>IF(ISNA(VLOOKUP(D79,Proben_Infos!C:E,3,0)),"",VLOOKUP(D79,Proben_Infos!C:E,3,0))</f>
        <v/>
      </c>
      <c r="Z79" s="16" t="str">
        <f t="shared" si="39"/>
        <v>82-11.8</v>
      </c>
      <c r="AA79" s="16" t="str">
        <f t="shared" si="40"/>
        <v>82-11.9</v>
      </c>
      <c r="AB79" s="16" t="str">
        <f t="shared" si="41"/>
        <v>82-11.7</v>
      </c>
      <c r="AC79" s="16" t="str">
        <f t="shared" si="42"/>
        <v>82-12</v>
      </c>
      <c r="AD79" s="16" t="str">
        <f t="shared" si="43"/>
        <v>82-11.6</v>
      </c>
      <c r="AE79" s="16">
        <f t="shared" si="44"/>
        <v>65</v>
      </c>
      <c r="AF79" s="16" t="str">
        <f t="shared" si="45"/>
        <v>GC_PBMZ_82_RI_1175</v>
      </c>
      <c r="AG79" s="16" t="str">
        <f t="shared" si="46"/>
        <v/>
      </c>
      <c r="AH79" s="12" t="str">
        <f t="shared" si="36"/>
        <v>T</v>
      </c>
      <c r="AI79" s="12" t="str">
        <f>IF(ISNA(VLOOKUP(D79,Proben_Infos!L:O,3,0)),"",VLOOKUP(D79,Proben_Infos!L:O,3,0))</f>
        <v/>
      </c>
      <c r="AJ79" s="16" t="str">
        <f t="shared" si="47"/>
        <v/>
      </c>
      <c r="AK79" s="16">
        <f t="shared" si="48"/>
        <v>5</v>
      </c>
      <c r="AL79" s="16" t="str">
        <f t="shared" si="49"/>
        <v/>
      </c>
      <c r="AM79" s="16" t="str">
        <f t="shared" si="50"/>
        <v/>
      </c>
      <c r="AN79" s="16">
        <f t="shared" si="51"/>
        <v>2</v>
      </c>
      <c r="AO79" s="16">
        <f t="shared" si="52"/>
        <v>5</v>
      </c>
      <c r="AP79" s="16">
        <f t="shared" si="30"/>
        <v>5</v>
      </c>
    </row>
    <row r="80" spans="1:42" x14ac:dyDescent="0.25">
      <c r="A80" s="4" t="str">
        <f t="shared" si="31"/>
        <v>82-11.9</v>
      </c>
      <c r="B80" s="16">
        <v>11.8566691924179</v>
      </c>
      <c r="C80" s="16">
        <v>82.099998474121094</v>
      </c>
      <c r="D80" s="16" t="s">
        <v>332</v>
      </c>
      <c r="E80" s="16">
        <v>1182</v>
      </c>
      <c r="F80" s="16">
        <v>1181.11520938633</v>
      </c>
      <c r="G80" s="16">
        <v>77.977128269082897</v>
      </c>
      <c r="H80" s="16" t="s">
        <v>395</v>
      </c>
      <c r="I80" s="16" t="s">
        <v>209</v>
      </c>
      <c r="J80" s="16" t="s">
        <v>18</v>
      </c>
      <c r="K80" s="16">
        <v>1385168.1062217799</v>
      </c>
      <c r="L80" s="16">
        <v>275522.13242723199</v>
      </c>
      <c r="M80" s="4" t="str">
        <f>IF(ISERROR(VLOOKUP(A80,BW_2021_04_19!A:K,11,FALSE))=TRUE,(IF(ISERROR(VLOOKUP((CONCATENATE(ROUND(C80,0),"-",ROUND(B80-0.1,1))),BW_2021_04_19!A:K,11,FALSE))=TRUE,(IF(ISERROR(VLOOKUP((CONCATENATE(ROUND(C80,0),"-",ROUND(B80+0.1,1))),BW_2021_04_19!A:K,11,FALSE))=TRUE,(IF(ISERROR(VLOOKUP((CONCATENATE(ROUND(C80,0),"-",ROUND(B80-0.2,1))),BW_2021_04_19!A:K,11,FALSE))=TRUE, (IF(ISERROR(VLOOKUP((CONCATENATE(ROUND(C80,0),"-",ROUND(B80+0.2,1))),BW_2021_04_19!A:K,11,FALSE))=TRUE,"0",VLOOKUP((CONCATENATE(ROUND(C80,0),"-",ROUND(B80+0.2,1))),BW_2021_04_19!A:K,11,FALSE))),VLOOKUP((CONCATENATE(ROUND(C80,0),"-",ROUND(B80-0.2,1))),BW_2021_04_19!A:K,11,FALSE))),VLOOKUP((CONCATENATE(ROUND(C80,0),"-",ROUND(B80+0.1,1))),BW_2021_04_19!A:K,11,FALSE))),VLOOKUP((CONCATENATE(ROUND(C80,0),"-",ROUND(B80-0.1,1))),BW_2021_04_19!A:K,11,FALSE))),VLOOKUP(A80,BW_2021_04_19!A:K,11,FALSE))</f>
        <v>0</v>
      </c>
      <c r="N80" s="4" t="str">
        <f t="shared" si="32"/>
        <v>0</v>
      </c>
      <c r="O80" s="4">
        <f t="shared" si="33"/>
        <v>1385168</v>
      </c>
      <c r="P80" s="4">
        <f>IF(O80="0","0",O80*1000/Proben_Infos!$J$3*Proben_Infos!$K$3*(0.05/Proben_Infos!$L$3)*(0.001/Proben_Infos!$M$3))</f>
        <v>5540672</v>
      </c>
      <c r="Q80" s="16">
        <f>ROUND(100/Proben_Infos!$H$3*P80,0)</f>
        <v>125</v>
      </c>
      <c r="R80" s="12">
        <f>B80+Proben_Infos!$D$3</f>
        <v>11.848769192417901</v>
      </c>
      <c r="S80" s="4" t="str">
        <f t="shared" si="34"/>
        <v>82-11.8</v>
      </c>
      <c r="T80" s="16">
        <f t="shared" si="37"/>
        <v>1182</v>
      </c>
      <c r="U80" s="4">
        <f>F80+Proben_Infos!$G$3</f>
        <v>1180.11520938633</v>
      </c>
      <c r="V80" s="16">
        <f t="shared" si="38"/>
        <v>78</v>
      </c>
      <c r="W80" s="4" t="str">
        <f t="shared" si="35"/>
        <v>GC_PBMZ_82_RI_1180</v>
      </c>
      <c r="X80" s="4">
        <f>Proben_Infos!$A$3</f>
        <v>72100736</v>
      </c>
      <c r="Y80" s="12" t="str">
        <f>IF(ISNA(VLOOKUP(D80,Proben_Infos!C:E,3,0)),"",VLOOKUP(D80,Proben_Infos!C:E,3,0))</f>
        <v/>
      </c>
      <c r="Z80" s="16" t="str">
        <f t="shared" si="39"/>
        <v>82-11.8</v>
      </c>
      <c r="AA80" s="16" t="str">
        <f t="shared" si="40"/>
        <v>82-11.9</v>
      </c>
      <c r="AB80" s="16" t="str">
        <f t="shared" si="41"/>
        <v>82-11.7</v>
      </c>
      <c r="AC80" s="16" t="str">
        <f t="shared" si="42"/>
        <v>82-12</v>
      </c>
      <c r="AD80" s="16" t="str">
        <f t="shared" si="43"/>
        <v>82-11.6</v>
      </c>
      <c r="AE80" s="16">
        <f t="shared" si="44"/>
        <v>125</v>
      </c>
      <c r="AF80" s="16" t="str">
        <f t="shared" si="45"/>
        <v>GC_PBMZ_82_RI_1180</v>
      </c>
      <c r="AG80" s="16" t="str">
        <f t="shared" si="46"/>
        <v/>
      </c>
      <c r="AH80" s="12" t="str">
        <f t="shared" si="36"/>
        <v>T</v>
      </c>
      <c r="AI80" s="12" t="str">
        <f>IF(ISNA(VLOOKUP(D80,Proben_Infos!L:O,3,0)),"",VLOOKUP(D80,Proben_Infos!L:O,3,0))</f>
        <v/>
      </c>
      <c r="AJ80" s="16" t="str">
        <f t="shared" si="47"/>
        <v/>
      </c>
      <c r="AK80" s="16">
        <f t="shared" si="48"/>
        <v>5</v>
      </c>
      <c r="AL80" s="16" t="str">
        <f t="shared" si="49"/>
        <v/>
      </c>
      <c r="AM80" s="16" t="str">
        <f t="shared" si="50"/>
        <v/>
      </c>
      <c r="AN80" s="16">
        <f t="shared" si="51"/>
        <v>2</v>
      </c>
      <c r="AO80" s="16">
        <f t="shared" si="52"/>
        <v>5</v>
      </c>
      <c r="AP80" s="16">
        <f t="shared" ref="AP80:AP89" si="53">IF(OR(O80&lt;10000,Y80="Säule",Y80="BW",Y80="IS"),6,
IF(G80&lt;80,5,
IF(AND(ABS(E80-U80)&gt;100,NOT(E80="")),4,
IF(AND(AI80="x",NOT(E80="")),1,
IF(AND(OR(J80="NIST20.L",J80="NIST17.L",J80="NIST11.L",J80="SWGDRUG.L",J80="WILEY275.L",J80="HPPEST.L",J80="PMW_TOX2.L",J80="ENVI96.L"),NOT(E80="")),3,
IF(E80="",4,2))))))</f>
        <v>5</v>
      </c>
    </row>
    <row r="81" spans="1:42" x14ac:dyDescent="0.25">
      <c r="A81" s="4" t="str">
        <f t="shared" si="31"/>
        <v>86-12</v>
      </c>
      <c r="B81" s="16">
        <v>11.9536555934175</v>
      </c>
      <c r="C81" s="16">
        <v>86.099998474121094</v>
      </c>
      <c r="D81" s="16" t="s">
        <v>1789</v>
      </c>
      <c r="E81" s="16">
        <v>883</v>
      </c>
      <c r="F81" s="16">
        <v>1186.1461027631001</v>
      </c>
      <c r="G81" s="16">
        <v>62.429983438498198</v>
      </c>
      <c r="H81" s="16" t="s">
        <v>1790</v>
      </c>
      <c r="I81" s="16" t="s">
        <v>1791</v>
      </c>
      <c r="J81" s="16" t="s">
        <v>5</v>
      </c>
      <c r="K81" s="16">
        <v>94926.906573300905</v>
      </c>
      <c r="L81" s="16">
        <v>35136.823744765701</v>
      </c>
      <c r="M81" s="4" t="str">
        <f>IF(ISERROR(VLOOKUP(A81,BW_2021_04_19!A:K,11,FALSE))=TRUE,(IF(ISERROR(VLOOKUP((CONCATENATE(ROUND(C81,0),"-",ROUND(B81-0.1,1))),BW_2021_04_19!A:K,11,FALSE))=TRUE,(IF(ISERROR(VLOOKUP((CONCATENATE(ROUND(C81,0),"-",ROUND(B81+0.1,1))),BW_2021_04_19!A:K,11,FALSE))=TRUE,(IF(ISERROR(VLOOKUP((CONCATENATE(ROUND(C81,0),"-",ROUND(B81-0.2,1))),BW_2021_04_19!A:K,11,FALSE))=TRUE, (IF(ISERROR(VLOOKUP((CONCATENATE(ROUND(C81,0),"-",ROUND(B81+0.2,1))),BW_2021_04_19!A:K,11,FALSE))=TRUE,"0",VLOOKUP((CONCATENATE(ROUND(C81,0),"-",ROUND(B81+0.2,1))),BW_2021_04_19!A:K,11,FALSE))),VLOOKUP((CONCATENATE(ROUND(C81,0),"-",ROUND(B81-0.2,1))),BW_2021_04_19!A:K,11,FALSE))),VLOOKUP((CONCATENATE(ROUND(C81,0),"-",ROUND(B81+0.1,1))),BW_2021_04_19!A:K,11,FALSE))),VLOOKUP((CONCATENATE(ROUND(C81,0),"-",ROUND(B81-0.1,1))),BW_2021_04_19!A:K,11,FALSE))),VLOOKUP(A81,BW_2021_04_19!A:K,11,FALSE))</f>
        <v>0</v>
      </c>
      <c r="N81" s="4" t="str">
        <f t="shared" si="32"/>
        <v>0</v>
      </c>
      <c r="O81" s="4">
        <f t="shared" si="33"/>
        <v>94927</v>
      </c>
      <c r="P81" s="4">
        <f>IF(O81="0","0",O81*1000/Proben_Infos!$J$3*Proben_Infos!$K$3*(0.05/Proben_Infos!$L$3)*(0.001/Proben_Infos!$M$3))</f>
        <v>379708</v>
      </c>
      <c r="Q81" s="16">
        <f>ROUND(100/Proben_Infos!$H$3*P81,0)</f>
        <v>9</v>
      </c>
      <c r="R81" s="12">
        <f>B81+Proben_Infos!$D$3</f>
        <v>11.9457555934175</v>
      </c>
      <c r="S81" s="4" t="str">
        <f t="shared" si="34"/>
        <v>86-11.9</v>
      </c>
      <c r="T81" s="16">
        <f t="shared" si="37"/>
        <v>883</v>
      </c>
      <c r="U81" s="4">
        <f>F81+Proben_Infos!$G$3</f>
        <v>1185.1461027631001</v>
      </c>
      <c r="V81" s="16">
        <f t="shared" si="38"/>
        <v>62.4</v>
      </c>
      <c r="W81" s="4" t="str">
        <f t="shared" si="35"/>
        <v>GC_PBMZ_86_RI_1185</v>
      </c>
      <c r="X81" s="4">
        <f>Proben_Infos!$A$3</f>
        <v>72100736</v>
      </c>
      <c r="Y81" s="12" t="str">
        <f>IF(ISNA(VLOOKUP(D81,Proben_Infos!C:E,3,0)),"",VLOOKUP(D81,Proben_Infos!C:E,3,0))</f>
        <v/>
      </c>
      <c r="Z81" s="16" t="str">
        <f t="shared" si="39"/>
        <v>86-11.9</v>
      </c>
      <c r="AA81" s="16" t="str">
        <f t="shared" si="40"/>
        <v>86-12</v>
      </c>
      <c r="AB81" s="16" t="str">
        <f t="shared" si="41"/>
        <v>86-11.8</v>
      </c>
      <c r="AC81" s="16" t="str">
        <f t="shared" si="42"/>
        <v>86-12.1</v>
      </c>
      <c r="AD81" s="16" t="str">
        <f t="shared" si="43"/>
        <v>86-11.7</v>
      </c>
      <c r="AE81" s="16">
        <f t="shared" si="44"/>
        <v>9</v>
      </c>
      <c r="AF81" s="16" t="str">
        <f t="shared" si="45"/>
        <v>GC_PBMZ_86_RI_1185</v>
      </c>
      <c r="AG81" s="16" t="str">
        <f t="shared" si="46"/>
        <v/>
      </c>
      <c r="AH81" s="12" t="str">
        <f t="shared" si="36"/>
        <v/>
      </c>
      <c r="AI81" s="12" t="str">
        <f>IF(ISNA(VLOOKUP(D81,Proben_Infos!L:O,3,0)),"",VLOOKUP(D81,Proben_Infos!L:O,3,0))</f>
        <v/>
      </c>
      <c r="AJ81" s="16" t="str">
        <f t="shared" si="47"/>
        <v/>
      </c>
      <c r="AK81" s="16">
        <f t="shared" si="48"/>
        <v>5</v>
      </c>
      <c r="AL81" s="16">
        <f t="shared" si="49"/>
        <v>4</v>
      </c>
      <c r="AM81" s="16">
        <f t="shared" si="50"/>
        <v>3</v>
      </c>
      <c r="AN81" s="16">
        <f t="shared" si="51"/>
        <v>2</v>
      </c>
      <c r="AO81" s="16">
        <f t="shared" si="52"/>
        <v>5</v>
      </c>
      <c r="AP81" s="16">
        <f t="shared" si="53"/>
        <v>5</v>
      </c>
    </row>
    <row r="82" spans="1:42" x14ac:dyDescent="0.25">
      <c r="A82" s="4" t="str">
        <f t="shared" si="31"/>
        <v>83-12.1</v>
      </c>
      <c r="B82" s="16">
        <v>12.081998944375099</v>
      </c>
      <c r="C82" s="16">
        <v>83.099998474121094</v>
      </c>
      <c r="D82" s="16" t="s">
        <v>1361</v>
      </c>
      <c r="E82" s="16">
        <v>900</v>
      </c>
      <c r="F82" s="16">
        <v>1192.80354862799</v>
      </c>
      <c r="G82" s="16">
        <v>59.907776096755804</v>
      </c>
      <c r="H82" s="16" t="s">
        <v>1362</v>
      </c>
      <c r="I82" s="16" t="s">
        <v>692</v>
      </c>
      <c r="J82" s="16" t="s">
        <v>5</v>
      </c>
      <c r="K82" s="16">
        <v>144996.253196701</v>
      </c>
      <c r="L82" s="16">
        <v>39180.441664550803</v>
      </c>
      <c r="M82" s="4" t="str">
        <f>IF(ISERROR(VLOOKUP(A82,BW_2021_04_19!A:K,11,FALSE))=TRUE,(IF(ISERROR(VLOOKUP((CONCATENATE(ROUND(C82,0),"-",ROUND(B82-0.1,1))),BW_2021_04_19!A:K,11,FALSE))=TRUE,(IF(ISERROR(VLOOKUP((CONCATENATE(ROUND(C82,0),"-",ROUND(B82+0.1,1))),BW_2021_04_19!A:K,11,FALSE))=TRUE,(IF(ISERROR(VLOOKUP((CONCATENATE(ROUND(C82,0),"-",ROUND(B82-0.2,1))),BW_2021_04_19!A:K,11,FALSE))=TRUE, (IF(ISERROR(VLOOKUP((CONCATENATE(ROUND(C82,0),"-",ROUND(B82+0.2,1))),BW_2021_04_19!A:K,11,FALSE))=TRUE,"0",VLOOKUP((CONCATENATE(ROUND(C82,0),"-",ROUND(B82+0.2,1))),BW_2021_04_19!A:K,11,FALSE))),VLOOKUP((CONCATENATE(ROUND(C82,0),"-",ROUND(B82-0.2,1))),BW_2021_04_19!A:K,11,FALSE))),VLOOKUP((CONCATENATE(ROUND(C82,0),"-",ROUND(B82+0.1,1))),BW_2021_04_19!A:K,11,FALSE))),VLOOKUP((CONCATENATE(ROUND(C82,0),"-",ROUND(B82-0.1,1))),BW_2021_04_19!A:K,11,FALSE))),VLOOKUP(A82,BW_2021_04_19!A:K,11,FALSE))</f>
        <v>0</v>
      </c>
      <c r="N82" s="4" t="str">
        <f t="shared" si="32"/>
        <v>0</v>
      </c>
      <c r="O82" s="4">
        <f t="shared" si="33"/>
        <v>144996</v>
      </c>
      <c r="P82" s="4">
        <f>IF(O82="0","0",O82*1000/Proben_Infos!$J$3*Proben_Infos!$K$3*(0.05/Proben_Infos!$L$3)*(0.001/Proben_Infos!$M$3))</f>
        <v>579984</v>
      </c>
      <c r="Q82" s="16">
        <f>ROUND(100/Proben_Infos!$H$3*P82,0)</f>
        <v>13</v>
      </c>
      <c r="R82" s="12">
        <f>B82+Proben_Infos!$D$3</f>
        <v>12.0740989443751</v>
      </c>
      <c r="S82" s="4" t="str">
        <f t="shared" si="34"/>
        <v>83-12.1</v>
      </c>
      <c r="T82" s="16">
        <f t="shared" si="37"/>
        <v>900</v>
      </c>
      <c r="U82" s="4">
        <f>F82+Proben_Infos!$G$3</f>
        <v>1191.80354862799</v>
      </c>
      <c r="V82" s="16">
        <f t="shared" si="38"/>
        <v>59.9</v>
      </c>
      <c r="W82" s="4" t="str">
        <f t="shared" si="35"/>
        <v>GC_PBMZ_83_RI_1192</v>
      </c>
      <c r="X82" s="4">
        <f>Proben_Infos!$A$3</f>
        <v>72100736</v>
      </c>
      <c r="Y82" s="12" t="str">
        <f>IF(ISNA(VLOOKUP(D82,Proben_Infos!C:E,3,0)),"",VLOOKUP(D82,Proben_Infos!C:E,3,0))</f>
        <v/>
      </c>
      <c r="Z82" s="16" t="str">
        <f t="shared" si="39"/>
        <v>83-12.1</v>
      </c>
      <c r="AA82" s="16" t="str">
        <f t="shared" si="40"/>
        <v>83-12.2</v>
      </c>
      <c r="AB82" s="16" t="str">
        <f t="shared" si="41"/>
        <v>83-12</v>
      </c>
      <c r="AC82" s="16" t="str">
        <f t="shared" si="42"/>
        <v>83-12.3</v>
      </c>
      <c r="AD82" s="16" t="str">
        <f t="shared" si="43"/>
        <v>83-11.9</v>
      </c>
      <c r="AE82" s="16">
        <f t="shared" si="44"/>
        <v>13</v>
      </c>
      <c r="AF82" s="16" t="str">
        <f t="shared" si="45"/>
        <v>GC_PBMZ_83_RI_1192</v>
      </c>
      <c r="AG82" s="16" t="str">
        <f t="shared" si="46"/>
        <v/>
      </c>
      <c r="AH82" s="12" t="str">
        <f t="shared" si="36"/>
        <v/>
      </c>
      <c r="AI82" s="12" t="str">
        <f>IF(ISNA(VLOOKUP(D82,Proben_Infos!L:O,3,0)),"",VLOOKUP(D82,Proben_Infos!L:O,3,0))</f>
        <v/>
      </c>
      <c r="AJ82" s="16" t="str">
        <f t="shared" si="47"/>
        <v/>
      </c>
      <c r="AK82" s="16">
        <f t="shared" si="48"/>
        <v>5</v>
      </c>
      <c r="AL82" s="16">
        <f t="shared" si="49"/>
        <v>4</v>
      </c>
      <c r="AM82" s="16">
        <f t="shared" si="50"/>
        <v>3</v>
      </c>
      <c r="AN82" s="16">
        <f t="shared" si="51"/>
        <v>2</v>
      </c>
      <c r="AO82" s="16">
        <f t="shared" si="52"/>
        <v>5</v>
      </c>
      <c r="AP82" s="16">
        <f t="shared" si="53"/>
        <v>5</v>
      </c>
    </row>
    <row r="83" spans="1:42" x14ac:dyDescent="0.25">
      <c r="A83" s="4" t="str">
        <f t="shared" si="31"/>
        <v>133-12.1</v>
      </c>
      <c r="B83" s="16">
        <v>12.123296008873099</v>
      </c>
      <c r="C83" s="16">
        <v>133</v>
      </c>
      <c r="D83" s="16" t="s">
        <v>309</v>
      </c>
      <c r="E83" s="16">
        <v>1156</v>
      </c>
      <c r="F83" s="16">
        <v>1194.9457162527499</v>
      </c>
      <c r="G83" s="16">
        <v>87.575860255947802</v>
      </c>
      <c r="H83" s="16" t="s">
        <v>310</v>
      </c>
      <c r="I83" s="16" t="s">
        <v>290</v>
      </c>
      <c r="J83" s="16" t="s">
        <v>5</v>
      </c>
      <c r="K83" s="16">
        <v>554270.251545651</v>
      </c>
      <c r="L83" s="16">
        <v>224672.06668708599</v>
      </c>
      <c r="M83" s="4" t="str">
        <f>IF(ISERROR(VLOOKUP(A83,BW_2021_04_19!A:K,11,FALSE))=TRUE,(IF(ISERROR(VLOOKUP((CONCATENATE(ROUND(C83,0),"-",ROUND(B83-0.1,1))),BW_2021_04_19!A:K,11,FALSE))=TRUE,(IF(ISERROR(VLOOKUP((CONCATENATE(ROUND(C83,0),"-",ROUND(B83+0.1,1))),BW_2021_04_19!A:K,11,FALSE))=TRUE,(IF(ISERROR(VLOOKUP((CONCATENATE(ROUND(C83,0),"-",ROUND(B83-0.2,1))),BW_2021_04_19!A:K,11,FALSE))=TRUE, (IF(ISERROR(VLOOKUP((CONCATENATE(ROUND(C83,0),"-",ROUND(B83+0.2,1))),BW_2021_04_19!A:K,11,FALSE))=TRUE,"0",VLOOKUP((CONCATENATE(ROUND(C83,0),"-",ROUND(B83+0.2,1))),BW_2021_04_19!A:K,11,FALSE))),VLOOKUP((CONCATENATE(ROUND(C83,0),"-",ROUND(B83-0.2,1))),BW_2021_04_19!A:K,11,FALSE))),VLOOKUP((CONCATENATE(ROUND(C83,0),"-",ROUND(B83+0.1,1))),BW_2021_04_19!A:K,11,FALSE))),VLOOKUP((CONCATENATE(ROUND(C83,0),"-",ROUND(B83-0.1,1))),BW_2021_04_19!A:K,11,FALSE))),VLOOKUP(A83,BW_2021_04_19!A:K,11,FALSE))</f>
        <v>0</v>
      </c>
      <c r="N83" s="4" t="str">
        <f t="shared" si="32"/>
        <v>0</v>
      </c>
      <c r="O83" s="4">
        <f t="shared" si="33"/>
        <v>554270</v>
      </c>
      <c r="P83" s="4">
        <f>IF(O83="0","0",O83*1000/Proben_Infos!$J$3*Proben_Infos!$K$3*(0.05/Proben_Infos!$L$3)*(0.001/Proben_Infos!$M$3))</f>
        <v>2217080</v>
      </c>
      <c r="Q83" s="16">
        <f>ROUND(100/Proben_Infos!$H$3*P83,0)</f>
        <v>50</v>
      </c>
      <c r="R83" s="12">
        <f>B83+Proben_Infos!$D$3</f>
        <v>12.1153960088731</v>
      </c>
      <c r="S83" s="4" t="str">
        <f t="shared" si="34"/>
        <v>133-12.1</v>
      </c>
      <c r="T83" s="16">
        <f t="shared" si="37"/>
        <v>1156</v>
      </c>
      <c r="U83" s="4">
        <f>F83+Proben_Infos!$G$3</f>
        <v>1193.9457162527499</v>
      </c>
      <c r="V83" s="16">
        <f t="shared" si="38"/>
        <v>87.6</v>
      </c>
      <c r="W83" s="4" t="str">
        <f t="shared" si="35"/>
        <v>GC_PBMZ_133_RI_1194</v>
      </c>
      <c r="X83" s="4">
        <f>Proben_Infos!$A$3</f>
        <v>72100736</v>
      </c>
      <c r="Y83" s="12" t="str">
        <f>IF(ISNA(VLOOKUP(D83,Proben_Infos!C:E,3,0)),"",VLOOKUP(D83,Proben_Infos!C:E,3,0))</f>
        <v/>
      </c>
      <c r="Z83" s="16" t="str">
        <f t="shared" si="39"/>
        <v>133-12.1</v>
      </c>
      <c r="AA83" s="16" t="str">
        <f t="shared" si="40"/>
        <v>133-12.2</v>
      </c>
      <c r="AB83" s="16" t="str">
        <f t="shared" si="41"/>
        <v>133-12</v>
      </c>
      <c r="AC83" s="16" t="str">
        <f t="shared" si="42"/>
        <v>133-12.3</v>
      </c>
      <c r="AD83" s="16" t="str">
        <f t="shared" si="43"/>
        <v>133-11.9</v>
      </c>
      <c r="AE83" s="16">
        <f t="shared" si="44"/>
        <v>50</v>
      </c>
      <c r="AF83" s="16" t="str">
        <f t="shared" si="45"/>
        <v>2H-Benzotriazole, 2-methyl-</v>
      </c>
      <c r="AG83" s="16" t="str">
        <f t="shared" si="46"/>
        <v>16584-00-2</v>
      </c>
      <c r="AH83" s="12" t="str">
        <f t="shared" si="36"/>
        <v/>
      </c>
      <c r="AI83" s="12" t="str">
        <f>IF(ISNA(VLOOKUP(D83,Proben_Infos!L:O,3,0)),"",VLOOKUP(D83,Proben_Infos!L:O,3,0))</f>
        <v/>
      </c>
      <c r="AJ83" s="16" t="str">
        <f t="shared" si="47"/>
        <v/>
      </c>
      <c r="AK83" s="16" t="str">
        <f t="shared" si="48"/>
        <v/>
      </c>
      <c r="AL83" s="16" t="str">
        <f t="shared" si="49"/>
        <v/>
      </c>
      <c r="AM83" s="16">
        <f t="shared" si="50"/>
        <v>3</v>
      </c>
      <c r="AN83" s="16">
        <f t="shared" si="51"/>
        <v>2</v>
      </c>
      <c r="AO83" s="16">
        <f t="shared" si="52"/>
        <v>3</v>
      </c>
      <c r="AP83" s="16">
        <f t="shared" si="53"/>
        <v>3</v>
      </c>
    </row>
    <row r="84" spans="1:42" x14ac:dyDescent="0.25">
      <c r="A84" s="4" t="str">
        <f t="shared" si="31"/>
        <v>69-12.2</v>
      </c>
      <c r="B84" s="16">
        <v>12.1999851222469</v>
      </c>
      <c r="C84" s="16">
        <v>69</v>
      </c>
      <c r="D84" s="16" t="s">
        <v>1363</v>
      </c>
      <c r="E84" s="16">
        <v>1653</v>
      </c>
      <c r="F84" s="16">
        <v>1198.9237456317701</v>
      </c>
      <c r="G84" s="16">
        <v>66.018693971489895</v>
      </c>
      <c r="H84" s="16" t="s">
        <v>1364</v>
      </c>
      <c r="I84" s="16" t="s">
        <v>369</v>
      </c>
      <c r="J84" s="16" t="s">
        <v>5</v>
      </c>
      <c r="K84" s="16">
        <v>390573.91331048799</v>
      </c>
      <c r="L84" s="16">
        <v>162428.86073063599</v>
      </c>
      <c r="M84" s="4" t="str">
        <f>IF(ISERROR(VLOOKUP(A84,BW_2021_04_19!A:K,11,FALSE))=TRUE,(IF(ISERROR(VLOOKUP((CONCATENATE(ROUND(C84,0),"-",ROUND(B84-0.1,1))),BW_2021_04_19!A:K,11,FALSE))=TRUE,(IF(ISERROR(VLOOKUP((CONCATENATE(ROUND(C84,0),"-",ROUND(B84+0.1,1))),BW_2021_04_19!A:K,11,FALSE))=TRUE,(IF(ISERROR(VLOOKUP((CONCATENATE(ROUND(C84,0),"-",ROUND(B84-0.2,1))),BW_2021_04_19!A:K,11,FALSE))=TRUE, (IF(ISERROR(VLOOKUP((CONCATENATE(ROUND(C84,0),"-",ROUND(B84+0.2,1))),BW_2021_04_19!A:K,11,FALSE))=TRUE,"0",VLOOKUP((CONCATENATE(ROUND(C84,0),"-",ROUND(B84+0.2,1))),BW_2021_04_19!A:K,11,FALSE))),VLOOKUP((CONCATENATE(ROUND(C84,0),"-",ROUND(B84-0.2,1))),BW_2021_04_19!A:K,11,FALSE))),VLOOKUP((CONCATENATE(ROUND(C84,0),"-",ROUND(B84+0.1,1))),BW_2021_04_19!A:K,11,FALSE))),VLOOKUP((CONCATENATE(ROUND(C84,0),"-",ROUND(B84-0.1,1))),BW_2021_04_19!A:K,11,FALSE))),VLOOKUP(A84,BW_2021_04_19!A:K,11,FALSE))</f>
        <v>0</v>
      </c>
      <c r="N84" s="4" t="str">
        <f t="shared" si="32"/>
        <v>0</v>
      </c>
      <c r="O84" s="4">
        <f t="shared" si="33"/>
        <v>390574</v>
      </c>
      <c r="P84" s="4">
        <f>IF(O84="0","0",O84*1000/Proben_Infos!$J$3*Proben_Infos!$K$3*(0.05/Proben_Infos!$L$3)*(0.001/Proben_Infos!$M$3))</f>
        <v>1562296</v>
      </c>
      <c r="Q84" s="16">
        <f>ROUND(100/Proben_Infos!$H$3*P84,0)</f>
        <v>35</v>
      </c>
      <c r="R84" s="12">
        <f>B84+Proben_Infos!$D$3</f>
        <v>12.192085122246901</v>
      </c>
      <c r="S84" s="4" t="str">
        <f t="shared" si="34"/>
        <v>69-12.2</v>
      </c>
      <c r="T84" s="16">
        <f t="shared" si="37"/>
        <v>1653</v>
      </c>
      <c r="U84" s="4">
        <f>F84+Proben_Infos!$G$3</f>
        <v>1197.9237456317701</v>
      </c>
      <c r="V84" s="16">
        <f t="shared" si="38"/>
        <v>66</v>
      </c>
      <c r="W84" s="4" t="str">
        <f t="shared" si="35"/>
        <v>GC_PBMZ_69_RI_1198</v>
      </c>
      <c r="X84" s="4">
        <f>Proben_Infos!$A$3</f>
        <v>72100736</v>
      </c>
      <c r="Y84" s="12" t="str">
        <f>IF(ISNA(VLOOKUP(D84,Proben_Infos!C:E,3,0)),"",VLOOKUP(D84,Proben_Infos!C:E,3,0))</f>
        <v/>
      </c>
      <c r="Z84" s="16" t="str">
        <f t="shared" si="39"/>
        <v>69-12.2</v>
      </c>
      <c r="AA84" s="16" t="str">
        <f t="shared" si="40"/>
        <v>69-12.3</v>
      </c>
      <c r="AB84" s="16" t="str">
        <f t="shared" si="41"/>
        <v>69-12.1</v>
      </c>
      <c r="AC84" s="16" t="str">
        <f t="shared" si="42"/>
        <v>69-12.4</v>
      </c>
      <c r="AD84" s="16" t="str">
        <f t="shared" si="43"/>
        <v>69-12</v>
      </c>
      <c r="AE84" s="16">
        <f t="shared" si="44"/>
        <v>35</v>
      </c>
      <c r="AF84" s="16" t="str">
        <f t="shared" si="45"/>
        <v>GC_PBMZ_69_RI_1198</v>
      </c>
      <c r="AG84" s="16" t="str">
        <f t="shared" si="46"/>
        <v/>
      </c>
      <c r="AH84" s="12" t="str">
        <f t="shared" si="36"/>
        <v/>
      </c>
      <c r="AI84" s="12" t="str">
        <f>IF(ISNA(VLOOKUP(D84,Proben_Infos!L:O,3,0)),"",VLOOKUP(D84,Proben_Infos!L:O,3,0))</f>
        <v/>
      </c>
      <c r="AJ84" s="16" t="str">
        <f t="shared" si="47"/>
        <v/>
      </c>
      <c r="AK84" s="16">
        <f t="shared" si="48"/>
        <v>5</v>
      </c>
      <c r="AL84" s="16">
        <f t="shared" si="49"/>
        <v>4</v>
      </c>
      <c r="AM84" s="16">
        <f t="shared" si="50"/>
        <v>3</v>
      </c>
      <c r="AN84" s="16">
        <f t="shared" si="51"/>
        <v>2</v>
      </c>
      <c r="AO84" s="16">
        <f t="shared" si="52"/>
        <v>5</v>
      </c>
      <c r="AP84" s="16">
        <f t="shared" si="53"/>
        <v>5</v>
      </c>
    </row>
    <row r="85" spans="1:42" x14ac:dyDescent="0.25">
      <c r="A85" s="4" t="str">
        <f t="shared" si="31"/>
        <v>58-12.2</v>
      </c>
      <c r="B85" s="16">
        <v>12.205566301352899</v>
      </c>
      <c r="C85" s="16">
        <v>58.099998474121101</v>
      </c>
      <c r="D85" s="16" t="s">
        <v>1365</v>
      </c>
      <c r="E85" s="16">
        <v>3580</v>
      </c>
      <c r="F85" s="16">
        <v>1199.21325340513</v>
      </c>
      <c r="G85" s="16">
        <v>51.711973428379899</v>
      </c>
      <c r="H85" s="16" t="s">
        <v>1366</v>
      </c>
      <c r="I85" s="16" t="s">
        <v>1367</v>
      </c>
      <c r="J85" s="16" t="s">
        <v>5</v>
      </c>
      <c r="K85" s="16">
        <v>205852.21440477701</v>
      </c>
      <c r="L85" s="16">
        <v>32508.591229201</v>
      </c>
      <c r="M85" s="4" t="str">
        <f>IF(ISERROR(VLOOKUP(A85,BW_2021_04_19!A:K,11,FALSE))=TRUE,(IF(ISERROR(VLOOKUP((CONCATENATE(ROUND(C85,0),"-",ROUND(B85-0.1,1))),BW_2021_04_19!A:K,11,FALSE))=TRUE,(IF(ISERROR(VLOOKUP((CONCATENATE(ROUND(C85,0),"-",ROUND(B85+0.1,1))),BW_2021_04_19!A:K,11,FALSE))=TRUE,(IF(ISERROR(VLOOKUP((CONCATENATE(ROUND(C85,0),"-",ROUND(B85-0.2,1))),BW_2021_04_19!A:K,11,FALSE))=TRUE, (IF(ISERROR(VLOOKUP((CONCATENATE(ROUND(C85,0),"-",ROUND(B85+0.2,1))),BW_2021_04_19!A:K,11,FALSE))=TRUE,"0",VLOOKUP((CONCATENATE(ROUND(C85,0),"-",ROUND(B85+0.2,1))),BW_2021_04_19!A:K,11,FALSE))),VLOOKUP((CONCATENATE(ROUND(C85,0),"-",ROUND(B85-0.2,1))),BW_2021_04_19!A:K,11,FALSE))),VLOOKUP((CONCATENATE(ROUND(C85,0),"-",ROUND(B85+0.1,1))),BW_2021_04_19!A:K,11,FALSE))),VLOOKUP((CONCATENATE(ROUND(C85,0),"-",ROUND(B85-0.1,1))),BW_2021_04_19!A:K,11,FALSE))),VLOOKUP(A85,BW_2021_04_19!A:K,11,FALSE))</f>
        <v>0</v>
      </c>
      <c r="N85" s="4" t="str">
        <f t="shared" si="32"/>
        <v>0</v>
      </c>
      <c r="O85" s="4">
        <f t="shared" si="33"/>
        <v>205852</v>
      </c>
      <c r="P85" s="4">
        <f>IF(O85="0","0",O85*1000/Proben_Infos!$J$3*Proben_Infos!$K$3*(0.05/Proben_Infos!$L$3)*(0.001/Proben_Infos!$M$3))</f>
        <v>823408</v>
      </c>
      <c r="Q85" s="16">
        <f>ROUND(100/Proben_Infos!$H$3*P85,0)</f>
        <v>19</v>
      </c>
      <c r="R85" s="12">
        <f>B85+Proben_Infos!$D$3</f>
        <v>12.1976663013529</v>
      </c>
      <c r="S85" s="4" t="str">
        <f t="shared" si="34"/>
        <v>58-12.2</v>
      </c>
      <c r="T85" s="16">
        <f t="shared" si="37"/>
        <v>3580</v>
      </c>
      <c r="U85" s="4">
        <f>F85+Proben_Infos!$G$3</f>
        <v>1198.21325340513</v>
      </c>
      <c r="V85" s="16">
        <f t="shared" si="38"/>
        <v>51.7</v>
      </c>
      <c r="W85" s="4" t="str">
        <f t="shared" si="35"/>
        <v>GC_PBMZ_58_RI_1198</v>
      </c>
      <c r="X85" s="4">
        <f>Proben_Infos!$A$3</f>
        <v>72100736</v>
      </c>
      <c r="Y85" s="12" t="str">
        <f>IF(ISNA(VLOOKUP(D85,Proben_Infos!C:E,3,0)),"",VLOOKUP(D85,Proben_Infos!C:E,3,0))</f>
        <v/>
      </c>
      <c r="Z85" s="16" t="str">
        <f t="shared" si="39"/>
        <v>58-12.2</v>
      </c>
      <c r="AA85" s="16" t="str">
        <f t="shared" si="40"/>
        <v>58-12.3</v>
      </c>
      <c r="AB85" s="16" t="str">
        <f t="shared" si="41"/>
        <v>58-12.1</v>
      </c>
      <c r="AC85" s="16" t="str">
        <f t="shared" si="42"/>
        <v>58-12.4</v>
      </c>
      <c r="AD85" s="16" t="str">
        <f t="shared" si="43"/>
        <v>58-12</v>
      </c>
      <c r="AE85" s="16">
        <f t="shared" si="44"/>
        <v>19</v>
      </c>
      <c r="AF85" s="16" t="str">
        <f t="shared" si="45"/>
        <v>GC_PBMZ_58_RI_1198</v>
      </c>
      <c r="AG85" s="16" t="str">
        <f t="shared" si="46"/>
        <v/>
      </c>
      <c r="AH85" s="12" t="str">
        <f t="shared" si="36"/>
        <v/>
      </c>
      <c r="AI85" s="12" t="str">
        <f>IF(ISNA(VLOOKUP(D85,Proben_Infos!L:O,3,0)),"",VLOOKUP(D85,Proben_Infos!L:O,3,0))</f>
        <v/>
      </c>
      <c r="AJ85" s="16" t="str">
        <f t="shared" si="47"/>
        <v/>
      </c>
      <c r="AK85" s="16">
        <f t="shared" si="48"/>
        <v>5</v>
      </c>
      <c r="AL85" s="16">
        <f t="shared" si="49"/>
        <v>4</v>
      </c>
      <c r="AM85" s="16">
        <f t="shared" si="50"/>
        <v>3</v>
      </c>
      <c r="AN85" s="16">
        <f t="shared" si="51"/>
        <v>2</v>
      </c>
      <c r="AO85" s="16">
        <f t="shared" si="52"/>
        <v>5</v>
      </c>
      <c r="AP85" s="16">
        <f t="shared" si="53"/>
        <v>5</v>
      </c>
    </row>
    <row r="86" spans="1:42" x14ac:dyDescent="0.25">
      <c r="A86" s="4" t="str">
        <f t="shared" si="31"/>
        <v>69-12.2</v>
      </c>
      <c r="B86" s="16">
        <v>12.205922737990599</v>
      </c>
      <c r="C86" s="16">
        <v>69.099998474121094</v>
      </c>
      <c r="D86" s="16" t="s">
        <v>712</v>
      </c>
      <c r="E86" s="16">
        <v>776</v>
      </c>
      <c r="F86" s="16">
        <v>1199.23174254073</v>
      </c>
      <c r="G86" s="16">
        <v>65.239225441594201</v>
      </c>
      <c r="H86" s="16" t="s">
        <v>713</v>
      </c>
      <c r="I86" s="16" t="s">
        <v>714</v>
      </c>
      <c r="J86" s="16" t="s">
        <v>5</v>
      </c>
      <c r="K86" s="16">
        <v>1041170.3304811</v>
      </c>
      <c r="L86" s="16">
        <v>162428.86073063599</v>
      </c>
      <c r="M86" s="4" t="str">
        <f>IF(ISERROR(VLOOKUP(A86,BW_2021_04_19!A:K,11,FALSE))=TRUE,(IF(ISERROR(VLOOKUP((CONCATENATE(ROUND(C86,0),"-",ROUND(B86-0.1,1))),BW_2021_04_19!A:K,11,FALSE))=TRUE,(IF(ISERROR(VLOOKUP((CONCATENATE(ROUND(C86,0),"-",ROUND(B86+0.1,1))),BW_2021_04_19!A:K,11,FALSE))=TRUE,(IF(ISERROR(VLOOKUP((CONCATENATE(ROUND(C86,0),"-",ROUND(B86-0.2,1))),BW_2021_04_19!A:K,11,FALSE))=TRUE, (IF(ISERROR(VLOOKUP((CONCATENATE(ROUND(C86,0),"-",ROUND(B86+0.2,1))),BW_2021_04_19!A:K,11,FALSE))=TRUE,"0",VLOOKUP((CONCATENATE(ROUND(C86,0),"-",ROUND(B86+0.2,1))),BW_2021_04_19!A:K,11,FALSE))),VLOOKUP((CONCATENATE(ROUND(C86,0),"-",ROUND(B86-0.2,1))),BW_2021_04_19!A:K,11,FALSE))),VLOOKUP((CONCATENATE(ROUND(C86,0),"-",ROUND(B86+0.1,1))),BW_2021_04_19!A:K,11,FALSE))),VLOOKUP((CONCATENATE(ROUND(C86,0),"-",ROUND(B86-0.1,1))),BW_2021_04_19!A:K,11,FALSE))),VLOOKUP(A86,BW_2021_04_19!A:K,11,FALSE))</f>
        <v>0</v>
      </c>
      <c r="N86" s="4" t="str">
        <f t="shared" si="32"/>
        <v>0</v>
      </c>
      <c r="O86" s="4">
        <f t="shared" si="33"/>
        <v>1041170</v>
      </c>
      <c r="P86" s="4">
        <f>IF(O86="0","0",O86*1000/Proben_Infos!$J$3*Proben_Infos!$K$3*(0.05/Proben_Infos!$L$3)*(0.001/Proben_Infos!$M$3))</f>
        <v>4164680</v>
      </c>
      <c r="Q86" s="16">
        <f>ROUND(100/Proben_Infos!$H$3*P86,0)</f>
        <v>94</v>
      </c>
      <c r="R86" s="12">
        <f>B86+Proben_Infos!$D$3</f>
        <v>12.1980227379906</v>
      </c>
      <c r="S86" s="4" t="str">
        <f t="shared" si="34"/>
        <v>69-12.2</v>
      </c>
      <c r="T86" s="16">
        <f t="shared" si="37"/>
        <v>776</v>
      </c>
      <c r="U86" s="4">
        <f>F86+Proben_Infos!$G$3</f>
        <v>1198.23174254073</v>
      </c>
      <c r="V86" s="16">
        <f t="shared" si="38"/>
        <v>65.2</v>
      </c>
      <c r="W86" s="4" t="str">
        <f t="shared" si="35"/>
        <v>GC_PBMZ_69_RI_1198</v>
      </c>
      <c r="X86" s="4">
        <f>Proben_Infos!$A$3</f>
        <v>72100736</v>
      </c>
      <c r="Y86" s="12" t="str">
        <f>IF(ISNA(VLOOKUP(D86,Proben_Infos!C:E,3,0)),"",VLOOKUP(D86,Proben_Infos!C:E,3,0))</f>
        <v/>
      </c>
      <c r="Z86" s="16" t="str">
        <f t="shared" si="39"/>
        <v>69-12.2</v>
      </c>
      <c r="AA86" s="16" t="str">
        <f t="shared" si="40"/>
        <v>69-12.3</v>
      </c>
      <c r="AB86" s="16" t="str">
        <f t="shared" si="41"/>
        <v>69-12.1</v>
      </c>
      <c r="AC86" s="16" t="str">
        <f t="shared" si="42"/>
        <v>69-12.4</v>
      </c>
      <c r="AD86" s="16" t="str">
        <f t="shared" si="43"/>
        <v>69-12</v>
      </c>
      <c r="AE86" s="16">
        <f t="shared" si="44"/>
        <v>94</v>
      </c>
      <c r="AF86" s="16" t="str">
        <f t="shared" si="45"/>
        <v>GC_PBMZ_69_RI_1198</v>
      </c>
      <c r="AG86" s="16" t="str">
        <f t="shared" si="46"/>
        <v/>
      </c>
      <c r="AH86" s="12" t="str">
        <f t="shared" si="36"/>
        <v/>
      </c>
      <c r="AI86" s="12" t="str">
        <f>IF(ISNA(VLOOKUP(D86,Proben_Infos!L:O,3,0)),"",VLOOKUP(D86,Proben_Infos!L:O,3,0))</f>
        <v/>
      </c>
      <c r="AJ86" s="16" t="str">
        <f t="shared" si="47"/>
        <v/>
      </c>
      <c r="AK86" s="16">
        <f t="shared" si="48"/>
        <v>5</v>
      </c>
      <c r="AL86" s="16">
        <f t="shared" si="49"/>
        <v>4</v>
      </c>
      <c r="AM86" s="16">
        <f t="shared" si="50"/>
        <v>3</v>
      </c>
      <c r="AN86" s="16">
        <f t="shared" si="51"/>
        <v>2</v>
      </c>
      <c r="AO86" s="16">
        <f t="shared" si="52"/>
        <v>5</v>
      </c>
      <c r="AP86" s="16">
        <f t="shared" si="53"/>
        <v>5</v>
      </c>
    </row>
    <row r="87" spans="1:42" x14ac:dyDescent="0.25">
      <c r="A87" s="4" t="str">
        <f t="shared" si="31"/>
        <v>71-12.2</v>
      </c>
      <c r="B87" s="16">
        <v>12.2177000829563</v>
      </c>
      <c r="C87" s="16">
        <v>71.099998474121094</v>
      </c>
      <c r="D87" s="16" t="s">
        <v>644</v>
      </c>
      <c r="E87" s="16">
        <v>992</v>
      </c>
      <c r="F87" s="16">
        <v>1199.8426587740701</v>
      </c>
      <c r="G87" s="16">
        <v>86.045407845781895</v>
      </c>
      <c r="H87" s="16" t="s">
        <v>645</v>
      </c>
      <c r="I87" s="16" t="s">
        <v>646</v>
      </c>
      <c r="J87" s="16" t="s">
        <v>5</v>
      </c>
      <c r="K87" s="16">
        <v>420383.51755330199</v>
      </c>
      <c r="L87" s="16">
        <v>311530.40229827003</v>
      </c>
      <c r="M87" s="4" t="str">
        <f>IF(ISERROR(VLOOKUP(A87,BW_2021_04_19!A:K,11,FALSE))=TRUE,(IF(ISERROR(VLOOKUP((CONCATENATE(ROUND(C87,0),"-",ROUND(B87-0.1,1))),BW_2021_04_19!A:K,11,FALSE))=TRUE,(IF(ISERROR(VLOOKUP((CONCATENATE(ROUND(C87,0),"-",ROUND(B87+0.1,1))),BW_2021_04_19!A:K,11,FALSE))=TRUE,(IF(ISERROR(VLOOKUP((CONCATENATE(ROUND(C87,0),"-",ROUND(B87-0.2,1))),BW_2021_04_19!A:K,11,FALSE))=TRUE, (IF(ISERROR(VLOOKUP((CONCATENATE(ROUND(C87,0),"-",ROUND(B87+0.2,1))),BW_2021_04_19!A:K,11,FALSE))=TRUE,"0",VLOOKUP((CONCATENATE(ROUND(C87,0),"-",ROUND(B87+0.2,1))),BW_2021_04_19!A:K,11,FALSE))),VLOOKUP((CONCATENATE(ROUND(C87,0),"-",ROUND(B87-0.2,1))),BW_2021_04_19!A:K,11,FALSE))),VLOOKUP((CONCATENATE(ROUND(C87,0),"-",ROUND(B87+0.1,1))),BW_2021_04_19!A:K,11,FALSE))),VLOOKUP((CONCATENATE(ROUND(C87,0),"-",ROUND(B87-0.1,1))),BW_2021_04_19!A:K,11,FALSE))),VLOOKUP(A87,BW_2021_04_19!A:K,11,FALSE))</f>
        <v>0</v>
      </c>
      <c r="N87" s="4" t="str">
        <f t="shared" si="32"/>
        <v>0</v>
      </c>
      <c r="O87" s="4">
        <f t="shared" si="33"/>
        <v>420384</v>
      </c>
      <c r="P87" s="4">
        <f>IF(O87="0","0",O87*1000/Proben_Infos!$J$3*Proben_Infos!$K$3*(0.05/Proben_Infos!$L$3)*(0.001/Proben_Infos!$M$3))</f>
        <v>1681536</v>
      </c>
      <c r="Q87" s="16">
        <f>ROUND(100/Proben_Infos!$H$3*P87,0)</f>
        <v>38</v>
      </c>
      <c r="R87" s="12">
        <f>B87+Proben_Infos!$D$3</f>
        <v>12.209800082956301</v>
      </c>
      <c r="S87" s="4" t="str">
        <f t="shared" si="34"/>
        <v>71-12.2</v>
      </c>
      <c r="T87" s="16">
        <f t="shared" si="37"/>
        <v>992</v>
      </c>
      <c r="U87" s="4">
        <f>F87+Proben_Infos!$G$3</f>
        <v>1198.8426587740701</v>
      </c>
      <c r="V87" s="16">
        <f t="shared" si="38"/>
        <v>86</v>
      </c>
      <c r="W87" s="4" t="str">
        <f t="shared" si="35"/>
        <v>GC_PBMZ_71_RI_1199</v>
      </c>
      <c r="X87" s="4">
        <f>Proben_Infos!$A$3</f>
        <v>72100736</v>
      </c>
      <c r="Y87" s="12" t="str">
        <f>IF(ISNA(VLOOKUP(D87,Proben_Infos!C:E,3,0)),"",VLOOKUP(D87,Proben_Infos!C:E,3,0))</f>
        <v/>
      </c>
      <c r="Z87" s="16" t="str">
        <f t="shared" si="39"/>
        <v>71-12.2</v>
      </c>
      <c r="AA87" s="16" t="str">
        <f t="shared" si="40"/>
        <v>71-12.3</v>
      </c>
      <c r="AB87" s="16" t="str">
        <f t="shared" si="41"/>
        <v>71-12.1</v>
      </c>
      <c r="AC87" s="16" t="str">
        <f t="shared" si="42"/>
        <v>71-12.4</v>
      </c>
      <c r="AD87" s="16" t="str">
        <f t="shared" si="43"/>
        <v>71-12</v>
      </c>
      <c r="AE87" s="16">
        <f t="shared" si="44"/>
        <v>38</v>
      </c>
      <c r="AF87" s="16" t="str">
        <f t="shared" si="45"/>
        <v>GC_PBMZ_71_RI_1199</v>
      </c>
      <c r="AG87" s="16" t="str">
        <f t="shared" si="46"/>
        <v/>
      </c>
      <c r="AH87" s="12" t="str">
        <f t="shared" si="36"/>
        <v/>
      </c>
      <c r="AI87" s="12" t="str">
        <f>IF(ISNA(VLOOKUP(D87,Proben_Infos!L:O,3,0)),"",VLOOKUP(D87,Proben_Infos!L:O,3,0))</f>
        <v/>
      </c>
      <c r="AJ87" s="16" t="str">
        <f t="shared" si="47"/>
        <v/>
      </c>
      <c r="AK87" s="16" t="str">
        <f t="shared" si="48"/>
        <v/>
      </c>
      <c r="AL87" s="16">
        <f t="shared" si="49"/>
        <v>4</v>
      </c>
      <c r="AM87" s="16">
        <f t="shared" si="50"/>
        <v>3</v>
      </c>
      <c r="AN87" s="16">
        <f t="shared" si="51"/>
        <v>2</v>
      </c>
      <c r="AO87" s="16">
        <f t="shared" si="52"/>
        <v>4</v>
      </c>
      <c r="AP87" s="16">
        <f t="shared" si="53"/>
        <v>4</v>
      </c>
    </row>
    <row r="88" spans="1:42" x14ac:dyDescent="0.25">
      <c r="A88" s="4" t="str">
        <f t="shared" si="31"/>
        <v>99-12.3</v>
      </c>
      <c r="B88" s="16">
        <v>12.2810088298019</v>
      </c>
      <c r="C88" s="16">
        <v>99.099998474121094</v>
      </c>
      <c r="D88" s="16" t="s">
        <v>1792</v>
      </c>
      <c r="E88" s="16">
        <v>1056</v>
      </c>
      <c r="F88" s="16">
        <v>1203.94421518575</v>
      </c>
      <c r="G88" s="16">
        <v>56.855971774350003</v>
      </c>
      <c r="H88" s="16" t="s">
        <v>1793</v>
      </c>
      <c r="I88" s="16" t="s">
        <v>646</v>
      </c>
      <c r="J88" s="16" t="s">
        <v>5</v>
      </c>
      <c r="K88" s="16">
        <v>206998.679805558</v>
      </c>
      <c r="L88" s="16">
        <v>154972.486973861</v>
      </c>
      <c r="M88" s="4" t="str">
        <f>IF(ISERROR(VLOOKUP(A88,BW_2021_04_19!A:K,11,FALSE))=TRUE,(IF(ISERROR(VLOOKUP((CONCATENATE(ROUND(C88,0),"-",ROUND(B88-0.1,1))),BW_2021_04_19!A:K,11,FALSE))=TRUE,(IF(ISERROR(VLOOKUP((CONCATENATE(ROUND(C88,0),"-",ROUND(B88+0.1,1))),BW_2021_04_19!A:K,11,FALSE))=TRUE,(IF(ISERROR(VLOOKUP((CONCATENATE(ROUND(C88,0),"-",ROUND(B88-0.2,1))),BW_2021_04_19!A:K,11,FALSE))=TRUE, (IF(ISERROR(VLOOKUP((CONCATENATE(ROUND(C88,0),"-",ROUND(B88+0.2,1))),BW_2021_04_19!A:K,11,FALSE))=TRUE,"0",VLOOKUP((CONCATENATE(ROUND(C88,0),"-",ROUND(B88+0.2,1))),BW_2021_04_19!A:K,11,FALSE))),VLOOKUP((CONCATENATE(ROUND(C88,0),"-",ROUND(B88-0.2,1))),BW_2021_04_19!A:K,11,FALSE))),VLOOKUP((CONCATENATE(ROUND(C88,0),"-",ROUND(B88+0.1,1))),BW_2021_04_19!A:K,11,FALSE))),VLOOKUP((CONCATENATE(ROUND(C88,0),"-",ROUND(B88-0.1,1))),BW_2021_04_19!A:K,11,FALSE))),VLOOKUP(A88,BW_2021_04_19!A:K,11,FALSE))</f>
        <v>0</v>
      </c>
      <c r="N88" s="4" t="str">
        <f t="shared" si="32"/>
        <v>0</v>
      </c>
      <c r="O88" s="4">
        <f t="shared" si="33"/>
        <v>206999</v>
      </c>
      <c r="P88" s="4">
        <f>IF(O88="0","0",O88*1000/Proben_Infos!$J$3*Proben_Infos!$K$3*(0.05/Proben_Infos!$L$3)*(0.001/Proben_Infos!$M$3))</f>
        <v>827996</v>
      </c>
      <c r="Q88" s="16">
        <f>ROUND(100/Proben_Infos!$H$3*P88,0)</f>
        <v>19</v>
      </c>
      <c r="R88" s="12">
        <f>B88+Proben_Infos!$D$3</f>
        <v>12.273108829801901</v>
      </c>
      <c r="S88" s="4" t="str">
        <f t="shared" si="34"/>
        <v>99-12.3</v>
      </c>
      <c r="T88" s="16">
        <f t="shared" si="37"/>
        <v>1056</v>
      </c>
      <c r="U88" s="4">
        <f>F88+Proben_Infos!$G$3</f>
        <v>1202.94421518575</v>
      </c>
      <c r="V88" s="16">
        <f t="shared" si="38"/>
        <v>56.9</v>
      </c>
      <c r="W88" s="4" t="str">
        <f t="shared" si="35"/>
        <v>GC_PBMZ_99_RI_1203</v>
      </c>
      <c r="X88" s="4">
        <f>Proben_Infos!$A$3</f>
        <v>72100736</v>
      </c>
      <c r="Y88" s="12" t="str">
        <f>IF(ISNA(VLOOKUP(D88,Proben_Infos!C:E,3,0)),"",VLOOKUP(D88,Proben_Infos!C:E,3,0))</f>
        <v/>
      </c>
      <c r="Z88" s="16" t="str">
        <f t="shared" si="39"/>
        <v>99-12.3</v>
      </c>
      <c r="AA88" s="16" t="str">
        <f t="shared" si="40"/>
        <v>99-12.4</v>
      </c>
      <c r="AB88" s="16" t="str">
        <f t="shared" si="41"/>
        <v>99-12.2</v>
      </c>
      <c r="AC88" s="16" t="str">
        <f t="shared" si="42"/>
        <v>99-12.5</v>
      </c>
      <c r="AD88" s="16" t="str">
        <f t="shared" si="43"/>
        <v>99-12.1</v>
      </c>
      <c r="AE88" s="16">
        <f t="shared" si="44"/>
        <v>19</v>
      </c>
      <c r="AF88" s="16" t="str">
        <f t="shared" si="45"/>
        <v>GC_PBMZ_99_RI_1203</v>
      </c>
      <c r="AG88" s="16" t="str">
        <f t="shared" si="46"/>
        <v/>
      </c>
      <c r="AH88" s="12" t="str">
        <f t="shared" si="36"/>
        <v/>
      </c>
      <c r="AI88" s="12" t="str">
        <f>IF(ISNA(VLOOKUP(D88,Proben_Infos!L:O,3,0)),"",VLOOKUP(D88,Proben_Infos!L:O,3,0))</f>
        <v/>
      </c>
      <c r="AJ88" s="16" t="str">
        <f t="shared" si="47"/>
        <v/>
      </c>
      <c r="AK88" s="16">
        <f t="shared" si="48"/>
        <v>5</v>
      </c>
      <c r="AL88" s="16">
        <f t="shared" si="49"/>
        <v>4</v>
      </c>
      <c r="AM88" s="16">
        <f t="shared" si="50"/>
        <v>3</v>
      </c>
      <c r="AN88" s="16">
        <f t="shared" si="51"/>
        <v>2</v>
      </c>
      <c r="AO88" s="16">
        <f t="shared" si="52"/>
        <v>5</v>
      </c>
      <c r="AP88" s="16">
        <f t="shared" si="53"/>
        <v>5</v>
      </c>
    </row>
    <row r="89" spans="1:42" x14ac:dyDescent="0.25">
      <c r="A89" s="4" t="str">
        <f t="shared" si="31"/>
        <v>95-12.3</v>
      </c>
      <c r="B89" s="16">
        <v>12.2990048259588</v>
      </c>
      <c r="C89" s="16">
        <v>95</v>
      </c>
      <c r="D89" s="16" t="s">
        <v>1368</v>
      </c>
      <c r="E89" s="16">
        <v>1230</v>
      </c>
      <c r="F89" s="16">
        <v>1205.12180948995</v>
      </c>
      <c r="G89" s="16">
        <v>54.224080952434498</v>
      </c>
      <c r="H89" s="16" t="s">
        <v>1369</v>
      </c>
      <c r="I89" s="16" t="s">
        <v>711</v>
      </c>
      <c r="J89" s="16" t="s">
        <v>5</v>
      </c>
      <c r="K89" s="16">
        <v>84431.659386613494</v>
      </c>
      <c r="L89" s="16">
        <v>28884.679005911599</v>
      </c>
      <c r="M89" s="4" t="str">
        <f>IF(ISERROR(VLOOKUP(A89,BW_2021_04_19!A:K,11,FALSE))=TRUE,(IF(ISERROR(VLOOKUP((CONCATENATE(ROUND(C89,0),"-",ROUND(B89-0.1,1))),BW_2021_04_19!A:K,11,FALSE))=TRUE,(IF(ISERROR(VLOOKUP((CONCATENATE(ROUND(C89,0),"-",ROUND(B89+0.1,1))),BW_2021_04_19!A:K,11,FALSE))=TRUE,(IF(ISERROR(VLOOKUP((CONCATENATE(ROUND(C89,0),"-",ROUND(B89-0.2,1))),BW_2021_04_19!A:K,11,FALSE))=TRUE, (IF(ISERROR(VLOOKUP((CONCATENATE(ROUND(C89,0),"-",ROUND(B89+0.2,1))),BW_2021_04_19!A:K,11,FALSE))=TRUE,"0",VLOOKUP((CONCATENATE(ROUND(C89,0),"-",ROUND(B89+0.2,1))),BW_2021_04_19!A:K,11,FALSE))),VLOOKUP((CONCATENATE(ROUND(C89,0),"-",ROUND(B89-0.2,1))),BW_2021_04_19!A:K,11,FALSE))),VLOOKUP((CONCATENATE(ROUND(C89,0),"-",ROUND(B89+0.1,1))),BW_2021_04_19!A:K,11,FALSE))),VLOOKUP((CONCATENATE(ROUND(C89,0),"-",ROUND(B89-0.1,1))),BW_2021_04_19!A:K,11,FALSE))),VLOOKUP(A89,BW_2021_04_19!A:K,11,FALSE))</f>
        <v>0</v>
      </c>
      <c r="N89" s="4" t="str">
        <f t="shared" si="32"/>
        <v>0</v>
      </c>
      <c r="O89" s="4">
        <f t="shared" si="33"/>
        <v>84432</v>
      </c>
      <c r="P89" s="4">
        <f>IF(O89="0","0",O89*1000/Proben_Infos!$J$3*Proben_Infos!$K$3*(0.05/Proben_Infos!$L$3)*(0.001/Proben_Infos!$M$3))</f>
        <v>337728</v>
      </c>
      <c r="Q89" s="16">
        <f>ROUND(100/Proben_Infos!$H$3*P89,0)</f>
        <v>8</v>
      </c>
      <c r="R89" s="12">
        <f>B89+Proben_Infos!$D$3</f>
        <v>12.291104825958801</v>
      </c>
      <c r="S89" s="4" t="str">
        <f t="shared" si="34"/>
        <v>95-12.3</v>
      </c>
      <c r="T89" s="16">
        <f t="shared" si="37"/>
        <v>1230</v>
      </c>
      <c r="U89" s="4">
        <f>F89+Proben_Infos!$G$3</f>
        <v>1204.12180948995</v>
      </c>
      <c r="V89" s="16">
        <f t="shared" si="38"/>
        <v>54.2</v>
      </c>
      <c r="W89" s="4" t="str">
        <f t="shared" si="35"/>
        <v>GC_PBMZ_95_RI_1204</v>
      </c>
      <c r="X89" s="4">
        <f>Proben_Infos!$A$3</f>
        <v>72100736</v>
      </c>
      <c r="Y89" s="12" t="str">
        <f>IF(ISNA(VLOOKUP(D89,Proben_Infos!C:E,3,0)),"",VLOOKUP(D89,Proben_Infos!C:E,3,0))</f>
        <v/>
      </c>
      <c r="Z89" s="16" t="str">
        <f t="shared" si="39"/>
        <v>95-12.3</v>
      </c>
      <c r="AA89" s="16" t="str">
        <f t="shared" si="40"/>
        <v>95-12.4</v>
      </c>
      <c r="AB89" s="16" t="str">
        <f t="shared" si="41"/>
        <v>95-12.2</v>
      </c>
      <c r="AC89" s="16" t="str">
        <f t="shared" si="42"/>
        <v>95-12.5</v>
      </c>
      <c r="AD89" s="16" t="str">
        <f t="shared" si="43"/>
        <v>95-12.1</v>
      </c>
      <c r="AE89" s="16">
        <f t="shared" si="44"/>
        <v>8</v>
      </c>
      <c r="AF89" s="16" t="str">
        <f t="shared" si="45"/>
        <v>GC_PBMZ_95_RI_1204</v>
      </c>
      <c r="AG89" s="16" t="str">
        <f t="shared" si="46"/>
        <v/>
      </c>
      <c r="AH89" s="12" t="str">
        <f t="shared" si="36"/>
        <v/>
      </c>
      <c r="AI89" s="12" t="str">
        <f>IF(ISNA(VLOOKUP(D89,Proben_Infos!L:O,3,0)),"",VLOOKUP(D89,Proben_Infos!L:O,3,0))</f>
        <v/>
      </c>
      <c r="AJ89" s="16" t="str">
        <f t="shared" si="47"/>
        <v/>
      </c>
      <c r="AK89" s="16">
        <f t="shared" si="48"/>
        <v>5</v>
      </c>
      <c r="AL89" s="16" t="str">
        <f t="shared" si="49"/>
        <v/>
      </c>
      <c r="AM89" s="16">
        <f t="shared" si="50"/>
        <v>3</v>
      </c>
      <c r="AN89" s="16">
        <f t="shared" si="51"/>
        <v>2</v>
      </c>
      <c r="AO89" s="16">
        <f t="shared" si="52"/>
        <v>5</v>
      </c>
      <c r="AP89" s="16">
        <f t="shared" si="53"/>
        <v>5</v>
      </c>
    </row>
    <row r="90" spans="1:42" x14ac:dyDescent="0.25">
      <c r="A90" s="4" t="str">
        <f t="shared" si="31"/>
        <v>95-12.3</v>
      </c>
      <c r="B90" s="16">
        <v>12.299365723730901</v>
      </c>
      <c r="C90" s="16">
        <v>95.099998474121094</v>
      </c>
      <c r="D90" s="16" t="s">
        <v>1794</v>
      </c>
      <c r="E90" s="16">
        <v>1376</v>
      </c>
      <c r="F90" s="16">
        <v>1205.14542536302</v>
      </c>
      <c r="G90" s="16">
        <v>59.605807966623203</v>
      </c>
      <c r="H90" s="16" t="s">
        <v>1795</v>
      </c>
      <c r="I90" s="16" t="s">
        <v>1796</v>
      </c>
      <c r="J90" s="16" t="s">
        <v>5</v>
      </c>
      <c r="K90" s="16">
        <v>106026.14776250201</v>
      </c>
      <c r="L90" s="16">
        <v>28884.679005911599</v>
      </c>
      <c r="M90" s="4" t="str">
        <f>IF(ISERROR(VLOOKUP(A90,BW_2021_04_19!A:K,11,FALSE))=TRUE,(IF(ISERROR(VLOOKUP((CONCATENATE(ROUND(C90,0),"-",ROUND(B90-0.1,1))),BW_2021_04_19!A:K,11,FALSE))=TRUE,(IF(ISERROR(VLOOKUP((CONCATENATE(ROUND(C90,0),"-",ROUND(B90+0.1,1))),BW_2021_04_19!A:K,11,FALSE))=TRUE,(IF(ISERROR(VLOOKUP((CONCATENATE(ROUND(C90,0),"-",ROUND(B90-0.2,1))),BW_2021_04_19!A:K,11,FALSE))=TRUE, (IF(ISERROR(VLOOKUP((CONCATENATE(ROUND(C90,0),"-",ROUND(B90+0.2,1))),BW_2021_04_19!A:K,11,FALSE))=TRUE,"0",VLOOKUP((CONCATENATE(ROUND(C90,0),"-",ROUND(B90+0.2,1))),BW_2021_04_19!A:K,11,FALSE))),VLOOKUP((CONCATENATE(ROUND(C90,0),"-",ROUND(B90-0.2,1))),BW_2021_04_19!A:K,11,FALSE))),VLOOKUP((CONCATENATE(ROUND(C90,0),"-",ROUND(B90+0.1,1))),BW_2021_04_19!A:K,11,FALSE))),VLOOKUP((CONCATENATE(ROUND(C90,0),"-",ROUND(B90-0.1,1))),BW_2021_04_19!A:K,11,FALSE))),VLOOKUP(A90,BW_2021_04_19!A:K,11,FALSE))</f>
        <v>0</v>
      </c>
      <c r="N90" s="4" t="str">
        <f t="shared" si="32"/>
        <v>0</v>
      </c>
      <c r="O90" s="4">
        <f t="shared" si="33"/>
        <v>106026</v>
      </c>
      <c r="P90" s="4">
        <f>IF(O90="0","0",O90*1000/Proben_Infos!$J$3*Proben_Infos!$K$3*(0.05/Proben_Infos!$L$3)*(0.001/Proben_Infos!$M$3))</f>
        <v>424104</v>
      </c>
      <c r="Q90" s="16">
        <f>ROUND(100/Proben_Infos!$H$3*P90,0)</f>
        <v>10</v>
      </c>
      <c r="R90" s="12">
        <f>B90+Proben_Infos!$D$3</f>
        <v>12.291465723730902</v>
      </c>
      <c r="S90" s="4" t="str">
        <f t="shared" si="34"/>
        <v>95-12.3</v>
      </c>
      <c r="T90" s="16">
        <f t="shared" si="37"/>
        <v>1376</v>
      </c>
      <c r="U90" s="4">
        <f>F90+Proben_Infos!$G$3</f>
        <v>1204.14542536302</v>
      </c>
      <c r="V90" s="16">
        <f t="shared" si="38"/>
        <v>59.6</v>
      </c>
      <c r="W90" s="4" t="str">
        <f t="shared" si="35"/>
        <v>GC_PBMZ_95_RI_1204</v>
      </c>
      <c r="X90" s="4">
        <f>Proben_Infos!$A$3</f>
        <v>72100736</v>
      </c>
      <c r="Y90" s="12" t="str">
        <f>IF(ISNA(VLOOKUP(D90,Proben_Infos!C:E,3,0)),"",VLOOKUP(D90,Proben_Infos!C:E,3,0))</f>
        <v/>
      </c>
      <c r="Z90" s="16" t="str">
        <f t="shared" si="39"/>
        <v>95-12.3</v>
      </c>
      <c r="AA90" s="16" t="str">
        <f t="shared" si="40"/>
        <v>95-12.4</v>
      </c>
      <c r="AB90" s="16" t="str">
        <f t="shared" si="41"/>
        <v>95-12.2</v>
      </c>
      <c r="AC90" s="16" t="str">
        <f t="shared" si="42"/>
        <v>95-12.5</v>
      </c>
      <c r="AD90" s="16" t="str">
        <f t="shared" si="43"/>
        <v>95-12.1</v>
      </c>
      <c r="AE90" s="16">
        <f t="shared" si="44"/>
        <v>10</v>
      </c>
      <c r="AF90" s="16" t="str">
        <f t="shared" si="45"/>
        <v>GC_PBMZ_95_RI_1204</v>
      </c>
      <c r="AG90" s="16" t="str">
        <f t="shared" si="46"/>
        <v/>
      </c>
      <c r="AH90" s="12" t="str">
        <f t="shared" si="36"/>
        <v/>
      </c>
      <c r="AI90" s="12" t="str">
        <f>IF(ISNA(VLOOKUP(D90,Proben_Infos!L:O,3,0)),"",VLOOKUP(D90,Proben_Infos!L:O,3,0))</f>
        <v/>
      </c>
      <c r="AJ90" s="16" t="str">
        <f t="shared" si="47"/>
        <v/>
      </c>
      <c r="AK90" s="16">
        <f t="shared" si="48"/>
        <v>5</v>
      </c>
      <c r="AL90" s="16">
        <f t="shared" si="49"/>
        <v>4</v>
      </c>
      <c r="AM90" s="16">
        <f t="shared" si="50"/>
        <v>3</v>
      </c>
      <c r="AN90" s="16">
        <f t="shared" si="51"/>
        <v>2</v>
      </c>
      <c r="AO90" s="16">
        <f t="shared" si="52"/>
        <v>5</v>
      </c>
      <c r="AP90" s="16">
        <f>IF(OR(O90&lt;10000,Y90="Säule",Y90="BW",Y90="IS"),6,
IF(G90&lt;80,5,
IF(AND(ABS(E90-U90)&gt;100,NOT(E90="")),4,
IF(AND(AI90="x",NOT(E90="")),1,
IF(AND(OR(J90="NIST20.L",J90="NIST17.L",J90="NIST11.L",J90="SWGDRUG.L",J90="WILEY275.L",J90="HPPEST.L",J90="PMW_TOX2.L",J90="ENVI96.L"),NOT(E90="")),3,
IF(E90="",4,2))))))</f>
        <v>5</v>
      </c>
    </row>
    <row r="91" spans="1:42" x14ac:dyDescent="0.25">
      <c r="A91" s="4" t="str">
        <f t="shared" si="31"/>
        <v>71-12.5</v>
      </c>
      <c r="B91" s="16">
        <v>12.473372308317799</v>
      </c>
      <c r="C91" s="16">
        <v>71</v>
      </c>
      <c r="D91" s="16" t="s">
        <v>816</v>
      </c>
      <c r="E91" s="16">
        <v>976</v>
      </c>
      <c r="F91" s="16">
        <v>1216.53180048322</v>
      </c>
      <c r="G91" s="16">
        <v>70.926834325592594</v>
      </c>
      <c r="H91" s="16" t="s">
        <v>817</v>
      </c>
      <c r="I91" s="16" t="s">
        <v>818</v>
      </c>
      <c r="J91" s="16" t="s">
        <v>5</v>
      </c>
      <c r="K91" s="16">
        <v>274466.844749187</v>
      </c>
      <c r="L91" s="16">
        <v>142683.32761586201</v>
      </c>
      <c r="M91" s="4">
        <f>IF(ISERROR(VLOOKUP(A91,BW_2021_04_19!A:K,11,FALSE))=TRUE,(IF(ISERROR(VLOOKUP((CONCATENATE(ROUND(C91,0),"-",ROUND(B91-0.1,1))),BW_2021_04_19!A:K,11,FALSE))=TRUE,(IF(ISERROR(VLOOKUP((CONCATENATE(ROUND(C91,0),"-",ROUND(B91+0.1,1))),BW_2021_04_19!A:K,11,FALSE))=TRUE,(IF(ISERROR(VLOOKUP((CONCATENATE(ROUND(C91,0),"-",ROUND(B91-0.2,1))),BW_2021_04_19!A:K,11,FALSE))=TRUE, (IF(ISERROR(VLOOKUP((CONCATENATE(ROUND(C91,0),"-",ROUND(B91+0.2,1))),BW_2021_04_19!A:K,11,FALSE))=TRUE,"0",VLOOKUP((CONCATENATE(ROUND(C91,0),"-",ROUND(B91+0.2,1))),BW_2021_04_19!A:K,11,FALSE))),VLOOKUP((CONCATENATE(ROUND(C91,0),"-",ROUND(B91-0.2,1))),BW_2021_04_19!A:K,11,FALSE))),VLOOKUP((CONCATENATE(ROUND(C91,0),"-",ROUND(B91+0.1,1))),BW_2021_04_19!A:K,11,FALSE))),VLOOKUP((CONCATENATE(ROUND(C91,0),"-",ROUND(B91-0.1,1))),BW_2021_04_19!A:K,11,FALSE))),VLOOKUP(A91,BW_2021_04_19!A:K,11,FALSE))</f>
        <v>355407.50458533899</v>
      </c>
      <c r="N91" s="4">
        <f t="shared" si="32"/>
        <v>355407.50458533899</v>
      </c>
      <c r="O91" s="4">
        <f t="shared" si="33"/>
        <v>0</v>
      </c>
      <c r="P91" s="4">
        <f>IF(O91="0","0",O91*1000/Proben_Infos!$J$3*Proben_Infos!$K$3*(0.05/Proben_Infos!$L$3)*(0.001/Proben_Infos!$M$3))</f>
        <v>0</v>
      </c>
      <c r="Q91" s="16">
        <f>ROUND(100/Proben_Infos!$H$3*P91,0)</f>
        <v>0</v>
      </c>
      <c r="R91" s="12">
        <f>B91+Proben_Infos!$D$3</f>
        <v>12.4654723083178</v>
      </c>
      <c r="S91" s="4" t="str">
        <f t="shared" si="34"/>
        <v>71-12.5</v>
      </c>
      <c r="T91" s="16">
        <f t="shared" si="37"/>
        <v>976</v>
      </c>
      <c r="U91" s="4">
        <f>F91+Proben_Infos!$G$3</f>
        <v>1215.53180048322</v>
      </c>
      <c r="V91" s="16">
        <f t="shared" si="38"/>
        <v>70.900000000000006</v>
      </c>
      <c r="W91" s="4" t="str">
        <f t="shared" si="35"/>
        <v>GC_PBMZ_71_RI_1216</v>
      </c>
      <c r="X91" s="4">
        <f>Proben_Infos!$A$3</f>
        <v>72100736</v>
      </c>
      <c r="Y91" s="12" t="str">
        <f>IF(ISNA(VLOOKUP(D91,Proben_Infos!C:E,3,0)),"",VLOOKUP(D91,Proben_Infos!C:E,3,0))</f>
        <v/>
      </c>
      <c r="Z91" s="16" t="str">
        <f t="shared" si="39"/>
        <v>71-12.5</v>
      </c>
      <c r="AA91" s="16" t="str">
        <f t="shared" si="40"/>
        <v>71-12.6</v>
      </c>
      <c r="AB91" s="16" t="str">
        <f t="shared" si="41"/>
        <v>71-12.4</v>
      </c>
      <c r="AC91" s="16" t="str">
        <f t="shared" si="42"/>
        <v>71-12.7</v>
      </c>
      <c r="AD91" s="16" t="str">
        <f t="shared" si="43"/>
        <v>71-12.3</v>
      </c>
      <c r="AE91" s="16">
        <f t="shared" si="44"/>
        <v>0</v>
      </c>
      <c r="AF91" s="16" t="str">
        <f t="shared" si="45"/>
        <v>GC_PBMZ_71_RI_1216</v>
      </c>
      <c r="AG91" s="16" t="str">
        <f t="shared" si="46"/>
        <v/>
      </c>
      <c r="AH91" s="12" t="str">
        <f t="shared" si="36"/>
        <v/>
      </c>
      <c r="AI91" s="12" t="str">
        <f>IF(ISNA(VLOOKUP(D91,Proben_Infos!L:O,3,0)),"",VLOOKUP(D91,Proben_Infos!L:O,3,0))</f>
        <v/>
      </c>
      <c r="AJ91" s="16">
        <f t="shared" si="47"/>
        <v>6</v>
      </c>
      <c r="AK91" s="16">
        <f t="shared" si="48"/>
        <v>5</v>
      </c>
      <c r="AL91" s="16">
        <f t="shared" si="49"/>
        <v>4</v>
      </c>
      <c r="AM91" s="16">
        <f t="shared" si="50"/>
        <v>3</v>
      </c>
      <c r="AN91" s="16">
        <f t="shared" si="51"/>
        <v>2</v>
      </c>
      <c r="AO91" s="16">
        <f t="shared" si="52"/>
        <v>6</v>
      </c>
      <c r="AP91" s="16">
        <f t="shared" ref="AP91:AP140" si="54">IF(OR(O91&lt;10000,Y91="Säule",Y91="BW",Y91="IS"),6,
IF(G91&lt;80,5,
IF(AND(ABS(E91-U91)&gt;100,NOT(E91="")),4,
IF(AND(AI91="x",NOT(E91="")),1,
IF(AND(OR(J91="NIST20.L",J91="NIST17.L",J91="NIST11.L",J91="SWGDRUG.L",J91="WILEY275.L",J91="HPPEST.L",J91="PMW_TOX2.L",J91="ENVI96.L"),NOT(E91="")),3,
IF(E91="",4,2))))))</f>
        <v>6</v>
      </c>
    </row>
    <row r="92" spans="1:42" x14ac:dyDescent="0.25">
      <c r="A92" s="4" t="str">
        <f t="shared" si="31"/>
        <v>71-12.5</v>
      </c>
      <c r="B92" s="16">
        <v>12.4736060902351</v>
      </c>
      <c r="C92" s="16">
        <v>71.099998474121094</v>
      </c>
      <c r="D92" s="17" t="s">
        <v>1797</v>
      </c>
      <c r="E92" s="16">
        <v>1039</v>
      </c>
      <c r="F92" s="16">
        <v>1216.54709834457</v>
      </c>
      <c r="G92" s="16">
        <v>73.869440899217096</v>
      </c>
      <c r="H92" s="16" t="s">
        <v>1798</v>
      </c>
      <c r="I92" s="16" t="s">
        <v>1799</v>
      </c>
      <c r="J92" s="16" t="s">
        <v>5</v>
      </c>
      <c r="K92" s="16">
        <v>292220.31668035401</v>
      </c>
      <c r="L92" s="16">
        <v>142683.32761586201</v>
      </c>
      <c r="M92" s="4">
        <f>IF(ISERROR(VLOOKUP(A92,BW_2021_04_19!A:K,11,FALSE))=TRUE,(IF(ISERROR(VLOOKUP((CONCATENATE(ROUND(C92,0),"-",ROUND(B92-0.1,1))),BW_2021_04_19!A:K,11,FALSE))=TRUE,(IF(ISERROR(VLOOKUP((CONCATENATE(ROUND(C92,0),"-",ROUND(B92+0.1,1))),BW_2021_04_19!A:K,11,FALSE))=TRUE,(IF(ISERROR(VLOOKUP((CONCATENATE(ROUND(C92,0),"-",ROUND(B92-0.2,1))),BW_2021_04_19!A:K,11,FALSE))=TRUE, (IF(ISERROR(VLOOKUP((CONCATENATE(ROUND(C92,0),"-",ROUND(B92+0.2,1))),BW_2021_04_19!A:K,11,FALSE))=TRUE,"0",VLOOKUP((CONCATENATE(ROUND(C92,0),"-",ROUND(B92+0.2,1))),BW_2021_04_19!A:K,11,FALSE))),VLOOKUP((CONCATENATE(ROUND(C92,0),"-",ROUND(B92-0.2,1))),BW_2021_04_19!A:K,11,FALSE))),VLOOKUP((CONCATENATE(ROUND(C92,0),"-",ROUND(B92+0.1,1))),BW_2021_04_19!A:K,11,FALSE))),VLOOKUP((CONCATENATE(ROUND(C92,0),"-",ROUND(B92-0.1,1))),BW_2021_04_19!A:K,11,FALSE))),VLOOKUP(A92,BW_2021_04_19!A:K,11,FALSE))</f>
        <v>355407.50458533899</v>
      </c>
      <c r="N92" s="4">
        <f t="shared" si="32"/>
        <v>355407.50458533899</v>
      </c>
      <c r="O92" s="4">
        <f t="shared" si="33"/>
        <v>0</v>
      </c>
      <c r="P92" s="4">
        <f>IF(O92="0","0",O92*1000/Proben_Infos!$J$3*Proben_Infos!$K$3*(0.05/Proben_Infos!$L$3)*(0.001/Proben_Infos!$M$3))</f>
        <v>0</v>
      </c>
      <c r="Q92" s="16">
        <f>ROUND(100/Proben_Infos!$H$3*P92,0)</f>
        <v>0</v>
      </c>
      <c r="R92" s="12">
        <f>B92+Proben_Infos!$D$3</f>
        <v>12.4657060902351</v>
      </c>
      <c r="S92" s="4" t="str">
        <f t="shared" si="34"/>
        <v>71-12.5</v>
      </c>
      <c r="T92" s="16">
        <f t="shared" si="37"/>
        <v>1039</v>
      </c>
      <c r="U92" s="4">
        <f>F92+Proben_Infos!$G$3</f>
        <v>1215.54709834457</v>
      </c>
      <c r="V92" s="16">
        <f t="shared" si="38"/>
        <v>73.900000000000006</v>
      </c>
      <c r="W92" s="4" t="str">
        <f t="shared" si="35"/>
        <v>GC_PBMZ_71_RI_1216</v>
      </c>
      <c r="X92" s="4">
        <f>Proben_Infos!$A$3</f>
        <v>72100736</v>
      </c>
      <c r="Y92" s="12" t="str">
        <f>IF(ISNA(VLOOKUP(D92,Proben_Infos!C:E,3,0)),"",VLOOKUP(D92,Proben_Infos!C:E,3,0))</f>
        <v/>
      </c>
      <c r="Z92" s="16" t="str">
        <f t="shared" si="39"/>
        <v>71-12.5</v>
      </c>
      <c r="AA92" s="16" t="str">
        <f t="shared" si="40"/>
        <v>71-12.6</v>
      </c>
      <c r="AB92" s="16" t="str">
        <f t="shared" si="41"/>
        <v>71-12.4</v>
      </c>
      <c r="AC92" s="16" t="str">
        <f t="shared" si="42"/>
        <v>71-12.7</v>
      </c>
      <c r="AD92" s="16" t="str">
        <f t="shared" si="43"/>
        <v>71-12.3</v>
      </c>
      <c r="AE92" s="16">
        <f t="shared" si="44"/>
        <v>0</v>
      </c>
      <c r="AF92" s="16" t="str">
        <f t="shared" si="45"/>
        <v>GC_PBMZ_71_RI_1216</v>
      </c>
      <c r="AG92" s="16" t="str">
        <f t="shared" si="46"/>
        <v/>
      </c>
      <c r="AH92" s="12" t="str">
        <f t="shared" si="36"/>
        <v/>
      </c>
      <c r="AI92" s="12" t="str">
        <f>IF(ISNA(VLOOKUP(D92,Proben_Infos!L:O,3,0)),"",VLOOKUP(D92,Proben_Infos!L:O,3,0))</f>
        <v/>
      </c>
      <c r="AJ92" s="16">
        <f t="shared" si="47"/>
        <v>6</v>
      </c>
      <c r="AK92" s="16">
        <f t="shared" si="48"/>
        <v>5</v>
      </c>
      <c r="AL92" s="16">
        <f t="shared" si="49"/>
        <v>4</v>
      </c>
      <c r="AM92" s="16">
        <f t="shared" si="50"/>
        <v>3</v>
      </c>
      <c r="AN92" s="16">
        <f t="shared" si="51"/>
        <v>2</v>
      </c>
      <c r="AO92" s="16">
        <f t="shared" si="52"/>
        <v>6</v>
      </c>
      <c r="AP92" s="16">
        <f t="shared" si="54"/>
        <v>6</v>
      </c>
    </row>
    <row r="93" spans="1:42" x14ac:dyDescent="0.25">
      <c r="A93" s="4" t="str">
        <f t="shared" si="31"/>
        <v>164-12.5</v>
      </c>
      <c r="B93" s="16">
        <v>12.5214361049788</v>
      </c>
      <c r="C93" s="16">
        <v>164</v>
      </c>
      <c r="D93" s="16" t="s">
        <v>616</v>
      </c>
      <c r="E93" s="16">
        <v>1474</v>
      </c>
      <c r="F93" s="16">
        <v>1219.67692524837</v>
      </c>
      <c r="G93" s="16">
        <v>73.485368091988903</v>
      </c>
      <c r="H93" s="16" t="s">
        <v>617</v>
      </c>
      <c r="I93" s="16" t="s">
        <v>618</v>
      </c>
      <c r="J93" s="16" t="s">
        <v>5</v>
      </c>
      <c r="K93" s="16">
        <v>200597.14282264601</v>
      </c>
      <c r="L93" s="16">
        <v>72672.829012882095</v>
      </c>
      <c r="M93" s="4" t="str">
        <f>IF(ISERROR(VLOOKUP(A93,BW_2021_04_19!A:K,11,FALSE))=TRUE,(IF(ISERROR(VLOOKUP((CONCATENATE(ROUND(C93,0),"-",ROUND(B93-0.1,1))),BW_2021_04_19!A:K,11,FALSE))=TRUE,(IF(ISERROR(VLOOKUP((CONCATENATE(ROUND(C93,0),"-",ROUND(B93+0.1,1))),BW_2021_04_19!A:K,11,FALSE))=TRUE,(IF(ISERROR(VLOOKUP((CONCATENATE(ROUND(C93,0),"-",ROUND(B93-0.2,1))),BW_2021_04_19!A:K,11,FALSE))=TRUE, (IF(ISERROR(VLOOKUP((CONCATENATE(ROUND(C93,0),"-",ROUND(B93+0.2,1))),BW_2021_04_19!A:K,11,FALSE))=TRUE,"0",VLOOKUP((CONCATENATE(ROUND(C93,0),"-",ROUND(B93+0.2,1))),BW_2021_04_19!A:K,11,FALSE))),VLOOKUP((CONCATENATE(ROUND(C93,0),"-",ROUND(B93-0.2,1))),BW_2021_04_19!A:K,11,FALSE))),VLOOKUP((CONCATENATE(ROUND(C93,0),"-",ROUND(B93+0.1,1))),BW_2021_04_19!A:K,11,FALSE))),VLOOKUP((CONCATENATE(ROUND(C93,0),"-",ROUND(B93-0.1,1))),BW_2021_04_19!A:K,11,FALSE))),VLOOKUP(A93,BW_2021_04_19!A:K,11,FALSE))</f>
        <v>0</v>
      </c>
      <c r="N93" s="4" t="str">
        <f t="shared" si="32"/>
        <v>0</v>
      </c>
      <c r="O93" s="4">
        <f t="shared" si="33"/>
        <v>200597</v>
      </c>
      <c r="P93" s="4">
        <f>IF(O93="0","0",O93*1000/Proben_Infos!$J$3*Proben_Infos!$K$3*(0.05/Proben_Infos!$L$3)*(0.001/Proben_Infos!$M$3))</f>
        <v>802388</v>
      </c>
      <c r="Q93" s="16">
        <f>ROUND(100/Proben_Infos!$H$3*P93,0)</f>
        <v>18</v>
      </c>
      <c r="R93" s="12">
        <f>B93+Proben_Infos!$D$3</f>
        <v>12.513536104978801</v>
      </c>
      <c r="S93" s="4" t="str">
        <f t="shared" si="34"/>
        <v>164-12.5</v>
      </c>
      <c r="T93" s="16">
        <f t="shared" si="37"/>
        <v>1474</v>
      </c>
      <c r="U93" s="4">
        <f>F93+Proben_Infos!$G$3</f>
        <v>1218.67692524837</v>
      </c>
      <c r="V93" s="16">
        <f t="shared" si="38"/>
        <v>73.5</v>
      </c>
      <c r="W93" s="4" t="str">
        <f t="shared" si="35"/>
        <v>GC_PBMZ_164_RI_1219</v>
      </c>
      <c r="X93" s="4">
        <f>Proben_Infos!$A$3</f>
        <v>72100736</v>
      </c>
      <c r="Y93" s="12" t="str">
        <f>IF(ISNA(VLOOKUP(D93,Proben_Infos!C:E,3,0)),"",VLOOKUP(D93,Proben_Infos!C:E,3,0))</f>
        <v/>
      </c>
      <c r="Z93" s="16" t="str">
        <f t="shared" si="39"/>
        <v>164-12.5</v>
      </c>
      <c r="AA93" s="16" t="str">
        <f t="shared" si="40"/>
        <v>164-12.6</v>
      </c>
      <c r="AB93" s="16" t="str">
        <f t="shared" si="41"/>
        <v>164-12.4</v>
      </c>
      <c r="AC93" s="16" t="str">
        <f t="shared" si="42"/>
        <v>164-12.7</v>
      </c>
      <c r="AD93" s="16" t="str">
        <f t="shared" si="43"/>
        <v>164-12.3</v>
      </c>
      <c r="AE93" s="16">
        <f t="shared" si="44"/>
        <v>18</v>
      </c>
      <c r="AF93" s="16" t="str">
        <f t="shared" si="45"/>
        <v>GC_PBMZ_164_RI_1219</v>
      </c>
      <c r="AG93" s="16" t="str">
        <f t="shared" si="46"/>
        <v/>
      </c>
      <c r="AH93" s="12" t="str">
        <f t="shared" si="36"/>
        <v/>
      </c>
      <c r="AI93" s="12" t="str">
        <f>IF(ISNA(VLOOKUP(D93,Proben_Infos!L:O,3,0)),"",VLOOKUP(D93,Proben_Infos!L:O,3,0))</f>
        <v/>
      </c>
      <c r="AJ93" s="16" t="str">
        <f t="shared" si="47"/>
        <v/>
      </c>
      <c r="AK93" s="16">
        <f t="shared" si="48"/>
        <v>5</v>
      </c>
      <c r="AL93" s="16">
        <f t="shared" si="49"/>
        <v>4</v>
      </c>
      <c r="AM93" s="16">
        <f t="shared" si="50"/>
        <v>3</v>
      </c>
      <c r="AN93" s="16">
        <f t="shared" si="51"/>
        <v>2</v>
      </c>
      <c r="AO93" s="16">
        <f t="shared" si="52"/>
        <v>5</v>
      </c>
      <c r="AP93" s="16">
        <f t="shared" si="54"/>
        <v>5</v>
      </c>
    </row>
    <row r="94" spans="1:42" x14ac:dyDescent="0.25">
      <c r="A94" s="4" t="str">
        <f t="shared" si="31"/>
        <v>75-12.6</v>
      </c>
      <c r="B94" s="16">
        <v>12.583394323527299</v>
      </c>
      <c r="C94" s="16">
        <v>75</v>
      </c>
      <c r="D94" s="16" t="s">
        <v>333</v>
      </c>
      <c r="E94" s="16">
        <v>773</v>
      </c>
      <c r="F94" s="16">
        <v>1223.7312518121901</v>
      </c>
      <c r="G94" s="16">
        <v>59.818349362973102</v>
      </c>
      <c r="H94" s="16" t="s">
        <v>334</v>
      </c>
      <c r="I94" s="16" t="s">
        <v>335</v>
      </c>
      <c r="J94" s="16" t="s">
        <v>5</v>
      </c>
      <c r="K94" s="16">
        <v>143758.70218238299</v>
      </c>
      <c r="L94" s="16">
        <v>54643.433144950701</v>
      </c>
      <c r="M94" s="4" t="str">
        <f>IF(ISERROR(VLOOKUP(A94,BW_2021_04_19!A:K,11,FALSE))=TRUE,(IF(ISERROR(VLOOKUP((CONCATENATE(ROUND(C94,0),"-",ROUND(B94-0.1,1))),BW_2021_04_19!A:K,11,FALSE))=TRUE,(IF(ISERROR(VLOOKUP((CONCATENATE(ROUND(C94,0),"-",ROUND(B94+0.1,1))),BW_2021_04_19!A:K,11,FALSE))=TRUE,(IF(ISERROR(VLOOKUP((CONCATENATE(ROUND(C94,0),"-",ROUND(B94-0.2,1))),BW_2021_04_19!A:K,11,FALSE))=TRUE, (IF(ISERROR(VLOOKUP((CONCATENATE(ROUND(C94,0),"-",ROUND(B94+0.2,1))),BW_2021_04_19!A:K,11,FALSE))=TRUE,"0",VLOOKUP((CONCATENATE(ROUND(C94,0),"-",ROUND(B94+0.2,1))),BW_2021_04_19!A:K,11,FALSE))),VLOOKUP((CONCATENATE(ROUND(C94,0),"-",ROUND(B94-0.2,1))),BW_2021_04_19!A:K,11,FALSE))),VLOOKUP((CONCATENATE(ROUND(C94,0),"-",ROUND(B94+0.1,1))),BW_2021_04_19!A:K,11,FALSE))),VLOOKUP((CONCATENATE(ROUND(C94,0),"-",ROUND(B94-0.1,1))),BW_2021_04_19!A:K,11,FALSE))),VLOOKUP(A94,BW_2021_04_19!A:K,11,FALSE))</f>
        <v>0</v>
      </c>
      <c r="N94" s="4" t="str">
        <f t="shared" si="32"/>
        <v>0</v>
      </c>
      <c r="O94" s="4">
        <f t="shared" si="33"/>
        <v>143759</v>
      </c>
      <c r="P94" s="4">
        <f>IF(O94="0","0",O94*1000/Proben_Infos!$J$3*Proben_Infos!$K$3*(0.05/Proben_Infos!$L$3)*(0.001/Proben_Infos!$M$3))</f>
        <v>575036</v>
      </c>
      <c r="Q94" s="16">
        <f>ROUND(100/Proben_Infos!$H$3*P94,0)</f>
        <v>13</v>
      </c>
      <c r="R94" s="12">
        <f>B94+Proben_Infos!$D$3</f>
        <v>12.5754943235273</v>
      </c>
      <c r="S94" s="4" t="str">
        <f t="shared" si="34"/>
        <v>75-12.6</v>
      </c>
      <c r="T94" s="16">
        <f t="shared" si="37"/>
        <v>773</v>
      </c>
      <c r="U94" s="4">
        <f>F94+Proben_Infos!$G$3</f>
        <v>1222.7312518121901</v>
      </c>
      <c r="V94" s="16">
        <f t="shared" si="38"/>
        <v>59.8</v>
      </c>
      <c r="W94" s="4" t="str">
        <f t="shared" si="35"/>
        <v>GC_PBMZ_75_RI_1223</v>
      </c>
      <c r="X94" s="4">
        <f>Proben_Infos!$A$3</f>
        <v>72100736</v>
      </c>
      <c r="Y94" s="12" t="str">
        <f>IF(ISNA(VLOOKUP(D94,Proben_Infos!C:E,3,0)),"",VLOOKUP(D94,Proben_Infos!C:E,3,0))</f>
        <v/>
      </c>
      <c r="Z94" s="16" t="str">
        <f t="shared" si="39"/>
        <v>75-12.6</v>
      </c>
      <c r="AA94" s="16" t="str">
        <f t="shared" si="40"/>
        <v>75-12.7</v>
      </c>
      <c r="AB94" s="16" t="str">
        <f t="shared" si="41"/>
        <v>75-12.5</v>
      </c>
      <c r="AC94" s="16" t="str">
        <f t="shared" si="42"/>
        <v>75-12.8</v>
      </c>
      <c r="AD94" s="16" t="str">
        <f t="shared" si="43"/>
        <v>75-12.4</v>
      </c>
      <c r="AE94" s="16">
        <f t="shared" si="44"/>
        <v>13</v>
      </c>
      <c r="AF94" s="16" t="str">
        <f t="shared" si="45"/>
        <v>GC_PBMZ_75_RI_1223</v>
      </c>
      <c r="AG94" s="16" t="str">
        <f t="shared" si="46"/>
        <v/>
      </c>
      <c r="AH94" s="12" t="str">
        <f t="shared" si="36"/>
        <v/>
      </c>
      <c r="AI94" s="12" t="str">
        <f>IF(ISNA(VLOOKUP(D94,Proben_Infos!L:O,3,0)),"",VLOOKUP(D94,Proben_Infos!L:O,3,0))</f>
        <v/>
      </c>
      <c r="AJ94" s="16" t="str">
        <f t="shared" si="47"/>
        <v/>
      </c>
      <c r="AK94" s="16">
        <f t="shared" si="48"/>
        <v>5</v>
      </c>
      <c r="AL94" s="16">
        <f t="shared" si="49"/>
        <v>4</v>
      </c>
      <c r="AM94" s="16">
        <f t="shared" si="50"/>
        <v>3</v>
      </c>
      <c r="AN94" s="16">
        <f t="shared" si="51"/>
        <v>2</v>
      </c>
      <c r="AO94" s="16">
        <f t="shared" si="52"/>
        <v>5</v>
      </c>
      <c r="AP94" s="16">
        <f t="shared" si="54"/>
        <v>5</v>
      </c>
    </row>
    <row r="95" spans="1:42" x14ac:dyDescent="0.25">
      <c r="A95" s="4" t="str">
        <f t="shared" si="31"/>
        <v>57-12.7</v>
      </c>
      <c r="B95" s="16">
        <v>12.6867700972468</v>
      </c>
      <c r="C95" s="16">
        <v>57.099998474121101</v>
      </c>
      <c r="D95" s="17" t="s">
        <v>1800</v>
      </c>
      <c r="E95" s="16">
        <v>1207</v>
      </c>
      <c r="F95" s="16">
        <v>1230.4957966178199</v>
      </c>
      <c r="G95" s="16">
        <v>60.826584017191301</v>
      </c>
      <c r="H95" s="16" t="s">
        <v>1801</v>
      </c>
      <c r="I95" s="16" t="s">
        <v>579</v>
      </c>
      <c r="J95" s="16" t="s">
        <v>5</v>
      </c>
      <c r="K95" s="16">
        <v>149615.79871783001</v>
      </c>
      <c r="L95" s="16">
        <v>75872.312925340098</v>
      </c>
      <c r="M95" s="4">
        <f>IF(ISERROR(VLOOKUP(A95,BW_2021_04_19!A:K,11,FALSE))=TRUE,(IF(ISERROR(VLOOKUP((CONCATENATE(ROUND(C95,0),"-",ROUND(B95-0.1,1))),BW_2021_04_19!A:K,11,FALSE))=TRUE,(IF(ISERROR(VLOOKUP((CONCATENATE(ROUND(C95,0),"-",ROUND(B95+0.1,1))),BW_2021_04_19!A:K,11,FALSE))=TRUE,(IF(ISERROR(VLOOKUP((CONCATENATE(ROUND(C95,0),"-",ROUND(B95-0.2,1))),BW_2021_04_19!A:K,11,FALSE))=TRUE, (IF(ISERROR(VLOOKUP((CONCATENATE(ROUND(C95,0),"-",ROUND(B95+0.2,1))),BW_2021_04_19!A:K,11,FALSE))=TRUE,"0",VLOOKUP((CONCATENATE(ROUND(C95,0),"-",ROUND(B95+0.2,1))),BW_2021_04_19!A:K,11,FALSE))),VLOOKUP((CONCATENATE(ROUND(C95,0),"-",ROUND(B95-0.2,1))),BW_2021_04_19!A:K,11,FALSE))),VLOOKUP((CONCATENATE(ROUND(C95,0),"-",ROUND(B95+0.1,1))),BW_2021_04_19!A:K,11,FALSE))),VLOOKUP((CONCATENATE(ROUND(C95,0),"-",ROUND(B95-0.1,1))),BW_2021_04_19!A:K,11,FALSE))),VLOOKUP(A95,BW_2021_04_19!A:K,11,FALSE))</f>
        <v>196802.39744027599</v>
      </c>
      <c r="N95" s="4">
        <f t="shared" si="32"/>
        <v>196802.39744027599</v>
      </c>
      <c r="O95" s="4">
        <f t="shared" si="33"/>
        <v>0</v>
      </c>
      <c r="P95" s="4">
        <f>IF(O95="0","0",O95*1000/Proben_Infos!$J$3*Proben_Infos!$K$3*(0.05/Proben_Infos!$L$3)*(0.001/Proben_Infos!$M$3))</f>
        <v>0</v>
      </c>
      <c r="Q95" s="16">
        <f>ROUND(100/Proben_Infos!$H$3*P95,0)</f>
        <v>0</v>
      </c>
      <c r="R95" s="12">
        <f>B95+Proben_Infos!$D$3</f>
        <v>12.678870097246801</v>
      </c>
      <c r="S95" s="4" t="str">
        <f t="shared" si="34"/>
        <v>57-12.7</v>
      </c>
      <c r="T95" s="16">
        <f t="shared" si="37"/>
        <v>1207</v>
      </c>
      <c r="U95" s="4">
        <f>F95+Proben_Infos!$G$3</f>
        <v>1229.4957966178199</v>
      </c>
      <c r="V95" s="16">
        <f t="shared" si="38"/>
        <v>60.8</v>
      </c>
      <c r="W95" s="4" t="str">
        <f t="shared" si="35"/>
        <v>GC_PBMZ_57_RI_1229</v>
      </c>
      <c r="X95" s="4">
        <f>Proben_Infos!$A$3</f>
        <v>72100736</v>
      </c>
      <c r="Y95" s="12" t="str">
        <f>IF(ISNA(VLOOKUP(D95,Proben_Infos!C:E,3,0)),"",VLOOKUP(D95,Proben_Infos!C:E,3,0))</f>
        <v/>
      </c>
      <c r="Z95" s="16" t="str">
        <f t="shared" si="39"/>
        <v>57-12.7</v>
      </c>
      <c r="AA95" s="16" t="str">
        <f t="shared" si="40"/>
        <v>57-12.8</v>
      </c>
      <c r="AB95" s="16" t="str">
        <f t="shared" si="41"/>
        <v>57-12.6</v>
      </c>
      <c r="AC95" s="16" t="str">
        <f t="shared" si="42"/>
        <v>57-12.9</v>
      </c>
      <c r="AD95" s="16" t="str">
        <f t="shared" si="43"/>
        <v>57-12.5</v>
      </c>
      <c r="AE95" s="16">
        <f t="shared" si="44"/>
        <v>0</v>
      </c>
      <c r="AF95" s="16" t="str">
        <f t="shared" si="45"/>
        <v>GC_PBMZ_57_RI_1229</v>
      </c>
      <c r="AG95" s="16" t="str">
        <f t="shared" si="46"/>
        <v/>
      </c>
      <c r="AH95" s="12" t="str">
        <f t="shared" si="36"/>
        <v/>
      </c>
      <c r="AI95" s="12" t="str">
        <f>IF(ISNA(VLOOKUP(D95,Proben_Infos!L:O,3,0)),"",VLOOKUP(D95,Proben_Infos!L:O,3,0))</f>
        <v/>
      </c>
      <c r="AJ95" s="16">
        <f t="shared" si="47"/>
        <v>6</v>
      </c>
      <c r="AK95" s="16">
        <f t="shared" si="48"/>
        <v>5</v>
      </c>
      <c r="AL95" s="16" t="str">
        <f t="shared" si="49"/>
        <v/>
      </c>
      <c r="AM95" s="16">
        <f t="shared" si="50"/>
        <v>3</v>
      </c>
      <c r="AN95" s="16">
        <f t="shared" si="51"/>
        <v>2</v>
      </c>
      <c r="AO95" s="16">
        <f t="shared" si="52"/>
        <v>6</v>
      </c>
      <c r="AP95" s="16">
        <f t="shared" si="54"/>
        <v>6</v>
      </c>
    </row>
    <row r="96" spans="1:42" x14ac:dyDescent="0.25">
      <c r="A96" s="4" t="str">
        <f t="shared" si="31"/>
        <v>97-12.7</v>
      </c>
      <c r="B96" s="16">
        <v>12.691074182791899</v>
      </c>
      <c r="C96" s="16">
        <v>97</v>
      </c>
      <c r="D96" s="16" t="s">
        <v>1370</v>
      </c>
      <c r="E96" s="16">
        <v>929</v>
      </c>
      <c r="F96" s="16">
        <v>1230.77744074457</v>
      </c>
      <c r="G96" s="16">
        <v>60.686005499898002</v>
      </c>
      <c r="H96" s="16" t="s">
        <v>1371</v>
      </c>
      <c r="I96" s="16" t="s">
        <v>600</v>
      </c>
      <c r="J96" s="16" t="s">
        <v>5</v>
      </c>
      <c r="K96" s="16">
        <v>61585.693892340998</v>
      </c>
      <c r="L96" s="16">
        <v>14831.415551653899</v>
      </c>
      <c r="M96" s="4" t="str">
        <f>IF(ISERROR(VLOOKUP(A96,BW_2021_04_19!A:K,11,FALSE))=TRUE,(IF(ISERROR(VLOOKUP((CONCATENATE(ROUND(C96,0),"-",ROUND(B96-0.1,1))),BW_2021_04_19!A:K,11,FALSE))=TRUE,(IF(ISERROR(VLOOKUP((CONCATENATE(ROUND(C96,0),"-",ROUND(B96+0.1,1))),BW_2021_04_19!A:K,11,FALSE))=TRUE,(IF(ISERROR(VLOOKUP((CONCATENATE(ROUND(C96,0),"-",ROUND(B96-0.2,1))),BW_2021_04_19!A:K,11,FALSE))=TRUE, (IF(ISERROR(VLOOKUP((CONCATENATE(ROUND(C96,0),"-",ROUND(B96+0.2,1))),BW_2021_04_19!A:K,11,FALSE))=TRUE,"0",VLOOKUP((CONCATENATE(ROUND(C96,0),"-",ROUND(B96+0.2,1))),BW_2021_04_19!A:K,11,FALSE))),VLOOKUP((CONCATENATE(ROUND(C96,0),"-",ROUND(B96-0.2,1))),BW_2021_04_19!A:K,11,FALSE))),VLOOKUP((CONCATENATE(ROUND(C96,0),"-",ROUND(B96+0.1,1))),BW_2021_04_19!A:K,11,FALSE))),VLOOKUP((CONCATENATE(ROUND(C96,0),"-",ROUND(B96-0.1,1))),BW_2021_04_19!A:K,11,FALSE))),VLOOKUP(A96,BW_2021_04_19!A:K,11,FALSE))</f>
        <v>0</v>
      </c>
      <c r="N96" s="4" t="str">
        <f t="shared" si="32"/>
        <v>0</v>
      </c>
      <c r="O96" s="4">
        <f t="shared" si="33"/>
        <v>61586</v>
      </c>
      <c r="P96" s="4">
        <f>IF(O96="0","0",O96*1000/Proben_Infos!$J$3*Proben_Infos!$K$3*(0.05/Proben_Infos!$L$3)*(0.001/Proben_Infos!$M$3))</f>
        <v>246344</v>
      </c>
      <c r="Q96" s="16">
        <f>ROUND(100/Proben_Infos!$H$3*P96,0)</f>
        <v>6</v>
      </c>
      <c r="R96" s="12">
        <f>B96+Proben_Infos!$D$3</f>
        <v>12.6831741827919</v>
      </c>
      <c r="S96" s="4" t="str">
        <f t="shared" si="34"/>
        <v>97-12.7</v>
      </c>
      <c r="T96" s="16">
        <f t="shared" si="37"/>
        <v>929</v>
      </c>
      <c r="U96" s="4">
        <f>F96+Proben_Infos!$G$3</f>
        <v>1229.77744074457</v>
      </c>
      <c r="V96" s="16">
        <f t="shared" si="38"/>
        <v>60.7</v>
      </c>
      <c r="W96" s="4" t="str">
        <f t="shared" si="35"/>
        <v>GC_PBMZ_97_RI_1230</v>
      </c>
      <c r="X96" s="4">
        <f>Proben_Infos!$A$3</f>
        <v>72100736</v>
      </c>
      <c r="Y96" s="12" t="str">
        <f>IF(ISNA(VLOOKUP(D96,Proben_Infos!C:E,3,0)),"",VLOOKUP(D96,Proben_Infos!C:E,3,0))</f>
        <v/>
      </c>
      <c r="Z96" s="16" t="str">
        <f t="shared" si="39"/>
        <v>97-12.7</v>
      </c>
      <c r="AA96" s="16" t="str">
        <f t="shared" si="40"/>
        <v>97-12.8</v>
      </c>
      <c r="AB96" s="16" t="str">
        <f t="shared" si="41"/>
        <v>97-12.6</v>
      </c>
      <c r="AC96" s="16" t="str">
        <f t="shared" si="42"/>
        <v>97-12.9</v>
      </c>
      <c r="AD96" s="16" t="str">
        <f t="shared" si="43"/>
        <v>97-12.5</v>
      </c>
      <c r="AE96" s="16">
        <f t="shared" si="44"/>
        <v>6</v>
      </c>
      <c r="AF96" s="16" t="str">
        <f t="shared" si="45"/>
        <v>GC_PBMZ_97_RI_1230</v>
      </c>
      <c r="AG96" s="16" t="str">
        <f t="shared" si="46"/>
        <v/>
      </c>
      <c r="AH96" s="12" t="str">
        <f t="shared" si="36"/>
        <v/>
      </c>
      <c r="AI96" s="12" t="str">
        <f>IF(ISNA(VLOOKUP(D96,Proben_Infos!L:O,3,0)),"",VLOOKUP(D96,Proben_Infos!L:O,3,0))</f>
        <v/>
      </c>
      <c r="AJ96" s="16" t="str">
        <f t="shared" si="47"/>
        <v/>
      </c>
      <c r="AK96" s="16">
        <f t="shared" si="48"/>
        <v>5</v>
      </c>
      <c r="AL96" s="16">
        <f t="shared" si="49"/>
        <v>4</v>
      </c>
      <c r="AM96" s="16">
        <f t="shared" si="50"/>
        <v>3</v>
      </c>
      <c r="AN96" s="16">
        <f t="shared" si="51"/>
        <v>2</v>
      </c>
      <c r="AO96" s="16">
        <f t="shared" si="52"/>
        <v>5</v>
      </c>
      <c r="AP96" s="16">
        <f t="shared" si="54"/>
        <v>5</v>
      </c>
    </row>
    <row r="97" spans="1:44" x14ac:dyDescent="0.25">
      <c r="A97" s="4" t="str">
        <f t="shared" si="31"/>
        <v>135-12.7</v>
      </c>
      <c r="B97" s="16">
        <v>12.691540458966999</v>
      </c>
      <c r="C97" s="16">
        <v>135</v>
      </c>
      <c r="D97" s="16" t="s">
        <v>756</v>
      </c>
      <c r="E97" s="16">
        <v>1185</v>
      </c>
      <c r="F97" s="16">
        <v>1230.8079522074099</v>
      </c>
      <c r="G97" s="16">
        <v>55.033376190784303</v>
      </c>
      <c r="H97" s="16" t="s">
        <v>757</v>
      </c>
      <c r="I97" s="16" t="s">
        <v>26</v>
      </c>
      <c r="J97" s="16" t="s">
        <v>5</v>
      </c>
      <c r="K97" s="16">
        <v>694330.38114948606</v>
      </c>
      <c r="L97" s="16">
        <v>137864.03722119101</v>
      </c>
      <c r="M97" s="4" t="str">
        <f>IF(ISERROR(VLOOKUP(A97,BW_2021_04_19!A:K,11,FALSE))=TRUE,(IF(ISERROR(VLOOKUP((CONCATENATE(ROUND(C97,0),"-",ROUND(B97-0.1,1))),BW_2021_04_19!A:K,11,FALSE))=TRUE,(IF(ISERROR(VLOOKUP((CONCATENATE(ROUND(C97,0),"-",ROUND(B97+0.1,1))),BW_2021_04_19!A:K,11,FALSE))=TRUE,(IF(ISERROR(VLOOKUP((CONCATENATE(ROUND(C97,0),"-",ROUND(B97-0.2,1))),BW_2021_04_19!A:K,11,FALSE))=TRUE, (IF(ISERROR(VLOOKUP((CONCATENATE(ROUND(C97,0),"-",ROUND(B97+0.2,1))),BW_2021_04_19!A:K,11,FALSE))=TRUE,"0",VLOOKUP((CONCATENATE(ROUND(C97,0),"-",ROUND(B97+0.2,1))),BW_2021_04_19!A:K,11,FALSE))),VLOOKUP((CONCATENATE(ROUND(C97,0),"-",ROUND(B97-0.2,1))),BW_2021_04_19!A:K,11,FALSE))),VLOOKUP((CONCATENATE(ROUND(C97,0),"-",ROUND(B97+0.1,1))),BW_2021_04_19!A:K,11,FALSE))),VLOOKUP((CONCATENATE(ROUND(C97,0),"-",ROUND(B97-0.1,1))),BW_2021_04_19!A:K,11,FALSE))),VLOOKUP(A97,BW_2021_04_19!A:K,11,FALSE))</f>
        <v>0</v>
      </c>
      <c r="N97" s="4" t="str">
        <f t="shared" si="32"/>
        <v>0</v>
      </c>
      <c r="O97" s="4">
        <f t="shared" si="33"/>
        <v>694330</v>
      </c>
      <c r="P97" s="4">
        <f>IF(O97="0","0",O97*1000/Proben_Infos!$J$3*Proben_Infos!$K$3*(0.05/Proben_Infos!$L$3)*(0.001/Proben_Infos!$M$3))</f>
        <v>2777320</v>
      </c>
      <c r="Q97" s="16">
        <f>ROUND(100/Proben_Infos!$H$3*P97,0)</f>
        <v>63</v>
      </c>
      <c r="R97" s="12">
        <f>B97+Proben_Infos!$D$3</f>
        <v>12.683640458967</v>
      </c>
      <c r="S97" s="4" t="str">
        <f t="shared" si="34"/>
        <v>135-12.7</v>
      </c>
      <c r="T97" s="16">
        <f t="shared" si="37"/>
        <v>1185</v>
      </c>
      <c r="U97" s="4">
        <f>F97+Proben_Infos!$G$3</f>
        <v>1229.8079522074099</v>
      </c>
      <c r="V97" s="16">
        <f t="shared" si="38"/>
        <v>55</v>
      </c>
      <c r="W97" s="4" t="str">
        <f t="shared" si="35"/>
        <v>GC_PBMZ_135_RI_1230</v>
      </c>
      <c r="X97" s="4">
        <f>Proben_Infos!$A$3</f>
        <v>72100736</v>
      </c>
      <c r="Y97" s="12" t="str">
        <f>IF(ISNA(VLOOKUP(D97,Proben_Infos!C:E,3,0)),"",VLOOKUP(D97,Proben_Infos!C:E,3,0))</f>
        <v/>
      </c>
      <c r="Z97" s="16" t="str">
        <f t="shared" si="39"/>
        <v>135-12.7</v>
      </c>
      <c r="AA97" s="16" t="str">
        <f t="shared" si="40"/>
        <v>135-12.8</v>
      </c>
      <c r="AB97" s="16" t="str">
        <f t="shared" si="41"/>
        <v>135-12.6</v>
      </c>
      <c r="AC97" s="16" t="str">
        <f t="shared" si="42"/>
        <v>135-12.9</v>
      </c>
      <c r="AD97" s="16" t="str">
        <f t="shared" si="43"/>
        <v>135-12.5</v>
      </c>
      <c r="AE97" s="16">
        <f t="shared" si="44"/>
        <v>63</v>
      </c>
      <c r="AF97" s="16" t="str">
        <f t="shared" si="45"/>
        <v>GC_PBMZ_135_RI_1230</v>
      </c>
      <c r="AG97" s="16" t="str">
        <f t="shared" si="46"/>
        <v/>
      </c>
      <c r="AH97" s="12" t="str">
        <f t="shared" si="36"/>
        <v/>
      </c>
      <c r="AI97" s="12" t="str">
        <f>IF(ISNA(VLOOKUP(D97,Proben_Infos!L:O,3,0)),"",VLOOKUP(D97,Proben_Infos!L:O,3,0))</f>
        <v/>
      </c>
      <c r="AJ97" s="16" t="str">
        <f t="shared" si="47"/>
        <v/>
      </c>
      <c r="AK97" s="16">
        <f t="shared" si="48"/>
        <v>5</v>
      </c>
      <c r="AL97" s="16" t="str">
        <f t="shared" si="49"/>
        <v/>
      </c>
      <c r="AM97" s="16">
        <f t="shared" si="50"/>
        <v>3</v>
      </c>
      <c r="AN97" s="16">
        <f t="shared" si="51"/>
        <v>2</v>
      </c>
      <c r="AO97" s="16">
        <f t="shared" si="52"/>
        <v>5</v>
      </c>
      <c r="AP97" s="16">
        <f t="shared" si="54"/>
        <v>5</v>
      </c>
      <c r="AR97" s="12"/>
    </row>
    <row r="98" spans="1:44" x14ac:dyDescent="0.25">
      <c r="A98" s="4" t="str">
        <f t="shared" si="31"/>
        <v>57-12.8</v>
      </c>
      <c r="B98" s="16">
        <v>12.788618692845199</v>
      </c>
      <c r="C98" s="16">
        <v>57.099998474121101</v>
      </c>
      <c r="D98" s="16" t="s">
        <v>1372</v>
      </c>
      <c r="E98" s="16">
        <v>729</v>
      </c>
      <c r="F98" s="16">
        <v>1237.1604082915801</v>
      </c>
      <c r="G98" s="16">
        <v>59.2185370705511</v>
      </c>
      <c r="H98" s="16" t="s">
        <v>1373</v>
      </c>
      <c r="I98" s="16" t="s">
        <v>140</v>
      </c>
      <c r="J98" s="16" t="s">
        <v>5</v>
      </c>
      <c r="K98" s="16">
        <v>709697.18874926597</v>
      </c>
      <c r="L98" s="16">
        <v>55216.002147471001</v>
      </c>
      <c r="M98" s="4">
        <f>IF(ISERROR(VLOOKUP(A98,BW_2021_04_19!A:K,11,FALSE))=TRUE,(IF(ISERROR(VLOOKUP((CONCATENATE(ROUND(C98,0),"-",ROUND(B98-0.1,1))),BW_2021_04_19!A:K,11,FALSE))=TRUE,(IF(ISERROR(VLOOKUP((CONCATENATE(ROUND(C98,0),"-",ROUND(B98+0.1,1))),BW_2021_04_19!A:K,11,FALSE))=TRUE,(IF(ISERROR(VLOOKUP((CONCATENATE(ROUND(C98,0),"-",ROUND(B98-0.2,1))),BW_2021_04_19!A:K,11,FALSE))=TRUE, (IF(ISERROR(VLOOKUP((CONCATENATE(ROUND(C98,0),"-",ROUND(B98+0.2,1))),BW_2021_04_19!A:K,11,FALSE))=TRUE,"0",VLOOKUP((CONCATENATE(ROUND(C98,0),"-",ROUND(B98+0.2,1))),BW_2021_04_19!A:K,11,FALSE))),VLOOKUP((CONCATENATE(ROUND(C98,0),"-",ROUND(B98-0.2,1))),BW_2021_04_19!A:K,11,FALSE))),VLOOKUP((CONCATENATE(ROUND(C98,0),"-",ROUND(B98+0.1,1))),BW_2021_04_19!A:K,11,FALSE))),VLOOKUP((CONCATENATE(ROUND(C98,0),"-",ROUND(B98-0.1,1))),BW_2021_04_19!A:K,11,FALSE))),VLOOKUP(A98,BW_2021_04_19!A:K,11,FALSE))</f>
        <v>196802.39744027599</v>
      </c>
      <c r="N98" s="4">
        <f t="shared" si="32"/>
        <v>196802.39744027599</v>
      </c>
      <c r="O98" s="4">
        <f t="shared" si="33"/>
        <v>512895</v>
      </c>
      <c r="P98" s="4">
        <f>IF(O98="0","0",O98*1000/Proben_Infos!$J$3*Proben_Infos!$K$3*(0.05/Proben_Infos!$L$3)*(0.001/Proben_Infos!$M$3))</f>
        <v>2051580</v>
      </c>
      <c r="Q98" s="16">
        <f>ROUND(100/Proben_Infos!$H$3*P98,0)</f>
        <v>46</v>
      </c>
      <c r="R98" s="12">
        <f>B98+Proben_Infos!$D$3</f>
        <v>12.7807186928452</v>
      </c>
      <c r="S98" s="4" t="str">
        <f t="shared" si="34"/>
        <v>57-12.8</v>
      </c>
      <c r="T98" s="16">
        <f t="shared" si="37"/>
        <v>729</v>
      </c>
      <c r="U98" s="4">
        <f>F98+Proben_Infos!$G$3</f>
        <v>1236.1604082915801</v>
      </c>
      <c r="V98" s="16">
        <f t="shared" si="38"/>
        <v>59.2</v>
      </c>
      <c r="W98" s="4" t="str">
        <f t="shared" si="35"/>
        <v>GC_PBMZ_57_RI_1236</v>
      </c>
      <c r="X98" s="4">
        <f>Proben_Infos!$A$3</f>
        <v>72100736</v>
      </c>
      <c r="Y98" s="12" t="str">
        <f>IF(ISNA(VLOOKUP(D98,Proben_Infos!C:E,3,0)),"",VLOOKUP(D98,Proben_Infos!C:E,3,0))</f>
        <v/>
      </c>
      <c r="Z98" s="16" t="str">
        <f t="shared" si="39"/>
        <v>57-12.8</v>
      </c>
      <c r="AA98" s="16" t="str">
        <f t="shared" si="40"/>
        <v>57-12.9</v>
      </c>
      <c r="AB98" s="16" t="str">
        <f t="shared" si="41"/>
        <v>57-12.7</v>
      </c>
      <c r="AC98" s="16" t="str">
        <f t="shared" si="42"/>
        <v>57-13</v>
      </c>
      <c r="AD98" s="16" t="str">
        <f t="shared" si="43"/>
        <v>57-12.6</v>
      </c>
      <c r="AE98" s="16">
        <f t="shared" si="44"/>
        <v>46</v>
      </c>
      <c r="AF98" s="16" t="str">
        <f t="shared" si="45"/>
        <v>GC_PBMZ_57_RI_1236</v>
      </c>
      <c r="AG98" s="16" t="str">
        <f t="shared" si="46"/>
        <v/>
      </c>
      <c r="AH98" s="12" t="str">
        <f t="shared" si="36"/>
        <v/>
      </c>
      <c r="AI98" s="12" t="str">
        <f>IF(ISNA(VLOOKUP(D98,Proben_Infos!L:O,3,0)),"",VLOOKUP(D98,Proben_Infos!L:O,3,0))</f>
        <v/>
      </c>
      <c r="AJ98" s="16" t="str">
        <f t="shared" si="47"/>
        <v/>
      </c>
      <c r="AK98" s="16">
        <f t="shared" si="48"/>
        <v>5</v>
      </c>
      <c r="AL98" s="16">
        <f t="shared" si="49"/>
        <v>4</v>
      </c>
      <c r="AM98" s="16">
        <f t="shared" si="50"/>
        <v>3</v>
      </c>
      <c r="AN98" s="16">
        <f t="shared" si="51"/>
        <v>2</v>
      </c>
      <c r="AO98" s="16">
        <f t="shared" si="52"/>
        <v>5</v>
      </c>
      <c r="AP98" s="16">
        <f t="shared" si="54"/>
        <v>5</v>
      </c>
      <c r="AR98" s="12"/>
    </row>
    <row r="99" spans="1:44" x14ac:dyDescent="0.25">
      <c r="A99" s="4" t="str">
        <f t="shared" si="31"/>
        <v>71-12.8</v>
      </c>
      <c r="B99" s="16">
        <v>12.789466488289801</v>
      </c>
      <c r="C99" s="16">
        <v>71</v>
      </c>
      <c r="D99" s="16" t="s">
        <v>933</v>
      </c>
      <c r="E99" s="16">
        <v>1632</v>
      </c>
      <c r="F99" s="16">
        <v>1237.2158850252899</v>
      </c>
      <c r="G99" s="16">
        <v>60.5167769982137</v>
      </c>
      <c r="H99" s="16" t="s">
        <v>934</v>
      </c>
      <c r="I99" s="16" t="s">
        <v>935</v>
      </c>
      <c r="J99" s="16" t="s">
        <v>5</v>
      </c>
      <c r="K99" s="16">
        <v>321469.48852775199</v>
      </c>
      <c r="L99" s="16">
        <v>73999.222055874197</v>
      </c>
      <c r="M99" s="4">
        <f>IF(ISERROR(VLOOKUP(A99,BW_2021_04_19!A:K,11,FALSE))=TRUE,(IF(ISERROR(VLOOKUP((CONCATENATE(ROUND(C99,0),"-",ROUND(B99-0.1,1))),BW_2021_04_19!A:K,11,FALSE))=TRUE,(IF(ISERROR(VLOOKUP((CONCATENATE(ROUND(C99,0),"-",ROUND(B99+0.1,1))),BW_2021_04_19!A:K,11,FALSE))=TRUE,(IF(ISERROR(VLOOKUP((CONCATENATE(ROUND(C99,0),"-",ROUND(B99-0.2,1))),BW_2021_04_19!A:K,11,FALSE))=TRUE, (IF(ISERROR(VLOOKUP((CONCATENATE(ROUND(C99,0),"-",ROUND(B99+0.2,1))),BW_2021_04_19!A:K,11,FALSE))=TRUE,"0",VLOOKUP((CONCATENATE(ROUND(C99,0),"-",ROUND(B99+0.2,1))),BW_2021_04_19!A:K,11,FALSE))),VLOOKUP((CONCATENATE(ROUND(C99,0),"-",ROUND(B99-0.2,1))),BW_2021_04_19!A:K,11,FALSE))),VLOOKUP((CONCATENATE(ROUND(C99,0),"-",ROUND(B99+0.1,1))),BW_2021_04_19!A:K,11,FALSE))),VLOOKUP((CONCATENATE(ROUND(C99,0),"-",ROUND(B99-0.1,1))),BW_2021_04_19!A:K,11,FALSE))),VLOOKUP(A99,BW_2021_04_19!A:K,11,FALSE))</f>
        <v>714644.67923649598</v>
      </c>
      <c r="N99" s="4">
        <f t="shared" si="32"/>
        <v>714644.67923649598</v>
      </c>
      <c r="O99" s="4">
        <f t="shared" si="33"/>
        <v>0</v>
      </c>
      <c r="P99" s="4">
        <f>IF(O99="0","0",O99*1000/Proben_Infos!$J$3*Proben_Infos!$K$3*(0.05/Proben_Infos!$L$3)*(0.001/Proben_Infos!$M$3))</f>
        <v>0</v>
      </c>
      <c r="Q99" s="16">
        <f>ROUND(100/Proben_Infos!$H$3*P99,0)</f>
        <v>0</v>
      </c>
      <c r="R99" s="12">
        <f>B99+Proben_Infos!$D$3</f>
        <v>12.781566488289801</v>
      </c>
      <c r="S99" s="4" t="str">
        <f t="shared" si="34"/>
        <v>71-12.8</v>
      </c>
      <c r="T99" s="16">
        <f t="shared" si="37"/>
        <v>1632</v>
      </c>
      <c r="U99" s="4">
        <f>F99+Proben_Infos!$G$3</f>
        <v>1236.2158850252899</v>
      </c>
      <c r="V99" s="16">
        <f t="shared" si="38"/>
        <v>60.5</v>
      </c>
      <c r="W99" s="4" t="str">
        <f t="shared" si="35"/>
        <v>GC_PBMZ_71_RI_1236</v>
      </c>
      <c r="X99" s="4">
        <f>Proben_Infos!$A$3</f>
        <v>72100736</v>
      </c>
      <c r="Y99" s="12" t="str">
        <f>IF(ISNA(VLOOKUP(D99,Proben_Infos!C:E,3,0)),"",VLOOKUP(D99,Proben_Infos!C:E,3,0))</f>
        <v/>
      </c>
      <c r="Z99" s="16" t="str">
        <f t="shared" si="39"/>
        <v>71-12.8</v>
      </c>
      <c r="AA99" s="16" t="str">
        <f t="shared" si="40"/>
        <v>71-12.9</v>
      </c>
      <c r="AB99" s="16" t="str">
        <f t="shared" si="41"/>
        <v>71-12.7</v>
      </c>
      <c r="AC99" s="16" t="str">
        <f t="shared" si="42"/>
        <v>71-13</v>
      </c>
      <c r="AD99" s="16" t="str">
        <f t="shared" si="43"/>
        <v>71-12.6</v>
      </c>
      <c r="AE99" s="16">
        <f t="shared" si="44"/>
        <v>0</v>
      </c>
      <c r="AF99" s="16" t="str">
        <f t="shared" si="45"/>
        <v>GC_PBMZ_71_RI_1236</v>
      </c>
      <c r="AG99" s="16" t="str">
        <f t="shared" si="46"/>
        <v/>
      </c>
      <c r="AH99" s="12" t="str">
        <f t="shared" si="36"/>
        <v/>
      </c>
      <c r="AI99" s="12" t="str">
        <f>IF(ISNA(VLOOKUP(D99,Proben_Infos!L:O,3,0)),"",VLOOKUP(D99,Proben_Infos!L:O,3,0))</f>
        <v/>
      </c>
      <c r="AJ99" s="16">
        <f t="shared" si="47"/>
        <v>6</v>
      </c>
      <c r="AK99" s="16">
        <f t="shared" si="48"/>
        <v>5</v>
      </c>
      <c r="AL99" s="16">
        <f t="shared" si="49"/>
        <v>4</v>
      </c>
      <c r="AM99" s="16">
        <f t="shared" si="50"/>
        <v>3</v>
      </c>
      <c r="AN99" s="16">
        <f t="shared" si="51"/>
        <v>2</v>
      </c>
      <c r="AO99" s="16">
        <f t="shared" si="52"/>
        <v>6</v>
      </c>
      <c r="AP99" s="16">
        <f t="shared" si="54"/>
        <v>6</v>
      </c>
      <c r="AR99" s="12"/>
    </row>
    <row r="100" spans="1:44" x14ac:dyDescent="0.25">
      <c r="A100" s="4" t="str">
        <f t="shared" si="31"/>
        <v>57-12.8</v>
      </c>
      <c r="B100" s="16">
        <v>12.790261116076</v>
      </c>
      <c r="C100" s="16">
        <v>57</v>
      </c>
      <c r="D100" s="16" t="s">
        <v>1372</v>
      </c>
      <c r="E100" s="16">
        <v>729</v>
      </c>
      <c r="F100" s="16">
        <v>1237.26788265559</v>
      </c>
      <c r="G100" s="16">
        <v>59.491161314827202</v>
      </c>
      <c r="H100" s="16" t="s">
        <v>1373</v>
      </c>
      <c r="I100" s="16" t="s">
        <v>140</v>
      </c>
      <c r="J100" s="16" t="s">
        <v>5</v>
      </c>
      <c r="K100" s="16">
        <v>759001.81499073002</v>
      </c>
      <c r="L100" s="16">
        <v>55216.002147471001</v>
      </c>
      <c r="M100" s="4">
        <f>IF(ISERROR(VLOOKUP(A100,BW_2021_04_19!A:K,11,FALSE))=TRUE,(IF(ISERROR(VLOOKUP((CONCATENATE(ROUND(C100,0),"-",ROUND(B100-0.1,1))),BW_2021_04_19!A:K,11,FALSE))=TRUE,(IF(ISERROR(VLOOKUP((CONCATENATE(ROUND(C100,0),"-",ROUND(B100+0.1,1))),BW_2021_04_19!A:K,11,FALSE))=TRUE,(IF(ISERROR(VLOOKUP((CONCATENATE(ROUND(C100,0),"-",ROUND(B100-0.2,1))),BW_2021_04_19!A:K,11,FALSE))=TRUE, (IF(ISERROR(VLOOKUP((CONCATENATE(ROUND(C100,0),"-",ROUND(B100+0.2,1))),BW_2021_04_19!A:K,11,FALSE))=TRUE,"0",VLOOKUP((CONCATENATE(ROUND(C100,0),"-",ROUND(B100+0.2,1))),BW_2021_04_19!A:K,11,FALSE))),VLOOKUP((CONCATENATE(ROUND(C100,0),"-",ROUND(B100-0.2,1))),BW_2021_04_19!A:K,11,FALSE))),VLOOKUP((CONCATENATE(ROUND(C100,0),"-",ROUND(B100+0.1,1))),BW_2021_04_19!A:K,11,FALSE))),VLOOKUP((CONCATENATE(ROUND(C100,0),"-",ROUND(B100-0.1,1))),BW_2021_04_19!A:K,11,FALSE))),VLOOKUP(A100,BW_2021_04_19!A:K,11,FALSE))</f>
        <v>196802.39744027599</v>
      </c>
      <c r="N100" s="4">
        <f t="shared" si="32"/>
        <v>196802.39744027599</v>
      </c>
      <c r="O100" s="4">
        <f t="shared" si="33"/>
        <v>562199</v>
      </c>
      <c r="P100" s="4">
        <f>IF(O100="0","0",O100*1000/Proben_Infos!$J$3*Proben_Infos!$K$3*(0.05/Proben_Infos!$L$3)*(0.001/Proben_Infos!$M$3))</f>
        <v>2248796</v>
      </c>
      <c r="Q100" s="16">
        <f>ROUND(100/Proben_Infos!$H$3*P100,0)</f>
        <v>51</v>
      </c>
      <c r="R100" s="12">
        <f>B100+Proben_Infos!$D$3</f>
        <v>12.782361116076</v>
      </c>
      <c r="S100" s="4" t="str">
        <f t="shared" si="34"/>
        <v>57-12.8</v>
      </c>
      <c r="T100" s="16">
        <f t="shared" si="37"/>
        <v>729</v>
      </c>
      <c r="U100" s="4">
        <f>F100+Proben_Infos!$G$3</f>
        <v>1236.26788265559</v>
      </c>
      <c r="V100" s="16">
        <f t="shared" si="38"/>
        <v>59.5</v>
      </c>
      <c r="W100" s="4" t="str">
        <f t="shared" si="35"/>
        <v>GC_PBMZ_57_RI_1236</v>
      </c>
      <c r="X100" s="4">
        <f>Proben_Infos!$A$3</f>
        <v>72100736</v>
      </c>
      <c r="Y100" s="12" t="str">
        <f>IF(ISNA(VLOOKUP(D100,Proben_Infos!C:E,3,0)),"",VLOOKUP(D100,Proben_Infos!C:E,3,0))</f>
        <v/>
      </c>
      <c r="Z100" s="16" t="str">
        <f t="shared" si="39"/>
        <v>57-12.8</v>
      </c>
      <c r="AA100" s="16" t="str">
        <f t="shared" si="40"/>
        <v>57-12.9</v>
      </c>
      <c r="AB100" s="16" t="str">
        <f t="shared" si="41"/>
        <v>57-12.7</v>
      </c>
      <c r="AC100" s="16" t="str">
        <f t="shared" si="42"/>
        <v>57-13</v>
      </c>
      <c r="AD100" s="16" t="str">
        <f t="shared" si="43"/>
        <v>57-12.6</v>
      </c>
      <c r="AE100" s="16">
        <f t="shared" si="44"/>
        <v>51</v>
      </c>
      <c r="AF100" s="16" t="str">
        <f t="shared" si="45"/>
        <v>GC_PBMZ_57_RI_1236</v>
      </c>
      <c r="AG100" s="16" t="str">
        <f t="shared" si="46"/>
        <v/>
      </c>
      <c r="AH100" s="12" t="str">
        <f t="shared" si="36"/>
        <v/>
      </c>
      <c r="AI100" s="12" t="str">
        <f>IF(ISNA(VLOOKUP(D100,Proben_Infos!L:O,3,0)),"",VLOOKUP(D100,Proben_Infos!L:O,3,0))</f>
        <v/>
      </c>
      <c r="AJ100" s="16" t="str">
        <f t="shared" si="47"/>
        <v/>
      </c>
      <c r="AK100" s="16">
        <f t="shared" si="48"/>
        <v>5</v>
      </c>
      <c r="AL100" s="16">
        <f t="shared" si="49"/>
        <v>4</v>
      </c>
      <c r="AM100" s="16">
        <f t="shared" si="50"/>
        <v>3</v>
      </c>
      <c r="AN100" s="16">
        <f t="shared" si="51"/>
        <v>2</v>
      </c>
      <c r="AO100" s="16">
        <f t="shared" si="52"/>
        <v>5</v>
      </c>
      <c r="AP100" s="16">
        <f t="shared" si="54"/>
        <v>5</v>
      </c>
      <c r="AR100" s="12"/>
    </row>
    <row r="101" spans="1:44" x14ac:dyDescent="0.25">
      <c r="A101" s="4" t="str">
        <f t="shared" si="31"/>
        <v>83-12.8</v>
      </c>
      <c r="B101" s="16">
        <v>12.807663754144199</v>
      </c>
      <c r="C101" s="16">
        <v>83.099998474121094</v>
      </c>
      <c r="D101" s="16" t="s">
        <v>1374</v>
      </c>
      <c r="E101" s="16"/>
      <c r="F101" s="16">
        <v>1238.4066497062499</v>
      </c>
      <c r="G101" s="16">
        <v>66.862917082702694</v>
      </c>
      <c r="H101" s="16" t="s">
        <v>1375</v>
      </c>
      <c r="I101" s="16" t="s">
        <v>459</v>
      </c>
      <c r="J101" s="16" t="s">
        <v>1767</v>
      </c>
      <c r="K101" s="16">
        <v>508801.95559477399</v>
      </c>
      <c r="L101" s="16">
        <v>185619.00620496899</v>
      </c>
      <c r="M101" s="4" t="str">
        <f>IF(ISERROR(VLOOKUP(A101,BW_2021_04_19!A:K,11,FALSE))=TRUE,(IF(ISERROR(VLOOKUP((CONCATENATE(ROUND(C101,0),"-",ROUND(B101-0.1,1))),BW_2021_04_19!A:K,11,FALSE))=TRUE,(IF(ISERROR(VLOOKUP((CONCATENATE(ROUND(C101,0),"-",ROUND(B101+0.1,1))),BW_2021_04_19!A:K,11,FALSE))=TRUE,(IF(ISERROR(VLOOKUP((CONCATENATE(ROUND(C101,0),"-",ROUND(B101-0.2,1))),BW_2021_04_19!A:K,11,FALSE))=TRUE, (IF(ISERROR(VLOOKUP((CONCATENATE(ROUND(C101,0),"-",ROUND(B101+0.2,1))),BW_2021_04_19!A:K,11,FALSE))=TRUE,"0",VLOOKUP((CONCATENATE(ROUND(C101,0),"-",ROUND(B101+0.2,1))),BW_2021_04_19!A:K,11,FALSE))),VLOOKUP((CONCATENATE(ROUND(C101,0),"-",ROUND(B101-0.2,1))),BW_2021_04_19!A:K,11,FALSE))),VLOOKUP((CONCATENATE(ROUND(C101,0),"-",ROUND(B101+0.1,1))),BW_2021_04_19!A:K,11,FALSE))),VLOOKUP((CONCATENATE(ROUND(C101,0),"-",ROUND(B101-0.1,1))),BW_2021_04_19!A:K,11,FALSE))),VLOOKUP(A101,BW_2021_04_19!A:K,11,FALSE))</f>
        <v>0</v>
      </c>
      <c r="N101" s="4" t="str">
        <f t="shared" si="32"/>
        <v>0</v>
      </c>
      <c r="O101" s="4">
        <f t="shared" si="33"/>
        <v>508802</v>
      </c>
      <c r="P101" s="4">
        <f>IF(O101="0","0",O101*1000/Proben_Infos!$J$3*Proben_Infos!$K$3*(0.05/Proben_Infos!$L$3)*(0.001/Proben_Infos!$M$3))</f>
        <v>2035208</v>
      </c>
      <c r="Q101" s="16">
        <f>ROUND(100/Proben_Infos!$H$3*P101,0)</f>
        <v>46</v>
      </c>
      <c r="R101" s="12">
        <f>B101+Proben_Infos!$D$3</f>
        <v>12.7997637541442</v>
      </c>
      <c r="S101" s="4" t="str">
        <f t="shared" si="34"/>
        <v>83-12.8</v>
      </c>
      <c r="T101" s="16" t="str">
        <f t="shared" si="37"/>
        <v/>
      </c>
      <c r="U101" s="4">
        <f>F101+Proben_Infos!$G$3</f>
        <v>1237.4066497062499</v>
      </c>
      <c r="V101" s="16">
        <f t="shared" si="38"/>
        <v>66.900000000000006</v>
      </c>
      <c r="W101" s="4" t="str">
        <f t="shared" si="35"/>
        <v>GC_PBMZ_83_RI_1237</v>
      </c>
      <c r="X101" s="4">
        <f>Proben_Infos!$A$3</f>
        <v>72100736</v>
      </c>
      <c r="Y101" s="12" t="str">
        <f>IF(ISNA(VLOOKUP(D101,Proben_Infos!C:E,3,0)),"",VLOOKUP(D101,Proben_Infos!C:E,3,0))</f>
        <v/>
      </c>
      <c r="Z101" s="16" t="str">
        <f t="shared" si="39"/>
        <v>83-12.8</v>
      </c>
      <c r="AA101" s="16" t="str">
        <f t="shared" si="40"/>
        <v>83-12.9</v>
      </c>
      <c r="AB101" s="16" t="str">
        <f t="shared" si="41"/>
        <v>83-12.7</v>
      </c>
      <c r="AC101" s="16" t="str">
        <f t="shared" si="42"/>
        <v>83-13</v>
      </c>
      <c r="AD101" s="16" t="str">
        <f t="shared" si="43"/>
        <v>83-12.6</v>
      </c>
      <c r="AE101" s="16">
        <f t="shared" si="44"/>
        <v>46</v>
      </c>
      <c r="AF101" s="16" t="str">
        <f t="shared" si="45"/>
        <v>GC_PBMZ_83_RI_1237</v>
      </c>
      <c r="AG101" s="16" t="str">
        <f t="shared" si="46"/>
        <v/>
      </c>
      <c r="AH101" s="12" t="str">
        <f t="shared" si="36"/>
        <v/>
      </c>
      <c r="AI101" s="12" t="str">
        <f>IF(ISNA(VLOOKUP(D101,Proben_Infos!L:O,3,0)),"",VLOOKUP(D101,Proben_Infos!L:O,3,0))</f>
        <v/>
      </c>
      <c r="AJ101" s="16" t="str">
        <f t="shared" si="47"/>
        <v/>
      </c>
      <c r="AK101" s="16">
        <f t="shared" si="48"/>
        <v>5</v>
      </c>
      <c r="AL101" s="16" t="str">
        <f t="shared" si="49"/>
        <v/>
      </c>
      <c r="AM101" s="16">
        <f t="shared" si="50"/>
        <v>3</v>
      </c>
      <c r="AN101" s="16">
        <f t="shared" si="51"/>
        <v>2</v>
      </c>
      <c r="AO101" s="16">
        <f t="shared" si="52"/>
        <v>5</v>
      </c>
      <c r="AP101" s="16">
        <f t="shared" si="54"/>
        <v>5</v>
      </c>
      <c r="AR101" s="12"/>
    </row>
    <row r="102" spans="1:44" x14ac:dyDescent="0.25">
      <c r="A102" s="4" t="str">
        <f t="shared" si="31"/>
        <v>141-12.8</v>
      </c>
      <c r="B102" s="16">
        <v>12.8098918322227</v>
      </c>
      <c r="C102" s="16">
        <v>141</v>
      </c>
      <c r="D102" s="16" t="s">
        <v>357</v>
      </c>
      <c r="E102" s="16">
        <v>1256</v>
      </c>
      <c r="F102" s="16">
        <v>1238.5524472509801</v>
      </c>
      <c r="G102" s="16">
        <v>86.288275628622898</v>
      </c>
      <c r="H102" s="16" t="s">
        <v>358</v>
      </c>
      <c r="I102" s="16" t="s">
        <v>340</v>
      </c>
      <c r="J102" s="16" t="s">
        <v>5</v>
      </c>
      <c r="K102" s="16">
        <v>1144050.57102126</v>
      </c>
      <c r="L102" s="16">
        <v>328253.33527012699</v>
      </c>
      <c r="M102" s="4" t="str">
        <f>IF(ISERROR(VLOOKUP(A102,BW_2021_04_19!A:K,11,FALSE))=TRUE,(IF(ISERROR(VLOOKUP((CONCATENATE(ROUND(C102,0),"-",ROUND(B102-0.1,1))),BW_2021_04_19!A:K,11,FALSE))=TRUE,(IF(ISERROR(VLOOKUP((CONCATENATE(ROUND(C102,0),"-",ROUND(B102+0.1,1))),BW_2021_04_19!A:K,11,FALSE))=TRUE,(IF(ISERROR(VLOOKUP((CONCATENATE(ROUND(C102,0),"-",ROUND(B102-0.2,1))),BW_2021_04_19!A:K,11,FALSE))=TRUE, (IF(ISERROR(VLOOKUP((CONCATENATE(ROUND(C102,0),"-",ROUND(B102+0.2,1))),BW_2021_04_19!A:K,11,FALSE))=TRUE,"0",VLOOKUP((CONCATENATE(ROUND(C102,0),"-",ROUND(B102+0.2,1))),BW_2021_04_19!A:K,11,FALSE))),VLOOKUP((CONCATENATE(ROUND(C102,0),"-",ROUND(B102-0.2,1))),BW_2021_04_19!A:K,11,FALSE))),VLOOKUP((CONCATENATE(ROUND(C102,0),"-",ROUND(B102+0.1,1))),BW_2021_04_19!A:K,11,FALSE))),VLOOKUP((CONCATENATE(ROUND(C102,0),"-",ROUND(B102-0.1,1))),BW_2021_04_19!A:K,11,FALSE))),VLOOKUP(A102,BW_2021_04_19!A:K,11,FALSE))</f>
        <v>0</v>
      </c>
      <c r="N102" s="4" t="str">
        <f t="shared" si="32"/>
        <v>0</v>
      </c>
      <c r="O102" s="4">
        <f t="shared" si="33"/>
        <v>1144051</v>
      </c>
      <c r="P102" s="4">
        <f>IF(O102="0","0",O102*1000/Proben_Infos!$J$3*Proben_Infos!$K$3*(0.05/Proben_Infos!$L$3)*(0.001/Proben_Infos!$M$3))</f>
        <v>4576204</v>
      </c>
      <c r="Q102" s="16">
        <f>ROUND(100/Proben_Infos!$H$3*P102,0)</f>
        <v>103</v>
      </c>
      <c r="R102" s="12">
        <f>B102+Proben_Infos!$D$3</f>
        <v>12.801991832222701</v>
      </c>
      <c r="S102" s="4" t="str">
        <f t="shared" si="34"/>
        <v>141-12.8</v>
      </c>
      <c r="T102" s="16">
        <f t="shared" si="37"/>
        <v>1256</v>
      </c>
      <c r="U102" s="4">
        <f>F102+Proben_Infos!$G$3</f>
        <v>1237.5524472509801</v>
      </c>
      <c r="V102" s="16">
        <f t="shared" si="38"/>
        <v>86.3</v>
      </c>
      <c r="W102" s="4" t="str">
        <f t="shared" si="35"/>
        <v>GC_PBMZ_141_RI_1238</v>
      </c>
      <c r="X102" s="4">
        <f>Proben_Infos!$A$3</f>
        <v>72100736</v>
      </c>
      <c r="Y102" s="12" t="str">
        <f>IF(ISNA(VLOOKUP(D102,Proben_Infos!C:E,3,0)),"",VLOOKUP(D102,Proben_Infos!C:E,3,0))</f>
        <v/>
      </c>
      <c r="Z102" s="16" t="str">
        <f t="shared" si="39"/>
        <v>141-12.8</v>
      </c>
      <c r="AA102" s="16" t="str">
        <f t="shared" si="40"/>
        <v>141-12.9</v>
      </c>
      <c r="AB102" s="16" t="str">
        <f t="shared" si="41"/>
        <v>141-12.7</v>
      </c>
      <c r="AC102" s="16" t="str">
        <f t="shared" si="42"/>
        <v>141-13</v>
      </c>
      <c r="AD102" s="16" t="str">
        <f t="shared" si="43"/>
        <v>141-12.6</v>
      </c>
      <c r="AE102" s="16">
        <f t="shared" si="44"/>
        <v>103</v>
      </c>
      <c r="AF102" s="16" t="str">
        <f t="shared" si="45"/>
        <v>Cyclohexane, isothiocyanato-</v>
      </c>
      <c r="AG102" s="16" t="str">
        <f t="shared" si="46"/>
        <v>1122-82-3</v>
      </c>
      <c r="AH102" s="12" t="str">
        <f t="shared" si="36"/>
        <v/>
      </c>
      <c r="AI102" s="12" t="str">
        <f>IF(ISNA(VLOOKUP(D102,Proben_Infos!L:O,3,0)),"",VLOOKUP(D102,Proben_Infos!L:O,3,0))</f>
        <v/>
      </c>
      <c r="AJ102" s="16" t="str">
        <f t="shared" si="47"/>
        <v/>
      </c>
      <c r="AK102" s="16" t="str">
        <f t="shared" si="48"/>
        <v/>
      </c>
      <c r="AL102" s="16" t="str">
        <f t="shared" si="49"/>
        <v/>
      </c>
      <c r="AM102" s="16">
        <f t="shared" si="50"/>
        <v>3</v>
      </c>
      <c r="AN102" s="16">
        <f t="shared" si="51"/>
        <v>2</v>
      </c>
      <c r="AO102" s="16">
        <f t="shared" si="52"/>
        <v>3</v>
      </c>
      <c r="AP102" s="16">
        <f t="shared" si="54"/>
        <v>3</v>
      </c>
    </row>
    <row r="103" spans="1:44" x14ac:dyDescent="0.25">
      <c r="A103" s="4" t="str">
        <f t="shared" si="31"/>
        <v>154-13</v>
      </c>
      <c r="B103" s="16">
        <v>12.9958097045172</v>
      </c>
      <c r="C103" s="16">
        <v>154</v>
      </c>
      <c r="D103" s="17" t="s">
        <v>1376</v>
      </c>
      <c r="E103" s="16">
        <v>2090</v>
      </c>
      <c r="F103" s="16">
        <v>1250.7182548870501</v>
      </c>
      <c r="G103" s="16">
        <v>62.693000738714801</v>
      </c>
      <c r="H103" s="16" t="s">
        <v>1377</v>
      </c>
      <c r="I103" s="16" t="s">
        <v>1378</v>
      </c>
      <c r="J103" s="16" t="s">
        <v>5</v>
      </c>
      <c r="K103" s="16">
        <v>380396.87569689698</v>
      </c>
      <c r="L103" s="16">
        <v>137285.78664817201</v>
      </c>
      <c r="M103" s="4" t="str">
        <f>IF(ISERROR(VLOOKUP(A103,BW_2021_04_19!A:K,11,FALSE))=TRUE,(IF(ISERROR(VLOOKUP((CONCATENATE(ROUND(C103,0),"-",ROUND(B103-0.1,1))),BW_2021_04_19!A:K,11,FALSE))=TRUE,(IF(ISERROR(VLOOKUP((CONCATENATE(ROUND(C103,0),"-",ROUND(B103+0.1,1))),BW_2021_04_19!A:K,11,FALSE))=TRUE,(IF(ISERROR(VLOOKUP((CONCATENATE(ROUND(C103,0),"-",ROUND(B103-0.2,1))),BW_2021_04_19!A:K,11,FALSE))=TRUE, (IF(ISERROR(VLOOKUP((CONCATENATE(ROUND(C103,0),"-",ROUND(B103+0.2,1))),BW_2021_04_19!A:K,11,FALSE))=TRUE,"0",VLOOKUP((CONCATENATE(ROUND(C103,0),"-",ROUND(B103+0.2,1))),BW_2021_04_19!A:K,11,FALSE))),VLOOKUP((CONCATENATE(ROUND(C103,0),"-",ROUND(B103-0.2,1))),BW_2021_04_19!A:K,11,FALSE))),VLOOKUP((CONCATENATE(ROUND(C103,0),"-",ROUND(B103+0.1,1))),BW_2021_04_19!A:K,11,FALSE))),VLOOKUP((CONCATENATE(ROUND(C103,0),"-",ROUND(B103-0.1,1))),BW_2021_04_19!A:K,11,FALSE))),VLOOKUP(A103,BW_2021_04_19!A:K,11,FALSE))</f>
        <v>0</v>
      </c>
      <c r="N103" s="4" t="str">
        <f t="shared" si="32"/>
        <v>0</v>
      </c>
      <c r="O103" s="4">
        <f t="shared" si="33"/>
        <v>380397</v>
      </c>
      <c r="P103" s="4">
        <f>IF(O103="0","0",O103*1000/Proben_Infos!$J$3*Proben_Infos!$K$3*(0.05/Proben_Infos!$L$3)*(0.001/Proben_Infos!$M$3))</f>
        <v>1521588</v>
      </c>
      <c r="Q103" s="16">
        <f>ROUND(100/Proben_Infos!$H$3*P103,0)</f>
        <v>34</v>
      </c>
      <c r="R103" s="12">
        <f>B103+Proben_Infos!$D$3</f>
        <v>12.9879097045172</v>
      </c>
      <c r="S103" s="4" t="str">
        <f t="shared" si="34"/>
        <v>154-13</v>
      </c>
      <c r="T103" s="16">
        <f t="shared" si="37"/>
        <v>2090</v>
      </c>
      <c r="U103" s="4">
        <f>F103+Proben_Infos!$G$3</f>
        <v>1249.7182548870501</v>
      </c>
      <c r="V103" s="16">
        <f t="shared" si="38"/>
        <v>62.7</v>
      </c>
      <c r="W103" s="4" t="str">
        <f t="shared" si="35"/>
        <v>GC_PBMZ_154_RI_1250</v>
      </c>
      <c r="X103" s="4">
        <f>Proben_Infos!$A$3</f>
        <v>72100736</v>
      </c>
      <c r="Y103" s="12" t="str">
        <f>IF(ISNA(VLOOKUP(D103,Proben_Infos!C:E,3,0)),"",VLOOKUP(D103,Proben_Infos!C:E,3,0))</f>
        <v/>
      </c>
      <c r="Z103" s="16" t="str">
        <f t="shared" si="39"/>
        <v>154-13</v>
      </c>
      <c r="AA103" s="16" t="str">
        <f t="shared" si="40"/>
        <v>154-13.1</v>
      </c>
      <c r="AB103" s="16" t="str">
        <f t="shared" si="41"/>
        <v>154-12.9</v>
      </c>
      <c r="AC103" s="16" t="str">
        <f t="shared" si="42"/>
        <v>154-13.2</v>
      </c>
      <c r="AD103" s="16" t="str">
        <f t="shared" si="43"/>
        <v>154-12.8</v>
      </c>
      <c r="AE103" s="16">
        <f t="shared" si="44"/>
        <v>34</v>
      </c>
      <c r="AF103" s="16" t="str">
        <f t="shared" si="45"/>
        <v>GC_PBMZ_154_RI_1250</v>
      </c>
      <c r="AG103" s="16" t="str">
        <f t="shared" si="46"/>
        <v/>
      </c>
      <c r="AH103" s="12" t="str">
        <f t="shared" si="36"/>
        <v/>
      </c>
      <c r="AI103" s="12" t="str">
        <f>IF(ISNA(VLOOKUP(D103,Proben_Infos!L:O,3,0)),"",VLOOKUP(D103,Proben_Infos!L:O,3,0))</f>
        <v/>
      </c>
      <c r="AJ103" s="16" t="str">
        <f t="shared" si="47"/>
        <v/>
      </c>
      <c r="AK103" s="16">
        <f t="shared" si="48"/>
        <v>5</v>
      </c>
      <c r="AL103" s="16">
        <f t="shared" si="49"/>
        <v>4</v>
      </c>
      <c r="AM103" s="16">
        <f t="shared" si="50"/>
        <v>3</v>
      </c>
      <c r="AN103" s="16">
        <f t="shared" si="51"/>
        <v>2</v>
      </c>
      <c r="AO103" s="16">
        <f t="shared" si="52"/>
        <v>5</v>
      </c>
      <c r="AP103" s="16">
        <f t="shared" si="54"/>
        <v>5</v>
      </c>
    </row>
    <row r="104" spans="1:44" x14ac:dyDescent="0.25">
      <c r="A104" s="4" t="str">
        <f t="shared" si="31"/>
        <v>57-13.1</v>
      </c>
      <c r="B104" s="16">
        <v>13.073870442111</v>
      </c>
      <c r="C104" s="16">
        <v>57.099998474121101</v>
      </c>
      <c r="D104" s="16" t="s">
        <v>1050</v>
      </c>
      <c r="E104" s="16">
        <v>699</v>
      </c>
      <c r="F104" s="16">
        <v>1255.82627331355</v>
      </c>
      <c r="G104" s="16">
        <v>67.963410905821107</v>
      </c>
      <c r="H104" s="16" t="s">
        <v>1051</v>
      </c>
      <c r="I104" s="16" t="s">
        <v>778</v>
      </c>
      <c r="J104" s="16" t="s">
        <v>5</v>
      </c>
      <c r="K104" s="16">
        <v>141246.624197453</v>
      </c>
      <c r="L104" s="16">
        <v>132722.25612395999</v>
      </c>
      <c r="M104" s="4">
        <f>IF(ISERROR(VLOOKUP(A104,BW_2021_04_19!A:K,11,FALSE))=TRUE,(IF(ISERROR(VLOOKUP((CONCATENATE(ROUND(C104,0),"-",ROUND(B104-0.1,1))),BW_2021_04_19!A:K,11,FALSE))=TRUE,(IF(ISERROR(VLOOKUP((CONCATENATE(ROUND(C104,0),"-",ROUND(B104+0.1,1))),BW_2021_04_19!A:K,11,FALSE))=TRUE,(IF(ISERROR(VLOOKUP((CONCATENATE(ROUND(C104,0),"-",ROUND(B104-0.2,1))),BW_2021_04_19!A:K,11,FALSE))=TRUE, (IF(ISERROR(VLOOKUP((CONCATENATE(ROUND(C104,0),"-",ROUND(B104+0.2,1))),BW_2021_04_19!A:K,11,FALSE))=TRUE,"0",VLOOKUP((CONCATENATE(ROUND(C104,0),"-",ROUND(B104+0.2,1))),BW_2021_04_19!A:K,11,FALSE))),VLOOKUP((CONCATENATE(ROUND(C104,0),"-",ROUND(B104-0.2,1))),BW_2021_04_19!A:K,11,FALSE))),VLOOKUP((CONCATENATE(ROUND(C104,0),"-",ROUND(B104+0.1,1))),BW_2021_04_19!A:K,11,FALSE))),VLOOKUP((CONCATENATE(ROUND(C104,0),"-",ROUND(B104-0.1,1))),BW_2021_04_19!A:K,11,FALSE))),VLOOKUP(A104,BW_2021_04_19!A:K,11,FALSE))</f>
        <v>456249.76040956</v>
      </c>
      <c r="N104" s="4">
        <f t="shared" si="32"/>
        <v>456249.76040956</v>
      </c>
      <c r="O104" s="4">
        <f t="shared" si="33"/>
        <v>0</v>
      </c>
      <c r="P104" s="4">
        <f>IF(O104="0","0",O104*1000/Proben_Infos!$J$3*Proben_Infos!$K$3*(0.05/Proben_Infos!$L$3)*(0.001/Proben_Infos!$M$3))</f>
        <v>0</v>
      </c>
      <c r="Q104" s="16">
        <f>ROUND(100/Proben_Infos!$H$3*P104,0)</f>
        <v>0</v>
      </c>
      <c r="R104" s="12">
        <f>B104+Proben_Infos!$D$3</f>
        <v>13.065970442111</v>
      </c>
      <c r="S104" s="4" t="str">
        <f t="shared" si="34"/>
        <v>57-13.1</v>
      </c>
      <c r="T104" s="16">
        <f t="shared" si="37"/>
        <v>699</v>
      </c>
      <c r="U104" s="4">
        <f>F104+Proben_Infos!$G$3</f>
        <v>1254.82627331355</v>
      </c>
      <c r="V104" s="16">
        <f t="shared" si="38"/>
        <v>68</v>
      </c>
      <c r="W104" s="4" t="str">
        <f t="shared" si="35"/>
        <v>GC_PBMZ_57_RI_1255</v>
      </c>
      <c r="X104" s="4">
        <f>Proben_Infos!$A$3</f>
        <v>72100736</v>
      </c>
      <c r="Y104" s="12" t="str">
        <f>IF(ISNA(VLOOKUP(D104,Proben_Infos!C:E,3,0)),"",VLOOKUP(D104,Proben_Infos!C:E,3,0))</f>
        <v/>
      </c>
      <c r="Z104" s="16" t="str">
        <f t="shared" si="39"/>
        <v>57-13.1</v>
      </c>
      <c r="AA104" s="16" t="str">
        <f t="shared" si="40"/>
        <v>57-13.2</v>
      </c>
      <c r="AB104" s="16" t="str">
        <f t="shared" si="41"/>
        <v>57-13</v>
      </c>
      <c r="AC104" s="16" t="str">
        <f t="shared" si="42"/>
        <v>57-13.3</v>
      </c>
      <c r="AD104" s="16" t="str">
        <f t="shared" si="43"/>
        <v>57-12.9</v>
      </c>
      <c r="AE104" s="16">
        <f t="shared" si="44"/>
        <v>0</v>
      </c>
      <c r="AF104" s="16" t="str">
        <f t="shared" si="45"/>
        <v>GC_PBMZ_57_RI_1255</v>
      </c>
      <c r="AG104" s="16" t="str">
        <f t="shared" si="46"/>
        <v/>
      </c>
      <c r="AH104" s="12" t="str">
        <f t="shared" si="36"/>
        <v/>
      </c>
      <c r="AI104" s="12" t="str">
        <f>IF(ISNA(VLOOKUP(D104,Proben_Infos!L:O,3,0)),"",VLOOKUP(D104,Proben_Infos!L:O,3,0))</f>
        <v/>
      </c>
      <c r="AJ104" s="16">
        <f t="shared" si="47"/>
        <v>6</v>
      </c>
      <c r="AK104" s="16">
        <f t="shared" si="48"/>
        <v>5</v>
      </c>
      <c r="AL104" s="16">
        <f t="shared" si="49"/>
        <v>4</v>
      </c>
      <c r="AM104" s="16">
        <f t="shared" si="50"/>
        <v>3</v>
      </c>
      <c r="AN104" s="16">
        <f t="shared" si="51"/>
        <v>2</v>
      </c>
      <c r="AO104" s="16">
        <f t="shared" si="52"/>
        <v>6</v>
      </c>
      <c r="AP104" s="16">
        <f t="shared" si="54"/>
        <v>6</v>
      </c>
    </row>
    <row r="105" spans="1:44" x14ac:dyDescent="0.25">
      <c r="A105" s="4" t="str">
        <f t="shared" si="31"/>
        <v>85-13.1</v>
      </c>
      <c r="B105" s="16">
        <v>13.0976099966911</v>
      </c>
      <c r="C105" s="16">
        <v>85</v>
      </c>
      <c r="D105" s="16" t="s">
        <v>669</v>
      </c>
      <c r="E105" s="16">
        <v>1172</v>
      </c>
      <c r="F105" s="16">
        <v>1257.3797057556501</v>
      </c>
      <c r="G105" s="16">
        <v>67.729933812731602</v>
      </c>
      <c r="H105" s="16" t="s">
        <v>670</v>
      </c>
      <c r="I105" s="16" t="s">
        <v>671</v>
      </c>
      <c r="J105" s="16" t="s">
        <v>5</v>
      </c>
      <c r="K105" s="16">
        <v>122125.200340724</v>
      </c>
      <c r="L105" s="16">
        <v>70074.041943073695</v>
      </c>
      <c r="M105" s="4">
        <f>IF(ISERROR(VLOOKUP(A105,BW_2021_04_19!A:K,11,FALSE))=TRUE,(IF(ISERROR(VLOOKUP((CONCATENATE(ROUND(C105,0),"-",ROUND(B105-0.1,1))),BW_2021_04_19!A:K,11,FALSE))=TRUE,(IF(ISERROR(VLOOKUP((CONCATENATE(ROUND(C105,0),"-",ROUND(B105+0.1,1))),BW_2021_04_19!A:K,11,FALSE))=TRUE,(IF(ISERROR(VLOOKUP((CONCATENATE(ROUND(C105,0),"-",ROUND(B105-0.2,1))),BW_2021_04_19!A:K,11,FALSE))=TRUE, (IF(ISERROR(VLOOKUP((CONCATENATE(ROUND(C105,0),"-",ROUND(B105+0.2,1))),BW_2021_04_19!A:K,11,FALSE))=TRUE,"0",VLOOKUP((CONCATENATE(ROUND(C105,0),"-",ROUND(B105+0.2,1))),BW_2021_04_19!A:K,11,FALSE))),VLOOKUP((CONCATENATE(ROUND(C105,0),"-",ROUND(B105-0.2,1))),BW_2021_04_19!A:K,11,FALSE))),VLOOKUP((CONCATENATE(ROUND(C105,0),"-",ROUND(B105+0.1,1))),BW_2021_04_19!A:K,11,FALSE))),VLOOKUP((CONCATENATE(ROUND(C105,0),"-",ROUND(B105-0.1,1))),BW_2021_04_19!A:K,11,FALSE))),VLOOKUP(A105,BW_2021_04_19!A:K,11,FALSE))</f>
        <v>171284.75068554899</v>
      </c>
      <c r="N105" s="4">
        <f t="shared" si="32"/>
        <v>171284.75068554899</v>
      </c>
      <c r="O105" s="4">
        <f t="shared" si="33"/>
        <v>0</v>
      </c>
      <c r="P105" s="4">
        <f>IF(O105="0","0",O105*1000/Proben_Infos!$J$3*Proben_Infos!$K$3*(0.05/Proben_Infos!$L$3)*(0.001/Proben_Infos!$M$3))</f>
        <v>0</v>
      </c>
      <c r="Q105" s="16">
        <f>ROUND(100/Proben_Infos!$H$3*P105,0)</f>
        <v>0</v>
      </c>
      <c r="R105" s="12">
        <f>B105+Proben_Infos!$D$3</f>
        <v>13.0897099966911</v>
      </c>
      <c r="S105" s="4" t="str">
        <f t="shared" si="34"/>
        <v>85-13.1</v>
      </c>
      <c r="T105" s="16">
        <f t="shared" si="37"/>
        <v>1172</v>
      </c>
      <c r="U105" s="4">
        <f>F105+Proben_Infos!$G$3</f>
        <v>1256.3797057556501</v>
      </c>
      <c r="V105" s="16">
        <f t="shared" si="38"/>
        <v>67.7</v>
      </c>
      <c r="W105" s="4" t="str">
        <f t="shared" si="35"/>
        <v>GC_PBMZ_85_RI_1256</v>
      </c>
      <c r="X105" s="4">
        <f>Proben_Infos!$A$3</f>
        <v>72100736</v>
      </c>
      <c r="Y105" s="12" t="str">
        <f>IF(ISNA(VLOOKUP(D105,Proben_Infos!C:E,3,0)),"",VLOOKUP(D105,Proben_Infos!C:E,3,0))</f>
        <v/>
      </c>
      <c r="Z105" s="16" t="str">
        <f t="shared" si="39"/>
        <v>85-13.1</v>
      </c>
      <c r="AA105" s="16" t="str">
        <f t="shared" si="40"/>
        <v>85-13.2</v>
      </c>
      <c r="AB105" s="16" t="str">
        <f t="shared" si="41"/>
        <v>85-13</v>
      </c>
      <c r="AC105" s="16" t="str">
        <f t="shared" si="42"/>
        <v>85-13.3</v>
      </c>
      <c r="AD105" s="16" t="str">
        <f t="shared" si="43"/>
        <v>85-12.9</v>
      </c>
      <c r="AE105" s="16">
        <f t="shared" si="44"/>
        <v>0</v>
      </c>
      <c r="AF105" s="16" t="str">
        <f t="shared" si="45"/>
        <v>GC_PBMZ_85_RI_1256</v>
      </c>
      <c r="AG105" s="16" t="str">
        <f t="shared" si="46"/>
        <v/>
      </c>
      <c r="AH105" s="12" t="str">
        <f t="shared" si="36"/>
        <v/>
      </c>
      <c r="AI105" s="12" t="str">
        <f>IF(ISNA(VLOOKUP(D105,Proben_Infos!L:O,3,0)),"",VLOOKUP(D105,Proben_Infos!L:O,3,0))</f>
        <v/>
      </c>
      <c r="AJ105" s="16">
        <f t="shared" si="47"/>
        <v>6</v>
      </c>
      <c r="AK105" s="16">
        <f t="shared" si="48"/>
        <v>5</v>
      </c>
      <c r="AL105" s="16" t="str">
        <f t="shared" si="49"/>
        <v/>
      </c>
      <c r="AM105" s="16">
        <f t="shared" si="50"/>
        <v>3</v>
      </c>
      <c r="AN105" s="16">
        <f t="shared" si="51"/>
        <v>2</v>
      </c>
      <c r="AO105" s="16">
        <f t="shared" si="52"/>
        <v>6</v>
      </c>
      <c r="AP105" s="16">
        <f t="shared" si="54"/>
        <v>6</v>
      </c>
    </row>
    <row r="106" spans="1:44" x14ac:dyDescent="0.25">
      <c r="A106" s="4" t="str">
        <f t="shared" si="31"/>
        <v>71-13.2</v>
      </c>
      <c r="B106" s="16">
        <v>13.184051330409</v>
      </c>
      <c r="C106" s="16">
        <v>71</v>
      </c>
      <c r="D106" s="16" t="s">
        <v>903</v>
      </c>
      <c r="E106" s="16">
        <v>760</v>
      </c>
      <c r="F106" s="16">
        <v>1263.03612073522</v>
      </c>
      <c r="G106" s="16">
        <v>79.165641884632294</v>
      </c>
      <c r="H106" s="16" t="s">
        <v>904</v>
      </c>
      <c r="I106" s="16" t="s">
        <v>140</v>
      </c>
      <c r="J106" s="16" t="s">
        <v>5</v>
      </c>
      <c r="K106" s="16">
        <v>372228.07357667899</v>
      </c>
      <c r="L106" s="16">
        <v>71997.582038935303</v>
      </c>
      <c r="M106" s="4">
        <f>IF(ISERROR(VLOOKUP(A106,BW_2021_04_19!A:K,11,FALSE))=TRUE,(IF(ISERROR(VLOOKUP((CONCATENATE(ROUND(C106,0),"-",ROUND(B106-0.1,1))),BW_2021_04_19!A:K,11,FALSE))=TRUE,(IF(ISERROR(VLOOKUP((CONCATENATE(ROUND(C106,0),"-",ROUND(B106+0.1,1))),BW_2021_04_19!A:K,11,FALSE))=TRUE,(IF(ISERROR(VLOOKUP((CONCATENATE(ROUND(C106,0),"-",ROUND(B106-0.2,1))),BW_2021_04_19!A:K,11,FALSE))=TRUE, (IF(ISERROR(VLOOKUP((CONCATENATE(ROUND(C106,0),"-",ROUND(B106+0.2,1))),BW_2021_04_19!A:K,11,FALSE))=TRUE,"0",VLOOKUP((CONCATENATE(ROUND(C106,0),"-",ROUND(B106+0.2,1))),BW_2021_04_19!A:K,11,FALSE))),VLOOKUP((CONCATENATE(ROUND(C106,0),"-",ROUND(B106-0.2,1))),BW_2021_04_19!A:K,11,FALSE))),VLOOKUP((CONCATENATE(ROUND(C106,0),"-",ROUND(B106+0.1,1))),BW_2021_04_19!A:K,11,FALSE))),VLOOKUP((CONCATENATE(ROUND(C106,0),"-",ROUND(B106-0.1,1))),BW_2021_04_19!A:K,11,FALSE))),VLOOKUP(A106,BW_2021_04_19!A:K,11,FALSE))</f>
        <v>248135.39080010899</v>
      </c>
      <c r="N106" s="4">
        <f t="shared" si="32"/>
        <v>248135.39080010899</v>
      </c>
      <c r="O106" s="4">
        <f t="shared" si="33"/>
        <v>124093</v>
      </c>
      <c r="P106" s="4">
        <f>IF(O106="0","0",O106*1000/Proben_Infos!$J$3*Proben_Infos!$K$3*(0.05/Proben_Infos!$L$3)*(0.001/Proben_Infos!$M$3))</f>
        <v>496372</v>
      </c>
      <c r="Q106" s="16">
        <f>ROUND(100/Proben_Infos!$H$3*P106,0)</f>
        <v>11</v>
      </c>
      <c r="R106" s="12">
        <f>B106+Proben_Infos!$D$3</f>
        <v>13.176151330409001</v>
      </c>
      <c r="S106" s="4" t="str">
        <f t="shared" si="34"/>
        <v>71-13.2</v>
      </c>
      <c r="T106" s="16">
        <f t="shared" si="37"/>
        <v>760</v>
      </c>
      <c r="U106" s="4">
        <f>F106+Proben_Infos!$G$3</f>
        <v>1262.03612073522</v>
      </c>
      <c r="V106" s="16">
        <f t="shared" si="38"/>
        <v>79.2</v>
      </c>
      <c r="W106" s="4" t="str">
        <f t="shared" si="35"/>
        <v>GC_PBMZ_71_RI_1262</v>
      </c>
      <c r="X106" s="4">
        <f>Proben_Infos!$A$3</f>
        <v>72100736</v>
      </c>
      <c r="Y106" s="12" t="str">
        <f>IF(ISNA(VLOOKUP(D106,Proben_Infos!C:E,3,0)),"",VLOOKUP(D106,Proben_Infos!C:E,3,0))</f>
        <v/>
      </c>
      <c r="Z106" s="16" t="str">
        <f t="shared" si="39"/>
        <v>71-13.2</v>
      </c>
      <c r="AA106" s="16" t="str">
        <f t="shared" si="40"/>
        <v>71-13.3</v>
      </c>
      <c r="AB106" s="16" t="str">
        <f t="shared" si="41"/>
        <v>71-13.1</v>
      </c>
      <c r="AC106" s="16" t="str">
        <f t="shared" si="42"/>
        <v>71-13.4</v>
      </c>
      <c r="AD106" s="16" t="str">
        <f t="shared" si="43"/>
        <v>71-13</v>
      </c>
      <c r="AE106" s="16">
        <f t="shared" si="44"/>
        <v>11</v>
      </c>
      <c r="AF106" s="16" t="str">
        <f t="shared" si="45"/>
        <v>GC_PBMZ_71_RI_1262</v>
      </c>
      <c r="AG106" s="16" t="str">
        <f t="shared" si="46"/>
        <v/>
      </c>
      <c r="AH106" s="12" t="str">
        <f t="shared" si="36"/>
        <v/>
      </c>
      <c r="AI106" s="12" t="str">
        <f>IF(ISNA(VLOOKUP(D106,Proben_Infos!L:O,3,0)),"",VLOOKUP(D106,Proben_Infos!L:O,3,0))</f>
        <v/>
      </c>
      <c r="AJ106" s="16" t="str">
        <f t="shared" si="47"/>
        <v/>
      </c>
      <c r="AK106" s="16">
        <f t="shared" si="48"/>
        <v>5</v>
      </c>
      <c r="AL106" s="16">
        <f t="shared" si="49"/>
        <v>4</v>
      </c>
      <c r="AM106" s="16">
        <f t="shared" si="50"/>
        <v>3</v>
      </c>
      <c r="AN106" s="16">
        <f t="shared" si="51"/>
        <v>2</v>
      </c>
      <c r="AO106" s="16">
        <f t="shared" si="52"/>
        <v>5</v>
      </c>
      <c r="AP106" s="16">
        <f t="shared" si="54"/>
        <v>5</v>
      </c>
    </row>
    <row r="107" spans="1:44" x14ac:dyDescent="0.25">
      <c r="A107" s="4" t="str">
        <f t="shared" si="31"/>
        <v>58-13.5</v>
      </c>
      <c r="B107" s="16">
        <v>13.4515977699409</v>
      </c>
      <c r="C107" s="16">
        <v>58</v>
      </c>
      <c r="D107" s="16" t="s">
        <v>1379</v>
      </c>
      <c r="E107" s="16">
        <v>816</v>
      </c>
      <c r="F107" s="16">
        <v>1280.5434129438299</v>
      </c>
      <c r="G107" s="16">
        <v>67.153803981870894</v>
      </c>
      <c r="H107" s="16" t="s">
        <v>1380</v>
      </c>
      <c r="I107" s="16" t="s">
        <v>597</v>
      </c>
      <c r="J107" s="16" t="s">
        <v>5</v>
      </c>
      <c r="K107" s="16">
        <v>618312.49179350596</v>
      </c>
      <c r="L107" s="16">
        <v>255293.89062825</v>
      </c>
      <c r="M107" s="4" t="str">
        <f>IF(ISERROR(VLOOKUP(A107,BW_2021_04_19!A:K,11,FALSE))=TRUE,(IF(ISERROR(VLOOKUP((CONCATENATE(ROUND(C107,0),"-",ROUND(B107-0.1,1))),BW_2021_04_19!A:K,11,FALSE))=TRUE,(IF(ISERROR(VLOOKUP((CONCATENATE(ROUND(C107,0),"-",ROUND(B107+0.1,1))),BW_2021_04_19!A:K,11,FALSE))=TRUE,(IF(ISERROR(VLOOKUP((CONCATENATE(ROUND(C107,0),"-",ROUND(B107-0.2,1))),BW_2021_04_19!A:K,11,FALSE))=TRUE, (IF(ISERROR(VLOOKUP((CONCATENATE(ROUND(C107,0),"-",ROUND(B107+0.2,1))),BW_2021_04_19!A:K,11,FALSE))=TRUE,"0",VLOOKUP((CONCATENATE(ROUND(C107,0),"-",ROUND(B107+0.2,1))),BW_2021_04_19!A:K,11,FALSE))),VLOOKUP((CONCATENATE(ROUND(C107,0),"-",ROUND(B107-0.2,1))),BW_2021_04_19!A:K,11,FALSE))),VLOOKUP((CONCATENATE(ROUND(C107,0),"-",ROUND(B107+0.1,1))),BW_2021_04_19!A:K,11,FALSE))),VLOOKUP((CONCATENATE(ROUND(C107,0),"-",ROUND(B107-0.1,1))),BW_2021_04_19!A:K,11,FALSE))),VLOOKUP(A107,BW_2021_04_19!A:K,11,FALSE))</f>
        <v>0</v>
      </c>
      <c r="N107" s="4" t="str">
        <f t="shared" si="32"/>
        <v>0</v>
      </c>
      <c r="O107" s="4">
        <f t="shared" si="33"/>
        <v>618312</v>
      </c>
      <c r="P107" s="4">
        <f>IF(O107="0","0",O107*1000/Proben_Infos!$J$3*Proben_Infos!$K$3*(0.05/Proben_Infos!$L$3)*(0.001/Proben_Infos!$M$3))</f>
        <v>2473248</v>
      </c>
      <c r="Q107" s="16">
        <f>ROUND(100/Proben_Infos!$H$3*P107,0)</f>
        <v>56</v>
      </c>
      <c r="R107" s="12">
        <f>B107+Proben_Infos!$D$3</f>
        <v>13.443697769940901</v>
      </c>
      <c r="S107" s="4" t="str">
        <f t="shared" si="34"/>
        <v>58-13.4</v>
      </c>
      <c r="T107" s="16">
        <f t="shared" si="37"/>
        <v>816</v>
      </c>
      <c r="U107" s="4">
        <f>F107+Proben_Infos!$G$3</f>
        <v>1279.5434129438299</v>
      </c>
      <c r="V107" s="16">
        <f t="shared" si="38"/>
        <v>67.2</v>
      </c>
      <c r="W107" s="4" t="str">
        <f t="shared" si="35"/>
        <v>GC_PBMZ_58_RI_1280</v>
      </c>
      <c r="X107" s="4">
        <f>Proben_Infos!$A$3</f>
        <v>72100736</v>
      </c>
      <c r="Y107" s="12" t="str">
        <f>IF(ISNA(VLOOKUP(D107,Proben_Infos!C:E,3,0)),"",VLOOKUP(D107,Proben_Infos!C:E,3,0))</f>
        <v/>
      </c>
      <c r="Z107" s="16" t="str">
        <f t="shared" si="39"/>
        <v>58-13.4</v>
      </c>
      <c r="AA107" s="16" t="str">
        <f t="shared" si="40"/>
        <v>58-13.5</v>
      </c>
      <c r="AB107" s="16" t="str">
        <f t="shared" si="41"/>
        <v>58-13.3</v>
      </c>
      <c r="AC107" s="16" t="str">
        <f t="shared" si="42"/>
        <v>58-13.6</v>
      </c>
      <c r="AD107" s="16" t="str">
        <f t="shared" si="43"/>
        <v>58-13.2</v>
      </c>
      <c r="AE107" s="16">
        <f t="shared" si="44"/>
        <v>56</v>
      </c>
      <c r="AF107" s="16" t="str">
        <f t="shared" si="45"/>
        <v>GC_PBMZ_58_RI_1280</v>
      </c>
      <c r="AG107" s="16" t="str">
        <f t="shared" si="46"/>
        <v/>
      </c>
      <c r="AH107" s="12" t="str">
        <f t="shared" si="36"/>
        <v/>
      </c>
      <c r="AI107" s="12" t="str">
        <f>IF(ISNA(VLOOKUP(D107,Proben_Infos!L:O,3,0)),"",VLOOKUP(D107,Proben_Infos!L:O,3,0))</f>
        <v/>
      </c>
      <c r="AJ107" s="16" t="str">
        <f t="shared" si="47"/>
        <v/>
      </c>
      <c r="AK107" s="16">
        <f t="shared" si="48"/>
        <v>5</v>
      </c>
      <c r="AL107" s="16">
        <f t="shared" si="49"/>
        <v>4</v>
      </c>
      <c r="AM107" s="16">
        <f t="shared" si="50"/>
        <v>3</v>
      </c>
      <c r="AN107" s="16">
        <f t="shared" si="51"/>
        <v>2</v>
      </c>
      <c r="AO107" s="16">
        <f t="shared" si="52"/>
        <v>5</v>
      </c>
      <c r="AP107" s="16">
        <f t="shared" si="54"/>
        <v>5</v>
      </c>
    </row>
    <row r="108" spans="1:44" x14ac:dyDescent="0.25">
      <c r="A108" s="4" t="str">
        <f t="shared" si="31"/>
        <v>88-13.5</v>
      </c>
      <c r="B108" s="16">
        <v>13.4557660143648</v>
      </c>
      <c r="C108" s="16">
        <v>88</v>
      </c>
      <c r="D108" s="16" t="s">
        <v>783</v>
      </c>
      <c r="E108" s="16">
        <v>1282</v>
      </c>
      <c r="F108" s="16">
        <v>1280.81616810833</v>
      </c>
      <c r="G108" s="16">
        <v>65.692184291514593</v>
      </c>
      <c r="H108" s="16" t="s">
        <v>784</v>
      </c>
      <c r="I108" s="16" t="s">
        <v>396</v>
      </c>
      <c r="J108" s="16" t="s">
        <v>1767</v>
      </c>
      <c r="K108" s="16">
        <v>3882986.59220705</v>
      </c>
      <c r="L108" s="16">
        <v>1431828.8850334701</v>
      </c>
      <c r="M108" s="4" t="str">
        <f>IF(ISERROR(VLOOKUP(A108,BW_2021_04_19!A:K,11,FALSE))=TRUE,(IF(ISERROR(VLOOKUP((CONCATENATE(ROUND(C108,0),"-",ROUND(B108-0.1,1))),BW_2021_04_19!A:K,11,FALSE))=TRUE,(IF(ISERROR(VLOOKUP((CONCATENATE(ROUND(C108,0),"-",ROUND(B108+0.1,1))),BW_2021_04_19!A:K,11,FALSE))=TRUE,(IF(ISERROR(VLOOKUP((CONCATENATE(ROUND(C108,0),"-",ROUND(B108-0.2,1))),BW_2021_04_19!A:K,11,FALSE))=TRUE, (IF(ISERROR(VLOOKUP((CONCATENATE(ROUND(C108,0),"-",ROUND(B108+0.2,1))),BW_2021_04_19!A:K,11,FALSE))=TRUE,"0",VLOOKUP((CONCATENATE(ROUND(C108,0),"-",ROUND(B108+0.2,1))),BW_2021_04_19!A:K,11,FALSE))),VLOOKUP((CONCATENATE(ROUND(C108,0),"-",ROUND(B108-0.2,1))),BW_2021_04_19!A:K,11,FALSE))),VLOOKUP((CONCATENATE(ROUND(C108,0),"-",ROUND(B108+0.1,1))),BW_2021_04_19!A:K,11,FALSE))),VLOOKUP((CONCATENATE(ROUND(C108,0),"-",ROUND(B108-0.1,1))),BW_2021_04_19!A:K,11,FALSE))),VLOOKUP(A108,BW_2021_04_19!A:K,11,FALSE))</f>
        <v>0</v>
      </c>
      <c r="N108" s="4" t="str">
        <f t="shared" si="32"/>
        <v>0</v>
      </c>
      <c r="O108" s="4">
        <f t="shared" si="33"/>
        <v>3882987</v>
      </c>
      <c r="P108" s="4">
        <f>IF(O108="0","0",O108*1000/Proben_Infos!$J$3*Proben_Infos!$K$3*(0.05/Proben_Infos!$L$3)*(0.001/Proben_Infos!$M$3))</f>
        <v>15531948</v>
      </c>
      <c r="Q108" s="16">
        <f>ROUND(100/Proben_Infos!$H$3*P108,0)</f>
        <v>350</v>
      </c>
      <c r="R108" s="12">
        <f>B108+Proben_Infos!$D$3</f>
        <v>13.4478660143648</v>
      </c>
      <c r="S108" s="4" t="str">
        <f t="shared" si="34"/>
        <v>88-13.4</v>
      </c>
      <c r="T108" s="16">
        <f t="shared" si="37"/>
        <v>1282</v>
      </c>
      <c r="U108" s="4">
        <f>F108+Proben_Infos!$G$3</f>
        <v>1279.81616810833</v>
      </c>
      <c r="V108" s="16">
        <f t="shared" si="38"/>
        <v>65.7</v>
      </c>
      <c r="W108" s="4" t="str">
        <f t="shared" si="35"/>
        <v>GC_PBMZ_88_RI_1280</v>
      </c>
      <c r="X108" s="4">
        <f>Proben_Infos!$A$3</f>
        <v>72100736</v>
      </c>
      <c r="Y108" s="12" t="str">
        <f>IF(ISNA(VLOOKUP(D108,Proben_Infos!C:E,3,0)),"",VLOOKUP(D108,Proben_Infos!C:E,3,0))</f>
        <v/>
      </c>
      <c r="Z108" s="16" t="str">
        <f t="shared" si="39"/>
        <v>88-13.4</v>
      </c>
      <c r="AA108" s="16" t="str">
        <f t="shared" si="40"/>
        <v>88-13.5</v>
      </c>
      <c r="AB108" s="16" t="str">
        <f t="shared" si="41"/>
        <v>88-13.3</v>
      </c>
      <c r="AC108" s="16" t="str">
        <f t="shared" si="42"/>
        <v>88-13.6</v>
      </c>
      <c r="AD108" s="16" t="str">
        <f t="shared" si="43"/>
        <v>88-13.2</v>
      </c>
      <c r="AE108" s="16">
        <f t="shared" si="44"/>
        <v>350</v>
      </c>
      <c r="AF108" s="16" t="str">
        <f t="shared" si="45"/>
        <v>GC_PBMZ_88_RI_1280</v>
      </c>
      <c r="AG108" s="16" t="str">
        <f t="shared" si="46"/>
        <v/>
      </c>
      <c r="AH108" s="12" t="str">
        <f t="shared" si="36"/>
        <v/>
      </c>
      <c r="AI108" s="12" t="str">
        <f>IF(ISNA(VLOOKUP(D108,Proben_Infos!L:O,3,0)),"",VLOOKUP(D108,Proben_Infos!L:O,3,0))</f>
        <v/>
      </c>
      <c r="AJ108" s="16" t="str">
        <f t="shared" si="47"/>
        <v/>
      </c>
      <c r="AK108" s="16">
        <f t="shared" si="48"/>
        <v>5</v>
      </c>
      <c r="AL108" s="16" t="str">
        <f t="shared" si="49"/>
        <v/>
      </c>
      <c r="AM108" s="16">
        <f t="shared" si="50"/>
        <v>3</v>
      </c>
      <c r="AN108" s="16">
        <f t="shared" si="51"/>
        <v>2</v>
      </c>
      <c r="AO108" s="16">
        <f t="shared" si="52"/>
        <v>5</v>
      </c>
      <c r="AP108" s="16">
        <f t="shared" si="54"/>
        <v>5</v>
      </c>
    </row>
    <row r="109" spans="1:44" x14ac:dyDescent="0.25">
      <c r="A109" s="4" t="str">
        <f t="shared" si="31"/>
        <v>79-13.5</v>
      </c>
      <c r="B109" s="16">
        <v>13.5247669234195</v>
      </c>
      <c r="C109" s="16">
        <v>79</v>
      </c>
      <c r="D109" s="16" t="s">
        <v>1381</v>
      </c>
      <c r="E109" s="16">
        <v>1030</v>
      </c>
      <c r="F109" s="16">
        <v>1285.3313434161901</v>
      </c>
      <c r="G109" s="16">
        <v>56.491981454059299</v>
      </c>
      <c r="H109" s="16" t="s">
        <v>1382</v>
      </c>
      <c r="I109" s="16" t="s">
        <v>936</v>
      </c>
      <c r="J109" s="16" t="s">
        <v>5</v>
      </c>
      <c r="K109" s="16">
        <v>407438.46465682698</v>
      </c>
      <c r="L109" s="16">
        <v>85705.961219075805</v>
      </c>
      <c r="M109" s="4" t="str">
        <f>IF(ISERROR(VLOOKUP(A109,BW_2021_04_19!A:K,11,FALSE))=TRUE,(IF(ISERROR(VLOOKUP((CONCATENATE(ROUND(C109,0),"-",ROUND(B109-0.1,1))),BW_2021_04_19!A:K,11,FALSE))=TRUE,(IF(ISERROR(VLOOKUP((CONCATENATE(ROUND(C109,0),"-",ROUND(B109+0.1,1))),BW_2021_04_19!A:K,11,FALSE))=TRUE,(IF(ISERROR(VLOOKUP((CONCATENATE(ROUND(C109,0),"-",ROUND(B109-0.2,1))),BW_2021_04_19!A:K,11,FALSE))=TRUE, (IF(ISERROR(VLOOKUP((CONCATENATE(ROUND(C109,0),"-",ROUND(B109+0.2,1))),BW_2021_04_19!A:K,11,FALSE))=TRUE,"0",VLOOKUP((CONCATENATE(ROUND(C109,0),"-",ROUND(B109+0.2,1))),BW_2021_04_19!A:K,11,FALSE))),VLOOKUP((CONCATENATE(ROUND(C109,0),"-",ROUND(B109-0.2,1))),BW_2021_04_19!A:K,11,FALSE))),VLOOKUP((CONCATENATE(ROUND(C109,0),"-",ROUND(B109+0.1,1))),BW_2021_04_19!A:K,11,FALSE))),VLOOKUP((CONCATENATE(ROUND(C109,0),"-",ROUND(B109-0.1,1))),BW_2021_04_19!A:K,11,FALSE))),VLOOKUP(A109,BW_2021_04_19!A:K,11,FALSE))</f>
        <v>0</v>
      </c>
      <c r="N109" s="4" t="str">
        <f t="shared" si="32"/>
        <v>0</v>
      </c>
      <c r="O109" s="4">
        <f t="shared" si="33"/>
        <v>407438</v>
      </c>
      <c r="P109" s="4">
        <f>IF(O109="0","0",O109*1000/Proben_Infos!$J$3*Proben_Infos!$K$3*(0.05/Proben_Infos!$L$3)*(0.001/Proben_Infos!$M$3))</f>
        <v>1629752</v>
      </c>
      <c r="Q109" s="16">
        <f>ROUND(100/Proben_Infos!$H$3*P109,0)</f>
        <v>37</v>
      </c>
      <c r="R109" s="12">
        <f>B109+Proben_Infos!$D$3</f>
        <v>13.516866923419501</v>
      </c>
      <c r="S109" s="4" t="str">
        <f t="shared" si="34"/>
        <v>79-13.5</v>
      </c>
      <c r="T109" s="16">
        <f t="shared" si="37"/>
        <v>1030</v>
      </c>
      <c r="U109" s="4">
        <f>F109+Proben_Infos!$G$3</f>
        <v>1284.3313434161901</v>
      </c>
      <c r="V109" s="16">
        <f t="shared" si="38"/>
        <v>56.5</v>
      </c>
      <c r="W109" s="4" t="str">
        <f t="shared" si="35"/>
        <v>GC_PBMZ_79_RI_1284</v>
      </c>
      <c r="X109" s="4">
        <f>Proben_Infos!$A$3</f>
        <v>72100736</v>
      </c>
      <c r="Y109" s="12" t="str">
        <f>IF(ISNA(VLOOKUP(D109,Proben_Infos!C:E,3,0)),"",VLOOKUP(D109,Proben_Infos!C:E,3,0))</f>
        <v/>
      </c>
      <c r="Z109" s="16" t="str">
        <f t="shared" si="39"/>
        <v>79-13.5</v>
      </c>
      <c r="AA109" s="16" t="str">
        <f t="shared" si="40"/>
        <v>79-13.6</v>
      </c>
      <c r="AB109" s="16" t="str">
        <f t="shared" si="41"/>
        <v>79-13.4</v>
      </c>
      <c r="AC109" s="16" t="str">
        <f t="shared" si="42"/>
        <v>79-13.7</v>
      </c>
      <c r="AD109" s="16" t="str">
        <f t="shared" si="43"/>
        <v>79-13.3</v>
      </c>
      <c r="AE109" s="16">
        <f t="shared" si="44"/>
        <v>37</v>
      </c>
      <c r="AF109" s="16" t="str">
        <f t="shared" si="45"/>
        <v>GC_PBMZ_79_RI_1284</v>
      </c>
      <c r="AG109" s="16" t="str">
        <f t="shared" si="46"/>
        <v/>
      </c>
      <c r="AH109" s="12" t="str">
        <f t="shared" si="36"/>
        <v/>
      </c>
      <c r="AI109" s="12" t="str">
        <f>IF(ISNA(VLOOKUP(D109,Proben_Infos!L:O,3,0)),"",VLOOKUP(D109,Proben_Infos!L:O,3,0))</f>
        <v/>
      </c>
      <c r="AJ109" s="16" t="str">
        <f t="shared" si="47"/>
        <v/>
      </c>
      <c r="AK109" s="16">
        <f t="shared" si="48"/>
        <v>5</v>
      </c>
      <c r="AL109" s="16">
        <f t="shared" si="49"/>
        <v>4</v>
      </c>
      <c r="AM109" s="16">
        <f t="shared" si="50"/>
        <v>3</v>
      </c>
      <c r="AN109" s="16">
        <f t="shared" si="51"/>
        <v>2</v>
      </c>
      <c r="AO109" s="16">
        <f t="shared" si="52"/>
        <v>5</v>
      </c>
      <c r="AP109" s="16">
        <f t="shared" si="54"/>
        <v>5</v>
      </c>
    </row>
    <row r="110" spans="1:44" x14ac:dyDescent="0.25">
      <c r="A110" s="4" t="str">
        <f t="shared" si="31"/>
        <v>148-13.5</v>
      </c>
      <c r="B110" s="16">
        <v>13.5325315803537</v>
      </c>
      <c r="C110" s="16">
        <v>148</v>
      </c>
      <c r="D110" s="16" t="s">
        <v>718</v>
      </c>
      <c r="E110" s="16">
        <v>1034</v>
      </c>
      <c r="F110" s="16">
        <v>1285.83943508837</v>
      </c>
      <c r="G110" s="16">
        <v>82.6298734312997</v>
      </c>
      <c r="H110" s="16" t="s">
        <v>719</v>
      </c>
      <c r="I110" s="16" t="s">
        <v>257</v>
      </c>
      <c r="J110" s="16" t="s">
        <v>5</v>
      </c>
      <c r="K110" s="16">
        <v>1747089.0572125299</v>
      </c>
      <c r="L110" s="16">
        <v>167420.16154121401</v>
      </c>
      <c r="M110" s="4" t="str">
        <f>IF(ISERROR(VLOOKUP(A110,BW_2021_04_19!A:K,11,FALSE))=TRUE,(IF(ISERROR(VLOOKUP((CONCATENATE(ROUND(C110,0),"-",ROUND(B110-0.1,1))),BW_2021_04_19!A:K,11,FALSE))=TRUE,(IF(ISERROR(VLOOKUP((CONCATENATE(ROUND(C110,0),"-",ROUND(B110+0.1,1))),BW_2021_04_19!A:K,11,FALSE))=TRUE,(IF(ISERROR(VLOOKUP((CONCATENATE(ROUND(C110,0),"-",ROUND(B110-0.2,1))),BW_2021_04_19!A:K,11,FALSE))=TRUE, (IF(ISERROR(VLOOKUP((CONCATENATE(ROUND(C110,0),"-",ROUND(B110+0.2,1))),BW_2021_04_19!A:K,11,FALSE))=TRUE,"0",VLOOKUP((CONCATENATE(ROUND(C110,0),"-",ROUND(B110+0.2,1))),BW_2021_04_19!A:K,11,FALSE))),VLOOKUP((CONCATENATE(ROUND(C110,0),"-",ROUND(B110-0.2,1))),BW_2021_04_19!A:K,11,FALSE))),VLOOKUP((CONCATENATE(ROUND(C110,0),"-",ROUND(B110+0.1,1))),BW_2021_04_19!A:K,11,FALSE))),VLOOKUP((CONCATENATE(ROUND(C110,0),"-",ROUND(B110-0.1,1))),BW_2021_04_19!A:K,11,FALSE))),VLOOKUP(A110,BW_2021_04_19!A:K,11,FALSE))</f>
        <v>0</v>
      </c>
      <c r="N110" s="4" t="str">
        <f t="shared" si="32"/>
        <v>0</v>
      </c>
      <c r="O110" s="4">
        <f t="shared" si="33"/>
        <v>1747089</v>
      </c>
      <c r="P110" s="4">
        <f>IF(O110="0","0",O110*1000/Proben_Infos!$J$3*Proben_Infos!$K$3*(0.05/Proben_Infos!$L$3)*(0.001/Proben_Infos!$M$3))</f>
        <v>6988356</v>
      </c>
      <c r="Q110" s="16">
        <f>ROUND(100/Proben_Infos!$H$3*P110,0)</f>
        <v>157</v>
      </c>
      <c r="R110" s="12">
        <f>B110+Proben_Infos!$D$3</f>
        <v>13.5246315803537</v>
      </c>
      <c r="S110" s="4" t="str">
        <f t="shared" si="34"/>
        <v>148-13.5</v>
      </c>
      <c r="T110" s="16">
        <f t="shared" si="37"/>
        <v>1034</v>
      </c>
      <c r="U110" s="4">
        <f>F110+Proben_Infos!$G$3</f>
        <v>1284.83943508837</v>
      </c>
      <c r="V110" s="16">
        <f t="shared" si="38"/>
        <v>82.6</v>
      </c>
      <c r="W110" s="4" t="str">
        <f t="shared" si="35"/>
        <v>GC_PBMZ_148_RI_1285</v>
      </c>
      <c r="X110" s="4">
        <f>Proben_Infos!$A$3</f>
        <v>72100736</v>
      </c>
      <c r="Y110" s="12" t="str">
        <f>IF(ISNA(VLOOKUP(D110,Proben_Infos!C:E,3,0)),"",VLOOKUP(D110,Proben_Infos!C:E,3,0))</f>
        <v/>
      </c>
      <c r="Z110" s="16" t="str">
        <f t="shared" si="39"/>
        <v>148-13.5</v>
      </c>
      <c r="AA110" s="16" t="str">
        <f t="shared" si="40"/>
        <v>148-13.6</v>
      </c>
      <c r="AB110" s="16" t="str">
        <f t="shared" si="41"/>
        <v>148-13.4</v>
      </c>
      <c r="AC110" s="16" t="str">
        <f t="shared" si="42"/>
        <v>148-13.7</v>
      </c>
      <c r="AD110" s="16" t="str">
        <f t="shared" si="43"/>
        <v>148-13.3</v>
      </c>
      <c r="AE110" s="16">
        <f t="shared" si="44"/>
        <v>157</v>
      </c>
      <c r="AF110" s="16" t="str">
        <f t="shared" si="45"/>
        <v>GC_PBMZ_148_RI_1285</v>
      </c>
      <c r="AG110" s="16" t="str">
        <f t="shared" si="46"/>
        <v/>
      </c>
      <c r="AH110" s="12" t="str">
        <f t="shared" si="36"/>
        <v/>
      </c>
      <c r="AI110" s="12" t="str">
        <f>IF(ISNA(VLOOKUP(D110,Proben_Infos!L:O,3,0)),"",VLOOKUP(D110,Proben_Infos!L:O,3,0))</f>
        <v/>
      </c>
      <c r="AJ110" s="16" t="str">
        <f t="shared" si="47"/>
        <v/>
      </c>
      <c r="AK110" s="16" t="str">
        <f t="shared" si="48"/>
        <v/>
      </c>
      <c r="AL110" s="16">
        <f t="shared" si="49"/>
        <v>4</v>
      </c>
      <c r="AM110" s="16">
        <f t="shared" si="50"/>
        <v>3</v>
      </c>
      <c r="AN110" s="16">
        <f t="shared" si="51"/>
        <v>2</v>
      </c>
      <c r="AO110" s="16">
        <f t="shared" si="52"/>
        <v>4</v>
      </c>
      <c r="AP110" s="16">
        <f t="shared" si="54"/>
        <v>4</v>
      </c>
    </row>
    <row r="111" spans="1:44" x14ac:dyDescent="0.25">
      <c r="A111" s="4" t="str">
        <f t="shared" si="31"/>
        <v>83-13.6</v>
      </c>
      <c r="B111" s="16">
        <v>13.5781263744763</v>
      </c>
      <c r="C111" s="16">
        <v>83.099998474121094</v>
      </c>
      <c r="D111" s="16" t="s">
        <v>1383</v>
      </c>
      <c r="E111" s="16">
        <v>1603</v>
      </c>
      <c r="F111" s="16">
        <v>1288.8229970647201</v>
      </c>
      <c r="G111" s="16">
        <v>54.853451075727399</v>
      </c>
      <c r="H111" s="16" t="s">
        <v>1384</v>
      </c>
      <c r="I111" s="16" t="s">
        <v>1385</v>
      </c>
      <c r="J111" s="16" t="s">
        <v>5</v>
      </c>
      <c r="K111" s="16">
        <v>62564.681727436997</v>
      </c>
      <c r="L111" s="16">
        <v>16886.055178021699</v>
      </c>
      <c r="M111" s="4" t="str">
        <f>IF(ISERROR(VLOOKUP(A111,BW_2021_04_19!A:K,11,FALSE))=TRUE,(IF(ISERROR(VLOOKUP((CONCATENATE(ROUND(C111,0),"-",ROUND(B111-0.1,1))),BW_2021_04_19!A:K,11,FALSE))=TRUE,(IF(ISERROR(VLOOKUP((CONCATENATE(ROUND(C111,0),"-",ROUND(B111+0.1,1))),BW_2021_04_19!A:K,11,FALSE))=TRUE,(IF(ISERROR(VLOOKUP((CONCATENATE(ROUND(C111,0),"-",ROUND(B111-0.2,1))),BW_2021_04_19!A:K,11,FALSE))=TRUE, (IF(ISERROR(VLOOKUP((CONCATENATE(ROUND(C111,0),"-",ROUND(B111+0.2,1))),BW_2021_04_19!A:K,11,FALSE))=TRUE,"0",VLOOKUP((CONCATENATE(ROUND(C111,0),"-",ROUND(B111+0.2,1))),BW_2021_04_19!A:K,11,FALSE))),VLOOKUP((CONCATENATE(ROUND(C111,0),"-",ROUND(B111-0.2,1))),BW_2021_04_19!A:K,11,FALSE))),VLOOKUP((CONCATENATE(ROUND(C111,0),"-",ROUND(B111+0.1,1))),BW_2021_04_19!A:K,11,FALSE))),VLOOKUP((CONCATENATE(ROUND(C111,0),"-",ROUND(B111-0.1,1))),BW_2021_04_19!A:K,11,FALSE))),VLOOKUP(A111,BW_2021_04_19!A:K,11,FALSE))</f>
        <v>0</v>
      </c>
      <c r="N111" s="4" t="str">
        <f t="shared" si="32"/>
        <v>0</v>
      </c>
      <c r="O111" s="4">
        <f t="shared" si="33"/>
        <v>62565</v>
      </c>
      <c r="P111" s="4">
        <f>IF(O111="0","0",O111*1000/Proben_Infos!$J$3*Proben_Infos!$K$3*(0.05/Proben_Infos!$L$3)*(0.001/Proben_Infos!$M$3))</f>
        <v>250260</v>
      </c>
      <c r="Q111" s="16">
        <f>ROUND(100/Proben_Infos!$H$3*P111,0)</f>
        <v>6</v>
      </c>
      <c r="R111" s="12">
        <f>B111+Proben_Infos!$D$3</f>
        <v>13.570226374476301</v>
      </c>
      <c r="S111" s="4" t="str">
        <f t="shared" si="34"/>
        <v>83-13.6</v>
      </c>
      <c r="T111" s="16">
        <f t="shared" si="37"/>
        <v>1603</v>
      </c>
      <c r="U111" s="4">
        <f>F111+Proben_Infos!$G$3</f>
        <v>1287.8229970647201</v>
      </c>
      <c r="V111" s="16">
        <f t="shared" si="38"/>
        <v>54.9</v>
      </c>
      <c r="W111" s="4" t="str">
        <f t="shared" si="35"/>
        <v>GC_PBMZ_83_RI_1288</v>
      </c>
      <c r="X111" s="4">
        <f>Proben_Infos!$A$3</f>
        <v>72100736</v>
      </c>
      <c r="Y111" s="12" t="str">
        <f>IF(ISNA(VLOOKUP(D111,Proben_Infos!C:E,3,0)),"",VLOOKUP(D111,Proben_Infos!C:E,3,0))</f>
        <v/>
      </c>
      <c r="Z111" s="16" t="str">
        <f t="shared" si="39"/>
        <v>83-13.6</v>
      </c>
      <c r="AA111" s="16" t="str">
        <f t="shared" si="40"/>
        <v>83-13.7</v>
      </c>
      <c r="AB111" s="16" t="str">
        <f t="shared" si="41"/>
        <v>83-13.5</v>
      </c>
      <c r="AC111" s="16" t="str">
        <f t="shared" si="42"/>
        <v>83-13.8</v>
      </c>
      <c r="AD111" s="16" t="str">
        <f t="shared" si="43"/>
        <v>83-13.4</v>
      </c>
      <c r="AE111" s="16">
        <f t="shared" si="44"/>
        <v>6</v>
      </c>
      <c r="AF111" s="16" t="str">
        <f t="shared" si="45"/>
        <v>GC_PBMZ_83_RI_1288</v>
      </c>
      <c r="AG111" s="16" t="str">
        <f t="shared" si="46"/>
        <v/>
      </c>
      <c r="AH111" s="12" t="str">
        <f t="shared" si="36"/>
        <v/>
      </c>
      <c r="AI111" s="12" t="str">
        <f>IF(ISNA(VLOOKUP(D111,Proben_Infos!L:O,3,0)),"",VLOOKUP(D111,Proben_Infos!L:O,3,0))</f>
        <v/>
      </c>
      <c r="AJ111" s="16" t="str">
        <f t="shared" si="47"/>
        <v/>
      </c>
      <c r="AK111" s="16">
        <f t="shared" si="48"/>
        <v>5</v>
      </c>
      <c r="AL111" s="16">
        <f t="shared" si="49"/>
        <v>4</v>
      </c>
      <c r="AM111" s="16">
        <f t="shared" si="50"/>
        <v>3</v>
      </c>
      <c r="AN111" s="16">
        <f t="shared" si="51"/>
        <v>2</v>
      </c>
      <c r="AO111" s="16">
        <f t="shared" si="52"/>
        <v>5</v>
      </c>
      <c r="AP111" s="16">
        <f t="shared" si="54"/>
        <v>5</v>
      </c>
    </row>
    <row r="112" spans="1:44" x14ac:dyDescent="0.25">
      <c r="A112" s="4" t="str">
        <f t="shared" si="31"/>
        <v>147-13.6</v>
      </c>
      <c r="B112" s="16">
        <v>13.620566113914</v>
      </c>
      <c r="C112" s="16">
        <v>147</v>
      </c>
      <c r="D112" s="16" t="s">
        <v>604</v>
      </c>
      <c r="E112" s="16">
        <v>1569</v>
      </c>
      <c r="F112" s="16">
        <v>1291.6001034276101</v>
      </c>
      <c r="G112" s="16">
        <v>76.170535527332504</v>
      </c>
      <c r="H112" s="16" t="s">
        <v>605</v>
      </c>
      <c r="I112" s="16" t="s">
        <v>606</v>
      </c>
      <c r="J112" s="16" t="s">
        <v>5</v>
      </c>
      <c r="K112" s="16">
        <v>202128.024556813</v>
      </c>
      <c r="L112" s="16">
        <v>61818.778481895803</v>
      </c>
      <c r="M112" s="4" t="str">
        <f>IF(ISERROR(VLOOKUP(A112,BW_2021_04_19!A:K,11,FALSE))=TRUE,(IF(ISERROR(VLOOKUP((CONCATENATE(ROUND(C112,0),"-",ROUND(B112-0.1,1))),BW_2021_04_19!A:K,11,FALSE))=TRUE,(IF(ISERROR(VLOOKUP((CONCATENATE(ROUND(C112,0),"-",ROUND(B112+0.1,1))),BW_2021_04_19!A:K,11,FALSE))=TRUE,(IF(ISERROR(VLOOKUP((CONCATENATE(ROUND(C112,0),"-",ROUND(B112-0.2,1))),BW_2021_04_19!A:K,11,FALSE))=TRUE, (IF(ISERROR(VLOOKUP((CONCATENATE(ROUND(C112,0),"-",ROUND(B112+0.2,1))),BW_2021_04_19!A:K,11,FALSE))=TRUE,"0",VLOOKUP((CONCATENATE(ROUND(C112,0),"-",ROUND(B112+0.2,1))),BW_2021_04_19!A:K,11,FALSE))),VLOOKUP((CONCATENATE(ROUND(C112,0),"-",ROUND(B112-0.2,1))),BW_2021_04_19!A:K,11,FALSE))),VLOOKUP((CONCATENATE(ROUND(C112,0),"-",ROUND(B112+0.1,1))),BW_2021_04_19!A:K,11,FALSE))),VLOOKUP((CONCATENATE(ROUND(C112,0),"-",ROUND(B112-0.1,1))),BW_2021_04_19!A:K,11,FALSE))),VLOOKUP(A112,BW_2021_04_19!A:K,11,FALSE))</f>
        <v>0</v>
      </c>
      <c r="N112" s="4" t="str">
        <f t="shared" si="32"/>
        <v>0</v>
      </c>
      <c r="O112" s="4">
        <f t="shared" si="33"/>
        <v>202128</v>
      </c>
      <c r="P112" s="4">
        <f>IF(O112="0","0",O112*1000/Proben_Infos!$J$3*Proben_Infos!$K$3*(0.05/Proben_Infos!$L$3)*(0.001/Proben_Infos!$M$3))</f>
        <v>808512</v>
      </c>
      <c r="Q112" s="16">
        <f>ROUND(100/Proben_Infos!$H$3*P112,0)</f>
        <v>18</v>
      </c>
      <c r="R112" s="12">
        <f>B112+Proben_Infos!$D$3</f>
        <v>13.612666113914001</v>
      </c>
      <c r="S112" s="4" t="str">
        <f t="shared" si="34"/>
        <v>147-13.6</v>
      </c>
      <c r="T112" s="16">
        <f t="shared" si="37"/>
        <v>1569</v>
      </c>
      <c r="U112" s="4">
        <f>F112+Proben_Infos!$G$3</f>
        <v>1290.6001034276101</v>
      </c>
      <c r="V112" s="16">
        <f t="shared" si="38"/>
        <v>76.2</v>
      </c>
      <c r="W112" s="4" t="str">
        <f t="shared" si="35"/>
        <v>GC_PBMZ_147_RI_1291</v>
      </c>
      <c r="X112" s="4">
        <f>Proben_Infos!$A$3</f>
        <v>72100736</v>
      </c>
      <c r="Y112" s="12" t="str">
        <f>IF(ISNA(VLOOKUP(D112,Proben_Infos!C:E,3,0)),"",VLOOKUP(D112,Proben_Infos!C:E,3,0))</f>
        <v/>
      </c>
      <c r="Z112" s="16" t="str">
        <f t="shared" si="39"/>
        <v>147-13.6</v>
      </c>
      <c r="AA112" s="16" t="str">
        <f t="shared" si="40"/>
        <v>147-13.7</v>
      </c>
      <c r="AB112" s="16" t="str">
        <f t="shared" si="41"/>
        <v>147-13.5</v>
      </c>
      <c r="AC112" s="16" t="str">
        <f t="shared" si="42"/>
        <v>147-13.8</v>
      </c>
      <c r="AD112" s="16" t="str">
        <f t="shared" si="43"/>
        <v>147-13.4</v>
      </c>
      <c r="AE112" s="16">
        <f t="shared" si="44"/>
        <v>18</v>
      </c>
      <c r="AF112" s="16" t="str">
        <f t="shared" si="45"/>
        <v>GC_PBMZ_147_RI_1291</v>
      </c>
      <c r="AG112" s="16" t="str">
        <f t="shared" si="46"/>
        <v/>
      </c>
      <c r="AH112" s="12" t="str">
        <f t="shared" si="36"/>
        <v/>
      </c>
      <c r="AI112" s="12" t="str">
        <f>IF(ISNA(VLOOKUP(D112,Proben_Infos!L:O,3,0)),"",VLOOKUP(D112,Proben_Infos!L:O,3,0))</f>
        <v/>
      </c>
      <c r="AJ112" s="16" t="str">
        <f t="shared" si="47"/>
        <v/>
      </c>
      <c r="AK112" s="16">
        <f t="shared" si="48"/>
        <v>5</v>
      </c>
      <c r="AL112" s="16">
        <f t="shared" si="49"/>
        <v>4</v>
      </c>
      <c r="AM112" s="16">
        <f t="shared" si="50"/>
        <v>3</v>
      </c>
      <c r="AN112" s="16">
        <f t="shared" si="51"/>
        <v>2</v>
      </c>
      <c r="AO112" s="16">
        <f t="shared" si="52"/>
        <v>5</v>
      </c>
      <c r="AP112" s="16">
        <f t="shared" si="54"/>
        <v>5</v>
      </c>
    </row>
    <row r="113" spans="1:42" x14ac:dyDescent="0.25">
      <c r="A113" s="4" t="str">
        <f t="shared" si="31"/>
        <v>100-13.7</v>
      </c>
      <c r="B113" s="16">
        <v>13.748034863416899</v>
      </c>
      <c r="C113" s="16">
        <v>100.09999847412099</v>
      </c>
      <c r="D113" s="16" t="s">
        <v>1386</v>
      </c>
      <c r="E113" s="16">
        <v>1084</v>
      </c>
      <c r="F113" s="16">
        <v>1299.9412073081801</v>
      </c>
      <c r="G113" s="16">
        <v>61.787231639231699</v>
      </c>
      <c r="H113" s="16" t="s">
        <v>1387</v>
      </c>
      <c r="I113" s="16" t="s">
        <v>1388</v>
      </c>
      <c r="J113" s="16" t="s">
        <v>5</v>
      </c>
      <c r="K113" s="16">
        <v>126977.86685559399</v>
      </c>
      <c r="L113" s="16">
        <v>33035.360933725402</v>
      </c>
      <c r="M113" s="4" t="str">
        <f>IF(ISERROR(VLOOKUP(A113,BW_2021_04_19!A:K,11,FALSE))=TRUE,(IF(ISERROR(VLOOKUP((CONCATENATE(ROUND(C113,0),"-",ROUND(B113-0.1,1))),BW_2021_04_19!A:K,11,FALSE))=TRUE,(IF(ISERROR(VLOOKUP((CONCATENATE(ROUND(C113,0),"-",ROUND(B113+0.1,1))),BW_2021_04_19!A:K,11,FALSE))=TRUE,(IF(ISERROR(VLOOKUP((CONCATENATE(ROUND(C113,0),"-",ROUND(B113-0.2,1))),BW_2021_04_19!A:K,11,FALSE))=TRUE, (IF(ISERROR(VLOOKUP((CONCATENATE(ROUND(C113,0),"-",ROUND(B113+0.2,1))),BW_2021_04_19!A:K,11,FALSE))=TRUE,"0",VLOOKUP((CONCATENATE(ROUND(C113,0),"-",ROUND(B113+0.2,1))),BW_2021_04_19!A:K,11,FALSE))),VLOOKUP((CONCATENATE(ROUND(C113,0),"-",ROUND(B113-0.2,1))),BW_2021_04_19!A:K,11,FALSE))),VLOOKUP((CONCATENATE(ROUND(C113,0),"-",ROUND(B113+0.1,1))),BW_2021_04_19!A:K,11,FALSE))),VLOOKUP((CONCATENATE(ROUND(C113,0),"-",ROUND(B113-0.1,1))),BW_2021_04_19!A:K,11,FALSE))),VLOOKUP(A113,BW_2021_04_19!A:K,11,FALSE))</f>
        <v>0</v>
      </c>
      <c r="N113" s="4" t="str">
        <f t="shared" si="32"/>
        <v>0</v>
      </c>
      <c r="O113" s="4">
        <f t="shared" si="33"/>
        <v>126978</v>
      </c>
      <c r="P113" s="4">
        <f>IF(O113="0","0",O113*1000/Proben_Infos!$J$3*Proben_Infos!$K$3*(0.05/Proben_Infos!$L$3)*(0.001/Proben_Infos!$M$3))</f>
        <v>507912</v>
      </c>
      <c r="Q113" s="16">
        <f>ROUND(100/Proben_Infos!$H$3*P113,0)</f>
        <v>11</v>
      </c>
      <c r="R113" s="12">
        <f>B113+Proben_Infos!$D$3</f>
        <v>13.7401348634169</v>
      </c>
      <c r="S113" s="4" t="str">
        <f t="shared" si="34"/>
        <v>100-13.7</v>
      </c>
      <c r="T113" s="16">
        <f t="shared" si="37"/>
        <v>1084</v>
      </c>
      <c r="U113" s="4">
        <f>F113+Proben_Infos!$G$3</f>
        <v>1298.9412073081801</v>
      </c>
      <c r="V113" s="16">
        <f t="shared" si="38"/>
        <v>61.8</v>
      </c>
      <c r="W113" s="4" t="str">
        <f t="shared" si="35"/>
        <v>GC_PBMZ_100_RI_1299</v>
      </c>
      <c r="X113" s="4">
        <f>Proben_Infos!$A$3</f>
        <v>72100736</v>
      </c>
      <c r="Y113" s="12" t="str">
        <f>IF(ISNA(VLOOKUP(D113,Proben_Infos!C:E,3,0)),"",VLOOKUP(D113,Proben_Infos!C:E,3,0))</f>
        <v/>
      </c>
      <c r="Z113" s="16" t="str">
        <f t="shared" si="39"/>
        <v>100-13.7</v>
      </c>
      <c r="AA113" s="16" t="str">
        <f t="shared" si="40"/>
        <v>100-13.8</v>
      </c>
      <c r="AB113" s="16" t="str">
        <f t="shared" si="41"/>
        <v>100-13.6</v>
      </c>
      <c r="AC113" s="16" t="str">
        <f t="shared" si="42"/>
        <v>100-13.9</v>
      </c>
      <c r="AD113" s="16" t="str">
        <f t="shared" si="43"/>
        <v>100-13.5</v>
      </c>
      <c r="AE113" s="16">
        <f t="shared" si="44"/>
        <v>11</v>
      </c>
      <c r="AF113" s="16" t="str">
        <f t="shared" si="45"/>
        <v>GC_PBMZ_100_RI_1299</v>
      </c>
      <c r="AG113" s="16" t="str">
        <f t="shared" si="46"/>
        <v/>
      </c>
      <c r="AH113" s="12" t="str">
        <f t="shared" si="36"/>
        <v/>
      </c>
      <c r="AI113" s="12" t="str">
        <f>IF(ISNA(VLOOKUP(D113,Proben_Infos!L:O,3,0)),"",VLOOKUP(D113,Proben_Infos!L:O,3,0))</f>
        <v/>
      </c>
      <c r="AJ113" s="16" t="str">
        <f t="shared" si="47"/>
        <v/>
      </c>
      <c r="AK113" s="16">
        <f t="shared" si="48"/>
        <v>5</v>
      </c>
      <c r="AL113" s="16">
        <f t="shared" si="49"/>
        <v>4</v>
      </c>
      <c r="AM113" s="16">
        <f t="shared" si="50"/>
        <v>3</v>
      </c>
      <c r="AN113" s="16">
        <f t="shared" si="51"/>
        <v>2</v>
      </c>
      <c r="AO113" s="16">
        <f t="shared" si="52"/>
        <v>5</v>
      </c>
      <c r="AP113" s="16">
        <f t="shared" si="54"/>
        <v>5</v>
      </c>
    </row>
    <row r="114" spans="1:42" x14ac:dyDescent="0.25">
      <c r="A114" s="4" t="str">
        <f t="shared" si="31"/>
        <v>82-13.8</v>
      </c>
      <c r="B114" s="16">
        <v>13.781866025929499</v>
      </c>
      <c r="C114" s="16">
        <v>82.099998474121094</v>
      </c>
      <c r="D114" s="16" t="s">
        <v>1389</v>
      </c>
      <c r="E114" s="16">
        <v>921</v>
      </c>
      <c r="F114" s="16">
        <v>1302.15499886116</v>
      </c>
      <c r="G114" s="16">
        <v>53.450496943767398</v>
      </c>
      <c r="H114" s="16" t="s">
        <v>1390</v>
      </c>
      <c r="I114" s="16" t="s">
        <v>591</v>
      </c>
      <c r="J114" s="16" t="s">
        <v>5</v>
      </c>
      <c r="K114" s="16">
        <v>180993.74137695701</v>
      </c>
      <c r="L114" s="16">
        <v>99354.764079875997</v>
      </c>
      <c r="M114" s="4" t="str">
        <f>IF(ISERROR(VLOOKUP(A114,BW_2021_04_19!A:K,11,FALSE))=TRUE,(IF(ISERROR(VLOOKUP((CONCATENATE(ROUND(C114,0),"-",ROUND(B114-0.1,1))),BW_2021_04_19!A:K,11,FALSE))=TRUE,(IF(ISERROR(VLOOKUP((CONCATENATE(ROUND(C114,0),"-",ROUND(B114+0.1,1))),BW_2021_04_19!A:K,11,FALSE))=TRUE,(IF(ISERROR(VLOOKUP((CONCATENATE(ROUND(C114,0),"-",ROUND(B114-0.2,1))),BW_2021_04_19!A:K,11,FALSE))=TRUE, (IF(ISERROR(VLOOKUP((CONCATENATE(ROUND(C114,0),"-",ROUND(B114+0.2,1))),BW_2021_04_19!A:K,11,FALSE))=TRUE,"0",VLOOKUP((CONCATENATE(ROUND(C114,0),"-",ROUND(B114+0.2,1))),BW_2021_04_19!A:K,11,FALSE))),VLOOKUP((CONCATENATE(ROUND(C114,0),"-",ROUND(B114-0.2,1))),BW_2021_04_19!A:K,11,FALSE))),VLOOKUP((CONCATENATE(ROUND(C114,0),"-",ROUND(B114+0.1,1))),BW_2021_04_19!A:K,11,FALSE))),VLOOKUP((CONCATENATE(ROUND(C114,0),"-",ROUND(B114-0.1,1))),BW_2021_04_19!A:K,11,FALSE))),VLOOKUP(A114,BW_2021_04_19!A:K,11,FALSE))</f>
        <v>0</v>
      </c>
      <c r="N114" s="4" t="str">
        <f t="shared" si="32"/>
        <v>0</v>
      </c>
      <c r="O114" s="4">
        <f t="shared" si="33"/>
        <v>180994</v>
      </c>
      <c r="P114" s="4">
        <f>IF(O114="0","0",O114*1000/Proben_Infos!$J$3*Proben_Infos!$K$3*(0.05/Proben_Infos!$L$3)*(0.001/Proben_Infos!$M$3))</f>
        <v>723976</v>
      </c>
      <c r="Q114" s="16">
        <f>ROUND(100/Proben_Infos!$H$3*P114,0)</f>
        <v>16</v>
      </c>
      <c r="R114" s="12">
        <f>B114+Proben_Infos!$D$3</f>
        <v>13.7739660259295</v>
      </c>
      <c r="S114" s="4" t="str">
        <f t="shared" si="34"/>
        <v>82-13.8</v>
      </c>
      <c r="T114" s="16">
        <f t="shared" si="37"/>
        <v>921</v>
      </c>
      <c r="U114" s="4">
        <f>F114+Proben_Infos!$G$3</f>
        <v>1301.15499886116</v>
      </c>
      <c r="V114" s="16">
        <f t="shared" si="38"/>
        <v>53.5</v>
      </c>
      <c r="W114" s="4" t="str">
        <f t="shared" si="35"/>
        <v>GC_PBMZ_82_RI_1301</v>
      </c>
      <c r="X114" s="4">
        <f>Proben_Infos!$A$3</f>
        <v>72100736</v>
      </c>
      <c r="Y114" s="12" t="str">
        <f>IF(ISNA(VLOOKUP(D114,Proben_Infos!C:E,3,0)),"",VLOOKUP(D114,Proben_Infos!C:E,3,0))</f>
        <v/>
      </c>
      <c r="Z114" s="16" t="str">
        <f t="shared" si="39"/>
        <v>82-13.8</v>
      </c>
      <c r="AA114" s="16" t="str">
        <f t="shared" si="40"/>
        <v>82-13.9</v>
      </c>
      <c r="AB114" s="16" t="str">
        <f t="shared" si="41"/>
        <v>82-13.7</v>
      </c>
      <c r="AC114" s="16" t="str">
        <f t="shared" si="42"/>
        <v>82-14</v>
      </c>
      <c r="AD114" s="16" t="str">
        <f t="shared" si="43"/>
        <v>82-13.6</v>
      </c>
      <c r="AE114" s="16">
        <f t="shared" si="44"/>
        <v>16</v>
      </c>
      <c r="AF114" s="16" t="str">
        <f t="shared" si="45"/>
        <v>GC_PBMZ_82_RI_1301</v>
      </c>
      <c r="AG114" s="16" t="str">
        <f t="shared" si="46"/>
        <v/>
      </c>
      <c r="AH114" s="12" t="str">
        <f t="shared" si="36"/>
        <v/>
      </c>
      <c r="AI114" s="12" t="str">
        <f>IF(ISNA(VLOOKUP(D114,Proben_Infos!L:O,3,0)),"",VLOOKUP(D114,Proben_Infos!L:O,3,0))</f>
        <v/>
      </c>
      <c r="AJ114" s="16" t="str">
        <f t="shared" si="47"/>
        <v/>
      </c>
      <c r="AK114" s="16">
        <f t="shared" si="48"/>
        <v>5</v>
      </c>
      <c r="AL114" s="16">
        <f t="shared" si="49"/>
        <v>4</v>
      </c>
      <c r="AM114" s="16">
        <f t="shared" si="50"/>
        <v>3</v>
      </c>
      <c r="AN114" s="16">
        <f t="shared" si="51"/>
        <v>2</v>
      </c>
      <c r="AO114" s="16">
        <f t="shared" si="52"/>
        <v>5</v>
      </c>
      <c r="AP114" s="16">
        <f t="shared" si="54"/>
        <v>5</v>
      </c>
    </row>
    <row r="115" spans="1:42" x14ac:dyDescent="0.25">
      <c r="A115" s="4" t="str">
        <f t="shared" si="31"/>
        <v>107-13.8</v>
      </c>
      <c r="B115" s="16">
        <v>13.808971327280799</v>
      </c>
      <c r="C115" s="16">
        <v>107.09999847412099</v>
      </c>
      <c r="D115" s="16" t="s">
        <v>716</v>
      </c>
      <c r="E115" s="16">
        <v>1714</v>
      </c>
      <c r="F115" s="16">
        <v>1303.92867386124</v>
      </c>
      <c r="G115" s="16">
        <v>65.244299907719494</v>
      </c>
      <c r="H115" s="16" t="s">
        <v>717</v>
      </c>
      <c r="I115" s="16" t="s">
        <v>715</v>
      </c>
      <c r="J115" s="16" t="s">
        <v>5</v>
      </c>
      <c r="K115" s="16">
        <v>480248.55581550702</v>
      </c>
      <c r="L115" s="16">
        <v>93329.997188953494</v>
      </c>
      <c r="M115" s="4" t="str">
        <f>IF(ISERROR(VLOOKUP(A115,BW_2021_04_19!A:K,11,FALSE))=TRUE,(IF(ISERROR(VLOOKUP((CONCATENATE(ROUND(C115,0),"-",ROUND(B115-0.1,1))),BW_2021_04_19!A:K,11,FALSE))=TRUE,(IF(ISERROR(VLOOKUP((CONCATENATE(ROUND(C115,0),"-",ROUND(B115+0.1,1))),BW_2021_04_19!A:K,11,FALSE))=TRUE,(IF(ISERROR(VLOOKUP((CONCATENATE(ROUND(C115,0),"-",ROUND(B115-0.2,1))),BW_2021_04_19!A:K,11,FALSE))=TRUE, (IF(ISERROR(VLOOKUP((CONCATENATE(ROUND(C115,0),"-",ROUND(B115+0.2,1))),BW_2021_04_19!A:K,11,FALSE))=TRUE,"0",VLOOKUP((CONCATENATE(ROUND(C115,0),"-",ROUND(B115+0.2,1))),BW_2021_04_19!A:K,11,FALSE))),VLOOKUP((CONCATENATE(ROUND(C115,0),"-",ROUND(B115-0.2,1))),BW_2021_04_19!A:K,11,FALSE))),VLOOKUP((CONCATENATE(ROUND(C115,0),"-",ROUND(B115+0.1,1))),BW_2021_04_19!A:K,11,FALSE))),VLOOKUP((CONCATENATE(ROUND(C115,0),"-",ROUND(B115-0.1,1))),BW_2021_04_19!A:K,11,FALSE))),VLOOKUP(A115,BW_2021_04_19!A:K,11,FALSE))</f>
        <v>0</v>
      </c>
      <c r="N115" s="4" t="str">
        <f t="shared" si="32"/>
        <v>0</v>
      </c>
      <c r="O115" s="4">
        <f t="shared" si="33"/>
        <v>480249</v>
      </c>
      <c r="P115" s="4">
        <f>IF(O115="0","0",O115*1000/Proben_Infos!$J$3*Proben_Infos!$K$3*(0.05/Proben_Infos!$L$3)*(0.001/Proben_Infos!$M$3))</f>
        <v>1920996</v>
      </c>
      <c r="Q115" s="16">
        <f>ROUND(100/Proben_Infos!$H$3*P115,0)</f>
        <v>43</v>
      </c>
      <c r="R115" s="12">
        <f>B115+Proben_Infos!$D$3</f>
        <v>13.8010713272808</v>
      </c>
      <c r="S115" s="4" t="str">
        <f t="shared" si="34"/>
        <v>107-13.8</v>
      </c>
      <c r="T115" s="16">
        <f t="shared" si="37"/>
        <v>1714</v>
      </c>
      <c r="U115" s="4">
        <f>F115+Proben_Infos!$G$3</f>
        <v>1302.92867386124</v>
      </c>
      <c r="V115" s="16">
        <f t="shared" si="38"/>
        <v>65.2</v>
      </c>
      <c r="W115" s="4" t="str">
        <f t="shared" si="35"/>
        <v>GC_PBMZ_107_RI_1303</v>
      </c>
      <c r="X115" s="4">
        <f>Proben_Infos!$A$3</f>
        <v>72100736</v>
      </c>
      <c r="Y115" s="12" t="str">
        <f>IF(ISNA(VLOOKUP(D115,Proben_Infos!C:E,3,0)),"",VLOOKUP(D115,Proben_Infos!C:E,3,0))</f>
        <v/>
      </c>
      <c r="Z115" s="16" t="str">
        <f t="shared" si="39"/>
        <v>107-13.8</v>
      </c>
      <c r="AA115" s="16" t="str">
        <f t="shared" si="40"/>
        <v>107-13.9</v>
      </c>
      <c r="AB115" s="16" t="str">
        <f t="shared" si="41"/>
        <v>107-13.7</v>
      </c>
      <c r="AC115" s="16" t="str">
        <f t="shared" si="42"/>
        <v>107-14</v>
      </c>
      <c r="AD115" s="16" t="str">
        <f t="shared" si="43"/>
        <v>107-13.6</v>
      </c>
      <c r="AE115" s="16">
        <f t="shared" si="44"/>
        <v>43</v>
      </c>
      <c r="AF115" s="16" t="str">
        <f t="shared" si="45"/>
        <v>GC_PBMZ_107_RI_1303</v>
      </c>
      <c r="AG115" s="16" t="str">
        <f t="shared" si="46"/>
        <v/>
      </c>
      <c r="AH115" s="12" t="str">
        <f t="shared" si="36"/>
        <v/>
      </c>
      <c r="AI115" s="12" t="str">
        <f>IF(ISNA(VLOOKUP(D115,Proben_Infos!L:O,3,0)),"",VLOOKUP(D115,Proben_Infos!L:O,3,0))</f>
        <v/>
      </c>
      <c r="AJ115" s="16" t="str">
        <f t="shared" si="47"/>
        <v/>
      </c>
      <c r="AK115" s="16">
        <f t="shared" si="48"/>
        <v>5</v>
      </c>
      <c r="AL115" s="16">
        <f t="shared" si="49"/>
        <v>4</v>
      </c>
      <c r="AM115" s="16">
        <f t="shared" si="50"/>
        <v>3</v>
      </c>
      <c r="AN115" s="16">
        <f t="shared" si="51"/>
        <v>2</v>
      </c>
      <c r="AO115" s="16">
        <f t="shared" si="52"/>
        <v>5</v>
      </c>
      <c r="AP115" s="16">
        <f t="shared" si="54"/>
        <v>5</v>
      </c>
    </row>
    <row r="116" spans="1:42" x14ac:dyDescent="0.25">
      <c r="A116" s="4" t="str">
        <f t="shared" si="31"/>
        <v>148-13.9</v>
      </c>
      <c r="B116" s="16">
        <v>13.8624376655817</v>
      </c>
      <c r="C116" s="16">
        <v>148</v>
      </c>
      <c r="D116" s="16" t="s">
        <v>1391</v>
      </c>
      <c r="E116" s="16">
        <v>1389</v>
      </c>
      <c r="F116" s="16">
        <v>1307.4273218327701</v>
      </c>
      <c r="G116" s="16">
        <v>71.137671338722498</v>
      </c>
      <c r="H116" s="16" t="s">
        <v>1392</v>
      </c>
      <c r="I116" s="16" t="s">
        <v>893</v>
      </c>
      <c r="J116" s="16" t="s">
        <v>5</v>
      </c>
      <c r="K116" s="16">
        <v>156471.11562276201</v>
      </c>
      <c r="L116" s="16">
        <v>44345.572254599603</v>
      </c>
      <c r="M116" s="4" t="str">
        <f>IF(ISERROR(VLOOKUP(A116,BW_2021_04_19!A:K,11,FALSE))=TRUE,(IF(ISERROR(VLOOKUP((CONCATENATE(ROUND(C116,0),"-",ROUND(B116-0.1,1))),BW_2021_04_19!A:K,11,FALSE))=TRUE,(IF(ISERROR(VLOOKUP((CONCATENATE(ROUND(C116,0),"-",ROUND(B116+0.1,1))),BW_2021_04_19!A:K,11,FALSE))=TRUE,(IF(ISERROR(VLOOKUP((CONCATENATE(ROUND(C116,0),"-",ROUND(B116-0.2,1))),BW_2021_04_19!A:K,11,FALSE))=TRUE, (IF(ISERROR(VLOOKUP((CONCATENATE(ROUND(C116,0),"-",ROUND(B116+0.2,1))),BW_2021_04_19!A:K,11,FALSE))=TRUE,"0",VLOOKUP((CONCATENATE(ROUND(C116,0),"-",ROUND(B116+0.2,1))),BW_2021_04_19!A:K,11,FALSE))),VLOOKUP((CONCATENATE(ROUND(C116,0),"-",ROUND(B116-0.2,1))),BW_2021_04_19!A:K,11,FALSE))),VLOOKUP((CONCATENATE(ROUND(C116,0),"-",ROUND(B116+0.1,1))),BW_2021_04_19!A:K,11,FALSE))),VLOOKUP((CONCATENATE(ROUND(C116,0),"-",ROUND(B116-0.1,1))),BW_2021_04_19!A:K,11,FALSE))),VLOOKUP(A116,BW_2021_04_19!A:K,11,FALSE))</f>
        <v>0</v>
      </c>
      <c r="N116" s="4" t="str">
        <f t="shared" si="32"/>
        <v>0</v>
      </c>
      <c r="O116" s="4">
        <f t="shared" si="33"/>
        <v>156471</v>
      </c>
      <c r="P116" s="4">
        <f>IF(O116="0","0",O116*1000/Proben_Infos!$J$3*Proben_Infos!$K$3*(0.05/Proben_Infos!$L$3)*(0.001/Proben_Infos!$M$3))</f>
        <v>625884</v>
      </c>
      <c r="Q116" s="16">
        <f>ROUND(100/Proben_Infos!$H$3*P116,0)</f>
        <v>14</v>
      </c>
      <c r="R116" s="12">
        <f>B116+Proben_Infos!$D$3</f>
        <v>13.854537665581701</v>
      </c>
      <c r="S116" s="4" t="str">
        <f t="shared" si="34"/>
        <v>148-13.9</v>
      </c>
      <c r="T116" s="16">
        <f t="shared" si="37"/>
        <v>1389</v>
      </c>
      <c r="U116" s="4">
        <f>F116+Proben_Infos!$G$3</f>
        <v>1306.4273218327701</v>
      </c>
      <c r="V116" s="16">
        <f t="shared" si="38"/>
        <v>71.099999999999994</v>
      </c>
      <c r="W116" s="4" t="str">
        <f t="shared" si="35"/>
        <v>GC_PBMZ_148_RI_1306</v>
      </c>
      <c r="X116" s="4">
        <f>Proben_Infos!$A$3</f>
        <v>72100736</v>
      </c>
      <c r="Y116" s="12" t="str">
        <f>IF(ISNA(VLOOKUP(D116,Proben_Infos!C:E,3,0)),"",VLOOKUP(D116,Proben_Infos!C:E,3,0))</f>
        <v/>
      </c>
      <c r="Z116" s="16" t="str">
        <f t="shared" si="39"/>
        <v>148-13.9</v>
      </c>
      <c r="AA116" s="16" t="str">
        <f t="shared" si="40"/>
        <v>148-14</v>
      </c>
      <c r="AB116" s="16" t="str">
        <f t="shared" si="41"/>
        <v>148-13.8</v>
      </c>
      <c r="AC116" s="16" t="str">
        <f t="shared" si="42"/>
        <v>148-14.1</v>
      </c>
      <c r="AD116" s="16" t="str">
        <f t="shared" si="43"/>
        <v>148-13.7</v>
      </c>
      <c r="AE116" s="16">
        <f t="shared" si="44"/>
        <v>14</v>
      </c>
      <c r="AF116" s="16" t="str">
        <f t="shared" si="45"/>
        <v>GC_PBMZ_148_RI_1306</v>
      </c>
      <c r="AG116" s="16" t="str">
        <f t="shared" si="46"/>
        <v/>
      </c>
      <c r="AH116" s="12" t="str">
        <f t="shared" si="36"/>
        <v/>
      </c>
      <c r="AI116" s="12" t="str">
        <f>IF(ISNA(VLOOKUP(D116,Proben_Infos!L:O,3,0)),"",VLOOKUP(D116,Proben_Infos!L:O,3,0))</f>
        <v/>
      </c>
      <c r="AJ116" s="16" t="str">
        <f t="shared" si="47"/>
        <v/>
      </c>
      <c r="AK116" s="16">
        <f t="shared" si="48"/>
        <v>5</v>
      </c>
      <c r="AL116" s="16" t="str">
        <f t="shared" si="49"/>
        <v/>
      </c>
      <c r="AM116" s="16">
        <f t="shared" si="50"/>
        <v>3</v>
      </c>
      <c r="AN116" s="16">
        <f t="shared" si="51"/>
        <v>2</v>
      </c>
      <c r="AO116" s="16">
        <f t="shared" si="52"/>
        <v>5</v>
      </c>
      <c r="AP116" s="16">
        <f t="shared" si="54"/>
        <v>5</v>
      </c>
    </row>
    <row r="117" spans="1:42" x14ac:dyDescent="0.25">
      <c r="A117" s="4" t="str">
        <f t="shared" si="31"/>
        <v>83-14</v>
      </c>
      <c r="B117" s="16">
        <v>14.0404516257432</v>
      </c>
      <c r="C117" s="16">
        <v>83.099998474121094</v>
      </c>
      <c r="D117" s="16" t="s">
        <v>1802</v>
      </c>
      <c r="E117" s="16">
        <v>2056</v>
      </c>
      <c r="F117" s="16">
        <v>1319.07592542926</v>
      </c>
      <c r="G117" s="16">
        <v>53.265660356419403</v>
      </c>
      <c r="H117" s="16" t="s">
        <v>1803</v>
      </c>
      <c r="I117" s="16" t="s">
        <v>1804</v>
      </c>
      <c r="J117" s="16" t="s">
        <v>5</v>
      </c>
      <c r="K117" s="16">
        <v>184574.96743110401</v>
      </c>
      <c r="L117" s="16">
        <v>60073.687309762703</v>
      </c>
      <c r="M117" s="4" t="str">
        <f>IF(ISERROR(VLOOKUP(A117,BW_2021_04_19!A:K,11,FALSE))=TRUE,(IF(ISERROR(VLOOKUP((CONCATENATE(ROUND(C117,0),"-",ROUND(B117-0.1,1))),BW_2021_04_19!A:K,11,FALSE))=TRUE,(IF(ISERROR(VLOOKUP((CONCATENATE(ROUND(C117,0),"-",ROUND(B117+0.1,1))),BW_2021_04_19!A:K,11,FALSE))=TRUE,(IF(ISERROR(VLOOKUP((CONCATENATE(ROUND(C117,0),"-",ROUND(B117-0.2,1))),BW_2021_04_19!A:K,11,FALSE))=TRUE, (IF(ISERROR(VLOOKUP((CONCATENATE(ROUND(C117,0),"-",ROUND(B117+0.2,1))),BW_2021_04_19!A:K,11,FALSE))=TRUE,"0",VLOOKUP((CONCATENATE(ROUND(C117,0),"-",ROUND(B117+0.2,1))),BW_2021_04_19!A:K,11,FALSE))),VLOOKUP((CONCATENATE(ROUND(C117,0),"-",ROUND(B117-0.2,1))),BW_2021_04_19!A:K,11,FALSE))),VLOOKUP((CONCATENATE(ROUND(C117,0),"-",ROUND(B117+0.1,1))),BW_2021_04_19!A:K,11,FALSE))),VLOOKUP((CONCATENATE(ROUND(C117,0),"-",ROUND(B117-0.1,1))),BW_2021_04_19!A:K,11,FALSE))),VLOOKUP(A117,BW_2021_04_19!A:K,11,FALSE))</f>
        <v>0</v>
      </c>
      <c r="N117" s="4" t="str">
        <f t="shared" si="32"/>
        <v>0</v>
      </c>
      <c r="O117" s="4">
        <f t="shared" si="33"/>
        <v>184575</v>
      </c>
      <c r="P117" s="4">
        <f>IF(O117="0","0",O117*1000/Proben_Infos!$J$3*Proben_Infos!$K$3*(0.05/Proben_Infos!$L$3)*(0.001/Proben_Infos!$M$3))</f>
        <v>738300</v>
      </c>
      <c r="Q117" s="16">
        <f>ROUND(100/Proben_Infos!$H$3*P117,0)</f>
        <v>17</v>
      </c>
      <c r="R117" s="12">
        <f>B117+Proben_Infos!$D$3</f>
        <v>14.032551625743201</v>
      </c>
      <c r="S117" s="4" t="str">
        <f t="shared" si="34"/>
        <v>83-14</v>
      </c>
      <c r="T117" s="16">
        <f t="shared" si="37"/>
        <v>2056</v>
      </c>
      <c r="U117" s="4">
        <f>F117+Proben_Infos!$G$3</f>
        <v>1318.07592542926</v>
      </c>
      <c r="V117" s="16">
        <f t="shared" si="38"/>
        <v>53.3</v>
      </c>
      <c r="W117" s="4" t="str">
        <f t="shared" si="35"/>
        <v>GC_PBMZ_83_RI_1318</v>
      </c>
      <c r="X117" s="4">
        <f>Proben_Infos!$A$3</f>
        <v>72100736</v>
      </c>
      <c r="Y117" s="12" t="str">
        <f>IF(ISNA(VLOOKUP(D117,Proben_Infos!C:E,3,0)),"",VLOOKUP(D117,Proben_Infos!C:E,3,0))</f>
        <v/>
      </c>
      <c r="Z117" s="16" t="str">
        <f t="shared" si="39"/>
        <v>83-14</v>
      </c>
      <c r="AA117" s="16" t="str">
        <f t="shared" si="40"/>
        <v>83-14.1</v>
      </c>
      <c r="AB117" s="16" t="str">
        <f t="shared" si="41"/>
        <v>83-13.9</v>
      </c>
      <c r="AC117" s="16" t="str">
        <f t="shared" si="42"/>
        <v>83-14.2</v>
      </c>
      <c r="AD117" s="16" t="str">
        <f t="shared" si="43"/>
        <v>83-13.8</v>
      </c>
      <c r="AE117" s="16">
        <f t="shared" si="44"/>
        <v>17</v>
      </c>
      <c r="AF117" s="16" t="str">
        <f t="shared" si="45"/>
        <v>GC_PBMZ_83_RI_1318</v>
      </c>
      <c r="AG117" s="16" t="str">
        <f t="shared" si="46"/>
        <v/>
      </c>
      <c r="AH117" s="12" t="str">
        <f t="shared" si="36"/>
        <v/>
      </c>
      <c r="AI117" s="12" t="str">
        <f>IF(ISNA(VLOOKUP(D117,Proben_Infos!L:O,3,0)),"",VLOOKUP(D117,Proben_Infos!L:O,3,0))</f>
        <v/>
      </c>
      <c r="AJ117" s="16" t="str">
        <f t="shared" si="47"/>
        <v/>
      </c>
      <c r="AK117" s="16">
        <f t="shared" si="48"/>
        <v>5</v>
      </c>
      <c r="AL117" s="16">
        <f t="shared" si="49"/>
        <v>4</v>
      </c>
      <c r="AM117" s="16">
        <f t="shared" si="50"/>
        <v>3</v>
      </c>
      <c r="AN117" s="16">
        <f t="shared" si="51"/>
        <v>2</v>
      </c>
      <c r="AO117" s="16">
        <f t="shared" si="52"/>
        <v>5</v>
      </c>
      <c r="AP117" s="16">
        <f t="shared" si="54"/>
        <v>5</v>
      </c>
    </row>
    <row r="118" spans="1:42" x14ac:dyDescent="0.25">
      <c r="A118" s="4" t="str">
        <f t="shared" si="31"/>
        <v>112-14.2</v>
      </c>
      <c r="B118" s="16">
        <v>14.2206623445008</v>
      </c>
      <c r="C118" s="16">
        <v>112.09999847412099</v>
      </c>
      <c r="D118" s="16" t="s">
        <v>1393</v>
      </c>
      <c r="E118" s="16">
        <v>961</v>
      </c>
      <c r="F118" s="16">
        <v>1330.8682771343799</v>
      </c>
      <c r="G118" s="16">
        <v>67.136273730985593</v>
      </c>
      <c r="H118" s="16" t="s">
        <v>1394</v>
      </c>
      <c r="I118" s="16" t="s">
        <v>1395</v>
      </c>
      <c r="J118" s="16" t="s">
        <v>5</v>
      </c>
      <c r="K118" s="16">
        <v>215799.789527872</v>
      </c>
      <c r="L118" s="16">
        <v>78412.703164303093</v>
      </c>
      <c r="M118" s="4" t="str">
        <f>IF(ISERROR(VLOOKUP(A118,BW_2021_04_19!A:K,11,FALSE))=TRUE,(IF(ISERROR(VLOOKUP((CONCATENATE(ROUND(C118,0),"-",ROUND(B118-0.1,1))),BW_2021_04_19!A:K,11,FALSE))=TRUE,(IF(ISERROR(VLOOKUP((CONCATENATE(ROUND(C118,0),"-",ROUND(B118+0.1,1))),BW_2021_04_19!A:K,11,FALSE))=TRUE,(IF(ISERROR(VLOOKUP((CONCATENATE(ROUND(C118,0),"-",ROUND(B118-0.2,1))),BW_2021_04_19!A:K,11,FALSE))=TRUE, (IF(ISERROR(VLOOKUP((CONCATENATE(ROUND(C118,0),"-",ROUND(B118+0.2,1))),BW_2021_04_19!A:K,11,FALSE))=TRUE,"0",VLOOKUP((CONCATENATE(ROUND(C118,0),"-",ROUND(B118+0.2,1))),BW_2021_04_19!A:K,11,FALSE))),VLOOKUP((CONCATENATE(ROUND(C118,0),"-",ROUND(B118-0.2,1))),BW_2021_04_19!A:K,11,FALSE))),VLOOKUP((CONCATENATE(ROUND(C118,0),"-",ROUND(B118+0.1,1))),BW_2021_04_19!A:K,11,FALSE))),VLOOKUP((CONCATENATE(ROUND(C118,0),"-",ROUND(B118-0.1,1))),BW_2021_04_19!A:K,11,FALSE))),VLOOKUP(A118,BW_2021_04_19!A:K,11,FALSE))</f>
        <v>0</v>
      </c>
      <c r="N118" s="4" t="str">
        <f t="shared" si="32"/>
        <v>0</v>
      </c>
      <c r="O118" s="4">
        <f t="shared" si="33"/>
        <v>215800</v>
      </c>
      <c r="P118" s="4">
        <f>IF(O118="0","0",O118*1000/Proben_Infos!$J$3*Proben_Infos!$K$3*(0.05/Proben_Infos!$L$3)*(0.001/Proben_Infos!$M$3))</f>
        <v>863200</v>
      </c>
      <c r="Q118" s="16">
        <f>ROUND(100/Proben_Infos!$H$3*P118,0)</f>
        <v>19</v>
      </c>
      <c r="R118" s="12">
        <f>B118+Proben_Infos!$D$3</f>
        <v>14.212762344500801</v>
      </c>
      <c r="S118" s="4" t="str">
        <f t="shared" si="34"/>
        <v>112-14.2</v>
      </c>
      <c r="T118" s="16">
        <f t="shared" si="37"/>
        <v>961</v>
      </c>
      <c r="U118" s="4">
        <f>F118+Proben_Infos!$G$3</f>
        <v>1329.8682771343799</v>
      </c>
      <c r="V118" s="16">
        <f t="shared" si="38"/>
        <v>67.099999999999994</v>
      </c>
      <c r="W118" s="4" t="str">
        <f t="shared" si="35"/>
        <v>GC_PBMZ_112_RI_1330</v>
      </c>
      <c r="X118" s="4">
        <f>Proben_Infos!$A$3</f>
        <v>72100736</v>
      </c>
      <c r="Y118" s="12" t="str">
        <f>IF(ISNA(VLOOKUP(D118,Proben_Infos!C:E,3,0)),"",VLOOKUP(D118,Proben_Infos!C:E,3,0))</f>
        <v/>
      </c>
      <c r="Z118" s="16" t="str">
        <f t="shared" si="39"/>
        <v>112-14.2</v>
      </c>
      <c r="AA118" s="16" t="str">
        <f t="shared" si="40"/>
        <v>112-14.3</v>
      </c>
      <c r="AB118" s="16" t="str">
        <f t="shared" si="41"/>
        <v>112-14.1</v>
      </c>
      <c r="AC118" s="16" t="str">
        <f t="shared" si="42"/>
        <v>112-14.4</v>
      </c>
      <c r="AD118" s="16" t="str">
        <f t="shared" si="43"/>
        <v>112-14</v>
      </c>
      <c r="AE118" s="16">
        <f t="shared" si="44"/>
        <v>19</v>
      </c>
      <c r="AF118" s="16" t="str">
        <f t="shared" si="45"/>
        <v>GC_PBMZ_112_RI_1330</v>
      </c>
      <c r="AG118" s="16" t="str">
        <f t="shared" si="46"/>
        <v/>
      </c>
      <c r="AH118" s="12" t="str">
        <f t="shared" si="36"/>
        <v/>
      </c>
      <c r="AI118" s="12" t="str">
        <f>IF(ISNA(VLOOKUP(D118,Proben_Infos!L:O,3,0)),"",VLOOKUP(D118,Proben_Infos!L:O,3,0))</f>
        <v/>
      </c>
      <c r="AJ118" s="16" t="str">
        <f t="shared" si="47"/>
        <v/>
      </c>
      <c r="AK118" s="16">
        <f t="shared" si="48"/>
        <v>5</v>
      </c>
      <c r="AL118" s="16">
        <f t="shared" si="49"/>
        <v>4</v>
      </c>
      <c r="AM118" s="16">
        <f t="shared" si="50"/>
        <v>3</v>
      </c>
      <c r="AN118" s="16">
        <f t="shared" si="51"/>
        <v>2</v>
      </c>
      <c r="AO118" s="16">
        <f t="shared" si="52"/>
        <v>5</v>
      </c>
      <c r="AP118" s="16">
        <f t="shared" si="54"/>
        <v>5</v>
      </c>
    </row>
    <row r="119" spans="1:42" x14ac:dyDescent="0.25">
      <c r="A119" s="4" t="str">
        <f t="shared" si="31"/>
        <v>105-14.3</v>
      </c>
      <c r="B119" s="16">
        <v>14.264118125477401</v>
      </c>
      <c r="C119" s="16">
        <v>105</v>
      </c>
      <c r="D119" s="16" t="s">
        <v>370</v>
      </c>
      <c r="E119" s="16">
        <v>1368</v>
      </c>
      <c r="F119" s="16">
        <v>1333.71186966</v>
      </c>
      <c r="G119" s="16">
        <v>65.976324205608904</v>
      </c>
      <c r="H119" s="16" t="s">
        <v>371</v>
      </c>
      <c r="I119" s="16" t="s">
        <v>336</v>
      </c>
      <c r="J119" s="16" t="s">
        <v>5</v>
      </c>
      <c r="K119" s="16">
        <v>195394.55771431499</v>
      </c>
      <c r="L119" s="16">
        <v>24294.6294415751</v>
      </c>
      <c r="M119" s="4" t="str">
        <f>IF(ISERROR(VLOOKUP(A119,BW_2021_04_19!A:K,11,FALSE))=TRUE,(IF(ISERROR(VLOOKUP((CONCATENATE(ROUND(C119,0),"-",ROUND(B119-0.1,1))),BW_2021_04_19!A:K,11,FALSE))=TRUE,(IF(ISERROR(VLOOKUP((CONCATENATE(ROUND(C119,0),"-",ROUND(B119+0.1,1))),BW_2021_04_19!A:K,11,FALSE))=TRUE,(IF(ISERROR(VLOOKUP((CONCATENATE(ROUND(C119,0),"-",ROUND(B119-0.2,1))),BW_2021_04_19!A:K,11,FALSE))=TRUE, (IF(ISERROR(VLOOKUP((CONCATENATE(ROUND(C119,0),"-",ROUND(B119+0.2,1))),BW_2021_04_19!A:K,11,FALSE))=TRUE,"0",VLOOKUP((CONCATENATE(ROUND(C119,0),"-",ROUND(B119+0.2,1))),BW_2021_04_19!A:K,11,FALSE))),VLOOKUP((CONCATENATE(ROUND(C119,0),"-",ROUND(B119-0.2,1))),BW_2021_04_19!A:K,11,FALSE))),VLOOKUP((CONCATENATE(ROUND(C119,0),"-",ROUND(B119+0.1,1))),BW_2021_04_19!A:K,11,FALSE))),VLOOKUP((CONCATENATE(ROUND(C119,0),"-",ROUND(B119-0.1,1))),BW_2021_04_19!A:K,11,FALSE))),VLOOKUP(A119,BW_2021_04_19!A:K,11,FALSE))</f>
        <v>0</v>
      </c>
      <c r="N119" s="4" t="str">
        <f t="shared" si="32"/>
        <v>0</v>
      </c>
      <c r="O119" s="4">
        <f t="shared" si="33"/>
        <v>195395</v>
      </c>
      <c r="P119" s="4">
        <f>IF(O119="0","0",O119*1000/Proben_Infos!$J$3*Proben_Infos!$K$3*(0.05/Proben_Infos!$L$3)*(0.001/Proben_Infos!$M$3))</f>
        <v>781580</v>
      </c>
      <c r="Q119" s="16">
        <f>ROUND(100/Proben_Infos!$H$3*P119,0)</f>
        <v>18</v>
      </c>
      <c r="R119" s="12">
        <f>B119+Proben_Infos!$D$3</f>
        <v>14.256218125477401</v>
      </c>
      <c r="S119" s="4" t="str">
        <f t="shared" si="34"/>
        <v>105-14.3</v>
      </c>
      <c r="T119" s="16">
        <f t="shared" si="37"/>
        <v>1368</v>
      </c>
      <c r="U119" s="4">
        <f>F119+Proben_Infos!$G$3</f>
        <v>1332.71186966</v>
      </c>
      <c r="V119" s="16">
        <f t="shared" si="38"/>
        <v>66</v>
      </c>
      <c r="W119" s="4" t="str">
        <f t="shared" si="35"/>
        <v>GC_PBMZ_105_RI_1333</v>
      </c>
      <c r="X119" s="4">
        <f>Proben_Infos!$A$3</f>
        <v>72100736</v>
      </c>
      <c r="Y119" s="12" t="str">
        <f>IF(ISNA(VLOOKUP(D119,Proben_Infos!C:E,3,0)),"",VLOOKUP(D119,Proben_Infos!C:E,3,0))</f>
        <v/>
      </c>
      <c r="Z119" s="16" t="str">
        <f t="shared" si="39"/>
        <v>105-14.3</v>
      </c>
      <c r="AA119" s="16" t="str">
        <f t="shared" si="40"/>
        <v>105-14.4</v>
      </c>
      <c r="AB119" s="16" t="str">
        <f t="shared" si="41"/>
        <v>105-14.2</v>
      </c>
      <c r="AC119" s="16" t="str">
        <f t="shared" si="42"/>
        <v>105-14.5</v>
      </c>
      <c r="AD119" s="16" t="str">
        <f t="shared" si="43"/>
        <v>105-14.1</v>
      </c>
      <c r="AE119" s="16">
        <f t="shared" si="44"/>
        <v>18</v>
      </c>
      <c r="AF119" s="16" t="str">
        <f t="shared" si="45"/>
        <v>GC_PBMZ_105_RI_1333</v>
      </c>
      <c r="AG119" s="16" t="str">
        <f t="shared" si="46"/>
        <v/>
      </c>
      <c r="AH119" s="12" t="str">
        <f t="shared" si="36"/>
        <v/>
      </c>
      <c r="AI119" s="12" t="str">
        <f>IF(ISNA(VLOOKUP(D119,Proben_Infos!L:O,3,0)),"",VLOOKUP(D119,Proben_Infos!L:O,3,0))</f>
        <v/>
      </c>
      <c r="AJ119" s="16" t="str">
        <f t="shared" si="47"/>
        <v/>
      </c>
      <c r="AK119" s="16">
        <f t="shared" si="48"/>
        <v>5</v>
      </c>
      <c r="AL119" s="16" t="str">
        <f t="shared" si="49"/>
        <v/>
      </c>
      <c r="AM119" s="16">
        <f t="shared" si="50"/>
        <v>3</v>
      </c>
      <c r="AN119" s="16">
        <f t="shared" si="51"/>
        <v>2</v>
      </c>
      <c r="AO119" s="16">
        <f t="shared" si="52"/>
        <v>5</v>
      </c>
      <c r="AP119" s="16">
        <f t="shared" si="54"/>
        <v>5</v>
      </c>
    </row>
    <row r="120" spans="1:42" x14ac:dyDescent="0.25">
      <c r="A120" s="4" t="str">
        <f t="shared" si="31"/>
        <v>77-14.4</v>
      </c>
      <c r="B120" s="16">
        <v>14.396345296393701</v>
      </c>
      <c r="C120" s="16">
        <v>77</v>
      </c>
      <c r="D120" s="16" t="s">
        <v>1396</v>
      </c>
      <c r="E120" s="16">
        <v>2406</v>
      </c>
      <c r="F120" s="16">
        <v>1342.36434779874</v>
      </c>
      <c r="G120" s="16">
        <v>53.140545151335502</v>
      </c>
      <c r="H120" s="16" t="s">
        <v>1397</v>
      </c>
      <c r="I120" s="16" t="s">
        <v>748</v>
      </c>
      <c r="J120" s="16" t="s">
        <v>5</v>
      </c>
      <c r="K120" s="16">
        <v>51252.320786794902</v>
      </c>
      <c r="L120" s="16">
        <v>26351.171512451299</v>
      </c>
      <c r="M120" s="4" t="str">
        <f>IF(ISERROR(VLOOKUP(A120,BW_2021_04_19!A:K,11,FALSE))=TRUE,(IF(ISERROR(VLOOKUP((CONCATENATE(ROUND(C120,0),"-",ROUND(B120-0.1,1))),BW_2021_04_19!A:K,11,FALSE))=TRUE,(IF(ISERROR(VLOOKUP((CONCATENATE(ROUND(C120,0),"-",ROUND(B120+0.1,1))),BW_2021_04_19!A:K,11,FALSE))=TRUE,(IF(ISERROR(VLOOKUP((CONCATENATE(ROUND(C120,0),"-",ROUND(B120-0.2,1))),BW_2021_04_19!A:K,11,FALSE))=TRUE, (IF(ISERROR(VLOOKUP((CONCATENATE(ROUND(C120,0),"-",ROUND(B120+0.2,1))),BW_2021_04_19!A:K,11,FALSE))=TRUE,"0",VLOOKUP((CONCATENATE(ROUND(C120,0),"-",ROUND(B120+0.2,1))),BW_2021_04_19!A:K,11,FALSE))),VLOOKUP((CONCATENATE(ROUND(C120,0),"-",ROUND(B120-0.2,1))),BW_2021_04_19!A:K,11,FALSE))),VLOOKUP((CONCATENATE(ROUND(C120,0),"-",ROUND(B120+0.1,1))),BW_2021_04_19!A:K,11,FALSE))),VLOOKUP((CONCATENATE(ROUND(C120,0),"-",ROUND(B120-0.1,1))),BW_2021_04_19!A:K,11,FALSE))),VLOOKUP(A120,BW_2021_04_19!A:K,11,FALSE))</f>
        <v>0</v>
      </c>
      <c r="N120" s="4" t="str">
        <f t="shared" si="32"/>
        <v>0</v>
      </c>
      <c r="O120" s="4">
        <f t="shared" si="33"/>
        <v>51252</v>
      </c>
      <c r="P120" s="4">
        <f>IF(O120="0","0",O120*1000/Proben_Infos!$J$3*Proben_Infos!$K$3*(0.05/Proben_Infos!$L$3)*(0.001/Proben_Infos!$M$3))</f>
        <v>205008</v>
      </c>
      <c r="Q120" s="16">
        <f>ROUND(100/Proben_Infos!$H$3*P120,0)</f>
        <v>5</v>
      </c>
      <c r="R120" s="12">
        <f>B120+Proben_Infos!$D$3</f>
        <v>14.388445296393702</v>
      </c>
      <c r="S120" s="4" t="str">
        <f t="shared" si="34"/>
        <v>77-14.4</v>
      </c>
      <c r="T120" s="16">
        <f t="shared" si="37"/>
        <v>2406</v>
      </c>
      <c r="U120" s="4">
        <f>F120+Proben_Infos!$G$3</f>
        <v>1341.36434779874</v>
      </c>
      <c r="V120" s="16">
        <f t="shared" si="38"/>
        <v>53.1</v>
      </c>
      <c r="W120" s="4" t="str">
        <f t="shared" si="35"/>
        <v>GC_PBMZ_77_RI_1341</v>
      </c>
      <c r="X120" s="4">
        <f>Proben_Infos!$A$3</f>
        <v>72100736</v>
      </c>
      <c r="Y120" s="12" t="str">
        <f>IF(ISNA(VLOOKUP(D120,Proben_Infos!C:E,3,0)),"",VLOOKUP(D120,Proben_Infos!C:E,3,0))</f>
        <v/>
      </c>
      <c r="Z120" s="16" t="str">
        <f t="shared" si="39"/>
        <v>77-14.4</v>
      </c>
      <c r="AA120" s="16" t="str">
        <f t="shared" si="40"/>
        <v>77-14.5</v>
      </c>
      <c r="AB120" s="16" t="str">
        <f t="shared" si="41"/>
        <v>77-14.3</v>
      </c>
      <c r="AC120" s="16" t="str">
        <f t="shared" si="42"/>
        <v>77-14.6</v>
      </c>
      <c r="AD120" s="16" t="str">
        <f t="shared" si="43"/>
        <v>77-14.2</v>
      </c>
      <c r="AE120" s="16">
        <f t="shared" si="44"/>
        <v>5</v>
      </c>
      <c r="AF120" s="16" t="str">
        <f t="shared" si="45"/>
        <v>GC_PBMZ_77_RI_1341</v>
      </c>
      <c r="AG120" s="16" t="str">
        <f t="shared" si="46"/>
        <v/>
      </c>
      <c r="AH120" s="12" t="str">
        <f t="shared" si="36"/>
        <v/>
      </c>
      <c r="AI120" s="12" t="str">
        <f>IF(ISNA(VLOOKUP(D120,Proben_Infos!L:O,3,0)),"",VLOOKUP(D120,Proben_Infos!L:O,3,0))</f>
        <v/>
      </c>
      <c r="AJ120" s="16" t="str">
        <f t="shared" si="47"/>
        <v/>
      </c>
      <c r="AK120" s="16">
        <f t="shared" si="48"/>
        <v>5</v>
      </c>
      <c r="AL120" s="16">
        <f t="shared" si="49"/>
        <v>4</v>
      </c>
      <c r="AM120" s="16">
        <f t="shared" si="50"/>
        <v>3</v>
      </c>
      <c r="AN120" s="16">
        <f t="shared" si="51"/>
        <v>2</v>
      </c>
      <c r="AO120" s="16">
        <f t="shared" si="52"/>
        <v>5</v>
      </c>
      <c r="AP120" s="16">
        <f t="shared" si="54"/>
        <v>5</v>
      </c>
    </row>
    <row r="121" spans="1:42" x14ac:dyDescent="0.25">
      <c r="A121" s="4" t="str">
        <f t="shared" si="31"/>
        <v>103-14.4</v>
      </c>
      <c r="B121" s="16">
        <v>14.4058401288385</v>
      </c>
      <c r="C121" s="16">
        <v>103</v>
      </c>
      <c r="D121" s="16" t="s">
        <v>1398</v>
      </c>
      <c r="E121" s="16">
        <v>1670</v>
      </c>
      <c r="F121" s="16">
        <v>1342.98565603358</v>
      </c>
      <c r="G121" s="16">
        <v>67.505841491432506</v>
      </c>
      <c r="H121" s="16" t="s">
        <v>1399</v>
      </c>
      <c r="I121" s="16" t="s">
        <v>372</v>
      </c>
      <c r="J121" s="16" t="s">
        <v>5</v>
      </c>
      <c r="K121" s="16">
        <v>296340.04679304903</v>
      </c>
      <c r="L121" s="16">
        <v>95389.637313483196</v>
      </c>
      <c r="M121" s="4">
        <f>IF(ISERROR(VLOOKUP(A121,BW_2021_04_19!A:K,11,FALSE))=TRUE,(IF(ISERROR(VLOOKUP((CONCATENATE(ROUND(C121,0),"-",ROUND(B121-0.1,1))),BW_2021_04_19!A:K,11,FALSE))=TRUE,(IF(ISERROR(VLOOKUP((CONCATENATE(ROUND(C121,0),"-",ROUND(B121+0.1,1))),BW_2021_04_19!A:K,11,FALSE))=TRUE,(IF(ISERROR(VLOOKUP((CONCATENATE(ROUND(C121,0),"-",ROUND(B121-0.2,1))),BW_2021_04_19!A:K,11,FALSE))=TRUE, (IF(ISERROR(VLOOKUP((CONCATENATE(ROUND(C121,0),"-",ROUND(B121+0.2,1))),BW_2021_04_19!A:K,11,FALSE))=TRUE,"0",VLOOKUP((CONCATENATE(ROUND(C121,0),"-",ROUND(B121+0.2,1))),BW_2021_04_19!A:K,11,FALSE))),VLOOKUP((CONCATENATE(ROUND(C121,0),"-",ROUND(B121-0.2,1))),BW_2021_04_19!A:K,11,FALSE))),VLOOKUP((CONCATENATE(ROUND(C121,0),"-",ROUND(B121+0.1,1))),BW_2021_04_19!A:K,11,FALSE))),VLOOKUP((CONCATENATE(ROUND(C121,0),"-",ROUND(B121-0.1,1))),BW_2021_04_19!A:K,11,FALSE))),VLOOKUP(A121,BW_2021_04_19!A:K,11,FALSE))</f>
        <v>264527.01840040699</v>
      </c>
      <c r="N121" s="4">
        <f t="shared" si="32"/>
        <v>264527.01840040699</v>
      </c>
      <c r="O121" s="4">
        <f t="shared" si="33"/>
        <v>31813</v>
      </c>
      <c r="P121" s="4">
        <f>IF(O121="0","0",O121*1000/Proben_Infos!$J$3*Proben_Infos!$K$3*(0.05/Proben_Infos!$L$3)*(0.001/Proben_Infos!$M$3))</f>
        <v>127252</v>
      </c>
      <c r="Q121" s="16">
        <f>ROUND(100/Proben_Infos!$H$3*P121,0)</f>
        <v>3</v>
      </c>
      <c r="R121" s="12">
        <f>B121+Proben_Infos!$D$3</f>
        <v>14.397940128838501</v>
      </c>
      <c r="S121" s="4" t="str">
        <f t="shared" si="34"/>
        <v>103-14.4</v>
      </c>
      <c r="T121" s="16">
        <f t="shared" si="37"/>
        <v>1670</v>
      </c>
      <c r="U121" s="4">
        <f>F121+Proben_Infos!$G$3</f>
        <v>1341.98565603358</v>
      </c>
      <c r="V121" s="16">
        <f t="shared" si="38"/>
        <v>67.5</v>
      </c>
      <c r="W121" s="4" t="str">
        <f t="shared" si="35"/>
        <v>GC_PBMZ_103_RI_1342</v>
      </c>
      <c r="X121" s="4">
        <f>Proben_Infos!$A$3</f>
        <v>72100736</v>
      </c>
      <c r="Y121" s="12" t="str">
        <f>IF(ISNA(VLOOKUP(D121,Proben_Infos!C:E,3,0)),"",VLOOKUP(D121,Proben_Infos!C:E,3,0))</f>
        <v/>
      </c>
      <c r="Z121" s="16" t="str">
        <f t="shared" si="39"/>
        <v>103-14.4</v>
      </c>
      <c r="AA121" s="16" t="str">
        <f t="shared" si="40"/>
        <v>103-14.5</v>
      </c>
      <c r="AB121" s="16" t="str">
        <f t="shared" si="41"/>
        <v>103-14.3</v>
      </c>
      <c r="AC121" s="16" t="str">
        <f t="shared" si="42"/>
        <v>103-14.6</v>
      </c>
      <c r="AD121" s="16" t="str">
        <f t="shared" si="43"/>
        <v>103-14.2</v>
      </c>
      <c r="AE121" s="16">
        <f t="shared" si="44"/>
        <v>3</v>
      </c>
      <c r="AF121" s="16" t="str">
        <f t="shared" si="45"/>
        <v>GC_PBMZ_103_RI_1342</v>
      </c>
      <c r="AG121" s="16" t="str">
        <f t="shared" si="46"/>
        <v/>
      </c>
      <c r="AH121" s="12" t="str">
        <f t="shared" si="36"/>
        <v/>
      </c>
      <c r="AI121" s="12" t="str">
        <f>IF(ISNA(VLOOKUP(D121,Proben_Infos!L:O,3,0)),"",VLOOKUP(D121,Proben_Infos!L:O,3,0))</f>
        <v/>
      </c>
      <c r="AJ121" s="16" t="str">
        <f t="shared" si="47"/>
        <v/>
      </c>
      <c r="AK121" s="16">
        <f t="shared" si="48"/>
        <v>5</v>
      </c>
      <c r="AL121" s="16">
        <f t="shared" si="49"/>
        <v>4</v>
      </c>
      <c r="AM121" s="16">
        <f t="shared" si="50"/>
        <v>3</v>
      </c>
      <c r="AN121" s="16">
        <f t="shared" si="51"/>
        <v>2</v>
      </c>
      <c r="AO121" s="16">
        <f t="shared" si="52"/>
        <v>5</v>
      </c>
      <c r="AP121" s="16">
        <f t="shared" si="54"/>
        <v>5</v>
      </c>
    </row>
    <row r="122" spans="1:42" x14ac:dyDescent="0.25">
      <c r="A122" s="4" t="str">
        <f t="shared" si="31"/>
        <v>168-14.5</v>
      </c>
      <c r="B122" s="16">
        <v>14.4590459237284</v>
      </c>
      <c r="C122" s="16">
        <v>168</v>
      </c>
      <c r="D122" s="16" t="s">
        <v>1400</v>
      </c>
      <c r="E122" s="16">
        <v>1501</v>
      </c>
      <c r="F122" s="16">
        <v>1346.4672549663101</v>
      </c>
      <c r="G122" s="16">
        <v>51.347138304513898</v>
      </c>
      <c r="H122" s="16" t="s">
        <v>1401</v>
      </c>
      <c r="I122" s="16" t="s">
        <v>534</v>
      </c>
      <c r="J122" s="16" t="s">
        <v>5</v>
      </c>
      <c r="K122" s="16">
        <v>90679.8221985407</v>
      </c>
      <c r="L122" s="16">
        <v>28938.349191650301</v>
      </c>
      <c r="M122" s="4" t="str">
        <f>IF(ISERROR(VLOOKUP(A122,BW_2021_04_19!A:K,11,FALSE))=TRUE,(IF(ISERROR(VLOOKUP((CONCATENATE(ROUND(C122,0),"-",ROUND(B122-0.1,1))),BW_2021_04_19!A:K,11,FALSE))=TRUE,(IF(ISERROR(VLOOKUP((CONCATENATE(ROUND(C122,0),"-",ROUND(B122+0.1,1))),BW_2021_04_19!A:K,11,FALSE))=TRUE,(IF(ISERROR(VLOOKUP((CONCATENATE(ROUND(C122,0),"-",ROUND(B122-0.2,1))),BW_2021_04_19!A:K,11,FALSE))=TRUE, (IF(ISERROR(VLOOKUP((CONCATENATE(ROUND(C122,0),"-",ROUND(B122+0.2,1))),BW_2021_04_19!A:K,11,FALSE))=TRUE,"0",VLOOKUP((CONCATENATE(ROUND(C122,0),"-",ROUND(B122+0.2,1))),BW_2021_04_19!A:K,11,FALSE))),VLOOKUP((CONCATENATE(ROUND(C122,0),"-",ROUND(B122-0.2,1))),BW_2021_04_19!A:K,11,FALSE))),VLOOKUP((CONCATENATE(ROUND(C122,0),"-",ROUND(B122+0.1,1))),BW_2021_04_19!A:K,11,FALSE))),VLOOKUP((CONCATENATE(ROUND(C122,0),"-",ROUND(B122-0.1,1))),BW_2021_04_19!A:K,11,FALSE))),VLOOKUP(A122,BW_2021_04_19!A:K,11,FALSE))</f>
        <v>0</v>
      </c>
      <c r="N122" s="4" t="str">
        <f t="shared" si="32"/>
        <v>0</v>
      </c>
      <c r="O122" s="4">
        <f t="shared" si="33"/>
        <v>90680</v>
      </c>
      <c r="P122" s="4">
        <f>IF(O122="0","0",O122*1000/Proben_Infos!$J$3*Proben_Infos!$K$3*(0.05/Proben_Infos!$L$3)*(0.001/Proben_Infos!$M$3))</f>
        <v>362720</v>
      </c>
      <c r="Q122" s="16">
        <f>ROUND(100/Proben_Infos!$H$3*P122,0)</f>
        <v>8</v>
      </c>
      <c r="R122" s="12">
        <f>B122+Proben_Infos!$D$3</f>
        <v>14.451145923728401</v>
      </c>
      <c r="S122" s="4" t="str">
        <f t="shared" si="34"/>
        <v>168-14.5</v>
      </c>
      <c r="T122" s="16">
        <f t="shared" si="37"/>
        <v>1501</v>
      </c>
      <c r="U122" s="4">
        <f>F122+Proben_Infos!$G$3</f>
        <v>1345.4672549663101</v>
      </c>
      <c r="V122" s="16">
        <f t="shared" si="38"/>
        <v>51.3</v>
      </c>
      <c r="W122" s="4" t="str">
        <f t="shared" si="35"/>
        <v>GC_PBMZ_168_RI_1345</v>
      </c>
      <c r="X122" s="4">
        <f>Proben_Infos!$A$3</f>
        <v>72100736</v>
      </c>
      <c r="Y122" s="12" t="str">
        <f>IF(ISNA(VLOOKUP(D122,Proben_Infos!C:E,3,0)),"",VLOOKUP(D122,Proben_Infos!C:E,3,0))</f>
        <v/>
      </c>
      <c r="Z122" s="16" t="str">
        <f t="shared" si="39"/>
        <v>168-14.5</v>
      </c>
      <c r="AA122" s="16" t="str">
        <f t="shared" si="40"/>
        <v>168-14.6</v>
      </c>
      <c r="AB122" s="16" t="str">
        <f t="shared" si="41"/>
        <v>168-14.4</v>
      </c>
      <c r="AC122" s="16" t="str">
        <f t="shared" si="42"/>
        <v>168-14.7</v>
      </c>
      <c r="AD122" s="16" t="str">
        <f t="shared" si="43"/>
        <v>168-14.3</v>
      </c>
      <c r="AE122" s="16">
        <f t="shared" si="44"/>
        <v>8</v>
      </c>
      <c r="AF122" s="16" t="str">
        <f t="shared" si="45"/>
        <v>GC_PBMZ_168_RI_1345</v>
      </c>
      <c r="AG122" s="16" t="str">
        <f t="shared" si="46"/>
        <v/>
      </c>
      <c r="AH122" s="12" t="str">
        <f t="shared" si="36"/>
        <v/>
      </c>
      <c r="AI122" s="16" t="str">
        <f>IF(ISNA(VLOOKUP(D122,Proben_Infos!L:O,3,0)),"",VLOOKUP(D122,Proben_Infos!L:O,3,0))</f>
        <v/>
      </c>
      <c r="AJ122" s="16" t="str">
        <f t="shared" si="47"/>
        <v/>
      </c>
      <c r="AK122" s="16">
        <f t="shared" si="48"/>
        <v>5</v>
      </c>
      <c r="AL122" s="16">
        <f t="shared" si="49"/>
        <v>4</v>
      </c>
      <c r="AM122" s="16">
        <f t="shared" si="50"/>
        <v>3</v>
      </c>
      <c r="AN122" s="16">
        <f t="shared" si="51"/>
        <v>2</v>
      </c>
      <c r="AO122" s="16">
        <f t="shared" si="52"/>
        <v>5</v>
      </c>
      <c r="AP122" s="16">
        <f t="shared" si="54"/>
        <v>5</v>
      </c>
    </row>
    <row r="123" spans="1:42" x14ac:dyDescent="0.25">
      <c r="A123" s="4" t="str">
        <f t="shared" si="31"/>
        <v>103-14.6</v>
      </c>
      <c r="B123" s="16">
        <v>14.5761105884615</v>
      </c>
      <c r="C123" s="16">
        <v>103</v>
      </c>
      <c r="D123" s="17" t="s">
        <v>610</v>
      </c>
      <c r="E123" s="16">
        <v>1354</v>
      </c>
      <c r="F123" s="16">
        <v>1354.12755235756</v>
      </c>
      <c r="G123" s="16">
        <v>88.739941822376394</v>
      </c>
      <c r="H123" s="16" t="s">
        <v>611</v>
      </c>
      <c r="I123" s="16" t="s">
        <v>612</v>
      </c>
      <c r="J123" s="16" t="s">
        <v>18</v>
      </c>
      <c r="K123" s="16">
        <v>831238.30012360099</v>
      </c>
      <c r="L123" s="16">
        <v>323452.73832287599</v>
      </c>
      <c r="M123" s="4">
        <f>IF(ISERROR(VLOOKUP(A123,BW_2021_04_19!A:K,11,FALSE))=TRUE,(IF(ISERROR(VLOOKUP((CONCATENATE(ROUND(C123,0),"-",ROUND(B123-0.1,1))),BW_2021_04_19!A:K,11,FALSE))=TRUE,(IF(ISERROR(VLOOKUP((CONCATENATE(ROUND(C123,0),"-",ROUND(B123+0.1,1))),BW_2021_04_19!A:K,11,FALSE))=TRUE,(IF(ISERROR(VLOOKUP((CONCATENATE(ROUND(C123,0),"-",ROUND(B123-0.2,1))),BW_2021_04_19!A:K,11,FALSE))=TRUE, (IF(ISERROR(VLOOKUP((CONCATENATE(ROUND(C123,0),"-",ROUND(B123+0.2,1))),BW_2021_04_19!A:K,11,FALSE))=TRUE,"0",VLOOKUP((CONCATENATE(ROUND(C123,0),"-",ROUND(B123+0.2,1))),BW_2021_04_19!A:K,11,FALSE))),VLOOKUP((CONCATENATE(ROUND(C123,0),"-",ROUND(B123-0.2,1))),BW_2021_04_19!A:K,11,FALSE))),VLOOKUP((CONCATENATE(ROUND(C123,0),"-",ROUND(B123+0.1,1))),BW_2021_04_19!A:K,11,FALSE))),VLOOKUP((CONCATENATE(ROUND(C123,0),"-",ROUND(B123-0.1,1))),BW_2021_04_19!A:K,11,FALSE))),VLOOKUP(A123,BW_2021_04_19!A:K,11,FALSE))</f>
        <v>264527.01840040699</v>
      </c>
      <c r="N123" s="4">
        <f t="shared" si="32"/>
        <v>264527.01840040699</v>
      </c>
      <c r="O123" s="4">
        <f t="shared" si="33"/>
        <v>566711</v>
      </c>
      <c r="P123" s="4">
        <f>IF(O123="0","0",O123*1000/Proben_Infos!$J$3*Proben_Infos!$K$3*(0.05/Proben_Infos!$L$3)*(0.001/Proben_Infos!$M$3))</f>
        <v>2266844</v>
      </c>
      <c r="Q123" s="16">
        <f>ROUND(100/Proben_Infos!$H$3*P123,0)</f>
        <v>51</v>
      </c>
      <c r="R123" s="12">
        <f>B123+Proben_Infos!$D$3</f>
        <v>14.568210588461501</v>
      </c>
      <c r="S123" s="4" t="str">
        <f t="shared" si="34"/>
        <v>103-14.6</v>
      </c>
      <c r="T123" s="16">
        <f t="shared" si="37"/>
        <v>1354</v>
      </c>
      <c r="U123" s="4">
        <f>F123+Proben_Infos!$G$3</f>
        <v>1353.12755235756</v>
      </c>
      <c r="V123" s="16">
        <f t="shared" si="38"/>
        <v>88.7</v>
      </c>
      <c r="W123" s="4" t="str">
        <f t="shared" si="35"/>
        <v>GC_PBMZ_103_RI_1353</v>
      </c>
      <c r="X123" s="4">
        <f>Proben_Infos!$A$3</f>
        <v>72100736</v>
      </c>
      <c r="Y123" s="12" t="str">
        <f>IF(ISNA(VLOOKUP(D123,Proben_Infos!C:E,3,0)),"",VLOOKUP(D123,Proben_Infos!C:E,3,0))</f>
        <v/>
      </c>
      <c r="Z123" s="16" t="str">
        <f t="shared" si="39"/>
        <v>103-14.6</v>
      </c>
      <c r="AA123" s="16" t="str">
        <f t="shared" si="40"/>
        <v>103-14.7</v>
      </c>
      <c r="AB123" s="16" t="str">
        <f t="shared" si="41"/>
        <v>103-14.5</v>
      </c>
      <c r="AC123" s="16" t="str">
        <f t="shared" si="42"/>
        <v>103-14.8</v>
      </c>
      <c r="AD123" s="16" t="str">
        <f t="shared" si="43"/>
        <v>103-14.4</v>
      </c>
      <c r="AE123" s="16">
        <f t="shared" si="44"/>
        <v>51</v>
      </c>
      <c r="AF123" s="16" t="str">
        <f t="shared" si="45"/>
        <v>Triacetin</v>
      </c>
      <c r="AG123" s="16" t="str">
        <f t="shared" si="46"/>
        <v>102-76-1</v>
      </c>
      <c r="AH123" s="12" t="str">
        <f t="shared" si="36"/>
        <v>T</v>
      </c>
      <c r="AI123" s="12" t="str">
        <f>IF(ISNA(VLOOKUP(D123,Proben_Infos!L:O,3,0)),"",VLOOKUP(D123,Proben_Infos!L:O,3,0))</f>
        <v/>
      </c>
      <c r="AJ123" s="16" t="str">
        <f t="shared" si="47"/>
        <v/>
      </c>
      <c r="AK123" s="16" t="str">
        <f t="shared" si="48"/>
        <v/>
      </c>
      <c r="AL123" s="16" t="str">
        <f t="shared" si="49"/>
        <v/>
      </c>
      <c r="AM123" s="16" t="str">
        <f t="shared" si="50"/>
        <v/>
      </c>
      <c r="AN123" s="16">
        <f t="shared" si="51"/>
        <v>2</v>
      </c>
      <c r="AO123" s="16">
        <f t="shared" si="52"/>
        <v>2</v>
      </c>
      <c r="AP123" s="16">
        <f t="shared" si="54"/>
        <v>2</v>
      </c>
    </row>
    <row r="124" spans="1:42" x14ac:dyDescent="0.25">
      <c r="A124" s="4" t="str">
        <f t="shared" si="31"/>
        <v>114-14.6</v>
      </c>
      <c r="B124" s="16">
        <v>14.5998366031138</v>
      </c>
      <c r="C124" s="16">
        <v>114.09999847412099</v>
      </c>
      <c r="D124" s="16" t="s">
        <v>1402</v>
      </c>
      <c r="E124" s="16">
        <v>1305</v>
      </c>
      <c r="F124" s="16">
        <v>1355.6800987946899</v>
      </c>
      <c r="G124" s="16">
        <v>51.013824906450701</v>
      </c>
      <c r="H124" s="16" t="s">
        <v>1403</v>
      </c>
      <c r="I124" s="16" t="s">
        <v>1404</v>
      </c>
      <c r="J124" s="16" t="s">
        <v>5</v>
      </c>
      <c r="K124" s="16">
        <v>10861.4329405834</v>
      </c>
      <c r="L124" s="16">
        <v>7619.0993245850004</v>
      </c>
      <c r="M124" s="4" t="str">
        <f>IF(ISERROR(VLOOKUP(A124,BW_2021_04_19!A:K,11,FALSE))=TRUE,(IF(ISERROR(VLOOKUP((CONCATENATE(ROUND(C124,0),"-",ROUND(B124-0.1,1))),BW_2021_04_19!A:K,11,FALSE))=TRUE,(IF(ISERROR(VLOOKUP((CONCATENATE(ROUND(C124,0),"-",ROUND(B124+0.1,1))),BW_2021_04_19!A:K,11,FALSE))=TRUE,(IF(ISERROR(VLOOKUP((CONCATENATE(ROUND(C124,0),"-",ROUND(B124-0.2,1))),BW_2021_04_19!A:K,11,FALSE))=TRUE, (IF(ISERROR(VLOOKUP((CONCATENATE(ROUND(C124,0),"-",ROUND(B124+0.2,1))),BW_2021_04_19!A:K,11,FALSE))=TRUE,"0",VLOOKUP((CONCATENATE(ROUND(C124,0),"-",ROUND(B124+0.2,1))),BW_2021_04_19!A:K,11,FALSE))),VLOOKUP((CONCATENATE(ROUND(C124,0),"-",ROUND(B124-0.2,1))),BW_2021_04_19!A:K,11,FALSE))),VLOOKUP((CONCATENATE(ROUND(C124,0),"-",ROUND(B124+0.1,1))),BW_2021_04_19!A:K,11,FALSE))),VLOOKUP((CONCATENATE(ROUND(C124,0),"-",ROUND(B124-0.1,1))),BW_2021_04_19!A:K,11,FALSE))),VLOOKUP(A124,BW_2021_04_19!A:K,11,FALSE))</f>
        <v>0</v>
      </c>
      <c r="N124" s="4" t="str">
        <f t="shared" si="32"/>
        <v>0</v>
      </c>
      <c r="O124" s="4">
        <f t="shared" si="33"/>
        <v>10861</v>
      </c>
      <c r="P124" s="4">
        <f>IF(O124="0","0",O124*1000/Proben_Infos!$J$3*Proben_Infos!$K$3*(0.05/Proben_Infos!$L$3)*(0.001/Proben_Infos!$M$3))</f>
        <v>43444</v>
      </c>
      <c r="Q124" s="16">
        <f>ROUND(100/Proben_Infos!$H$3*P124,0)</f>
        <v>1</v>
      </c>
      <c r="R124" s="12">
        <f>B124+Proben_Infos!$D$3</f>
        <v>14.591936603113801</v>
      </c>
      <c r="S124" s="4" t="str">
        <f t="shared" si="34"/>
        <v>114-14.6</v>
      </c>
      <c r="T124" s="16">
        <f t="shared" si="37"/>
        <v>1305</v>
      </c>
      <c r="U124" s="4">
        <f>F124+Proben_Infos!$G$3</f>
        <v>1354.6800987946899</v>
      </c>
      <c r="V124" s="16">
        <f t="shared" si="38"/>
        <v>51</v>
      </c>
      <c r="W124" s="4" t="str">
        <f t="shared" si="35"/>
        <v>GC_PBMZ_114_RI_1355</v>
      </c>
      <c r="X124" s="4">
        <f>Proben_Infos!$A$3</f>
        <v>72100736</v>
      </c>
      <c r="Y124" s="12" t="str">
        <f>IF(ISNA(VLOOKUP(D124,Proben_Infos!C:E,3,0)),"",VLOOKUP(D124,Proben_Infos!C:E,3,0))</f>
        <v/>
      </c>
      <c r="Z124" s="16" t="str">
        <f t="shared" si="39"/>
        <v>114-14.6</v>
      </c>
      <c r="AA124" s="16" t="str">
        <f t="shared" si="40"/>
        <v>114-14.7</v>
      </c>
      <c r="AB124" s="16" t="str">
        <f t="shared" si="41"/>
        <v>114-14.5</v>
      </c>
      <c r="AC124" s="16" t="str">
        <f t="shared" si="42"/>
        <v>114-14.8</v>
      </c>
      <c r="AD124" s="16" t="str">
        <f t="shared" si="43"/>
        <v>114-14.4</v>
      </c>
      <c r="AE124" s="16">
        <f t="shared" si="44"/>
        <v>1</v>
      </c>
      <c r="AF124" s="16" t="str">
        <f t="shared" si="45"/>
        <v>GC_PBMZ_114_RI_1355</v>
      </c>
      <c r="AG124" s="16" t="str">
        <f t="shared" si="46"/>
        <v/>
      </c>
      <c r="AH124" s="12" t="str">
        <f t="shared" si="36"/>
        <v/>
      </c>
      <c r="AI124" s="12" t="str">
        <f>IF(ISNA(VLOOKUP(D124,Proben_Infos!L:O,3,0)),"",VLOOKUP(D124,Proben_Infos!L:O,3,0))</f>
        <v/>
      </c>
      <c r="AJ124" s="16" t="str">
        <f t="shared" si="47"/>
        <v/>
      </c>
      <c r="AK124" s="16">
        <f t="shared" si="48"/>
        <v>5</v>
      </c>
      <c r="AL124" s="16" t="str">
        <f t="shared" si="49"/>
        <v/>
      </c>
      <c r="AM124" s="16">
        <f t="shared" si="50"/>
        <v>3</v>
      </c>
      <c r="AN124" s="16">
        <f t="shared" si="51"/>
        <v>2</v>
      </c>
      <c r="AO124" s="16">
        <f t="shared" si="52"/>
        <v>5</v>
      </c>
      <c r="AP124" s="16">
        <f t="shared" si="54"/>
        <v>5</v>
      </c>
    </row>
    <row r="125" spans="1:42" x14ac:dyDescent="0.25">
      <c r="A125" s="4" t="str">
        <f t="shared" si="31"/>
        <v>163-14.8</v>
      </c>
      <c r="B125" s="16">
        <v>14.7554092616107</v>
      </c>
      <c r="C125" s="16">
        <v>163</v>
      </c>
      <c r="D125" s="16" t="s">
        <v>788</v>
      </c>
      <c r="E125" s="16">
        <v>1364</v>
      </c>
      <c r="F125" s="16">
        <v>1365.8602230256099</v>
      </c>
      <c r="G125" s="16">
        <v>74.579106445357993</v>
      </c>
      <c r="H125" s="16" t="s">
        <v>789</v>
      </c>
      <c r="I125" s="16" t="s">
        <v>221</v>
      </c>
      <c r="J125" s="16" t="s">
        <v>18</v>
      </c>
      <c r="K125" s="16">
        <v>778516.88644541497</v>
      </c>
      <c r="L125" s="16">
        <v>274182.03938049002</v>
      </c>
      <c r="M125" s="4" t="str">
        <f>IF(ISERROR(VLOOKUP(A125,BW_2021_04_19!A:K,11,FALSE))=TRUE,(IF(ISERROR(VLOOKUP((CONCATENATE(ROUND(C125,0),"-",ROUND(B125-0.1,1))),BW_2021_04_19!A:K,11,FALSE))=TRUE,(IF(ISERROR(VLOOKUP((CONCATENATE(ROUND(C125,0),"-",ROUND(B125+0.1,1))),BW_2021_04_19!A:K,11,FALSE))=TRUE,(IF(ISERROR(VLOOKUP((CONCATENATE(ROUND(C125,0),"-",ROUND(B125-0.2,1))),BW_2021_04_19!A:K,11,FALSE))=TRUE, (IF(ISERROR(VLOOKUP((CONCATENATE(ROUND(C125,0),"-",ROUND(B125+0.2,1))),BW_2021_04_19!A:K,11,FALSE))=TRUE,"0",VLOOKUP((CONCATENATE(ROUND(C125,0),"-",ROUND(B125+0.2,1))),BW_2021_04_19!A:K,11,FALSE))),VLOOKUP((CONCATENATE(ROUND(C125,0),"-",ROUND(B125-0.2,1))),BW_2021_04_19!A:K,11,FALSE))),VLOOKUP((CONCATENATE(ROUND(C125,0),"-",ROUND(B125+0.1,1))),BW_2021_04_19!A:K,11,FALSE))),VLOOKUP((CONCATENATE(ROUND(C125,0),"-",ROUND(B125-0.1,1))),BW_2021_04_19!A:K,11,FALSE))),VLOOKUP(A125,BW_2021_04_19!A:K,11,FALSE))</f>
        <v>0</v>
      </c>
      <c r="N125" s="4" t="str">
        <f t="shared" si="32"/>
        <v>0</v>
      </c>
      <c r="O125" s="4">
        <f t="shared" si="33"/>
        <v>778517</v>
      </c>
      <c r="P125" s="4">
        <f>IF(O125="0","0",O125*1000/Proben_Infos!$J$3*Proben_Infos!$K$3*(0.05/Proben_Infos!$L$3)*(0.001/Proben_Infos!$M$3))</f>
        <v>3114068</v>
      </c>
      <c r="Q125" s="16">
        <f>ROUND(100/Proben_Infos!$H$3*P125,0)</f>
        <v>70</v>
      </c>
      <c r="R125" s="12">
        <f>B125+Proben_Infos!$D$3</f>
        <v>14.7475092616107</v>
      </c>
      <c r="S125" s="4" t="str">
        <f t="shared" si="34"/>
        <v>163-14.7</v>
      </c>
      <c r="T125" s="16">
        <f t="shared" si="37"/>
        <v>1364</v>
      </c>
      <c r="U125" s="4">
        <f>F125+Proben_Infos!$G$3</f>
        <v>1364.8602230256099</v>
      </c>
      <c r="V125" s="16">
        <f t="shared" si="38"/>
        <v>74.599999999999994</v>
      </c>
      <c r="W125" s="4" t="str">
        <f t="shared" si="35"/>
        <v>GC_PBMZ_163_RI_1365</v>
      </c>
      <c r="X125" s="4">
        <f>Proben_Infos!$A$3</f>
        <v>72100736</v>
      </c>
      <c r="Y125" s="12" t="str">
        <f>IF(ISNA(VLOOKUP(D125,Proben_Infos!C:E,3,0)),"",VLOOKUP(D125,Proben_Infos!C:E,3,0))</f>
        <v/>
      </c>
      <c r="Z125" s="16" t="str">
        <f t="shared" si="39"/>
        <v>163-14.7</v>
      </c>
      <c r="AA125" s="16" t="str">
        <f t="shared" si="40"/>
        <v>163-14.8</v>
      </c>
      <c r="AB125" s="16" t="str">
        <f t="shared" si="41"/>
        <v>163-14.6</v>
      </c>
      <c r="AC125" s="16" t="str">
        <f t="shared" si="42"/>
        <v>163-14.9</v>
      </c>
      <c r="AD125" s="16" t="str">
        <f t="shared" si="43"/>
        <v>163-14.5</v>
      </c>
      <c r="AE125" s="16">
        <f t="shared" si="44"/>
        <v>70</v>
      </c>
      <c r="AF125" s="16" t="str">
        <f t="shared" si="45"/>
        <v>GC_PBMZ_163_RI_1365</v>
      </c>
      <c r="AG125" s="16" t="str">
        <f t="shared" si="46"/>
        <v/>
      </c>
      <c r="AH125" s="12" t="str">
        <f t="shared" si="36"/>
        <v>T</v>
      </c>
      <c r="AI125" s="12" t="str">
        <f>IF(ISNA(VLOOKUP(D125,Proben_Infos!L:O,3,0)),"",VLOOKUP(D125,Proben_Infos!L:O,3,0))</f>
        <v/>
      </c>
      <c r="AJ125" s="16" t="str">
        <f t="shared" si="47"/>
        <v/>
      </c>
      <c r="AK125" s="16">
        <f t="shared" si="48"/>
        <v>5</v>
      </c>
      <c r="AL125" s="16" t="str">
        <f t="shared" si="49"/>
        <v/>
      </c>
      <c r="AM125" s="16" t="str">
        <f t="shared" si="50"/>
        <v/>
      </c>
      <c r="AN125" s="16">
        <f t="shared" si="51"/>
        <v>2</v>
      </c>
      <c r="AO125" s="16">
        <f t="shared" si="52"/>
        <v>5</v>
      </c>
      <c r="AP125" s="16">
        <f t="shared" si="54"/>
        <v>5</v>
      </c>
    </row>
    <row r="126" spans="1:42" x14ac:dyDescent="0.25">
      <c r="A126" s="4" t="str">
        <f t="shared" si="31"/>
        <v>85-14.8</v>
      </c>
      <c r="B126" s="16">
        <v>14.808921237600201</v>
      </c>
      <c r="C126" s="16">
        <v>85.099998474121094</v>
      </c>
      <c r="D126" s="16" t="s">
        <v>1805</v>
      </c>
      <c r="E126" s="16">
        <v>1808</v>
      </c>
      <c r="F126" s="16">
        <v>1369.3618573659801</v>
      </c>
      <c r="G126" s="16">
        <v>56.338926972248601</v>
      </c>
      <c r="H126" s="16" t="s">
        <v>1806</v>
      </c>
      <c r="I126" s="16" t="s">
        <v>1807</v>
      </c>
      <c r="J126" s="16" t="s">
        <v>5</v>
      </c>
      <c r="K126" s="16">
        <v>52325.475168540099</v>
      </c>
      <c r="L126" s="16">
        <v>28548.3758857424</v>
      </c>
      <c r="M126" s="4" t="str">
        <f>IF(ISERROR(VLOOKUP(A126,BW_2021_04_19!A:K,11,FALSE))=TRUE,(IF(ISERROR(VLOOKUP((CONCATENATE(ROUND(C126,0),"-",ROUND(B126-0.1,1))),BW_2021_04_19!A:K,11,FALSE))=TRUE,(IF(ISERROR(VLOOKUP((CONCATENATE(ROUND(C126,0),"-",ROUND(B126+0.1,1))),BW_2021_04_19!A:K,11,FALSE))=TRUE,(IF(ISERROR(VLOOKUP((CONCATENATE(ROUND(C126,0),"-",ROUND(B126-0.2,1))),BW_2021_04_19!A:K,11,FALSE))=TRUE, (IF(ISERROR(VLOOKUP((CONCATENATE(ROUND(C126,0),"-",ROUND(B126+0.2,1))),BW_2021_04_19!A:K,11,FALSE))=TRUE,"0",VLOOKUP((CONCATENATE(ROUND(C126,0),"-",ROUND(B126+0.2,1))),BW_2021_04_19!A:K,11,FALSE))),VLOOKUP((CONCATENATE(ROUND(C126,0),"-",ROUND(B126-0.2,1))),BW_2021_04_19!A:K,11,FALSE))),VLOOKUP((CONCATENATE(ROUND(C126,0),"-",ROUND(B126+0.1,1))),BW_2021_04_19!A:K,11,FALSE))),VLOOKUP((CONCATENATE(ROUND(C126,0),"-",ROUND(B126-0.1,1))),BW_2021_04_19!A:K,11,FALSE))),VLOOKUP(A126,BW_2021_04_19!A:K,11,FALSE))</f>
        <v>0</v>
      </c>
      <c r="N126" s="4" t="str">
        <f t="shared" si="32"/>
        <v>0</v>
      </c>
      <c r="O126" s="4">
        <f t="shared" si="33"/>
        <v>52325</v>
      </c>
      <c r="P126" s="4">
        <f>IF(O126="0","0",O126*1000/Proben_Infos!$J$3*Proben_Infos!$K$3*(0.05/Proben_Infos!$L$3)*(0.001/Proben_Infos!$M$3))</f>
        <v>209300</v>
      </c>
      <c r="Q126" s="16">
        <f>ROUND(100/Proben_Infos!$H$3*P126,0)</f>
        <v>5</v>
      </c>
      <c r="R126" s="12">
        <f>B126+Proben_Infos!$D$3</f>
        <v>14.801021237600201</v>
      </c>
      <c r="S126" s="4" t="str">
        <f t="shared" si="34"/>
        <v>85-14.8</v>
      </c>
      <c r="T126" s="16">
        <f t="shared" si="37"/>
        <v>1808</v>
      </c>
      <c r="U126" s="4">
        <f>F126+Proben_Infos!$G$3</f>
        <v>1368.3618573659801</v>
      </c>
      <c r="V126" s="16">
        <f t="shared" si="38"/>
        <v>56.3</v>
      </c>
      <c r="W126" s="4" t="str">
        <f t="shared" si="35"/>
        <v>GC_PBMZ_85_RI_1368</v>
      </c>
      <c r="X126" s="4">
        <f>Proben_Infos!$A$3</f>
        <v>72100736</v>
      </c>
      <c r="Y126" s="12" t="str">
        <f>IF(ISNA(VLOOKUP(D126,Proben_Infos!C:E,3,0)),"",VLOOKUP(D126,Proben_Infos!C:E,3,0))</f>
        <v/>
      </c>
      <c r="Z126" s="16" t="str">
        <f t="shared" si="39"/>
        <v>85-14.8</v>
      </c>
      <c r="AA126" s="16" t="str">
        <f t="shared" si="40"/>
        <v>85-14.9</v>
      </c>
      <c r="AB126" s="16" t="str">
        <f t="shared" si="41"/>
        <v>85-14.7</v>
      </c>
      <c r="AC126" s="16" t="str">
        <f t="shared" si="42"/>
        <v>85-15</v>
      </c>
      <c r="AD126" s="16" t="str">
        <f t="shared" si="43"/>
        <v>85-14.6</v>
      </c>
      <c r="AE126" s="16">
        <f t="shared" si="44"/>
        <v>5</v>
      </c>
      <c r="AF126" s="16" t="str">
        <f t="shared" si="45"/>
        <v>GC_PBMZ_85_RI_1368</v>
      </c>
      <c r="AG126" s="16" t="str">
        <f t="shared" si="46"/>
        <v/>
      </c>
      <c r="AH126" s="12" t="str">
        <f t="shared" si="36"/>
        <v/>
      </c>
      <c r="AI126" s="12" t="str">
        <f>IF(ISNA(VLOOKUP(D126,Proben_Infos!L:O,3,0)),"",VLOOKUP(D126,Proben_Infos!L:O,3,0))</f>
        <v/>
      </c>
      <c r="AJ126" s="16" t="str">
        <f t="shared" si="47"/>
        <v/>
      </c>
      <c r="AK126" s="16">
        <f t="shared" si="48"/>
        <v>5</v>
      </c>
      <c r="AL126" s="16">
        <f t="shared" si="49"/>
        <v>4</v>
      </c>
      <c r="AM126" s="16">
        <f t="shared" si="50"/>
        <v>3</v>
      </c>
      <c r="AN126" s="16">
        <f t="shared" si="51"/>
        <v>2</v>
      </c>
      <c r="AO126" s="16">
        <f t="shared" si="52"/>
        <v>5</v>
      </c>
      <c r="AP126" s="16">
        <f t="shared" si="54"/>
        <v>5</v>
      </c>
    </row>
    <row r="127" spans="1:42" x14ac:dyDescent="0.25">
      <c r="A127" s="4" t="str">
        <f t="shared" si="31"/>
        <v>97-14.8</v>
      </c>
      <c r="B127" s="16">
        <v>14.848986845964401</v>
      </c>
      <c r="C127" s="16">
        <v>97.099998474121094</v>
      </c>
      <c r="D127" s="16" t="s">
        <v>1405</v>
      </c>
      <c r="E127" s="16">
        <v>1769</v>
      </c>
      <c r="F127" s="16">
        <v>1371.98360899301</v>
      </c>
      <c r="G127" s="16">
        <v>50.2356197128086</v>
      </c>
      <c r="H127" s="16" t="s">
        <v>1406</v>
      </c>
      <c r="I127" s="16" t="s">
        <v>1407</v>
      </c>
      <c r="J127" s="16" t="s">
        <v>5</v>
      </c>
      <c r="K127" s="16">
        <v>290701.46277467202</v>
      </c>
      <c r="L127" s="16">
        <v>69986.033149687704</v>
      </c>
      <c r="M127" s="4" t="str">
        <f>IF(ISERROR(VLOOKUP(A127,BW_2021_04_19!A:K,11,FALSE))=TRUE,(IF(ISERROR(VLOOKUP((CONCATENATE(ROUND(C127,0),"-",ROUND(B127-0.1,1))),BW_2021_04_19!A:K,11,FALSE))=TRUE,(IF(ISERROR(VLOOKUP((CONCATENATE(ROUND(C127,0),"-",ROUND(B127+0.1,1))),BW_2021_04_19!A:K,11,FALSE))=TRUE,(IF(ISERROR(VLOOKUP((CONCATENATE(ROUND(C127,0),"-",ROUND(B127-0.2,1))),BW_2021_04_19!A:K,11,FALSE))=TRUE, (IF(ISERROR(VLOOKUP((CONCATENATE(ROUND(C127,0),"-",ROUND(B127+0.2,1))),BW_2021_04_19!A:K,11,FALSE))=TRUE,"0",VLOOKUP((CONCATENATE(ROUND(C127,0),"-",ROUND(B127+0.2,1))),BW_2021_04_19!A:K,11,FALSE))),VLOOKUP((CONCATENATE(ROUND(C127,0),"-",ROUND(B127-0.2,1))),BW_2021_04_19!A:K,11,FALSE))),VLOOKUP((CONCATENATE(ROUND(C127,0),"-",ROUND(B127+0.1,1))),BW_2021_04_19!A:K,11,FALSE))),VLOOKUP((CONCATENATE(ROUND(C127,0),"-",ROUND(B127-0.1,1))),BW_2021_04_19!A:K,11,FALSE))),VLOOKUP(A127,BW_2021_04_19!A:K,11,FALSE))</f>
        <v>0</v>
      </c>
      <c r="N127" s="4" t="str">
        <f t="shared" si="32"/>
        <v>0</v>
      </c>
      <c r="O127" s="4">
        <f t="shared" si="33"/>
        <v>290701</v>
      </c>
      <c r="P127" s="4">
        <f>IF(O127="0","0",O127*1000/Proben_Infos!$J$3*Proben_Infos!$K$3*(0.05/Proben_Infos!$L$3)*(0.001/Proben_Infos!$M$3))</f>
        <v>1162804</v>
      </c>
      <c r="Q127" s="16">
        <f>ROUND(100/Proben_Infos!$H$3*P127,0)</f>
        <v>26</v>
      </c>
      <c r="R127" s="12">
        <f>B127+Proben_Infos!$D$3</f>
        <v>14.841086845964401</v>
      </c>
      <c r="S127" s="4" t="str">
        <f t="shared" si="34"/>
        <v>97-14.8</v>
      </c>
      <c r="T127" s="16">
        <f t="shared" si="37"/>
        <v>1769</v>
      </c>
      <c r="U127" s="4">
        <f>F127+Proben_Infos!$G$3</f>
        <v>1370.98360899301</v>
      </c>
      <c r="V127" s="16">
        <f t="shared" si="38"/>
        <v>50.2</v>
      </c>
      <c r="W127" s="4" t="str">
        <f t="shared" si="35"/>
        <v>GC_PBMZ_97_RI_1371</v>
      </c>
      <c r="X127" s="4">
        <f>Proben_Infos!$A$3</f>
        <v>72100736</v>
      </c>
      <c r="Y127" s="12" t="str">
        <f>IF(ISNA(VLOOKUP(D127,Proben_Infos!C:E,3,0)),"",VLOOKUP(D127,Proben_Infos!C:E,3,0))</f>
        <v/>
      </c>
      <c r="Z127" s="16" t="str">
        <f t="shared" si="39"/>
        <v>97-14.8</v>
      </c>
      <c r="AA127" s="16" t="str">
        <f t="shared" si="40"/>
        <v>97-14.9</v>
      </c>
      <c r="AB127" s="16" t="str">
        <f t="shared" si="41"/>
        <v>97-14.7</v>
      </c>
      <c r="AC127" s="16" t="str">
        <f t="shared" si="42"/>
        <v>97-15</v>
      </c>
      <c r="AD127" s="16" t="str">
        <f t="shared" si="43"/>
        <v>97-14.6</v>
      </c>
      <c r="AE127" s="16">
        <f t="shared" si="44"/>
        <v>26</v>
      </c>
      <c r="AF127" s="16" t="str">
        <f t="shared" si="45"/>
        <v>GC_PBMZ_97_RI_1371</v>
      </c>
      <c r="AG127" s="16" t="str">
        <f t="shared" si="46"/>
        <v/>
      </c>
      <c r="AH127" s="12" t="str">
        <f t="shared" si="36"/>
        <v/>
      </c>
      <c r="AI127" s="12" t="str">
        <f>IF(ISNA(VLOOKUP(D127,Proben_Infos!L:O,3,0)),"",VLOOKUP(D127,Proben_Infos!L:O,3,0))</f>
        <v/>
      </c>
      <c r="AJ127" s="16" t="str">
        <f t="shared" si="47"/>
        <v/>
      </c>
      <c r="AK127" s="16">
        <f t="shared" si="48"/>
        <v>5</v>
      </c>
      <c r="AL127" s="16">
        <f t="shared" si="49"/>
        <v>4</v>
      </c>
      <c r="AM127" s="16">
        <f t="shared" si="50"/>
        <v>3</v>
      </c>
      <c r="AN127" s="16">
        <f t="shared" si="51"/>
        <v>2</v>
      </c>
      <c r="AO127" s="16">
        <f t="shared" si="52"/>
        <v>5</v>
      </c>
      <c r="AP127" s="16">
        <f t="shared" si="54"/>
        <v>5</v>
      </c>
    </row>
    <row r="128" spans="1:42" x14ac:dyDescent="0.25">
      <c r="A128" s="4" t="str">
        <f t="shared" si="31"/>
        <v>69-15</v>
      </c>
      <c r="B128" s="16">
        <v>14.987750752652</v>
      </c>
      <c r="C128" s="16">
        <v>69</v>
      </c>
      <c r="D128" s="16" t="s">
        <v>721</v>
      </c>
      <c r="E128" s="16">
        <v>1395</v>
      </c>
      <c r="F128" s="16">
        <v>1381.0638279883999</v>
      </c>
      <c r="G128" s="16">
        <v>70.095001283565594</v>
      </c>
      <c r="H128" s="16" t="s">
        <v>722</v>
      </c>
      <c r="I128" s="16" t="s">
        <v>623</v>
      </c>
      <c r="J128" s="16" t="s">
        <v>5</v>
      </c>
      <c r="K128" s="16">
        <v>239047.19924900599</v>
      </c>
      <c r="L128" s="16">
        <v>106103.39056297499</v>
      </c>
      <c r="M128" s="4" t="str">
        <f>IF(ISERROR(VLOOKUP(A128,BW_2021_04_19!A:K,11,FALSE))=TRUE,(IF(ISERROR(VLOOKUP((CONCATENATE(ROUND(C128,0),"-",ROUND(B128-0.1,1))),BW_2021_04_19!A:K,11,FALSE))=TRUE,(IF(ISERROR(VLOOKUP((CONCATENATE(ROUND(C128,0),"-",ROUND(B128+0.1,1))),BW_2021_04_19!A:K,11,FALSE))=TRUE,(IF(ISERROR(VLOOKUP((CONCATENATE(ROUND(C128,0),"-",ROUND(B128-0.2,1))),BW_2021_04_19!A:K,11,FALSE))=TRUE, (IF(ISERROR(VLOOKUP((CONCATENATE(ROUND(C128,0),"-",ROUND(B128+0.2,1))),BW_2021_04_19!A:K,11,FALSE))=TRUE,"0",VLOOKUP((CONCATENATE(ROUND(C128,0),"-",ROUND(B128+0.2,1))),BW_2021_04_19!A:K,11,FALSE))),VLOOKUP((CONCATENATE(ROUND(C128,0),"-",ROUND(B128-0.2,1))),BW_2021_04_19!A:K,11,FALSE))),VLOOKUP((CONCATENATE(ROUND(C128,0),"-",ROUND(B128+0.1,1))),BW_2021_04_19!A:K,11,FALSE))),VLOOKUP((CONCATENATE(ROUND(C128,0),"-",ROUND(B128-0.1,1))),BW_2021_04_19!A:K,11,FALSE))),VLOOKUP(A128,BW_2021_04_19!A:K,11,FALSE))</f>
        <v>0</v>
      </c>
      <c r="N128" s="4" t="str">
        <f t="shared" si="32"/>
        <v>0</v>
      </c>
      <c r="O128" s="4">
        <f t="shared" si="33"/>
        <v>239047</v>
      </c>
      <c r="P128" s="4">
        <f>IF(O128="0","0",O128*1000/Proben_Infos!$J$3*Proben_Infos!$K$3*(0.05/Proben_Infos!$L$3)*(0.001/Proben_Infos!$M$3))</f>
        <v>956188</v>
      </c>
      <c r="Q128" s="16">
        <f>ROUND(100/Proben_Infos!$H$3*P128,0)</f>
        <v>22</v>
      </c>
      <c r="R128" s="12">
        <f>B128+Proben_Infos!$D$3</f>
        <v>14.979850752652</v>
      </c>
      <c r="S128" s="4" t="str">
        <f t="shared" si="34"/>
        <v>69-15</v>
      </c>
      <c r="T128" s="16">
        <f t="shared" si="37"/>
        <v>1395</v>
      </c>
      <c r="U128" s="4">
        <f>F128+Proben_Infos!$G$3</f>
        <v>1380.0638279883999</v>
      </c>
      <c r="V128" s="16">
        <f t="shared" si="38"/>
        <v>70.099999999999994</v>
      </c>
      <c r="W128" s="4" t="str">
        <f t="shared" si="35"/>
        <v>GC_PBMZ_69_RI_1380</v>
      </c>
      <c r="X128" s="4">
        <f>Proben_Infos!$A$3</f>
        <v>72100736</v>
      </c>
      <c r="Y128" s="12" t="str">
        <f>IF(ISNA(VLOOKUP(D128,Proben_Infos!C:E,3,0)),"",VLOOKUP(D128,Proben_Infos!C:E,3,0))</f>
        <v/>
      </c>
      <c r="Z128" s="16" t="str">
        <f t="shared" si="39"/>
        <v>69-15</v>
      </c>
      <c r="AA128" s="16" t="str">
        <f t="shared" si="40"/>
        <v>69-15.1</v>
      </c>
      <c r="AB128" s="16" t="str">
        <f t="shared" si="41"/>
        <v>69-14.9</v>
      </c>
      <c r="AC128" s="16" t="str">
        <f t="shared" si="42"/>
        <v>69-15.2</v>
      </c>
      <c r="AD128" s="16" t="str">
        <f t="shared" si="43"/>
        <v>69-14.8</v>
      </c>
      <c r="AE128" s="16">
        <f t="shared" si="44"/>
        <v>22</v>
      </c>
      <c r="AF128" s="16" t="str">
        <f t="shared" si="45"/>
        <v>GC_PBMZ_69_RI_1380</v>
      </c>
      <c r="AG128" s="16" t="str">
        <f t="shared" si="46"/>
        <v/>
      </c>
      <c r="AH128" s="12" t="str">
        <f t="shared" si="36"/>
        <v/>
      </c>
      <c r="AI128" s="12" t="str">
        <f>IF(ISNA(VLOOKUP(D128,Proben_Infos!L:O,3,0)),"",VLOOKUP(D128,Proben_Infos!L:O,3,0))</f>
        <v/>
      </c>
      <c r="AJ128" s="16" t="str">
        <f t="shared" si="47"/>
        <v/>
      </c>
      <c r="AK128" s="16">
        <f t="shared" si="48"/>
        <v>5</v>
      </c>
      <c r="AL128" s="16" t="str">
        <f t="shared" si="49"/>
        <v/>
      </c>
      <c r="AM128" s="16">
        <f t="shared" si="50"/>
        <v>3</v>
      </c>
      <c r="AN128" s="16">
        <f t="shared" si="51"/>
        <v>2</v>
      </c>
      <c r="AO128" s="16">
        <f t="shared" si="52"/>
        <v>5</v>
      </c>
      <c r="AP128" s="16">
        <f t="shared" si="54"/>
        <v>5</v>
      </c>
    </row>
    <row r="129" spans="1:42" x14ac:dyDescent="0.25">
      <c r="A129" s="4" t="str">
        <f t="shared" si="31"/>
        <v>116-15.1</v>
      </c>
      <c r="B129" s="16">
        <v>15.0935190979623</v>
      </c>
      <c r="C129" s="16">
        <v>116</v>
      </c>
      <c r="D129" s="16" t="s">
        <v>1408</v>
      </c>
      <c r="E129" s="16">
        <v>1032</v>
      </c>
      <c r="F129" s="16">
        <v>1387.9849342120799</v>
      </c>
      <c r="G129" s="16">
        <v>61.819482398362901</v>
      </c>
      <c r="H129" s="16" t="s">
        <v>1409</v>
      </c>
      <c r="I129" s="16" t="s">
        <v>1410</v>
      </c>
      <c r="J129" s="16" t="s">
        <v>5</v>
      </c>
      <c r="K129" s="16">
        <v>96542.397131643695</v>
      </c>
      <c r="L129" s="16">
        <v>21067.290933654898</v>
      </c>
      <c r="M129" s="4" t="str">
        <f>IF(ISERROR(VLOOKUP(A129,BW_2021_04_19!A:K,11,FALSE))=TRUE,(IF(ISERROR(VLOOKUP((CONCATENATE(ROUND(C129,0),"-",ROUND(B129-0.1,1))),BW_2021_04_19!A:K,11,FALSE))=TRUE,(IF(ISERROR(VLOOKUP((CONCATENATE(ROUND(C129,0),"-",ROUND(B129+0.1,1))),BW_2021_04_19!A:K,11,FALSE))=TRUE,(IF(ISERROR(VLOOKUP((CONCATENATE(ROUND(C129,0),"-",ROUND(B129-0.2,1))),BW_2021_04_19!A:K,11,FALSE))=TRUE, (IF(ISERROR(VLOOKUP((CONCATENATE(ROUND(C129,0),"-",ROUND(B129+0.2,1))),BW_2021_04_19!A:K,11,FALSE))=TRUE,"0",VLOOKUP((CONCATENATE(ROUND(C129,0),"-",ROUND(B129+0.2,1))),BW_2021_04_19!A:K,11,FALSE))),VLOOKUP((CONCATENATE(ROUND(C129,0),"-",ROUND(B129-0.2,1))),BW_2021_04_19!A:K,11,FALSE))),VLOOKUP((CONCATENATE(ROUND(C129,0),"-",ROUND(B129+0.1,1))),BW_2021_04_19!A:K,11,FALSE))),VLOOKUP((CONCATENATE(ROUND(C129,0),"-",ROUND(B129-0.1,1))),BW_2021_04_19!A:K,11,FALSE))),VLOOKUP(A129,BW_2021_04_19!A:K,11,FALSE))</f>
        <v>0</v>
      </c>
      <c r="N129" s="4" t="str">
        <f t="shared" si="32"/>
        <v>0</v>
      </c>
      <c r="O129" s="4">
        <f t="shared" si="33"/>
        <v>96542</v>
      </c>
      <c r="P129" s="4">
        <f>IF(O129="0","0",O129*1000/Proben_Infos!$J$3*Proben_Infos!$K$3*(0.05/Proben_Infos!$L$3)*(0.001/Proben_Infos!$M$3))</f>
        <v>386168</v>
      </c>
      <c r="Q129" s="16">
        <f>ROUND(100/Proben_Infos!$H$3*P129,0)</f>
        <v>9</v>
      </c>
      <c r="R129" s="12">
        <f>B129+Proben_Infos!$D$3</f>
        <v>15.085619097962301</v>
      </c>
      <c r="S129" s="4" t="str">
        <f t="shared" si="34"/>
        <v>116-15.1</v>
      </c>
      <c r="T129" s="16">
        <f t="shared" si="37"/>
        <v>1032</v>
      </c>
      <c r="U129" s="4">
        <f>F129+Proben_Infos!$G$3</f>
        <v>1386.9849342120799</v>
      </c>
      <c r="V129" s="16">
        <f t="shared" si="38"/>
        <v>61.8</v>
      </c>
      <c r="W129" s="4" t="str">
        <f t="shared" si="35"/>
        <v>GC_PBMZ_116_RI_1387</v>
      </c>
      <c r="X129" s="4">
        <f>Proben_Infos!$A$3</f>
        <v>72100736</v>
      </c>
      <c r="Y129" s="12" t="str">
        <f>IF(ISNA(VLOOKUP(D129,Proben_Infos!C:E,3,0)),"",VLOOKUP(D129,Proben_Infos!C:E,3,0))</f>
        <v/>
      </c>
      <c r="Z129" s="16" t="str">
        <f t="shared" si="39"/>
        <v>116-15.1</v>
      </c>
      <c r="AA129" s="16" t="str">
        <f t="shared" si="40"/>
        <v>116-15.2</v>
      </c>
      <c r="AB129" s="16" t="str">
        <f t="shared" si="41"/>
        <v>116-15</v>
      </c>
      <c r="AC129" s="16" t="str">
        <f t="shared" si="42"/>
        <v>116-15.3</v>
      </c>
      <c r="AD129" s="16" t="str">
        <f t="shared" si="43"/>
        <v>116-14.9</v>
      </c>
      <c r="AE129" s="16">
        <f t="shared" si="44"/>
        <v>9</v>
      </c>
      <c r="AF129" s="16" t="str">
        <f t="shared" si="45"/>
        <v>GC_PBMZ_116_RI_1387</v>
      </c>
      <c r="AG129" s="16" t="str">
        <f t="shared" si="46"/>
        <v/>
      </c>
      <c r="AH129" s="12" t="str">
        <f t="shared" si="36"/>
        <v/>
      </c>
      <c r="AI129" s="12" t="str">
        <f>IF(ISNA(VLOOKUP(D129,Proben_Infos!L:O,3,0)),"",VLOOKUP(D129,Proben_Infos!L:O,3,0))</f>
        <v/>
      </c>
      <c r="AJ129" s="16" t="str">
        <f t="shared" si="47"/>
        <v/>
      </c>
      <c r="AK129" s="16">
        <f t="shared" si="48"/>
        <v>5</v>
      </c>
      <c r="AL129" s="16">
        <f t="shared" si="49"/>
        <v>4</v>
      </c>
      <c r="AM129" s="16">
        <f t="shared" si="50"/>
        <v>3</v>
      </c>
      <c r="AN129" s="16">
        <f t="shared" si="51"/>
        <v>2</v>
      </c>
      <c r="AO129" s="16">
        <f t="shared" si="52"/>
        <v>5</v>
      </c>
      <c r="AP129" s="16">
        <f t="shared" si="54"/>
        <v>5</v>
      </c>
    </row>
    <row r="130" spans="1:42" x14ac:dyDescent="0.25">
      <c r="A130" s="4" t="str">
        <f t="shared" ref="A130:A193" si="55">CONCATENATE(ROUND(C130,0),"-",ROUND(B130,1))</f>
        <v>108-15.1</v>
      </c>
      <c r="B130" s="16">
        <v>15.146559974941599</v>
      </c>
      <c r="C130" s="16">
        <v>108</v>
      </c>
      <c r="D130" s="16" t="s">
        <v>1808</v>
      </c>
      <c r="E130" s="16">
        <v>1319</v>
      </c>
      <c r="F130" s="16">
        <v>1391.4557415003501</v>
      </c>
      <c r="G130" s="16">
        <v>60.346967788937903</v>
      </c>
      <c r="H130" s="16" t="s">
        <v>1809</v>
      </c>
      <c r="I130" s="16" t="s">
        <v>1810</v>
      </c>
      <c r="J130" s="16" t="s">
        <v>5</v>
      </c>
      <c r="K130" s="16">
        <v>141231.32513341299</v>
      </c>
      <c r="L130" s="16">
        <v>18041.327461759502</v>
      </c>
      <c r="M130" s="4" t="str">
        <f>IF(ISERROR(VLOOKUP(A130,BW_2021_04_19!A:K,11,FALSE))=TRUE,(IF(ISERROR(VLOOKUP((CONCATENATE(ROUND(C130,0),"-",ROUND(B130-0.1,1))),BW_2021_04_19!A:K,11,FALSE))=TRUE,(IF(ISERROR(VLOOKUP((CONCATENATE(ROUND(C130,0),"-",ROUND(B130+0.1,1))),BW_2021_04_19!A:K,11,FALSE))=TRUE,(IF(ISERROR(VLOOKUP((CONCATENATE(ROUND(C130,0),"-",ROUND(B130-0.2,1))),BW_2021_04_19!A:K,11,FALSE))=TRUE, (IF(ISERROR(VLOOKUP((CONCATENATE(ROUND(C130,0),"-",ROUND(B130+0.2,1))),BW_2021_04_19!A:K,11,FALSE))=TRUE,"0",VLOOKUP((CONCATENATE(ROUND(C130,0),"-",ROUND(B130+0.2,1))),BW_2021_04_19!A:K,11,FALSE))),VLOOKUP((CONCATENATE(ROUND(C130,0),"-",ROUND(B130-0.2,1))),BW_2021_04_19!A:K,11,FALSE))),VLOOKUP((CONCATENATE(ROUND(C130,0),"-",ROUND(B130+0.1,1))),BW_2021_04_19!A:K,11,FALSE))),VLOOKUP((CONCATENATE(ROUND(C130,0),"-",ROUND(B130-0.1,1))),BW_2021_04_19!A:K,11,FALSE))),VLOOKUP(A130,BW_2021_04_19!A:K,11,FALSE))</f>
        <v>0</v>
      </c>
      <c r="N130" s="4" t="str">
        <f t="shared" ref="N130:N193" si="56">IF(ISERROR(M130),"0",M130)</f>
        <v>0</v>
      </c>
      <c r="O130" s="4">
        <f t="shared" ref="O130:O193" si="57">ROUND(IF(K130-N130&lt;0,"0",K130-N130),0)</f>
        <v>141231</v>
      </c>
      <c r="P130" s="4">
        <f>IF(O130="0","0",O130*1000/Proben_Infos!$J$3*Proben_Infos!$K$3*(0.05/Proben_Infos!$L$3)*(0.001/Proben_Infos!$M$3))</f>
        <v>564924</v>
      </c>
      <c r="Q130" s="16">
        <f>ROUND(100/Proben_Infos!$H$3*P130,0)</f>
        <v>13</v>
      </c>
      <c r="R130" s="12">
        <f>B130+Proben_Infos!$D$3</f>
        <v>15.1386599749416</v>
      </c>
      <c r="S130" s="4" t="str">
        <f t="shared" ref="S130:S193" si="58">CONCATENATE(ROUND(C130,0),"-",ROUND(R130,1))</f>
        <v>108-15.1</v>
      </c>
      <c r="T130" s="16">
        <f t="shared" si="37"/>
        <v>1319</v>
      </c>
      <c r="U130" s="4">
        <f>F130+Proben_Infos!$G$3</f>
        <v>1390.4557415003501</v>
      </c>
      <c r="V130" s="16">
        <f t="shared" si="38"/>
        <v>60.3</v>
      </c>
      <c r="W130" s="4" t="str">
        <f t="shared" ref="W130:W193" si="59">CONCATENATE("GC_PBMZ_",ROUND(C130,0),"_RI_",ROUND(U130,0))</f>
        <v>GC_PBMZ_108_RI_1390</v>
      </c>
      <c r="X130" s="4">
        <f>Proben_Infos!$A$3</f>
        <v>72100736</v>
      </c>
      <c r="Y130" s="12" t="str">
        <f>IF(ISNA(VLOOKUP(D130,Proben_Infos!C:E,3,0)),"",VLOOKUP(D130,Proben_Infos!C:E,3,0))</f>
        <v/>
      </c>
      <c r="Z130" s="16" t="str">
        <f t="shared" si="39"/>
        <v>108-15.1</v>
      </c>
      <c r="AA130" s="16" t="str">
        <f t="shared" si="40"/>
        <v>108-15.2</v>
      </c>
      <c r="AB130" s="16" t="str">
        <f t="shared" si="41"/>
        <v>108-15</v>
      </c>
      <c r="AC130" s="16" t="str">
        <f t="shared" si="42"/>
        <v>108-15.3</v>
      </c>
      <c r="AD130" s="16" t="str">
        <f t="shared" si="43"/>
        <v>108-14.9</v>
      </c>
      <c r="AE130" s="16">
        <f t="shared" si="44"/>
        <v>13</v>
      </c>
      <c r="AF130" s="16" t="str">
        <f t="shared" si="45"/>
        <v>GC_PBMZ_108_RI_1390</v>
      </c>
      <c r="AG130" s="16" t="str">
        <f t="shared" si="46"/>
        <v/>
      </c>
      <c r="AH130" s="12" t="str">
        <f t="shared" ref="AH130:AH193" si="60">IF(J130="Tesla_Libary_2021_01_01.mslibrary.xml","T","")</f>
        <v/>
      </c>
      <c r="AI130" s="12" t="str">
        <f>IF(ISNA(VLOOKUP(D130,Proben_Infos!L:O,3,0)),"",VLOOKUP(D130,Proben_Infos!L:O,3,0))</f>
        <v/>
      </c>
      <c r="AJ130" s="16" t="str">
        <f t="shared" si="47"/>
        <v/>
      </c>
      <c r="AK130" s="16">
        <f t="shared" si="48"/>
        <v>5</v>
      </c>
      <c r="AL130" s="16" t="str">
        <f t="shared" si="49"/>
        <v/>
      </c>
      <c r="AM130" s="16">
        <f t="shared" si="50"/>
        <v>3</v>
      </c>
      <c r="AN130" s="16">
        <f t="shared" si="51"/>
        <v>2</v>
      </c>
      <c r="AO130" s="16">
        <f t="shared" si="52"/>
        <v>5</v>
      </c>
      <c r="AP130" s="16">
        <f t="shared" si="54"/>
        <v>5</v>
      </c>
    </row>
    <row r="131" spans="1:42" x14ac:dyDescent="0.25">
      <c r="A131" s="4" t="str">
        <f t="shared" si="55"/>
        <v>124-15.2</v>
      </c>
      <c r="B131" s="16">
        <v>15.2096872162099</v>
      </c>
      <c r="C131" s="16">
        <v>124</v>
      </c>
      <c r="D131" s="16" t="s">
        <v>1411</v>
      </c>
      <c r="E131" s="16">
        <v>880</v>
      </c>
      <c r="F131" s="16">
        <v>1395.58656477402</v>
      </c>
      <c r="G131" s="16">
        <v>58.209375747282202</v>
      </c>
      <c r="H131" s="16" t="s">
        <v>1412</v>
      </c>
      <c r="I131" s="16" t="s">
        <v>1413</v>
      </c>
      <c r="J131" s="16" t="s">
        <v>5</v>
      </c>
      <c r="K131" s="16">
        <v>275170.66103205801</v>
      </c>
      <c r="L131" s="16">
        <v>55362.340720598499</v>
      </c>
      <c r="M131" s="4" t="str">
        <f>IF(ISERROR(VLOOKUP(A131,BW_2021_04_19!A:K,11,FALSE))=TRUE,(IF(ISERROR(VLOOKUP((CONCATENATE(ROUND(C131,0),"-",ROUND(B131-0.1,1))),BW_2021_04_19!A:K,11,FALSE))=TRUE,(IF(ISERROR(VLOOKUP((CONCATENATE(ROUND(C131,0),"-",ROUND(B131+0.1,1))),BW_2021_04_19!A:K,11,FALSE))=TRUE,(IF(ISERROR(VLOOKUP((CONCATENATE(ROUND(C131,0),"-",ROUND(B131-0.2,1))),BW_2021_04_19!A:K,11,FALSE))=TRUE, (IF(ISERROR(VLOOKUP((CONCATENATE(ROUND(C131,0),"-",ROUND(B131+0.2,1))),BW_2021_04_19!A:K,11,FALSE))=TRUE,"0",VLOOKUP((CONCATENATE(ROUND(C131,0),"-",ROUND(B131+0.2,1))),BW_2021_04_19!A:K,11,FALSE))),VLOOKUP((CONCATENATE(ROUND(C131,0),"-",ROUND(B131-0.2,1))),BW_2021_04_19!A:K,11,FALSE))),VLOOKUP((CONCATENATE(ROUND(C131,0),"-",ROUND(B131+0.1,1))),BW_2021_04_19!A:K,11,FALSE))),VLOOKUP((CONCATENATE(ROUND(C131,0),"-",ROUND(B131-0.1,1))),BW_2021_04_19!A:K,11,FALSE))),VLOOKUP(A131,BW_2021_04_19!A:K,11,FALSE))</f>
        <v>0</v>
      </c>
      <c r="N131" s="4" t="str">
        <f t="shared" si="56"/>
        <v>0</v>
      </c>
      <c r="O131" s="4">
        <f t="shared" si="57"/>
        <v>275171</v>
      </c>
      <c r="P131" s="4">
        <f>IF(O131="0","0",O131*1000/Proben_Infos!$J$3*Proben_Infos!$K$3*(0.05/Proben_Infos!$L$3)*(0.001/Proben_Infos!$M$3))</f>
        <v>1100684</v>
      </c>
      <c r="Q131" s="16">
        <f>ROUND(100/Proben_Infos!$H$3*P131,0)</f>
        <v>25</v>
      </c>
      <c r="R131" s="12">
        <f>B131+Proben_Infos!$D$3</f>
        <v>15.201787216209901</v>
      </c>
      <c r="S131" s="4" t="str">
        <f t="shared" si="58"/>
        <v>124-15.2</v>
      </c>
      <c r="T131" s="16">
        <f t="shared" ref="T131:T194" si="61">IF(ROUND(E131,0)=0,"",ROUND(E131,0))</f>
        <v>880</v>
      </c>
      <c r="U131" s="4">
        <f>F131+Proben_Infos!$G$3</f>
        <v>1394.58656477402</v>
      </c>
      <c r="V131" s="16">
        <f t="shared" ref="V131:V194" si="62">IF(ROUND(G131,1)=0,"",ROUND(G131,1))</f>
        <v>58.2</v>
      </c>
      <c r="W131" s="4" t="str">
        <f t="shared" si="59"/>
        <v>GC_PBMZ_124_RI_1395</v>
      </c>
      <c r="X131" s="4">
        <f>Proben_Infos!$A$3</f>
        <v>72100736</v>
      </c>
      <c r="Y131" s="12" t="str">
        <f>IF(ISNA(VLOOKUP(D131,Proben_Infos!C:E,3,0)),"",VLOOKUP(D131,Proben_Infos!C:E,3,0))</f>
        <v/>
      </c>
      <c r="Z131" s="16" t="str">
        <f t="shared" ref="Z131:Z194" si="63">S131</f>
        <v>124-15.2</v>
      </c>
      <c r="AA131" s="16" t="str">
        <f t="shared" ref="AA131:AA194" si="64">CONCATENATE(ROUND(C131,0),"-",SUM(ROUND(R131,1),0.1))</f>
        <v>124-15.3</v>
      </c>
      <c r="AB131" s="16" t="str">
        <f t="shared" ref="AB131:AB194" si="65">CONCATENATE(ROUND(C131,0),"-",SUM(ROUND(R131,1),-0.1))</f>
        <v>124-15.1</v>
      </c>
      <c r="AC131" s="16" t="str">
        <f t="shared" ref="AC131:AC194" si="66">CONCATENATE(ROUND(C131,0),"-",SUM(ROUND(R131,1),0.2))</f>
        <v>124-15.4</v>
      </c>
      <c r="AD131" s="16" t="str">
        <f t="shared" ref="AD131:AD194" si="67">CONCATENATE(ROUND(C131,0),"-",SUM(ROUND(R131,1),-0.2))</f>
        <v>124-15</v>
      </c>
      <c r="AE131" s="16">
        <f t="shared" ref="AE131:AE194" si="68">Q131</f>
        <v>25</v>
      </c>
      <c r="AF131" s="16" t="str">
        <f t="shared" ref="AF131:AF194" si="69">IF(OR(AP131=1,AP131=2,AP131=3),H131,W131)</f>
        <v>GC_PBMZ_124_RI_1395</v>
      </c>
      <c r="AG131" s="16" t="str">
        <f t="shared" ref="AG131:AG194" si="70">IF(OR(AP131=1,AP131=2,AP131=3),D131,"")</f>
        <v/>
      </c>
      <c r="AH131" s="12" t="str">
        <f t="shared" si="60"/>
        <v/>
      </c>
      <c r="AI131" s="12" t="str">
        <f>IF(ISNA(VLOOKUP(D131,Proben_Infos!L:O,3,0)),"",VLOOKUP(D131,Proben_Infos!L:O,3,0))</f>
        <v/>
      </c>
      <c r="AJ131" s="16" t="str">
        <f t="shared" ref="AJ131:AJ194" si="71">IF(OR(O131&lt;10000,Y131="Säule",Y131="BW",Y131="IS"),6,"")</f>
        <v/>
      </c>
      <c r="AK131" s="16">
        <f t="shared" ref="AK131:AK194" si="72">IF(G131&lt;80,5,"")</f>
        <v>5</v>
      </c>
      <c r="AL131" s="16">
        <f t="shared" ref="AL131:AL194" si="73">IF(AND(ABS(E131-U131)&gt;100,NOT(E131="")),4,"")</f>
        <v>4</v>
      </c>
      <c r="AM131" s="16">
        <f t="shared" ref="AM131:AM194" si="74">IF(OR(J131="NIST20.L",J131="NIST17.L",J131="SWGDRUG.L",J131="WILEY275.L",J131="HPPEST.L",J131="PMW_TOX2.L",J131="ENVI96.L"),3,"")</f>
        <v>3</v>
      </c>
      <c r="AN131" s="16">
        <f t="shared" ref="AN131:AN194" si="75">IF(AI131="x",1,2)</f>
        <v>2</v>
      </c>
      <c r="AO131" s="16">
        <f t="shared" ref="AO131:AO194" si="76">IF(AJ131=6,6,IF(AK131=5,5,IF(AL131=4,4,IF(AM131=3,3,IF(AN131=2,2,1)))))</f>
        <v>5</v>
      </c>
      <c r="AP131" s="16">
        <f t="shared" si="54"/>
        <v>5</v>
      </c>
    </row>
    <row r="132" spans="1:42" x14ac:dyDescent="0.25">
      <c r="A132" s="4" t="str">
        <f t="shared" si="55"/>
        <v>81-15.3</v>
      </c>
      <c r="B132" s="16">
        <v>15.328936178852899</v>
      </c>
      <c r="C132" s="16">
        <v>81.099998474121094</v>
      </c>
      <c r="D132" s="16">
        <v>1898722</v>
      </c>
      <c r="E132" s="16">
        <v>814</v>
      </c>
      <c r="F132" s="16">
        <v>1403.9246809871399</v>
      </c>
      <c r="G132" s="16">
        <v>81.481186893847706</v>
      </c>
      <c r="H132" s="16" t="s">
        <v>823</v>
      </c>
      <c r="I132" s="16" t="s">
        <v>824</v>
      </c>
      <c r="J132" s="16" t="s">
        <v>5</v>
      </c>
      <c r="K132" s="16">
        <v>243354.148686172</v>
      </c>
      <c r="L132" s="16">
        <v>69117.011405426398</v>
      </c>
      <c r="M132" s="4" t="str">
        <f>IF(ISERROR(VLOOKUP(A132,BW_2021_04_19!A:K,11,FALSE))=TRUE,(IF(ISERROR(VLOOKUP((CONCATENATE(ROUND(C132,0),"-",ROUND(B132-0.1,1))),BW_2021_04_19!A:K,11,FALSE))=TRUE,(IF(ISERROR(VLOOKUP((CONCATENATE(ROUND(C132,0),"-",ROUND(B132+0.1,1))),BW_2021_04_19!A:K,11,FALSE))=TRUE,(IF(ISERROR(VLOOKUP((CONCATENATE(ROUND(C132,0),"-",ROUND(B132-0.2,1))),BW_2021_04_19!A:K,11,FALSE))=TRUE, (IF(ISERROR(VLOOKUP((CONCATENATE(ROUND(C132,0),"-",ROUND(B132+0.2,1))),BW_2021_04_19!A:K,11,FALSE))=TRUE,"0",VLOOKUP((CONCATENATE(ROUND(C132,0),"-",ROUND(B132+0.2,1))),BW_2021_04_19!A:K,11,FALSE))),VLOOKUP((CONCATENATE(ROUND(C132,0),"-",ROUND(B132-0.2,1))),BW_2021_04_19!A:K,11,FALSE))),VLOOKUP((CONCATENATE(ROUND(C132,0),"-",ROUND(B132+0.1,1))),BW_2021_04_19!A:K,11,FALSE))),VLOOKUP((CONCATENATE(ROUND(C132,0),"-",ROUND(B132-0.1,1))),BW_2021_04_19!A:K,11,FALSE))),VLOOKUP(A132,BW_2021_04_19!A:K,11,FALSE))</f>
        <v>0</v>
      </c>
      <c r="N132" s="4" t="str">
        <f t="shared" si="56"/>
        <v>0</v>
      </c>
      <c r="O132" s="4">
        <f t="shared" si="57"/>
        <v>243354</v>
      </c>
      <c r="P132" s="4">
        <f>IF(O132="0","0",O132*1000/Proben_Infos!$J$3*Proben_Infos!$K$3*(0.05/Proben_Infos!$L$3)*(0.001/Proben_Infos!$M$3))</f>
        <v>973416</v>
      </c>
      <c r="Q132" s="16">
        <f>ROUND(100/Proben_Infos!$H$3*P132,0)</f>
        <v>22</v>
      </c>
      <c r="R132" s="12">
        <f>B132+Proben_Infos!$D$3</f>
        <v>15.3210361788529</v>
      </c>
      <c r="S132" s="4" t="str">
        <f t="shared" si="58"/>
        <v>81-15.3</v>
      </c>
      <c r="T132" s="16">
        <f t="shared" si="61"/>
        <v>814</v>
      </c>
      <c r="U132" s="4">
        <f>F132+Proben_Infos!$G$3</f>
        <v>1402.9246809871399</v>
      </c>
      <c r="V132" s="16">
        <f t="shared" si="62"/>
        <v>81.5</v>
      </c>
      <c r="W132" s="4" t="str">
        <f t="shared" si="59"/>
        <v>GC_PBMZ_81_RI_1403</v>
      </c>
      <c r="X132" s="4">
        <f>Proben_Infos!$A$3</f>
        <v>72100736</v>
      </c>
      <c r="Y132" s="12" t="str">
        <f>IF(ISNA(VLOOKUP(D132,Proben_Infos!C:E,3,0)),"",VLOOKUP(D132,Proben_Infos!C:E,3,0))</f>
        <v/>
      </c>
      <c r="Z132" s="16" t="str">
        <f t="shared" si="63"/>
        <v>81-15.3</v>
      </c>
      <c r="AA132" s="16" t="str">
        <f t="shared" si="64"/>
        <v>81-15.4</v>
      </c>
      <c r="AB132" s="16" t="str">
        <f t="shared" si="65"/>
        <v>81-15.2</v>
      </c>
      <c r="AC132" s="16" t="str">
        <f t="shared" si="66"/>
        <v>81-15.5</v>
      </c>
      <c r="AD132" s="16" t="str">
        <f t="shared" si="67"/>
        <v>81-15.1</v>
      </c>
      <c r="AE132" s="16">
        <f t="shared" si="68"/>
        <v>22</v>
      </c>
      <c r="AF132" s="16" t="str">
        <f t="shared" si="69"/>
        <v>GC_PBMZ_81_RI_1403</v>
      </c>
      <c r="AG132" s="16" t="str">
        <f t="shared" si="70"/>
        <v/>
      </c>
      <c r="AH132" s="12" t="str">
        <f t="shared" si="60"/>
        <v/>
      </c>
      <c r="AI132" s="12" t="str">
        <f>IF(ISNA(VLOOKUP(D132,Proben_Infos!L:O,3,0)),"",VLOOKUP(D132,Proben_Infos!L:O,3,0))</f>
        <v/>
      </c>
      <c r="AJ132" s="16" t="str">
        <f t="shared" si="71"/>
        <v/>
      </c>
      <c r="AK132" s="16" t="str">
        <f t="shared" si="72"/>
        <v/>
      </c>
      <c r="AL132" s="16">
        <f t="shared" si="73"/>
        <v>4</v>
      </c>
      <c r="AM132" s="16">
        <f t="shared" si="74"/>
        <v>3</v>
      </c>
      <c r="AN132" s="16">
        <f t="shared" si="75"/>
        <v>2</v>
      </c>
      <c r="AO132" s="16">
        <f t="shared" si="76"/>
        <v>4</v>
      </c>
      <c r="AP132" s="16">
        <f t="shared" si="54"/>
        <v>4</v>
      </c>
    </row>
    <row r="133" spans="1:42" x14ac:dyDescent="0.25">
      <c r="A133" s="4" t="str">
        <f t="shared" si="55"/>
        <v>109-15.5</v>
      </c>
      <c r="B133" s="16">
        <v>15.5354983177895</v>
      </c>
      <c r="C133" s="16">
        <v>109.09999847412099</v>
      </c>
      <c r="D133" s="16" t="s">
        <v>243</v>
      </c>
      <c r="E133" s="16">
        <v>1407</v>
      </c>
      <c r="F133" s="16">
        <v>1419.57421705447</v>
      </c>
      <c r="G133" s="16">
        <v>86.114872012046803</v>
      </c>
      <c r="H133" s="16" t="s">
        <v>291</v>
      </c>
      <c r="I133" s="16" t="s">
        <v>244</v>
      </c>
      <c r="J133" s="16" t="s">
        <v>5</v>
      </c>
      <c r="K133" s="16">
        <v>1216777.6400542499</v>
      </c>
      <c r="L133" s="16">
        <v>337624.84889146598</v>
      </c>
      <c r="M133" s="4" t="str">
        <f>IF(ISERROR(VLOOKUP(A133,BW_2021_04_19!A:K,11,FALSE))=TRUE,(IF(ISERROR(VLOOKUP((CONCATENATE(ROUND(C133,0),"-",ROUND(B133-0.1,1))),BW_2021_04_19!A:K,11,FALSE))=TRUE,(IF(ISERROR(VLOOKUP((CONCATENATE(ROUND(C133,0),"-",ROUND(B133+0.1,1))),BW_2021_04_19!A:K,11,FALSE))=TRUE,(IF(ISERROR(VLOOKUP((CONCATENATE(ROUND(C133,0),"-",ROUND(B133-0.2,1))),BW_2021_04_19!A:K,11,FALSE))=TRUE, (IF(ISERROR(VLOOKUP((CONCATENATE(ROUND(C133,0),"-",ROUND(B133+0.2,1))),BW_2021_04_19!A:K,11,FALSE))=TRUE,"0",VLOOKUP((CONCATENATE(ROUND(C133,0),"-",ROUND(B133+0.2,1))),BW_2021_04_19!A:K,11,FALSE))),VLOOKUP((CONCATENATE(ROUND(C133,0),"-",ROUND(B133-0.2,1))),BW_2021_04_19!A:K,11,FALSE))),VLOOKUP((CONCATENATE(ROUND(C133,0),"-",ROUND(B133+0.1,1))),BW_2021_04_19!A:K,11,FALSE))),VLOOKUP((CONCATENATE(ROUND(C133,0),"-",ROUND(B133-0.1,1))),BW_2021_04_19!A:K,11,FALSE))),VLOOKUP(A133,BW_2021_04_19!A:K,11,FALSE))</f>
        <v>0</v>
      </c>
      <c r="N133" s="4" t="str">
        <f t="shared" si="56"/>
        <v>0</v>
      </c>
      <c r="O133" s="4">
        <f t="shared" si="57"/>
        <v>1216778</v>
      </c>
      <c r="P133" s="4">
        <f>IF(O133="0","0",O133*1000/Proben_Infos!$J$3*Proben_Infos!$K$3*(0.05/Proben_Infos!$L$3)*(0.001/Proben_Infos!$M$3))</f>
        <v>4867112</v>
      </c>
      <c r="Q133" s="16">
        <f>ROUND(100/Proben_Infos!$H$3*P133,0)</f>
        <v>110</v>
      </c>
      <c r="R133" s="12">
        <f>B133+Proben_Infos!$D$3</f>
        <v>15.527598317789501</v>
      </c>
      <c r="S133" s="4" t="str">
        <f t="shared" si="58"/>
        <v>109-15.5</v>
      </c>
      <c r="T133" s="16">
        <f t="shared" si="61"/>
        <v>1407</v>
      </c>
      <c r="U133" s="4">
        <f>F133+Proben_Infos!$G$3</f>
        <v>1418.57421705447</v>
      </c>
      <c r="V133" s="16">
        <f t="shared" si="62"/>
        <v>86.1</v>
      </c>
      <c r="W133" s="4" t="str">
        <f t="shared" si="59"/>
        <v>GC_PBMZ_109_RI_1419</v>
      </c>
      <c r="X133" s="4">
        <f>Proben_Infos!$A$3</f>
        <v>72100736</v>
      </c>
      <c r="Y133" s="12" t="str">
        <f>IF(ISNA(VLOOKUP(D133,Proben_Infos!C:E,3,0)),"",VLOOKUP(D133,Proben_Infos!C:E,3,0))</f>
        <v/>
      </c>
      <c r="Z133" s="16" t="str">
        <f t="shared" si="63"/>
        <v>109-15.5</v>
      </c>
      <c r="AA133" s="16" t="str">
        <f t="shared" si="64"/>
        <v>109-15.6</v>
      </c>
      <c r="AB133" s="16" t="str">
        <f t="shared" si="65"/>
        <v>109-15.4</v>
      </c>
      <c r="AC133" s="16" t="str">
        <f t="shared" si="66"/>
        <v>109-15.7</v>
      </c>
      <c r="AD133" s="16" t="str">
        <f t="shared" si="67"/>
        <v>109-15.3</v>
      </c>
      <c r="AE133" s="16">
        <f t="shared" si="68"/>
        <v>110</v>
      </c>
      <c r="AF133" s="16" t="str">
        <f t="shared" si="69"/>
        <v>2,4,7,9-Tetramethyl-5-decyn-4,7-diol</v>
      </c>
      <c r="AG133" s="16" t="str">
        <f t="shared" si="70"/>
        <v>126-86-3</v>
      </c>
      <c r="AH133" s="12" t="str">
        <f t="shared" si="60"/>
        <v/>
      </c>
      <c r="AI133" s="12" t="str">
        <f>IF(ISNA(VLOOKUP(D133,Proben_Infos!L:O,3,0)),"",VLOOKUP(D133,Proben_Infos!L:O,3,0))</f>
        <v/>
      </c>
      <c r="AJ133" s="16" t="str">
        <f t="shared" si="71"/>
        <v/>
      </c>
      <c r="AK133" s="16" t="str">
        <f t="shared" si="72"/>
        <v/>
      </c>
      <c r="AL133" s="16" t="str">
        <f t="shared" si="73"/>
        <v/>
      </c>
      <c r="AM133" s="16">
        <f t="shared" si="74"/>
        <v>3</v>
      </c>
      <c r="AN133" s="16">
        <f t="shared" si="75"/>
        <v>2</v>
      </c>
      <c r="AO133" s="16">
        <f t="shared" si="76"/>
        <v>3</v>
      </c>
      <c r="AP133" s="16">
        <f t="shared" si="54"/>
        <v>3</v>
      </c>
    </row>
    <row r="134" spans="1:42" x14ac:dyDescent="0.25">
      <c r="A134" s="4" t="str">
        <f t="shared" si="55"/>
        <v>105-15.7</v>
      </c>
      <c r="B134" s="16">
        <v>15.7352128591242</v>
      </c>
      <c r="C134" s="16">
        <v>105</v>
      </c>
      <c r="D134" s="16" t="s">
        <v>1811</v>
      </c>
      <c r="E134" s="16">
        <v>1424</v>
      </c>
      <c r="F134" s="16">
        <v>1434.7049662511799</v>
      </c>
      <c r="G134" s="16">
        <v>74.611484317124194</v>
      </c>
      <c r="H134" s="16" t="s">
        <v>1812</v>
      </c>
      <c r="I134" s="16" t="s">
        <v>1813</v>
      </c>
      <c r="J134" s="16" t="s">
        <v>1767</v>
      </c>
      <c r="K134" s="16">
        <v>409526.79479153099</v>
      </c>
      <c r="L134" s="16">
        <v>136475.53262719701</v>
      </c>
      <c r="M134" s="4" t="str">
        <f>IF(ISERROR(VLOOKUP(A134,BW_2021_04_19!A:K,11,FALSE))=TRUE,(IF(ISERROR(VLOOKUP((CONCATENATE(ROUND(C134,0),"-",ROUND(B134-0.1,1))),BW_2021_04_19!A:K,11,FALSE))=TRUE,(IF(ISERROR(VLOOKUP((CONCATENATE(ROUND(C134,0),"-",ROUND(B134+0.1,1))),BW_2021_04_19!A:K,11,FALSE))=TRUE,(IF(ISERROR(VLOOKUP((CONCATENATE(ROUND(C134,0),"-",ROUND(B134-0.2,1))),BW_2021_04_19!A:K,11,FALSE))=TRUE, (IF(ISERROR(VLOOKUP((CONCATENATE(ROUND(C134,0),"-",ROUND(B134+0.2,1))),BW_2021_04_19!A:K,11,FALSE))=TRUE,"0",VLOOKUP((CONCATENATE(ROUND(C134,0),"-",ROUND(B134+0.2,1))),BW_2021_04_19!A:K,11,FALSE))),VLOOKUP((CONCATENATE(ROUND(C134,0),"-",ROUND(B134-0.2,1))),BW_2021_04_19!A:K,11,FALSE))),VLOOKUP((CONCATENATE(ROUND(C134,0),"-",ROUND(B134+0.1,1))),BW_2021_04_19!A:K,11,FALSE))),VLOOKUP((CONCATENATE(ROUND(C134,0),"-",ROUND(B134-0.1,1))),BW_2021_04_19!A:K,11,FALSE))),VLOOKUP(A134,BW_2021_04_19!A:K,11,FALSE))</f>
        <v>0</v>
      </c>
      <c r="N134" s="4" t="str">
        <f t="shared" si="56"/>
        <v>0</v>
      </c>
      <c r="O134" s="4">
        <f t="shared" si="57"/>
        <v>409527</v>
      </c>
      <c r="P134" s="4">
        <f>IF(O134="0","0",O134*1000/Proben_Infos!$J$3*Proben_Infos!$K$3*(0.05/Proben_Infos!$L$3)*(0.001/Proben_Infos!$M$3))</f>
        <v>1638108</v>
      </c>
      <c r="Q134" s="16">
        <f>ROUND(100/Proben_Infos!$H$3*P134,0)</f>
        <v>37</v>
      </c>
      <c r="R134" s="12">
        <f>B134+Proben_Infos!$D$3</f>
        <v>15.727312859124201</v>
      </c>
      <c r="S134" s="4" t="str">
        <f t="shared" si="58"/>
        <v>105-15.7</v>
      </c>
      <c r="T134" s="16">
        <f t="shared" si="61"/>
        <v>1424</v>
      </c>
      <c r="U134" s="4">
        <f>F134+Proben_Infos!$G$3</f>
        <v>1433.7049662511799</v>
      </c>
      <c r="V134" s="16">
        <f t="shared" si="62"/>
        <v>74.599999999999994</v>
      </c>
      <c r="W134" s="4" t="str">
        <f t="shared" si="59"/>
        <v>GC_PBMZ_105_RI_1434</v>
      </c>
      <c r="X134" s="4">
        <f>Proben_Infos!$A$3</f>
        <v>72100736</v>
      </c>
      <c r="Y134" s="12" t="str">
        <f>IF(ISNA(VLOOKUP(D134,Proben_Infos!C:E,3,0)),"",VLOOKUP(D134,Proben_Infos!C:E,3,0))</f>
        <v/>
      </c>
      <c r="Z134" s="16" t="str">
        <f t="shared" si="63"/>
        <v>105-15.7</v>
      </c>
      <c r="AA134" s="16" t="str">
        <f t="shared" si="64"/>
        <v>105-15.8</v>
      </c>
      <c r="AB134" s="16" t="str">
        <f t="shared" si="65"/>
        <v>105-15.6</v>
      </c>
      <c r="AC134" s="16" t="str">
        <f t="shared" si="66"/>
        <v>105-15.9</v>
      </c>
      <c r="AD134" s="16" t="str">
        <f t="shared" si="67"/>
        <v>105-15.5</v>
      </c>
      <c r="AE134" s="16">
        <f t="shared" si="68"/>
        <v>37</v>
      </c>
      <c r="AF134" s="16" t="str">
        <f t="shared" si="69"/>
        <v>GC_PBMZ_105_RI_1434</v>
      </c>
      <c r="AG134" s="16" t="str">
        <f t="shared" si="70"/>
        <v/>
      </c>
      <c r="AH134" s="12" t="str">
        <f t="shared" si="60"/>
        <v/>
      </c>
      <c r="AI134" s="12" t="str">
        <f>IF(ISNA(VLOOKUP(D134,Proben_Infos!L:O,3,0)),"",VLOOKUP(D134,Proben_Infos!L:O,3,0))</f>
        <v/>
      </c>
      <c r="AJ134" s="16" t="str">
        <f t="shared" si="71"/>
        <v/>
      </c>
      <c r="AK134" s="16">
        <f t="shared" si="72"/>
        <v>5</v>
      </c>
      <c r="AL134" s="16" t="str">
        <f t="shared" si="73"/>
        <v/>
      </c>
      <c r="AM134" s="16">
        <f t="shared" si="74"/>
        <v>3</v>
      </c>
      <c r="AN134" s="16">
        <f t="shared" si="75"/>
        <v>2</v>
      </c>
      <c r="AO134" s="16">
        <f t="shared" si="76"/>
        <v>5</v>
      </c>
      <c r="AP134" s="16">
        <f t="shared" si="54"/>
        <v>5</v>
      </c>
    </row>
    <row r="135" spans="1:42" x14ac:dyDescent="0.25">
      <c r="A135" s="4" t="str">
        <f t="shared" si="55"/>
        <v>147-15.8</v>
      </c>
      <c r="B135" s="16">
        <v>15.820591617688599</v>
      </c>
      <c r="C135" s="16">
        <v>147</v>
      </c>
      <c r="D135" s="16" t="s">
        <v>613</v>
      </c>
      <c r="E135" s="16">
        <v>1378</v>
      </c>
      <c r="F135" s="16">
        <v>1441.1734215470799</v>
      </c>
      <c r="G135" s="16">
        <v>70.405056400555594</v>
      </c>
      <c r="H135" s="16" t="s">
        <v>614</v>
      </c>
      <c r="I135" s="16" t="s">
        <v>615</v>
      </c>
      <c r="J135" s="16" t="s">
        <v>5</v>
      </c>
      <c r="K135" s="16">
        <v>121155.72076465101</v>
      </c>
      <c r="L135" s="16">
        <v>90503.796040653106</v>
      </c>
      <c r="M135" s="4" t="str">
        <f>IF(ISERROR(VLOOKUP(A135,BW_2021_04_19!A:K,11,FALSE))=TRUE,(IF(ISERROR(VLOOKUP((CONCATENATE(ROUND(C135,0),"-",ROUND(B135-0.1,1))),BW_2021_04_19!A:K,11,FALSE))=TRUE,(IF(ISERROR(VLOOKUP((CONCATENATE(ROUND(C135,0),"-",ROUND(B135+0.1,1))),BW_2021_04_19!A:K,11,FALSE))=TRUE,(IF(ISERROR(VLOOKUP((CONCATENATE(ROUND(C135,0),"-",ROUND(B135-0.2,1))),BW_2021_04_19!A:K,11,FALSE))=TRUE, (IF(ISERROR(VLOOKUP((CONCATENATE(ROUND(C135,0),"-",ROUND(B135+0.2,1))),BW_2021_04_19!A:K,11,FALSE))=TRUE,"0",VLOOKUP((CONCATENATE(ROUND(C135,0),"-",ROUND(B135+0.2,1))),BW_2021_04_19!A:K,11,FALSE))),VLOOKUP((CONCATENATE(ROUND(C135,0),"-",ROUND(B135-0.2,1))),BW_2021_04_19!A:K,11,FALSE))),VLOOKUP((CONCATENATE(ROUND(C135,0),"-",ROUND(B135+0.1,1))),BW_2021_04_19!A:K,11,FALSE))),VLOOKUP((CONCATENATE(ROUND(C135,0),"-",ROUND(B135-0.1,1))),BW_2021_04_19!A:K,11,FALSE))),VLOOKUP(A135,BW_2021_04_19!A:K,11,FALSE))</f>
        <v>0</v>
      </c>
      <c r="N135" s="4" t="str">
        <f t="shared" si="56"/>
        <v>0</v>
      </c>
      <c r="O135" s="4">
        <f t="shared" si="57"/>
        <v>121156</v>
      </c>
      <c r="P135" s="4">
        <f>IF(O135="0","0",O135*1000/Proben_Infos!$J$3*Proben_Infos!$K$3*(0.05/Proben_Infos!$L$3)*(0.001/Proben_Infos!$M$3))</f>
        <v>484624</v>
      </c>
      <c r="Q135" s="16">
        <f>ROUND(100/Proben_Infos!$H$3*P135,0)</f>
        <v>11</v>
      </c>
      <c r="R135" s="12">
        <f>B135+Proben_Infos!$D$3</f>
        <v>15.8126916176886</v>
      </c>
      <c r="S135" s="4" t="str">
        <f t="shared" si="58"/>
        <v>147-15.8</v>
      </c>
      <c r="T135" s="16">
        <f t="shared" si="61"/>
        <v>1378</v>
      </c>
      <c r="U135" s="4">
        <f>F135+Proben_Infos!$G$3</f>
        <v>1440.1734215470799</v>
      </c>
      <c r="V135" s="16">
        <f t="shared" si="62"/>
        <v>70.400000000000006</v>
      </c>
      <c r="W135" s="4" t="str">
        <f t="shared" si="59"/>
        <v>GC_PBMZ_147_RI_1440</v>
      </c>
      <c r="X135" s="4">
        <f>Proben_Infos!$A$3</f>
        <v>72100736</v>
      </c>
      <c r="Y135" s="12" t="str">
        <f>IF(ISNA(VLOOKUP(D135,Proben_Infos!C:E,3,0)),"",VLOOKUP(D135,Proben_Infos!C:E,3,0))</f>
        <v/>
      </c>
      <c r="Z135" s="16" t="str">
        <f t="shared" si="63"/>
        <v>147-15.8</v>
      </c>
      <c r="AA135" s="16" t="str">
        <f t="shared" si="64"/>
        <v>147-15.9</v>
      </c>
      <c r="AB135" s="16" t="str">
        <f t="shared" si="65"/>
        <v>147-15.7</v>
      </c>
      <c r="AC135" s="16" t="str">
        <f t="shared" si="66"/>
        <v>147-16</v>
      </c>
      <c r="AD135" s="16" t="str">
        <f t="shared" si="67"/>
        <v>147-15.6</v>
      </c>
      <c r="AE135" s="16">
        <f t="shared" si="68"/>
        <v>11</v>
      </c>
      <c r="AF135" s="16" t="str">
        <f t="shared" si="69"/>
        <v>GC_PBMZ_147_RI_1440</v>
      </c>
      <c r="AG135" s="16" t="str">
        <f t="shared" si="70"/>
        <v/>
      </c>
      <c r="AH135" s="12" t="str">
        <f t="shared" si="60"/>
        <v/>
      </c>
      <c r="AI135" s="12" t="str">
        <f>IF(ISNA(VLOOKUP(D135,Proben_Infos!L:O,3,0)),"",VLOOKUP(D135,Proben_Infos!L:O,3,0))</f>
        <v/>
      </c>
      <c r="AJ135" s="16" t="str">
        <f t="shared" si="71"/>
        <v/>
      </c>
      <c r="AK135" s="16">
        <f t="shared" si="72"/>
        <v>5</v>
      </c>
      <c r="AL135" s="16" t="str">
        <f t="shared" si="73"/>
        <v/>
      </c>
      <c r="AM135" s="16">
        <f t="shared" si="74"/>
        <v>3</v>
      </c>
      <c r="AN135" s="16">
        <f t="shared" si="75"/>
        <v>2</v>
      </c>
      <c r="AO135" s="16">
        <f t="shared" si="76"/>
        <v>5</v>
      </c>
      <c r="AP135" s="16">
        <f t="shared" si="54"/>
        <v>5</v>
      </c>
    </row>
    <row r="136" spans="1:42" x14ac:dyDescent="0.25">
      <c r="A136" s="4" t="str">
        <f t="shared" si="55"/>
        <v>132-15.8</v>
      </c>
      <c r="B136" s="16">
        <v>15.848772557260199</v>
      </c>
      <c r="C136" s="16">
        <v>132</v>
      </c>
      <c r="D136" s="16" t="s">
        <v>1414</v>
      </c>
      <c r="E136" s="16">
        <v>1451</v>
      </c>
      <c r="F136" s="16">
        <v>1443.30846252074</v>
      </c>
      <c r="G136" s="16">
        <v>60.414635161761403</v>
      </c>
      <c r="H136" s="16" t="s">
        <v>1415</v>
      </c>
      <c r="I136" s="16" t="s">
        <v>498</v>
      </c>
      <c r="J136" s="16" t="s">
        <v>1767</v>
      </c>
      <c r="K136" s="16">
        <v>70113.795179532404</v>
      </c>
      <c r="L136" s="16">
        <v>12440.479268515301</v>
      </c>
      <c r="M136" s="4" t="str">
        <f>IF(ISERROR(VLOOKUP(A136,BW_2021_04_19!A:K,11,FALSE))=TRUE,(IF(ISERROR(VLOOKUP((CONCATENATE(ROUND(C136,0),"-",ROUND(B136-0.1,1))),BW_2021_04_19!A:K,11,FALSE))=TRUE,(IF(ISERROR(VLOOKUP((CONCATENATE(ROUND(C136,0),"-",ROUND(B136+0.1,1))),BW_2021_04_19!A:K,11,FALSE))=TRUE,(IF(ISERROR(VLOOKUP((CONCATENATE(ROUND(C136,0),"-",ROUND(B136-0.2,1))),BW_2021_04_19!A:K,11,FALSE))=TRUE, (IF(ISERROR(VLOOKUP((CONCATENATE(ROUND(C136,0),"-",ROUND(B136+0.2,1))),BW_2021_04_19!A:K,11,FALSE))=TRUE,"0",VLOOKUP((CONCATENATE(ROUND(C136,0),"-",ROUND(B136+0.2,1))),BW_2021_04_19!A:K,11,FALSE))),VLOOKUP((CONCATENATE(ROUND(C136,0),"-",ROUND(B136-0.2,1))),BW_2021_04_19!A:K,11,FALSE))),VLOOKUP((CONCATENATE(ROUND(C136,0),"-",ROUND(B136+0.1,1))),BW_2021_04_19!A:K,11,FALSE))),VLOOKUP((CONCATENATE(ROUND(C136,0),"-",ROUND(B136-0.1,1))),BW_2021_04_19!A:K,11,FALSE))),VLOOKUP(A136,BW_2021_04_19!A:K,11,FALSE))</f>
        <v>0</v>
      </c>
      <c r="N136" s="4" t="str">
        <f t="shared" si="56"/>
        <v>0</v>
      </c>
      <c r="O136" s="4">
        <f t="shared" si="57"/>
        <v>70114</v>
      </c>
      <c r="P136" s="4">
        <f>IF(O136="0","0",O136*1000/Proben_Infos!$J$3*Proben_Infos!$K$3*(0.05/Proben_Infos!$L$3)*(0.001/Proben_Infos!$M$3))</f>
        <v>280456</v>
      </c>
      <c r="Q136" s="16">
        <f>ROUND(100/Proben_Infos!$H$3*P136,0)</f>
        <v>6</v>
      </c>
      <c r="R136" s="12">
        <f>B136+Proben_Infos!$D$3</f>
        <v>15.8408725572602</v>
      </c>
      <c r="S136" s="4" t="str">
        <f t="shared" si="58"/>
        <v>132-15.8</v>
      </c>
      <c r="T136" s="16">
        <f t="shared" si="61"/>
        <v>1451</v>
      </c>
      <c r="U136" s="4">
        <f>F136+Proben_Infos!$G$3</f>
        <v>1442.30846252074</v>
      </c>
      <c r="V136" s="16">
        <f t="shared" si="62"/>
        <v>60.4</v>
      </c>
      <c r="W136" s="4" t="str">
        <f t="shared" si="59"/>
        <v>GC_PBMZ_132_RI_1442</v>
      </c>
      <c r="X136" s="4">
        <f>Proben_Infos!$A$3</f>
        <v>72100736</v>
      </c>
      <c r="Y136" s="12" t="str">
        <f>IF(ISNA(VLOOKUP(D136,Proben_Infos!C:E,3,0)),"",VLOOKUP(D136,Proben_Infos!C:E,3,0))</f>
        <v/>
      </c>
      <c r="Z136" s="16" t="str">
        <f t="shared" si="63"/>
        <v>132-15.8</v>
      </c>
      <c r="AA136" s="16" t="str">
        <f t="shared" si="64"/>
        <v>132-15.9</v>
      </c>
      <c r="AB136" s="16" t="str">
        <f t="shared" si="65"/>
        <v>132-15.7</v>
      </c>
      <c r="AC136" s="16" t="str">
        <f t="shared" si="66"/>
        <v>132-16</v>
      </c>
      <c r="AD136" s="16" t="str">
        <f t="shared" si="67"/>
        <v>132-15.6</v>
      </c>
      <c r="AE136" s="16">
        <f t="shared" si="68"/>
        <v>6</v>
      </c>
      <c r="AF136" s="16" t="str">
        <f t="shared" si="69"/>
        <v>GC_PBMZ_132_RI_1442</v>
      </c>
      <c r="AG136" s="16" t="str">
        <f t="shared" si="70"/>
        <v/>
      </c>
      <c r="AH136" s="12" t="str">
        <f t="shared" si="60"/>
        <v/>
      </c>
      <c r="AI136" s="12" t="str">
        <f>IF(ISNA(VLOOKUP(D136,Proben_Infos!L:O,3,0)),"",VLOOKUP(D136,Proben_Infos!L:O,3,0))</f>
        <v/>
      </c>
      <c r="AJ136" s="16" t="str">
        <f t="shared" si="71"/>
        <v/>
      </c>
      <c r="AK136" s="16">
        <f t="shared" si="72"/>
        <v>5</v>
      </c>
      <c r="AL136" s="16" t="str">
        <f t="shared" si="73"/>
        <v/>
      </c>
      <c r="AM136" s="16">
        <f t="shared" si="74"/>
        <v>3</v>
      </c>
      <c r="AN136" s="16">
        <f t="shared" si="75"/>
        <v>2</v>
      </c>
      <c r="AO136" s="16">
        <f t="shared" si="76"/>
        <v>5</v>
      </c>
      <c r="AP136" s="16">
        <f t="shared" si="54"/>
        <v>5</v>
      </c>
    </row>
    <row r="137" spans="1:42" x14ac:dyDescent="0.25">
      <c r="A137" s="4" t="str">
        <f t="shared" si="55"/>
        <v>136-15.9</v>
      </c>
      <c r="B137" s="16">
        <v>15.9065593887515</v>
      </c>
      <c r="C137" s="16">
        <v>136</v>
      </c>
      <c r="D137" s="16" t="s">
        <v>547</v>
      </c>
      <c r="E137" s="16">
        <v>1627</v>
      </c>
      <c r="F137" s="16">
        <v>1447.6865015374501</v>
      </c>
      <c r="G137" s="16">
        <v>69.141732982781505</v>
      </c>
      <c r="H137" s="16" t="s">
        <v>548</v>
      </c>
      <c r="I137" s="16" t="s">
        <v>549</v>
      </c>
      <c r="J137" s="16" t="s">
        <v>5</v>
      </c>
      <c r="K137" s="16">
        <v>41705.492600358499</v>
      </c>
      <c r="L137" s="16">
        <v>15088.5157811763</v>
      </c>
      <c r="M137" s="4" t="str">
        <f>IF(ISERROR(VLOOKUP(A137,BW_2021_04_19!A:K,11,FALSE))=TRUE,(IF(ISERROR(VLOOKUP((CONCATENATE(ROUND(C137,0),"-",ROUND(B137-0.1,1))),BW_2021_04_19!A:K,11,FALSE))=TRUE,(IF(ISERROR(VLOOKUP((CONCATENATE(ROUND(C137,0),"-",ROUND(B137+0.1,1))),BW_2021_04_19!A:K,11,FALSE))=TRUE,(IF(ISERROR(VLOOKUP((CONCATENATE(ROUND(C137,0),"-",ROUND(B137-0.2,1))),BW_2021_04_19!A:K,11,FALSE))=TRUE, (IF(ISERROR(VLOOKUP((CONCATENATE(ROUND(C137,0),"-",ROUND(B137+0.2,1))),BW_2021_04_19!A:K,11,FALSE))=TRUE,"0",VLOOKUP((CONCATENATE(ROUND(C137,0),"-",ROUND(B137+0.2,1))),BW_2021_04_19!A:K,11,FALSE))),VLOOKUP((CONCATENATE(ROUND(C137,0),"-",ROUND(B137-0.2,1))),BW_2021_04_19!A:K,11,FALSE))),VLOOKUP((CONCATENATE(ROUND(C137,0),"-",ROUND(B137+0.1,1))),BW_2021_04_19!A:K,11,FALSE))),VLOOKUP((CONCATENATE(ROUND(C137,0),"-",ROUND(B137-0.1,1))),BW_2021_04_19!A:K,11,FALSE))),VLOOKUP(A137,BW_2021_04_19!A:K,11,FALSE))</f>
        <v>0</v>
      </c>
      <c r="N137" s="4" t="str">
        <f t="shared" si="56"/>
        <v>0</v>
      </c>
      <c r="O137" s="4">
        <f t="shared" si="57"/>
        <v>41705</v>
      </c>
      <c r="P137" s="4">
        <f>IF(O137="0","0",O137*1000/Proben_Infos!$J$3*Proben_Infos!$K$3*(0.05/Proben_Infos!$L$3)*(0.001/Proben_Infos!$M$3))</f>
        <v>166820</v>
      </c>
      <c r="Q137" s="16">
        <f>ROUND(100/Proben_Infos!$H$3*P137,0)</f>
        <v>4</v>
      </c>
      <c r="R137" s="12">
        <f>B137+Proben_Infos!$D$3</f>
        <v>15.898659388751501</v>
      </c>
      <c r="S137" s="4" t="str">
        <f t="shared" si="58"/>
        <v>136-15.9</v>
      </c>
      <c r="T137" s="16">
        <f t="shared" si="61"/>
        <v>1627</v>
      </c>
      <c r="U137" s="4">
        <f>F137+Proben_Infos!$G$3</f>
        <v>1446.6865015374501</v>
      </c>
      <c r="V137" s="16">
        <f t="shared" si="62"/>
        <v>69.099999999999994</v>
      </c>
      <c r="W137" s="4" t="str">
        <f t="shared" si="59"/>
        <v>GC_PBMZ_136_RI_1447</v>
      </c>
      <c r="X137" s="4">
        <f>Proben_Infos!$A$3</f>
        <v>72100736</v>
      </c>
      <c r="Y137" s="12" t="str">
        <f>IF(ISNA(VLOOKUP(D137,Proben_Infos!C:E,3,0)),"",VLOOKUP(D137,Proben_Infos!C:E,3,0))</f>
        <v/>
      </c>
      <c r="Z137" s="16" t="str">
        <f t="shared" si="63"/>
        <v>136-15.9</v>
      </c>
      <c r="AA137" s="16" t="str">
        <f t="shared" si="64"/>
        <v>136-16</v>
      </c>
      <c r="AB137" s="16" t="str">
        <f t="shared" si="65"/>
        <v>136-15.8</v>
      </c>
      <c r="AC137" s="16" t="str">
        <f t="shared" si="66"/>
        <v>136-16.1</v>
      </c>
      <c r="AD137" s="16" t="str">
        <f t="shared" si="67"/>
        <v>136-15.7</v>
      </c>
      <c r="AE137" s="16">
        <f t="shared" si="68"/>
        <v>4</v>
      </c>
      <c r="AF137" s="16" t="str">
        <f t="shared" si="69"/>
        <v>GC_PBMZ_136_RI_1447</v>
      </c>
      <c r="AG137" s="16" t="str">
        <f t="shared" si="70"/>
        <v/>
      </c>
      <c r="AH137" s="12" t="str">
        <f t="shared" si="60"/>
        <v/>
      </c>
      <c r="AI137" s="12" t="str">
        <f>IF(ISNA(VLOOKUP(D137,Proben_Infos!L:O,3,0)),"",VLOOKUP(D137,Proben_Infos!L:O,3,0))</f>
        <v/>
      </c>
      <c r="AJ137" s="16" t="str">
        <f t="shared" si="71"/>
        <v/>
      </c>
      <c r="AK137" s="16">
        <f t="shared" si="72"/>
        <v>5</v>
      </c>
      <c r="AL137" s="16">
        <f t="shared" si="73"/>
        <v>4</v>
      </c>
      <c r="AM137" s="16">
        <f t="shared" si="74"/>
        <v>3</v>
      </c>
      <c r="AN137" s="16">
        <f t="shared" si="75"/>
        <v>2</v>
      </c>
      <c r="AO137" s="16">
        <f t="shared" si="76"/>
        <v>5</v>
      </c>
      <c r="AP137" s="16">
        <f t="shared" si="54"/>
        <v>5</v>
      </c>
    </row>
    <row r="138" spans="1:42" x14ac:dyDescent="0.25">
      <c r="A138" s="4" t="str">
        <f t="shared" si="55"/>
        <v>78-16</v>
      </c>
      <c r="B138" s="16">
        <v>15.970043876423301</v>
      </c>
      <c r="C138" s="16">
        <v>78</v>
      </c>
      <c r="D138" s="16" t="s">
        <v>1416</v>
      </c>
      <c r="E138" s="16">
        <v>994</v>
      </c>
      <c r="F138" s="16">
        <v>1452.4962057003199</v>
      </c>
      <c r="G138" s="16">
        <v>52.295280156786703</v>
      </c>
      <c r="H138" s="16" t="s">
        <v>1417</v>
      </c>
      <c r="I138" s="16" t="s">
        <v>1418</v>
      </c>
      <c r="J138" s="16" t="s">
        <v>5</v>
      </c>
      <c r="K138" s="16">
        <v>38949.333281535699</v>
      </c>
      <c r="L138" s="16">
        <v>16690.1471572427</v>
      </c>
      <c r="M138" s="4" t="str">
        <f>IF(ISERROR(VLOOKUP(A138,BW_2021_04_19!A:K,11,FALSE))=TRUE,(IF(ISERROR(VLOOKUP((CONCATENATE(ROUND(C138,0),"-",ROUND(B138-0.1,1))),BW_2021_04_19!A:K,11,FALSE))=TRUE,(IF(ISERROR(VLOOKUP((CONCATENATE(ROUND(C138,0),"-",ROUND(B138+0.1,1))),BW_2021_04_19!A:K,11,FALSE))=TRUE,(IF(ISERROR(VLOOKUP((CONCATENATE(ROUND(C138,0),"-",ROUND(B138-0.2,1))),BW_2021_04_19!A:K,11,FALSE))=TRUE, (IF(ISERROR(VLOOKUP((CONCATENATE(ROUND(C138,0),"-",ROUND(B138+0.2,1))),BW_2021_04_19!A:K,11,FALSE))=TRUE,"0",VLOOKUP((CONCATENATE(ROUND(C138,0),"-",ROUND(B138+0.2,1))),BW_2021_04_19!A:K,11,FALSE))),VLOOKUP((CONCATENATE(ROUND(C138,0),"-",ROUND(B138-0.2,1))),BW_2021_04_19!A:K,11,FALSE))),VLOOKUP((CONCATENATE(ROUND(C138,0),"-",ROUND(B138+0.1,1))),BW_2021_04_19!A:K,11,FALSE))),VLOOKUP((CONCATENATE(ROUND(C138,0),"-",ROUND(B138-0.1,1))),BW_2021_04_19!A:K,11,FALSE))),VLOOKUP(A138,BW_2021_04_19!A:K,11,FALSE))</f>
        <v>0</v>
      </c>
      <c r="N138" s="4" t="str">
        <f t="shared" si="56"/>
        <v>0</v>
      </c>
      <c r="O138" s="4">
        <f t="shared" si="57"/>
        <v>38949</v>
      </c>
      <c r="P138" s="4">
        <f>IF(O138="0","0",O138*1000/Proben_Infos!$J$3*Proben_Infos!$K$3*(0.05/Proben_Infos!$L$3)*(0.001/Proben_Infos!$M$3))</f>
        <v>155796</v>
      </c>
      <c r="Q138" s="16">
        <f>ROUND(100/Proben_Infos!$H$3*P138,0)</f>
        <v>4</v>
      </c>
      <c r="R138" s="12">
        <f>B138+Proben_Infos!$D$3</f>
        <v>15.962143876423301</v>
      </c>
      <c r="S138" s="4" t="str">
        <f t="shared" si="58"/>
        <v>78-16</v>
      </c>
      <c r="T138" s="16">
        <f t="shared" si="61"/>
        <v>994</v>
      </c>
      <c r="U138" s="4">
        <f>F138+Proben_Infos!$G$3</f>
        <v>1451.4962057003199</v>
      </c>
      <c r="V138" s="16">
        <f t="shared" si="62"/>
        <v>52.3</v>
      </c>
      <c r="W138" s="4" t="str">
        <f t="shared" si="59"/>
        <v>GC_PBMZ_78_RI_1451</v>
      </c>
      <c r="X138" s="4">
        <f>Proben_Infos!$A$3</f>
        <v>72100736</v>
      </c>
      <c r="Y138" s="12" t="str">
        <f>IF(ISNA(VLOOKUP(D138,Proben_Infos!C:E,3,0)),"",VLOOKUP(D138,Proben_Infos!C:E,3,0))</f>
        <v/>
      </c>
      <c r="Z138" s="16" t="str">
        <f t="shared" si="63"/>
        <v>78-16</v>
      </c>
      <c r="AA138" s="16" t="str">
        <f t="shared" si="64"/>
        <v>78-16.1</v>
      </c>
      <c r="AB138" s="16" t="str">
        <f t="shared" si="65"/>
        <v>78-15.9</v>
      </c>
      <c r="AC138" s="16" t="str">
        <f t="shared" si="66"/>
        <v>78-16.2</v>
      </c>
      <c r="AD138" s="16" t="str">
        <f t="shared" si="67"/>
        <v>78-15.8</v>
      </c>
      <c r="AE138" s="16">
        <f t="shared" si="68"/>
        <v>4</v>
      </c>
      <c r="AF138" s="16" t="str">
        <f t="shared" si="69"/>
        <v>GC_PBMZ_78_RI_1451</v>
      </c>
      <c r="AG138" s="16" t="str">
        <f t="shared" si="70"/>
        <v/>
      </c>
      <c r="AH138" s="12" t="str">
        <f t="shared" si="60"/>
        <v/>
      </c>
      <c r="AI138" s="12" t="str">
        <f>IF(ISNA(VLOOKUP(D138,Proben_Infos!L:O,3,0)),"",VLOOKUP(D138,Proben_Infos!L:O,3,0))</f>
        <v/>
      </c>
      <c r="AJ138" s="16" t="str">
        <f t="shared" si="71"/>
        <v/>
      </c>
      <c r="AK138" s="16">
        <f t="shared" si="72"/>
        <v>5</v>
      </c>
      <c r="AL138" s="16">
        <f t="shared" si="73"/>
        <v>4</v>
      </c>
      <c r="AM138" s="16">
        <f t="shared" si="74"/>
        <v>3</v>
      </c>
      <c r="AN138" s="16">
        <f t="shared" si="75"/>
        <v>2</v>
      </c>
      <c r="AO138" s="16">
        <f t="shared" si="76"/>
        <v>5</v>
      </c>
      <c r="AP138" s="16">
        <f t="shared" si="54"/>
        <v>5</v>
      </c>
    </row>
    <row r="139" spans="1:42" x14ac:dyDescent="0.25">
      <c r="A139" s="4" t="str">
        <f t="shared" si="55"/>
        <v>158-16</v>
      </c>
      <c r="B139" s="16">
        <v>15.984412740594401</v>
      </c>
      <c r="C139" s="16">
        <v>158</v>
      </c>
      <c r="D139" s="16" t="s">
        <v>1419</v>
      </c>
      <c r="E139" s="16">
        <v>1152</v>
      </c>
      <c r="F139" s="16">
        <v>1453.58481786928</v>
      </c>
      <c r="G139" s="16">
        <v>53.614473960650599</v>
      </c>
      <c r="H139" s="16" t="s">
        <v>1420</v>
      </c>
      <c r="I139" s="16" t="s">
        <v>1421</v>
      </c>
      <c r="J139" s="16" t="s">
        <v>5</v>
      </c>
      <c r="K139" s="16">
        <v>216199.52206422499</v>
      </c>
      <c r="L139" s="16">
        <v>26490.770853027399</v>
      </c>
      <c r="M139" s="4">
        <f>IF(ISERROR(VLOOKUP(A139,BW_2021_04_19!A:K,11,FALSE))=TRUE,(IF(ISERROR(VLOOKUP((CONCATENATE(ROUND(C139,0),"-",ROUND(B139-0.1,1))),BW_2021_04_19!A:K,11,FALSE))=TRUE,(IF(ISERROR(VLOOKUP((CONCATENATE(ROUND(C139,0),"-",ROUND(B139+0.1,1))),BW_2021_04_19!A:K,11,FALSE))=TRUE,(IF(ISERROR(VLOOKUP((CONCATENATE(ROUND(C139,0),"-",ROUND(B139-0.2,1))),BW_2021_04_19!A:K,11,FALSE))=TRUE, (IF(ISERROR(VLOOKUP((CONCATENATE(ROUND(C139,0),"-",ROUND(B139+0.2,1))),BW_2021_04_19!A:K,11,FALSE))=TRUE,"0",VLOOKUP((CONCATENATE(ROUND(C139,0),"-",ROUND(B139+0.2,1))),BW_2021_04_19!A:K,11,FALSE))),VLOOKUP((CONCATENATE(ROUND(C139,0),"-",ROUND(B139-0.2,1))),BW_2021_04_19!A:K,11,FALSE))),VLOOKUP((CONCATENATE(ROUND(C139,0),"-",ROUND(B139+0.1,1))),BW_2021_04_19!A:K,11,FALSE))),VLOOKUP((CONCATENATE(ROUND(C139,0),"-",ROUND(B139-0.1,1))),BW_2021_04_19!A:K,11,FALSE))),VLOOKUP(A139,BW_2021_04_19!A:K,11,FALSE))</f>
        <v>60073.112035869301</v>
      </c>
      <c r="N139" s="4">
        <f t="shared" si="56"/>
        <v>60073.112035869301</v>
      </c>
      <c r="O139" s="4">
        <f t="shared" si="57"/>
        <v>156126</v>
      </c>
      <c r="P139" s="4">
        <f>IF(O139="0","0",O139*1000/Proben_Infos!$J$3*Proben_Infos!$K$3*(0.05/Proben_Infos!$L$3)*(0.001/Proben_Infos!$M$3))</f>
        <v>624504</v>
      </c>
      <c r="Q139" s="16">
        <f>ROUND(100/Proben_Infos!$H$3*P139,0)</f>
        <v>14</v>
      </c>
      <c r="R139" s="12">
        <f>B139+Proben_Infos!$D$3</f>
        <v>15.976512740594401</v>
      </c>
      <c r="S139" s="4" t="str">
        <f t="shared" si="58"/>
        <v>158-16</v>
      </c>
      <c r="T139" s="16">
        <f t="shared" si="61"/>
        <v>1152</v>
      </c>
      <c r="U139" s="4">
        <f>F139+Proben_Infos!$G$3</f>
        <v>1452.58481786928</v>
      </c>
      <c r="V139" s="16">
        <f t="shared" si="62"/>
        <v>53.6</v>
      </c>
      <c r="W139" s="4" t="str">
        <f t="shared" si="59"/>
        <v>GC_PBMZ_158_RI_1453</v>
      </c>
      <c r="X139" s="4">
        <f>Proben_Infos!$A$3</f>
        <v>72100736</v>
      </c>
      <c r="Y139" s="12" t="str">
        <f>IF(ISNA(VLOOKUP(D139,Proben_Infos!C:E,3,0)),"",VLOOKUP(D139,Proben_Infos!C:E,3,0))</f>
        <v/>
      </c>
      <c r="Z139" s="16" t="str">
        <f t="shared" si="63"/>
        <v>158-16</v>
      </c>
      <c r="AA139" s="16" t="str">
        <f t="shared" si="64"/>
        <v>158-16.1</v>
      </c>
      <c r="AB139" s="16" t="str">
        <f t="shared" si="65"/>
        <v>158-15.9</v>
      </c>
      <c r="AC139" s="16" t="str">
        <f t="shared" si="66"/>
        <v>158-16.2</v>
      </c>
      <c r="AD139" s="16" t="str">
        <f t="shared" si="67"/>
        <v>158-15.8</v>
      </c>
      <c r="AE139" s="16">
        <f t="shared" si="68"/>
        <v>14</v>
      </c>
      <c r="AF139" s="16" t="str">
        <f t="shared" si="69"/>
        <v>GC_PBMZ_158_RI_1453</v>
      </c>
      <c r="AG139" s="16" t="str">
        <f t="shared" si="70"/>
        <v/>
      </c>
      <c r="AH139" s="12" t="str">
        <f t="shared" si="60"/>
        <v/>
      </c>
      <c r="AI139" s="12" t="str">
        <f>IF(ISNA(VLOOKUP(D139,Proben_Infos!L:O,3,0)),"",VLOOKUP(D139,Proben_Infos!L:O,3,0))</f>
        <v/>
      </c>
      <c r="AJ139" s="16" t="str">
        <f t="shared" si="71"/>
        <v/>
      </c>
      <c r="AK139" s="16">
        <f t="shared" si="72"/>
        <v>5</v>
      </c>
      <c r="AL139" s="16">
        <f t="shared" si="73"/>
        <v>4</v>
      </c>
      <c r="AM139" s="16">
        <f t="shared" si="74"/>
        <v>3</v>
      </c>
      <c r="AN139" s="16">
        <f t="shared" si="75"/>
        <v>2</v>
      </c>
      <c r="AO139" s="16">
        <f t="shared" si="76"/>
        <v>5</v>
      </c>
      <c r="AP139" s="16">
        <f t="shared" si="54"/>
        <v>5</v>
      </c>
    </row>
    <row r="140" spans="1:42" x14ac:dyDescent="0.25">
      <c r="A140" s="4" t="str">
        <f t="shared" si="55"/>
        <v>107-16.1</v>
      </c>
      <c r="B140" s="16">
        <v>16.054550501808698</v>
      </c>
      <c r="C140" s="16">
        <v>107.09999847412099</v>
      </c>
      <c r="D140" s="16" t="s">
        <v>1422</v>
      </c>
      <c r="E140" s="16">
        <v>1016</v>
      </c>
      <c r="F140" s="16">
        <v>1458.89858654662</v>
      </c>
      <c r="G140" s="16">
        <v>67.845930576483795</v>
      </c>
      <c r="H140" s="16" t="s">
        <v>1423</v>
      </c>
      <c r="I140" s="16" t="s">
        <v>653</v>
      </c>
      <c r="J140" s="16" t="s">
        <v>5</v>
      </c>
      <c r="K140" s="16">
        <v>72866.577272636103</v>
      </c>
      <c r="L140" s="16">
        <v>9169.7617254365996</v>
      </c>
      <c r="M140" s="4" t="str">
        <f>IF(ISERROR(VLOOKUP(A140,BW_2021_04_19!A:K,11,FALSE))=TRUE,(IF(ISERROR(VLOOKUP((CONCATENATE(ROUND(C140,0),"-",ROUND(B140-0.1,1))),BW_2021_04_19!A:K,11,FALSE))=TRUE,(IF(ISERROR(VLOOKUP((CONCATENATE(ROUND(C140,0),"-",ROUND(B140+0.1,1))),BW_2021_04_19!A:K,11,FALSE))=TRUE,(IF(ISERROR(VLOOKUP((CONCATENATE(ROUND(C140,0),"-",ROUND(B140-0.2,1))),BW_2021_04_19!A:K,11,FALSE))=TRUE, (IF(ISERROR(VLOOKUP((CONCATENATE(ROUND(C140,0),"-",ROUND(B140+0.2,1))),BW_2021_04_19!A:K,11,FALSE))=TRUE,"0",VLOOKUP((CONCATENATE(ROUND(C140,0),"-",ROUND(B140+0.2,1))),BW_2021_04_19!A:K,11,FALSE))),VLOOKUP((CONCATENATE(ROUND(C140,0),"-",ROUND(B140-0.2,1))),BW_2021_04_19!A:K,11,FALSE))),VLOOKUP((CONCATENATE(ROUND(C140,0),"-",ROUND(B140+0.1,1))),BW_2021_04_19!A:K,11,FALSE))),VLOOKUP((CONCATENATE(ROUND(C140,0),"-",ROUND(B140-0.1,1))),BW_2021_04_19!A:K,11,FALSE))),VLOOKUP(A140,BW_2021_04_19!A:K,11,FALSE))</f>
        <v>0</v>
      </c>
      <c r="N140" s="4" t="str">
        <f t="shared" si="56"/>
        <v>0</v>
      </c>
      <c r="O140" s="4">
        <f t="shared" si="57"/>
        <v>72867</v>
      </c>
      <c r="P140" s="4">
        <f>IF(O140="0","0",O140*1000/Proben_Infos!$J$3*Proben_Infos!$K$3*(0.05/Proben_Infos!$L$3)*(0.001/Proben_Infos!$M$3))</f>
        <v>291468</v>
      </c>
      <c r="Q140" s="16">
        <f>ROUND(100/Proben_Infos!$H$3*P140,0)</f>
        <v>7</v>
      </c>
      <c r="R140" s="12">
        <f>B140+Proben_Infos!$D$3</f>
        <v>16.046650501808699</v>
      </c>
      <c r="S140" s="4" t="str">
        <f t="shared" si="58"/>
        <v>107-16</v>
      </c>
      <c r="T140" s="16">
        <f t="shared" si="61"/>
        <v>1016</v>
      </c>
      <c r="U140" s="4">
        <f>F140+Proben_Infos!$G$3</f>
        <v>1457.89858654662</v>
      </c>
      <c r="V140" s="16">
        <f t="shared" si="62"/>
        <v>67.8</v>
      </c>
      <c r="W140" s="4" t="str">
        <f t="shared" si="59"/>
        <v>GC_PBMZ_107_RI_1458</v>
      </c>
      <c r="X140" s="4">
        <f>Proben_Infos!$A$3</f>
        <v>72100736</v>
      </c>
      <c r="Y140" s="12" t="str">
        <f>IF(ISNA(VLOOKUP(D140,Proben_Infos!C:E,3,0)),"",VLOOKUP(D140,Proben_Infos!C:E,3,0))</f>
        <v/>
      </c>
      <c r="Z140" s="16" t="str">
        <f t="shared" si="63"/>
        <v>107-16</v>
      </c>
      <c r="AA140" s="16" t="str">
        <f t="shared" si="64"/>
        <v>107-16.1</v>
      </c>
      <c r="AB140" s="16" t="str">
        <f t="shared" si="65"/>
        <v>107-15.9</v>
      </c>
      <c r="AC140" s="16" t="str">
        <f t="shared" si="66"/>
        <v>107-16.2</v>
      </c>
      <c r="AD140" s="16" t="str">
        <f t="shared" si="67"/>
        <v>107-15.8</v>
      </c>
      <c r="AE140" s="16">
        <f t="shared" si="68"/>
        <v>7</v>
      </c>
      <c r="AF140" s="16" t="str">
        <f t="shared" si="69"/>
        <v>GC_PBMZ_107_RI_1458</v>
      </c>
      <c r="AG140" s="16" t="str">
        <f t="shared" si="70"/>
        <v/>
      </c>
      <c r="AH140" s="12" t="str">
        <f t="shared" si="60"/>
        <v/>
      </c>
      <c r="AI140" s="12" t="str">
        <f>IF(ISNA(VLOOKUP(D140,Proben_Infos!L:O,3,0)),"",VLOOKUP(D140,Proben_Infos!L:O,3,0))</f>
        <v/>
      </c>
      <c r="AJ140" s="16" t="str">
        <f t="shared" si="71"/>
        <v/>
      </c>
      <c r="AK140" s="16">
        <f t="shared" si="72"/>
        <v>5</v>
      </c>
      <c r="AL140" s="16">
        <f t="shared" si="73"/>
        <v>4</v>
      </c>
      <c r="AM140" s="16">
        <f t="shared" si="74"/>
        <v>3</v>
      </c>
      <c r="AN140" s="16">
        <f t="shared" si="75"/>
        <v>2</v>
      </c>
      <c r="AO140" s="16">
        <f t="shared" si="76"/>
        <v>5</v>
      </c>
      <c r="AP140" s="16">
        <f t="shared" si="54"/>
        <v>5</v>
      </c>
    </row>
    <row r="141" spans="1:42" x14ac:dyDescent="0.25">
      <c r="A141" s="4" t="str">
        <f t="shared" si="55"/>
        <v>81-16.1</v>
      </c>
      <c r="B141" s="16">
        <v>16.062727254098601</v>
      </c>
      <c r="C141" s="16">
        <v>81</v>
      </c>
      <c r="D141" s="16" t="s">
        <v>723</v>
      </c>
      <c r="E141" s="16">
        <v>1220</v>
      </c>
      <c r="F141" s="16">
        <v>1459.5180726757401</v>
      </c>
      <c r="G141" s="16">
        <v>72.110465130318303</v>
      </c>
      <c r="H141" s="16" t="s">
        <v>724</v>
      </c>
      <c r="I141" s="16" t="s">
        <v>725</v>
      </c>
      <c r="J141" s="16" t="s">
        <v>5</v>
      </c>
      <c r="K141" s="16">
        <v>449426.01924438903</v>
      </c>
      <c r="L141" s="16">
        <v>176426.28508962301</v>
      </c>
      <c r="M141" s="4" t="str">
        <f>IF(ISERROR(VLOOKUP(A141,BW_2021_04_19!A:K,11,FALSE))=TRUE,(IF(ISERROR(VLOOKUP((CONCATENATE(ROUND(C141,0),"-",ROUND(B141-0.1,1))),BW_2021_04_19!A:K,11,FALSE))=TRUE,(IF(ISERROR(VLOOKUP((CONCATENATE(ROUND(C141,0),"-",ROUND(B141+0.1,1))),BW_2021_04_19!A:K,11,FALSE))=TRUE,(IF(ISERROR(VLOOKUP((CONCATENATE(ROUND(C141,0),"-",ROUND(B141-0.2,1))),BW_2021_04_19!A:K,11,FALSE))=TRUE, (IF(ISERROR(VLOOKUP((CONCATENATE(ROUND(C141,0),"-",ROUND(B141+0.2,1))),BW_2021_04_19!A:K,11,FALSE))=TRUE,"0",VLOOKUP((CONCATENATE(ROUND(C141,0),"-",ROUND(B141+0.2,1))),BW_2021_04_19!A:K,11,FALSE))),VLOOKUP((CONCATENATE(ROUND(C141,0),"-",ROUND(B141-0.2,1))),BW_2021_04_19!A:K,11,FALSE))),VLOOKUP((CONCATENATE(ROUND(C141,0),"-",ROUND(B141+0.1,1))),BW_2021_04_19!A:K,11,FALSE))),VLOOKUP((CONCATENATE(ROUND(C141,0),"-",ROUND(B141-0.1,1))),BW_2021_04_19!A:K,11,FALSE))),VLOOKUP(A141,BW_2021_04_19!A:K,11,FALSE))</f>
        <v>0</v>
      </c>
      <c r="N141" s="4" t="str">
        <f t="shared" si="56"/>
        <v>0</v>
      </c>
      <c r="O141" s="4">
        <f t="shared" si="57"/>
        <v>449426</v>
      </c>
      <c r="P141" s="4">
        <f>IF(O141="0","0",O141*1000/Proben_Infos!$J$3*Proben_Infos!$K$3*(0.05/Proben_Infos!$L$3)*(0.001/Proben_Infos!$M$3))</f>
        <v>1797704</v>
      </c>
      <c r="Q141" s="16">
        <f>ROUND(100/Proben_Infos!$H$3*P141,0)</f>
        <v>40</v>
      </c>
      <c r="R141" s="12">
        <f>B141+Proben_Infos!$D$3</f>
        <v>16.054827254098601</v>
      </c>
      <c r="S141" s="4" t="str">
        <f t="shared" si="58"/>
        <v>81-16.1</v>
      </c>
      <c r="T141" s="16">
        <f t="shared" si="61"/>
        <v>1220</v>
      </c>
      <c r="U141" s="4">
        <f>F141+Proben_Infos!$G$3</f>
        <v>1458.5180726757401</v>
      </c>
      <c r="V141" s="16">
        <f t="shared" si="62"/>
        <v>72.099999999999994</v>
      </c>
      <c r="W141" s="4" t="str">
        <f t="shared" si="59"/>
        <v>GC_PBMZ_81_RI_1459</v>
      </c>
      <c r="X141" s="4">
        <f>Proben_Infos!$A$3</f>
        <v>72100736</v>
      </c>
      <c r="Y141" s="12" t="str">
        <f>IF(ISNA(VLOOKUP(D141,Proben_Infos!C:E,3,0)),"",VLOOKUP(D141,Proben_Infos!C:E,3,0))</f>
        <v/>
      </c>
      <c r="Z141" s="16" t="str">
        <f t="shared" si="63"/>
        <v>81-16.1</v>
      </c>
      <c r="AA141" s="16" t="str">
        <f t="shared" si="64"/>
        <v>81-16.2</v>
      </c>
      <c r="AB141" s="16" t="str">
        <f t="shared" si="65"/>
        <v>81-16</v>
      </c>
      <c r="AC141" s="16" t="str">
        <f t="shared" si="66"/>
        <v>81-16.3</v>
      </c>
      <c r="AD141" s="16" t="str">
        <f t="shared" si="67"/>
        <v>81-15.9</v>
      </c>
      <c r="AE141" s="16">
        <f t="shared" si="68"/>
        <v>40</v>
      </c>
      <c r="AF141" s="16" t="str">
        <f t="shared" si="69"/>
        <v>GC_PBMZ_81_RI_1459</v>
      </c>
      <c r="AG141" s="16" t="str">
        <f t="shared" si="70"/>
        <v/>
      </c>
      <c r="AH141" s="12" t="str">
        <f t="shared" si="60"/>
        <v/>
      </c>
      <c r="AI141" s="12" t="str">
        <f>IF(ISNA(VLOOKUP(D141,Proben_Infos!L:O,3,0)),"",VLOOKUP(D141,Proben_Infos!L:O,3,0))</f>
        <v/>
      </c>
      <c r="AJ141" s="16" t="str">
        <f t="shared" si="71"/>
        <v/>
      </c>
      <c r="AK141" s="16">
        <f t="shared" si="72"/>
        <v>5</v>
      </c>
      <c r="AL141" s="16">
        <f t="shared" si="73"/>
        <v>4</v>
      </c>
      <c r="AM141" s="16">
        <f t="shared" si="74"/>
        <v>3</v>
      </c>
      <c r="AN141" s="16">
        <f t="shared" si="75"/>
        <v>2</v>
      </c>
      <c r="AO141" s="16">
        <f t="shared" si="76"/>
        <v>5</v>
      </c>
      <c r="AP141" s="16">
        <f>IF(OR(O141&lt;10000,Y141="Säule",Y141="BW",Y141="IS"),6,
IF(G141&lt;80,5,
IF(AND(ABS(E141-U141)&gt;100,NOT(E141="")),4,
IF(AND(AI141="x",NOT(E141="")),1,
IF(AND(OR(J141="NIST20.L",J141="NIST17.L",J141="NIST11.L",J141="SWGDRUG.L",J141="WILEY275.L",J141="HPPEST.L",J141="PMW_TOX2.L",J141="ENVI96.L"),NOT(E141="")),3,
IF(E141="",4,2))))))</f>
        <v>5</v>
      </c>
    </row>
    <row r="142" spans="1:42" x14ac:dyDescent="0.25">
      <c r="A142" s="4" t="str">
        <f t="shared" si="55"/>
        <v>81-16.1</v>
      </c>
      <c r="B142" s="16">
        <v>16.0628105898531</v>
      </c>
      <c r="C142" s="16">
        <v>81.099998474121094</v>
      </c>
      <c r="D142" s="16" t="s">
        <v>1424</v>
      </c>
      <c r="E142" s="16">
        <v>993</v>
      </c>
      <c r="F142" s="16">
        <v>1459.5243863492101</v>
      </c>
      <c r="G142" s="16">
        <v>61.813101643977902</v>
      </c>
      <c r="H142" s="16" t="s">
        <v>1425</v>
      </c>
      <c r="I142" s="16" t="s">
        <v>246</v>
      </c>
      <c r="J142" s="16" t="s">
        <v>5</v>
      </c>
      <c r="K142" s="16">
        <v>331068.40520777501</v>
      </c>
      <c r="L142" s="16">
        <v>176426.28508962301</v>
      </c>
      <c r="M142" s="4" t="str">
        <f>IF(ISERROR(VLOOKUP(A142,BW_2021_04_19!A:K,11,FALSE))=TRUE,(IF(ISERROR(VLOOKUP((CONCATENATE(ROUND(C142,0),"-",ROUND(B142-0.1,1))),BW_2021_04_19!A:K,11,FALSE))=TRUE,(IF(ISERROR(VLOOKUP((CONCATENATE(ROUND(C142,0),"-",ROUND(B142+0.1,1))),BW_2021_04_19!A:K,11,FALSE))=TRUE,(IF(ISERROR(VLOOKUP((CONCATENATE(ROUND(C142,0),"-",ROUND(B142-0.2,1))),BW_2021_04_19!A:K,11,FALSE))=TRUE, (IF(ISERROR(VLOOKUP((CONCATENATE(ROUND(C142,0),"-",ROUND(B142+0.2,1))),BW_2021_04_19!A:K,11,FALSE))=TRUE,"0",VLOOKUP((CONCATENATE(ROUND(C142,0),"-",ROUND(B142+0.2,1))),BW_2021_04_19!A:K,11,FALSE))),VLOOKUP((CONCATENATE(ROUND(C142,0),"-",ROUND(B142-0.2,1))),BW_2021_04_19!A:K,11,FALSE))),VLOOKUP((CONCATENATE(ROUND(C142,0),"-",ROUND(B142+0.1,1))),BW_2021_04_19!A:K,11,FALSE))),VLOOKUP((CONCATENATE(ROUND(C142,0),"-",ROUND(B142-0.1,1))),BW_2021_04_19!A:K,11,FALSE))),VLOOKUP(A142,BW_2021_04_19!A:K,11,FALSE))</f>
        <v>0</v>
      </c>
      <c r="N142" s="4" t="str">
        <f t="shared" si="56"/>
        <v>0</v>
      </c>
      <c r="O142" s="4">
        <f t="shared" si="57"/>
        <v>331068</v>
      </c>
      <c r="P142" s="4">
        <f>IF(O142="0","0",O142*1000/Proben_Infos!$J$3*Proben_Infos!$K$3*(0.05/Proben_Infos!$L$3)*(0.001/Proben_Infos!$M$3))</f>
        <v>1324272</v>
      </c>
      <c r="Q142" s="16">
        <f>ROUND(100/Proben_Infos!$H$3*P142,0)</f>
        <v>30</v>
      </c>
      <c r="R142" s="12">
        <f>B142+Proben_Infos!$D$3</f>
        <v>16.054910589853101</v>
      </c>
      <c r="S142" s="4" t="str">
        <f t="shared" si="58"/>
        <v>81-16.1</v>
      </c>
      <c r="T142" s="16">
        <f t="shared" si="61"/>
        <v>993</v>
      </c>
      <c r="U142" s="4">
        <f>F142+Proben_Infos!$G$3</f>
        <v>1458.5243863492101</v>
      </c>
      <c r="V142" s="16">
        <f t="shared" si="62"/>
        <v>61.8</v>
      </c>
      <c r="W142" s="4" t="str">
        <f t="shared" si="59"/>
        <v>GC_PBMZ_81_RI_1459</v>
      </c>
      <c r="X142" s="4">
        <f>Proben_Infos!$A$3</f>
        <v>72100736</v>
      </c>
      <c r="Y142" s="12" t="str">
        <f>IF(ISNA(VLOOKUP(D142,Proben_Infos!C:E,3,0)),"",VLOOKUP(D142,Proben_Infos!C:E,3,0))</f>
        <v/>
      </c>
      <c r="Z142" s="16" t="str">
        <f t="shared" si="63"/>
        <v>81-16.1</v>
      </c>
      <c r="AA142" s="16" t="str">
        <f t="shared" si="64"/>
        <v>81-16.2</v>
      </c>
      <c r="AB142" s="16" t="str">
        <f t="shared" si="65"/>
        <v>81-16</v>
      </c>
      <c r="AC142" s="16" t="str">
        <f t="shared" si="66"/>
        <v>81-16.3</v>
      </c>
      <c r="AD142" s="16" t="str">
        <f t="shared" si="67"/>
        <v>81-15.9</v>
      </c>
      <c r="AE142" s="16">
        <f t="shared" si="68"/>
        <v>30</v>
      </c>
      <c r="AF142" s="16" t="str">
        <f t="shared" si="69"/>
        <v>GC_PBMZ_81_RI_1459</v>
      </c>
      <c r="AG142" s="16" t="str">
        <f t="shared" si="70"/>
        <v/>
      </c>
      <c r="AH142" s="12" t="str">
        <f t="shared" si="60"/>
        <v/>
      </c>
      <c r="AI142" s="12" t="str">
        <f>IF(ISNA(VLOOKUP(D142,Proben_Infos!L:O,3,0)),"",VLOOKUP(D142,Proben_Infos!L:O,3,0))</f>
        <v/>
      </c>
      <c r="AJ142" s="16" t="str">
        <f t="shared" si="71"/>
        <v/>
      </c>
      <c r="AK142" s="16">
        <f t="shared" si="72"/>
        <v>5</v>
      </c>
      <c r="AL142" s="16">
        <f t="shared" si="73"/>
        <v>4</v>
      </c>
      <c r="AM142" s="16">
        <f t="shared" si="74"/>
        <v>3</v>
      </c>
      <c r="AN142" s="16">
        <f t="shared" si="75"/>
        <v>2</v>
      </c>
      <c r="AO142" s="16">
        <f t="shared" si="76"/>
        <v>5</v>
      </c>
      <c r="AP142" s="16">
        <f t="shared" ref="AP142:AP155" si="77">IF(OR(O142&lt;10000,Y142="Säule",Y142="BW",Y142="IS"),6,
IF(G142&lt;80,5,
IF(AND(ABS(E142-U142)&gt;100,NOT(E142="")),4,
IF(AND(AI142="x",NOT(E142="")),1,
IF(AND(OR(J142="NIST20.L",J142="NIST17.L",J142="NIST11.L",J142="SWGDRUG.L",J142="WILEY275.L",J142="HPPEST.L",J142="PMW_TOX2.L",J142="ENVI96.L"),NOT(E142="")),3,
IF(E142="",4,2))))))</f>
        <v>5</v>
      </c>
    </row>
    <row r="143" spans="1:42" x14ac:dyDescent="0.25">
      <c r="A143" s="4" t="str">
        <f t="shared" si="55"/>
        <v>122-16.2</v>
      </c>
      <c r="B143" s="16">
        <v>16.155321684027701</v>
      </c>
      <c r="C143" s="16">
        <v>122</v>
      </c>
      <c r="D143" s="16" t="s">
        <v>918</v>
      </c>
      <c r="E143" s="16">
        <v>2718</v>
      </c>
      <c r="F143" s="16">
        <v>1466.5332008026601</v>
      </c>
      <c r="G143" s="16">
        <v>62.40855019784</v>
      </c>
      <c r="H143" s="16" t="s">
        <v>919</v>
      </c>
      <c r="I143" s="16" t="s">
        <v>920</v>
      </c>
      <c r="J143" s="16" t="s">
        <v>5</v>
      </c>
      <c r="K143" s="16">
        <v>60380.205310243298</v>
      </c>
      <c r="L143" s="16">
        <v>17531.322667614899</v>
      </c>
      <c r="M143" s="4" t="str">
        <f>IF(ISERROR(VLOOKUP(A143,BW_2021_04_19!A:K,11,FALSE))=TRUE,(IF(ISERROR(VLOOKUP((CONCATENATE(ROUND(C143,0),"-",ROUND(B143-0.1,1))),BW_2021_04_19!A:K,11,FALSE))=TRUE,(IF(ISERROR(VLOOKUP((CONCATENATE(ROUND(C143,0),"-",ROUND(B143+0.1,1))),BW_2021_04_19!A:K,11,FALSE))=TRUE,(IF(ISERROR(VLOOKUP((CONCATENATE(ROUND(C143,0),"-",ROUND(B143-0.2,1))),BW_2021_04_19!A:K,11,FALSE))=TRUE, (IF(ISERROR(VLOOKUP((CONCATENATE(ROUND(C143,0),"-",ROUND(B143+0.2,1))),BW_2021_04_19!A:K,11,FALSE))=TRUE,"0",VLOOKUP((CONCATENATE(ROUND(C143,0),"-",ROUND(B143+0.2,1))),BW_2021_04_19!A:K,11,FALSE))),VLOOKUP((CONCATENATE(ROUND(C143,0),"-",ROUND(B143-0.2,1))),BW_2021_04_19!A:K,11,FALSE))),VLOOKUP((CONCATENATE(ROUND(C143,0),"-",ROUND(B143+0.1,1))),BW_2021_04_19!A:K,11,FALSE))),VLOOKUP((CONCATENATE(ROUND(C143,0),"-",ROUND(B143-0.1,1))),BW_2021_04_19!A:K,11,FALSE))),VLOOKUP(A143,BW_2021_04_19!A:K,11,FALSE))</f>
        <v>0</v>
      </c>
      <c r="N143" s="4" t="str">
        <f t="shared" si="56"/>
        <v>0</v>
      </c>
      <c r="O143" s="4">
        <f t="shared" si="57"/>
        <v>60380</v>
      </c>
      <c r="P143" s="4">
        <f>IF(O143="0","0",O143*1000/Proben_Infos!$J$3*Proben_Infos!$K$3*(0.05/Proben_Infos!$L$3)*(0.001/Proben_Infos!$M$3))</f>
        <v>241520</v>
      </c>
      <c r="Q143" s="16">
        <f>ROUND(100/Proben_Infos!$H$3*P143,0)</f>
        <v>5</v>
      </c>
      <c r="R143" s="12">
        <f>B143+Proben_Infos!$D$3</f>
        <v>16.147421684027702</v>
      </c>
      <c r="S143" s="4" t="str">
        <f t="shared" si="58"/>
        <v>122-16.1</v>
      </c>
      <c r="T143" s="16">
        <f t="shared" si="61"/>
        <v>2718</v>
      </c>
      <c r="U143" s="4">
        <f>F143+Proben_Infos!$G$3</f>
        <v>1465.5332008026601</v>
      </c>
      <c r="V143" s="16">
        <f t="shared" si="62"/>
        <v>62.4</v>
      </c>
      <c r="W143" s="4" t="str">
        <f t="shared" si="59"/>
        <v>GC_PBMZ_122_RI_1466</v>
      </c>
      <c r="X143" s="4">
        <f>Proben_Infos!$A$3</f>
        <v>72100736</v>
      </c>
      <c r="Y143" s="12" t="str">
        <f>IF(ISNA(VLOOKUP(D143,Proben_Infos!C:E,3,0)),"",VLOOKUP(D143,Proben_Infos!C:E,3,0))</f>
        <v/>
      </c>
      <c r="Z143" s="16" t="str">
        <f t="shared" si="63"/>
        <v>122-16.1</v>
      </c>
      <c r="AA143" s="16" t="str">
        <f t="shared" si="64"/>
        <v>122-16.2</v>
      </c>
      <c r="AB143" s="16" t="str">
        <f t="shared" si="65"/>
        <v>122-16</v>
      </c>
      <c r="AC143" s="16" t="str">
        <f t="shared" si="66"/>
        <v>122-16.3</v>
      </c>
      <c r="AD143" s="16" t="str">
        <f t="shared" si="67"/>
        <v>122-15.9</v>
      </c>
      <c r="AE143" s="16">
        <f t="shared" si="68"/>
        <v>5</v>
      </c>
      <c r="AF143" s="16" t="str">
        <f t="shared" si="69"/>
        <v>GC_PBMZ_122_RI_1466</v>
      </c>
      <c r="AG143" s="16" t="str">
        <f t="shared" si="70"/>
        <v/>
      </c>
      <c r="AH143" s="12" t="str">
        <f t="shared" si="60"/>
        <v/>
      </c>
      <c r="AI143" s="12" t="str">
        <f>IF(ISNA(VLOOKUP(D143,Proben_Infos!L:O,3,0)),"",VLOOKUP(D143,Proben_Infos!L:O,3,0))</f>
        <v/>
      </c>
      <c r="AJ143" s="16" t="str">
        <f t="shared" si="71"/>
        <v/>
      </c>
      <c r="AK143" s="16">
        <f t="shared" si="72"/>
        <v>5</v>
      </c>
      <c r="AL143" s="16">
        <f t="shared" si="73"/>
        <v>4</v>
      </c>
      <c r="AM143" s="16">
        <f t="shared" si="74"/>
        <v>3</v>
      </c>
      <c r="AN143" s="16">
        <f t="shared" si="75"/>
        <v>2</v>
      </c>
      <c r="AO143" s="16">
        <f t="shared" si="76"/>
        <v>5</v>
      </c>
      <c r="AP143" s="16">
        <f t="shared" si="77"/>
        <v>5</v>
      </c>
    </row>
    <row r="144" spans="1:42" x14ac:dyDescent="0.25">
      <c r="A144" s="4" t="str">
        <f t="shared" si="55"/>
        <v>107-16.2</v>
      </c>
      <c r="B144" s="16">
        <v>16.168238781855099</v>
      </c>
      <c r="C144" s="16">
        <v>107.09999847412099</v>
      </c>
      <c r="D144" s="16" t="s">
        <v>1426</v>
      </c>
      <c r="E144" s="16">
        <v>1349</v>
      </c>
      <c r="F144" s="16">
        <v>1467.51182442349</v>
      </c>
      <c r="G144" s="16">
        <v>63.827337983308603</v>
      </c>
      <c r="H144" s="16" t="s">
        <v>1427</v>
      </c>
      <c r="I144" s="16" t="s">
        <v>691</v>
      </c>
      <c r="J144" s="16" t="s">
        <v>5</v>
      </c>
      <c r="K144" s="16">
        <v>281480.21272080601</v>
      </c>
      <c r="L144" s="16">
        <v>44113.900604921502</v>
      </c>
      <c r="M144" s="4" t="str">
        <f>IF(ISERROR(VLOOKUP(A144,BW_2021_04_19!A:K,11,FALSE))=TRUE,(IF(ISERROR(VLOOKUP((CONCATENATE(ROUND(C144,0),"-",ROUND(B144-0.1,1))),BW_2021_04_19!A:K,11,FALSE))=TRUE,(IF(ISERROR(VLOOKUP((CONCATENATE(ROUND(C144,0),"-",ROUND(B144+0.1,1))),BW_2021_04_19!A:K,11,FALSE))=TRUE,(IF(ISERROR(VLOOKUP((CONCATENATE(ROUND(C144,0),"-",ROUND(B144-0.2,1))),BW_2021_04_19!A:K,11,FALSE))=TRUE, (IF(ISERROR(VLOOKUP((CONCATENATE(ROUND(C144,0),"-",ROUND(B144+0.2,1))),BW_2021_04_19!A:K,11,FALSE))=TRUE,"0",VLOOKUP((CONCATENATE(ROUND(C144,0),"-",ROUND(B144+0.2,1))),BW_2021_04_19!A:K,11,FALSE))),VLOOKUP((CONCATENATE(ROUND(C144,0),"-",ROUND(B144-0.2,1))),BW_2021_04_19!A:K,11,FALSE))),VLOOKUP((CONCATENATE(ROUND(C144,0),"-",ROUND(B144+0.1,1))),BW_2021_04_19!A:K,11,FALSE))),VLOOKUP((CONCATENATE(ROUND(C144,0),"-",ROUND(B144-0.1,1))),BW_2021_04_19!A:K,11,FALSE))),VLOOKUP(A144,BW_2021_04_19!A:K,11,FALSE))</f>
        <v>0</v>
      </c>
      <c r="N144" s="4" t="str">
        <f t="shared" si="56"/>
        <v>0</v>
      </c>
      <c r="O144" s="4">
        <f t="shared" si="57"/>
        <v>281480</v>
      </c>
      <c r="P144" s="4">
        <f>IF(O144="0","0",O144*1000/Proben_Infos!$J$3*Proben_Infos!$K$3*(0.05/Proben_Infos!$L$3)*(0.001/Proben_Infos!$M$3))</f>
        <v>1125920</v>
      </c>
      <c r="Q144" s="16">
        <f>ROUND(100/Proben_Infos!$H$3*P144,0)</f>
        <v>25</v>
      </c>
      <c r="R144" s="12">
        <f>B144+Proben_Infos!$D$3</f>
        <v>16.160338781855099</v>
      </c>
      <c r="S144" s="4" t="str">
        <f t="shared" si="58"/>
        <v>107-16.2</v>
      </c>
      <c r="T144" s="16">
        <f t="shared" si="61"/>
        <v>1349</v>
      </c>
      <c r="U144" s="4">
        <f>F144+Proben_Infos!$G$3</f>
        <v>1466.51182442349</v>
      </c>
      <c r="V144" s="16">
        <f t="shared" si="62"/>
        <v>63.8</v>
      </c>
      <c r="W144" s="4" t="str">
        <f t="shared" si="59"/>
        <v>GC_PBMZ_107_RI_1467</v>
      </c>
      <c r="X144" s="4">
        <f>Proben_Infos!$A$3</f>
        <v>72100736</v>
      </c>
      <c r="Y144" s="12" t="str">
        <f>IF(ISNA(VLOOKUP(D144,Proben_Infos!C:E,3,0)),"",VLOOKUP(D144,Proben_Infos!C:E,3,0))</f>
        <v/>
      </c>
      <c r="Z144" s="16" t="str">
        <f t="shared" si="63"/>
        <v>107-16.2</v>
      </c>
      <c r="AA144" s="16" t="str">
        <f t="shared" si="64"/>
        <v>107-16.3</v>
      </c>
      <c r="AB144" s="16" t="str">
        <f t="shared" si="65"/>
        <v>107-16.1</v>
      </c>
      <c r="AC144" s="16" t="str">
        <f t="shared" si="66"/>
        <v>107-16.4</v>
      </c>
      <c r="AD144" s="16" t="str">
        <f t="shared" si="67"/>
        <v>107-16</v>
      </c>
      <c r="AE144" s="16">
        <f t="shared" si="68"/>
        <v>25</v>
      </c>
      <c r="AF144" s="16" t="str">
        <f t="shared" si="69"/>
        <v>GC_PBMZ_107_RI_1467</v>
      </c>
      <c r="AG144" s="16" t="str">
        <f t="shared" si="70"/>
        <v/>
      </c>
      <c r="AH144" s="12" t="str">
        <f t="shared" si="60"/>
        <v/>
      </c>
      <c r="AI144" s="12" t="str">
        <f>IF(ISNA(VLOOKUP(D144,Proben_Infos!L:O,3,0)),"",VLOOKUP(D144,Proben_Infos!L:O,3,0))</f>
        <v/>
      </c>
      <c r="AJ144" s="16" t="str">
        <f t="shared" si="71"/>
        <v/>
      </c>
      <c r="AK144" s="16">
        <f t="shared" si="72"/>
        <v>5</v>
      </c>
      <c r="AL144" s="16">
        <f t="shared" si="73"/>
        <v>4</v>
      </c>
      <c r="AM144" s="16">
        <f t="shared" si="74"/>
        <v>3</v>
      </c>
      <c r="AN144" s="16">
        <f t="shared" si="75"/>
        <v>2</v>
      </c>
      <c r="AO144" s="16">
        <f t="shared" si="76"/>
        <v>5</v>
      </c>
      <c r="AP144" s="16">
        <f t="shared" si="77"/>
        <v>5</v>
      </c>
    </row>
    <row r="145" spans="1:42" x14ac:dyDescent="0.25">
      <c r="A145" s="4" t="str">
        <f t="shared" si="55"/>
        <v>81-16.2</v>
      </c>
      <c r="B145" s="16">
        <v>16.1711477602299</v>
      </c>
      <c r="C145" s="16">
        <v>81.099998474121094</v>
      </c>
      <c r="D145" s="16" t="s">
        <v>513</v>
      </c>
      <c r="E145" s="16">
        <v>1682</v>
      </c>
      <c r="F145" s="16">
        <v>1467.7322140952399</v>
      </c>
      <c r="G145" s="16">
        <v>52.515849179589203</v>
      </c>
      <c r="H145" s="16" t="s">
        <v>514</v>
      </c>
      <c r="I145" s="16" t="s">
        <v>472</v>
      </c>
      <c r="J145" s="16" t="s">
        <v>5</v>
      </c>
      <c r="K145" s="16">
        <v>99839.801722266595</v>
      </c>
      <c r="L145" s="16">
        <v>24248.4977024607</v>
      </c>
      <c r="M145" s="4" t="str">
        <f>IF(ISERROR(VLOOKUP(A145,BW_2021_04_19!A:K,11,FALSE))=TRUE,(IF(ISERROR(VLOOKUP((CONCATENATE(ROUND(C145,0),"-",ROUND(B145-0.1,1))),BW_2021_04_19!A:K,11,FALSE))=TRUE,(IF(ISERROR(VLOOKUP((CONCATENATE(ROUND(C145,0),"-",ROUND(B145+0.1,1))),BW_2021_04_19!A:K,11,FALSE))=TRUE,(IF(ISERROR(VLOOKUP((CONCATENATE(ROUND(C145,0),"-",ROUND(B145-0.2,1))),BW_2021_04_19!A:K,11,FALSE))=TRUE, (IF(ISERROR(VLOOKUP((CONCATENATE(ROUND(C145,0),"-",ROUND(B145+0.2,1))),BW_2021_04_19!A:K,11,FALSE))=TRUE,"0",VLOOKUP((CONCATENATE(ROUND(C145,0),"-",ROUND(B145+0.2,1))),BW_2021_04_19!A:K,11,FALSE))),VLOOKUP((CONCATENATE(ROUND(C145,0),"-",ROUND(B145-0.2,1))),BW_2021_04_19!A:K,11,FALSE))),VLOOKUP((CONCATENATE(ROUND(C145,0),"-",ROUND(B145+0.1,1))),BW_2021_04_19!A:K,11,FALSE))),VLOOKUP((CONCATENATE(ROUND(C145,0),"-",ROUND(B145-0.1,1))),BW_2021_04_19!A:K,11,FALSE))),VLOOKUP(A145,BW_2021_04_19!A:K,11,FALSE))</f>
        <v>0</v>
      </c>
      <c r="N145" s="4" t="str">
        <f t="shared" si="56"/>
        <v>0</v>
      </c>
      <c r="O145" s="4">
        <f t="shared" si="57"/>
        <v>99840</v>
      </c>
      <c r="P145" s="4">
        <f>IF(O145="0","0",O145*1000/Proben_Infos!$J$3*Proben_Infos!$K$3*(0.05/Proben_Infos!$L$3)*(0.001/Proben_Infos!$M$3))</f>
        <v>399360</v>
      </c>
      <c r="Q145" s="16">
        <f>ROUND(100/Proben_Infos!$H$3*P145,0)</f>
        <v>9</v>
      </c>
      <c r="R145" s="12">
        <f>B145+Proben_Infos!$D$3</f>
        <v>16.163247760229901</v>
      </c>
      <c r="S145" s="4" t="str">
        <f t="shared" si="58"/>
        <v>81-16.2</v>
      </c>
      <c r="T145" s="16">
        <f t="shared" si="61"/>
        <v>1682</v>
      </c>
      <c r="U145" s="4">
        <f>F145+Proben_Infos!$G$3</f>
        <v>1466.7322140952399</v>
      </c>
      <c r="V145" s="16">
        <f t="shared" si="62"/>
        <v>52.5</v>
      </c>
      <c r="W145" s="4" t="str">
        <f t="shared" si="59"/>
        <v>GC_PBMZ_81_RI_1467</v>
      </c>
      <c r="X145" s="4">
        <f>Proben_Infos!$A$3</f>
        <v>72100736</v>
      </c>
      <c r="Y145" s="12" t="str">
        <f>IF(ISNA(VLOOKUP(D145,Proben_Infos!C:E,3,0)),"",VLOOKUP(D145,Proben_Infos!C:E,3,0))</f>
        <v/>
      </c>
      <c r="Z145" s="16" t="str">
        <f t="shared" si="63"/>
        <v>81-16.2</v>
      </c>
      <c r="AA145" s="16" t="str">
        <f t="shared" si="64"/>
        <v>81-16.3</v>
      </c>
      <c r="AB145" s="16" t="str">
        <f t="shared" si="65"/>
        <v>81-16.1</v>
      </c>
      <c r="AC145" s="16" t="str">
        <f t="shared" si="66"/>
        <v>81-16.4</v>
      </c>
      <c r="AD145" s="16" t="str">
        <f t="shared" si="67"/>
        <v>81-16</v>
      </c>
      <c r="AE145" s="16">
        <f t="shared" si="68"/>
        <v>9</v>
      </c>
      <c r="AF145" s="16" t="str">
        <f t="shared" si="69"/>
        <v>GC_PBMZ_81_RI_1467</v>
      </c>
      <c r="AG145" s="16" t="str">
        <f t="shared" si="70"/>
        <v/>
      </c>
      <c r="AH145" s="12" t="str">
        <f t="shared" si="60"/>
        <v/>
      </c>
      <c r="AI145" s="12" t="str">
        <f>IF(ISNA(VLOOKUP(D145,Proben_Infos!L:O,3,0)),"",VLOOKUP(D145,Proben_Infos!L:O,3,0))</f>
        <v/>
      </c>
      <c r="AJ145" s="16" t="str">
        <f t="shared" si="71"/>
        <v/>
      </c>
      <c r="AK145" s="16">
        <f t="shared" si="72"/>
        <v>5</v>
      </c>
      <c r="AL145" s="16">
        <f t="shared" si="73"/>
        <v>4</v>
      </c>
      <c r="AM145" s="16">
        <f t="shared" si="74"/>
        <v>3</v>
      </c>
      <c r="AN145" s="16">
        <f t="shared" si="75"/>
        <v>2</v>
      </c>
      <c r="AO145" s="16">
        <f t="shared" si="76"/>
        <v>5</v>
      </c>
      <c r="AP145" s="16">
        <f t="shared" si="77"/>
        <v>5</v>
      </c>
    </row>
    <row r="146" spans="1:42" x14ac:dyDescent="0.25">
      <c r="A146" s="4" t="str">
        <f t="shared" si="55"/>
        <v>81-16.2</v>
      </c>
      <c r="B146" s="16">
        <v>16.171360389877002</v>
      </c>
      <c r="C146" s="16">
        <v>81</v>
      </c>
      <c r="D146" s="16" t="s">
        <v>1428</v>
      </c>
      <c r="E146" s="16">
        <v>1307</v>
      </c>
      <c r="F146" s="16">
        <v>1467.7483233171399</v>
      </c>
      <c r="G146" s="16">
        <v>52.375902209044099</v>
      </c>
      <c r="H146" s="16" t="s">
        <v>1429</v>
      </c>
      <c r="I146" s="16" t="s">
        <v>820</v>
      </c>
      <c r="J146" s="16" t="s">
        <v>5</v>
      </c>
      <c r="K146" s="16">
        <v>120651.16115312099</v>
      </c>
      <c r="L146" s="16">
        <v>24248.4977024607</v>
      </c>
      <c r="M146" s="4" t="str">
        <f>IF(ISERROR(VLOOKUP(A146,BW_2021_04_19!A:K,11,FALSE))=TRUE,(IF(ISERROR(VLOOKUP((CONCATENATE(ROUND(C146,0),"-",ROUND(B146-0.1,1))),BW_2021_04_19!A:K,11,FALSE))=TRUE,(IF(ISERROR(VLOOKUP((CONCATENATE(ROUND(C146,0),"-",ROUND(B146+0.1,1))),BW_2021_04_19!A:K,11,FALSE))=TRUE,(IF(ISERROR(VLOOKUP((CONCATENATE(ROUND(C146,0),"-",ROUND(B146-0.2,1))),BW_2021_04_19!A:K,11,FALSE))=TRUE, (IF(ISERROR(VLOOKUP((CONCATENATE(ROUND(C146,0),"-",ROUND(B146+0.2,1))),BW_2021_04_19!A:K,11,FALSE))=TRUE,"0",VLOOKUP((CONCATENATE(ROUND(C146,0),"-",ROUND(B146+0.2,1))),BW_2021_04_19!A:K,11,FALSE))),VLOOKUP((CONCATENATE(ROUND(C146,0),"-",ROUND(B146-0.2,1))),BW_2021_04_19!A:K,11,FALSE))),VLOOKUP((CONCATENATE(ROUND(C146,0),"-",ROUND(B146+0.1,1))),BW_2021_04_19!A:K,11,FALSE))),VLOOKUP((CONCATENATE(ROUND(C146,0),"-",ROUND(B146-0.1,1))),BW_2021_04_19!A:K,11,FALSE))),VLOOKUP(A146,BW_2021_04_19!A:K,11,FALSE))</f>
        <v>0</v>
      </c>
      <c r="N146" s="4" t="str">
        <f t="shared" si="56"/>
        <v>0</v>
      </c>
      <c r="O146" s="4">
        <f t="shared" si="57"/>
        <v>120651</v>
      </c>
      <c r="P146" s="4">
        <f>IF(O146="0","0",O146*1000/Proben_Infos!$J$3*Proben_Infos!$K$3*(0.05/Proben_Infos!$L$3)*(0.001/Proben_Infos!$M$3))</f>
        <v>482604</v>
      </c>
      <c r="Q146" s="16">
        <f>ROUND(100/Proben_Infos!$H$3*P146,0)</f>
        <v>11</v>
      </c>
      <c r="R146" s="12">
        <f>B146+Proben_Infos!$D$3</f>
        <v>16.163460389877002</v>
      </c>
      <c r="S146" s="4" t="str">
        <f t="shared" si="58"/>
        <v>81-16.2</v>
      </c>
      <c r="T146" s="16">
        <f t="shared" si="61"/>
        <v>1307</v>
      </c>
      <c r="U146" s="4">
        <f>F146+Proben_Infos!$G$3</f>
        <v>1466.7483233171399</v>
      </c>
      <c r="V146" s="16">
        <f t="shared" si="62"/>
        <v>52.4</v>
      </c>
      <c r="W146" s="4" t="str">
        <f t="shared" si="59"/>
        <v>GC_PBMZ_81_RI_1467</v>
      </c>
      <c r="X146" s="4">
        <f>Proben_Infos!$A$3</f>
        <v>72100736</v>
      </c>
      <c r="Y146" s="12" t="str">
        <f>IF(ISNA(VLOOKUP(D146,Proben_Infos!C:E,3,0)),"",VLOOKUP(D146,Proben_Infos!C:E,3,0))</f>
        <v/>
      </c>
      <c r="Z146" s="16" t="str">
        <f t="shared" si="63"/>
        <v>81-16.2</v>
      </c>
      <c r="AA146" s="16" t="str">
        <f t="shared" si="64"/>
        <v>81-16.3</v>
      </c>
      <c r="AB146" s="16" t="str">
        <f t="shared" si="65"/>
        <v>81-16.1</v>
      </c>
      <c r="AC146" s="16" t="str">
        <f t="shared" si="66"/>
        <v>81-16.4</v>
      </c>
      <c r="AD146" s="16" t="str">
        <f t="shared" si="67"/>
        <v>81-16</v>
      </c>
      <c r="AE146" s="16">
        <f t="shared" si="68"/>
        <v>11</v>
      </c>
      <c r="AF146" s="16" t="str">
        <f t="shared" si="69"/>
        <v>GC_PBMZ_81_RI_1467</v>
      </c>
      <c r="AG146" s="16" t="str">
        <f t="shared" si="70"/>
        <v/>
      </c>
      <c r="AH146" s="12" t="str">
        <f t="shared" si="60"/>
        <v/>
      </c>
      <c r="AI146" s="12" t="str">
        <f>IF(ISNA(VLOOKUP(D146,Proben_Infos!L:O,3,0)),"",VLOOKUP(D146,Proben_Infos!L:O,3,0))</f>
        <v/>
      </c>
      <c r="AJ146" s="16" t="str">
        <f t="shared" si="71"/>
        <v/>
      </c>
      <c r="AK146" s="16">
        <f t="shared" si="72"/>
        <v>5</v>
      </c>
      <c r="AL146" s="16">
        <f t="shared" si="73"/>
        <v>4</v>
      </c>
      <c r="AM146" s="16">
        <f t="shared" si="74"/>
        <v>3</v>
      </c>
      <c r="AN146" s="16">
        <f t="shared" si="75"/>
        <v>2</v>
      </c>
      <c r="AO146" s="16">
        <f t="shared" si="76"/>
        <v>5</v>
      </c>
      <c r="AP146" s="16">
        <f t="shared" si="77"/>
        <v>5</v>
      </c>
    </row>
    <row r="147" spans="1:42" x14ac:dyDescent="0.25">
      <c r="A147" s="4" t="str">
        <f t="shared" si="55"/>
        <v>179-16.2</v>
      </c>
      <c r="B147" s="16">
        <v>16.2187603234078</v>
      </c>
      <c r="C147" s="16">
        <v>179</v>
      </c>
      <c r="D147" s="16" t="s">
        <v>361</v>
      </c>
      <c r="E147" s="16">
        <v>1488</v>
      </c>
      <c r="F147" s="16">
        <v>1471.3394314127299</v>
      </c>
      <c r="G147" s="16">
        <v>71.239622729842694</v>
      </c>
      <c r="H147" s="16" t="s">
        <v>362</v>
      </c>
      <c r="I147" s="16" t="s">
        <v>236</v>
      </c>
      <c r="J147" s="16" t="s">
        <v>5</v>
      </c>
      <c r="K147" s="16">
        <v>591269.31889525696</v>
      </c>
      <c r="L147" s="16">
        <v>119555.526854729</v>
      </c>
      <c r="M147" s="4" t="str">
        <f>IF(ISERROR(VLOOKUP(A147,BW_2021_04_19!A:K,11,FALSE))=TRUE,(IF(ISERROR(VLOOKUP((CONCATENATE(ROUND(C147,0),"-",ROUND(B147-0.1,1))),BW_2021_04_19!A:K,11,FALSE))=TRUE,(IF(ISERROR(VLOOKUP((CONCATENATE(ROUND(C147,0),"-",ROUND(B147+0.1,1))),BW_2021_04_19!A:K,11,FALSE))=TRUE,(IF(ISERROR(VLOOKUP((CONCATENATE(ROUND(C147,0),"-",ROUND(B147-0.2,1))),BW_2021_04_19!A:K,11,FALSE))=TRUE, (IF(ISERROR(VLOOKUP((CONCATENATE(ROUND(C147,0),"-",ROUND(B147+0.2,1))),BW_2021_04_19!A:K,11,FALSE))=TRUE,"0",VLOOKUP((CONCATENATE(ROUND(C147,0),"-",ROUND(B147+0.2,1))),BW_2021_04_19!A:K,11,FALSE))),VLOOKUP((CONCATENATE(ROUND(C147,0),"-",ROUND(B147-0.2,1))),BW_2021_04_19!A:K,11,FALSE))),VLOOKUP((CONCATENATE(ROUND(C147,0),"-",ROUND(B147+0.1,1))),BW_2021_04_19!A:K,11,FALSE))),VLOOKUP((CONCATENATE(ROUND(C147,0),"-",ROUND(B147-0.1,1))),BW_2021_04_19!A:K,11,FALSE))),VLOOKUP(A147,BW_2021_04_19!A:K,11,FALSE))</f>
        <v>0</v>
      </c>
      <c r="N147" s="4" t="str">
        <f t="shared" si="56"/>
        <v>0</v>
      </c>
      <c r="O147" s="4">
        <f t="shared" si="57"/>
        <v>591269</v>
      </c>
      <c r="P147" s="4">
        <f>IF(O147="0","0",O147*1000/Proben_Infos!$J$3*Proben_Infos!$K$3*(0.05/Proben_Infos!$L$3)*(0.001/Proben_Infos!$M$3))</f>
        <v>2365076</v>
      </c>
      <c r="Q147" s="16">
        <f>ROUND(100/Proben_Infos!$H$3*P147,0)</f>
        <v>53</v>
      </c>
      <c r="R147" s="12">
        <f>B147+Proben_Infos!$D$3</f>
        <v>16.2108603234078</v>
      </c>
      <c r="S147" s="4" t="str">
        <f t="shared" si="58"/>
        <v>179-16.2</v>
      </c>
      <c r="T147" s="16">
        <f t="shared" si="61"/>
        <v>1488</v>
      </c>
      <c r="U147" s="4">
        <f>F147+Proben_Infos!$G$3</f>
        <v>1470.3394314127299</v>
      </c>
      <c r="V147" s="16">
        <f t="shared" si="62"/>
        <v>71.2</v>
      </c>
      <c r="W147" s="4" t="str">
        <f t="shared" si="59"/>
        <v>GC_PBMZ_179_RI_1470</v>
      </c>
      <c r="X147" s="4">
        <f>Proben_Infos!$A$3</f>
        <v>72100736</v>
      </c>
      <c r="Y147" s="12" t="str">
        <f>IF(ISNA(VLOOKUP(D147,Proben_Infos!C:E,3,0)),"",VLOOKUP(D147,Proben_Infos!C:E,3,0))</f>
        <v/>
      </c>
      <c r="Z147" s="16" t="str">
        <f t="shared" si="63"/>
        <v>179-16.2</v>
      </c>
      <c r="AA147" s="16" t="str">
        <f t="shared" si="64"/>
        <v>179-16.3</v>
      </c>
      <c r="AB147" s="16" t="str">
        <f t="shared" si="65"/>
        <v>179-16.1</v>
      </c>
      <c r="AC147" s="16" t="str">
        <f t="shared" si="66"/>
        <v>179-16.4</v>
      </c>
      <c r="AD147" s="16" t="str">
        <f t="shared" si="67"/>
        <v>179-16</v>
      </c>
      <c r="AE147" s="16">
        <f t="shared" si="68"/>
        <v>53</v>
      </c>
      <c r="AF147" s="16" t="str">
        <f t="shared" si="69"/>
        <v>GC_PBMZ_179_RI_1470</v>
      </c>
      <c r="AG147" s="16" t="str">
        <f t="shared" si="70"/>
        <v/>
      </c>
      <c r="AH147" s="12" t="str">
        <f t="shared" si="60"/>
        <v/>
      </c>
      <c r="AI147" s="12" t="str">
        <f>IF(ISNA(VLOOKUP(D147,Proben_Infos!L:O,3,0)),"",VLOOKUP(D147,Proben_Infos!L:O,3,0))</f>
        <v/>
      </c>
      <c r="AJ147" s="16" t="str">
        <f t="shared" si="71"/>
        <v/>
      </c>
      <c r="AK147" s="16">
        <f t="shared" si="72"/>
        <v>5</v>
      </c>
      <c r="AL147" s="16" t="str">
        <f t="shared" si="73"/>
        <v/>
      </c>
      <c r="AM147" s="16">
        <f t="shared" si="74"/>
        <v>3</v>
      </c>
      <c r="AN147" s="16">
        <f t="shared" si="75"/>
        <v>2</v>
      </c>
      <c r="AO147" s="16">
        <f t="shared" si="76"/>
        <v>5</v>
      </c>
      <c r="AP147" s="16">
        <f t="shared" si="77"/>
        <v>5</v>
      </c>
    </row>
    <row r="148" spans="1:42" x14ac:dyDescent="0.25">
      <c r="A148" s="4" t="str">
        <f t="shared" si="55"/>
        <v>161-16.2</v>
      </c>
      <c r="B148" s="16">
        <v>16.2256488907557</v>
      </c>
      <c r="C148" s="16">
        <v>161</v>
      </c>
      <c r="D148" s="16" t="s">
        <v>1430</v>
      </c>
      <c r="E148" s="16">
        <v>1440</v>
      </c>
      <c r="F148" s="16">
        <v>1471.86132222834</v>
      </c>
      <c r="G148" s="16">
        <v>53.080918629494903</v>
      </c>
      <c r="H148" s="16" t="s">
        <v>1431</v>
      </c>
      <c r="I148" s="16" t="s">
        <v>601</v>
      </c>
      <c r="J148" s="16" t="s">
        <v>5</v>
      </c>
      <c r="K148" s="16">
        <v>120950.795722333</v>
      </c>
      <c r="L148" s="16">
        <v>50112.017673326598</v>
      </c>
      <c r="M148" s="4" t="str">
        <f>IF(ISERROR(VLOOKUP(A148,BW_2021_04_19!A:K,11,FALSE))=TRUE,(IF(ISERROR(VLOOKUP((CONCATENATE(ROUND(C148,0),"-",ROUND(B148-0.1,1))),BW_2021_04_19!A:K,11,FALSE))=TRUE,(IF(ISERROR(VLOOKUP((CONCATENATE(ROUND(C148,0),"-",ROUND(B148+0.1,1))),BW_2021_04_19!A:K,11,FALSE))=TRUE,(IF(ISERROR(VLOOKUP((CONCATENATE(ROUND(C148,0),"-",ROUND(B148-0.2,1))),BW_2021_04_19!A:K,11,FALSE))=TRUE, (IF(ISERROR(VLOOKUP((CONCATENATE(ROUND(C148,0),"-",ROUND(B148+0.2,1))),BW_2021_04_19!A:K,11,FALSE))=TRUE,"0",VLOOKUP((CONCATENATE(ROUND(C148,0),"-",ROUND(B148+0.2,1))),BW_2021_04_19!A:K,11,FALSE))),VLOOKUP((CONCATENATE(ROUND(C148,0),"-",ROUND(B148-0.2,1))),BW_2021_04_19!A:K,11,FALSE))),VLOOKUP((CONCATENATE(ROUND(C148,0),"-",ROUND(B148+0.1,1))),BW_2021_04_19!A:K,11,FALSE))),VLOOKUP((CONCATENATE(ROUND(C148,0),"-",ROUND(B148-0.1,1))),BW_2021_04_19!A:K,11,FALSE))),VLOOKUP(A148,BW_2021_04_19!A:K,11,FALSE))</f>
        <v>0</v>
      </c>
      <c r="N148" s="4" t="str">
        <f t="shared" si="56"/>
        <v>0</v>
      </c>
      <c r="O148" s="4">
        <f t="shared" si="57"/>
        <v>120951</v>
      </c>
      <c r="P148" s="4">
        <f>IF(O148="0","0",O148*1000/Proben_Infos!$J$3*Proben_Infos!$K$3*(0.05/Proben_Infos!$L$3)*(0.001/Proben_Infos!$M$3))</f>
        <v>483804</v>
      </c>
      <c r="Q148" s="16">
        <f>ROUND(100/Proben_Infos!$H$3*P148,0)</f>
        <v>11</v>
      </c>
      <c r="R148" s="12">
        <f>B148+Proben_Infos!$D$3</f>
        <v>16.217748890755701</v>
      </c>
      <c r="S148" s="4" t="str">
        <f t="shared" si="58"/>
        <v>161-16.2</v>
      </c>
      <c r="T148" s="16">
        <f t="shared" si="61"/>
        <v>1440</v>
      </c>
      <c r="U148" s="4">
        <f>F148+Proben_Infos!$G$3</f>
        <v>1470.86132222834</v>
      </c>
      <c r="V148" s="16">
        <f t="shared" si="62"/>
        <v>53.1</v>
      </c>
      <c r="W148" s="4" t="str">
        <f t="shared" si="59"/>
        <v>GC_PBMZ_161_RI_1471</v>
      </c>
      <c r="X148" s="4">
        <f>Proben_Infos!$A$3</f>
        <v>72100736</v>
      </c>
      <c r="Y148" s="12" t="str">
        <f>IF(ISNA(VLOOKUP(D148,Proben_Infos!C:E,3,0)),"",VLOOKUP(D148,Proben_Infos!C:E,3,0))</f>
        <v/>
      </c>
      <c r="Z148" s="16" t="str">
        <f t="shared" si="63"/>
        <v>161-16.2</v>
      </c>
      <c r="AA148" s="16" t="str">
        <f t="shared" si="64"/>
        <v>161-16.3</v>
      </c>
      <c r="AB148" s="16" t="str">
        <f t="shared" si="65"/>
        <v>161-16.1</v>
      </c>
      <c r="AC148" s="16" t="str">
        <f t="shared" si="66"/>
        <v>161-16.4</v>
      </c>
      <c r="AD148" s="16" t="str">
        <f t="shared" si="67"/>
        <v>161-16</v>
      </c>
      <c r="AE148" s="16">
        <f t="shared" si="68"/>
        <v>11</v>
      </c>
      <c r="AF148" s="16" t="str">
        <f t="shared" si="69"/>
        <v>GC_PBMZ_161_RI_1471</v>
      </c>
      <c r="AG148" s="16" t="str">
        <f t="shared" si="70"/>
        <v/>
      </c>
      <c r="AH148" s="12" t="str">
        <f t="shared" si="60"/>
        <v/>
      </c>
      <c r="AI148" s="12" t="str">
        <f>IF(ISNA(VLOOKUP(D148,Proben_Infos!L:O,3,0)),"",VLOOKUP(D148,Proben_Infos!L:O,3,0))</f>
        <v/>
      </c>
      <c r="AJ148" s="16" t="str">
        <f t="shared" si="71"/>
        <v/>
      </c>
      <c r="AK148" s="16">
        <f t="shared" si="72"/>
        <v>5</v>
      </c>
      <c r="AL148" s="16" t="str">
        <f t="shared" si="73"/>
        <v/>
      </c>
      <c r="AM148" s="16">
        <f t="shared" si="74"/>
        <v>3</v>
      </c>
      <c r="AN148" s="16">
        <f t="shared" si="75"/>
        <v>2</v>
      </c>
      <c r="AO148" s="16">
        <f t="shared" si="76"/>
        <v>5</v>
      </c>
      <c r="AP148" s="16">
        <f t="shared" si="77"/>
        <v>5</v>
      </c>
    </row>
    <row r="149" spans="1:42" x14ac:dyDescent="0.25">
      <c r="A149" s="4" t="str">
        <f t="shared" si="55"/>
        <v>163-16.3</v>
      </c>
      <c r="B149" s="16">
        <v>16.305300524676898</v>
      </c>
      <c r="C149" s="16">
        <v>163</v>
      </c>
      <c r="D149" s="16" t="s">
        <v>1432</v>
      </c>
      <c r="E149" s="16">
        <v>1179</v>
      </c>
      <c r="F149" s="16">
        <v>1477.8958797919199</v>
      </c>
      <c r="G149" s="16">
        <v>57.209378457877001</v>
      </c>
      <c r="H149" s="16" t="s">
        <v>1433</v>
      </c>
      <c r="I149" s="16" t="s">
        <v>845</v>
      </c>
      <c r="J149" s="16" t="s">
        <v>5</v>
      </c>
      <c r="K149" s="16">
        <v>78292.154398768194</v>
      </c>
      <c r="L149" s="16">
        <v>25776.6953715003</v>
      </c>
      <c r="M149" s="4" t="str">
        <f>IF(ISERROR(VLOOKUP(A149,BW_2021_04_19!A:K,11,FALSE))=TRUE,(IF(ISERROR(VLOOKUP((CONCATENATE(ROUND(C149,0),"-",ROUND(B149-0.1,1))),BW_2021_04_19!A:K,11,FALSE))=TRUE,(IF(ISERROR(VLOOKUP((CONCATENATE(ROUND(C149,0),"-",ROUND(B149+0.1,1))),BW_2021_04_19!A:K,11,FALSE))=TRUE,(IF(ISERROR(VLOOKUP((CONCATENATE(ROUND(C149,0),"-",ROUND(B149-0.2,1))),BW_2021_04_19!A:K,11,FALSE))=TRUE, (IF(ISERROR(VLOOKUP((CONCATENATE(ROUND(C149,0),"-",ROUND(B149+0.2,1))),BW_2021_04_19!A:K,11,FALSE))=TRUE,"0",VLOOKUP((CONCATENATE(ROUND(C149,0),"-",ROUND(B149+0.2,1))),BW_2021_04_19!A:K,11,FALSE))),VLOOKUP((CONCATENATE(ROUND(C149,0),"-",ROUND(B149-0.2,1))),BW_2021_04_19!A:K,11,FALSE))),VLOOKUP((CONCATENATE(ROUND(C149,0),"-",ROUND(B149+0.1,1))),BW_2021_04_19!A:K,11,FALSE))),VLOOKUP((CONCATENATE(ROUND(C149,0),"-",ROUND(B149-0.1,1))),BW_2021_04_19!A:K,11,FALSE))),VLOOKUP(A149,BW_2021_04_19!A:K,11,FALSE))</f>
        <v>0</v>
      </c>
      <c r="N149" s="4" t="str">
        <f t="shared" si="56"/>
        <v>0</v>
      </c>
      <c r="O149" s="4">
        <f t="shared" si="57"/>
        <v>78292</v>
      </c>
      <c r="P149" s="4">
        <f>IF(O149="0","0",O149*1000/Proben_Infos!$J$3*Proben_Infos!$K$3*(0.05/Proben_Infos!$L$3)*(0.001/Proben_Infos!$M$3))</f>
        <v>313168</v>
      </c>
      <c r="Q149" s="16">
        <f>ROUND(100/Proben_Infos!$H$3*P149,0)</f>
        <v>7</v>
      </c>
      <c r="R149" s="12">
        <f>B149+Proben_Infos!$D$3</f>
        <v>16.297400524676899</v>
      </c>
      <c r="S149" s="4" t="str">
        <f t="shared" si="58"/>
        <v>163-16.3</v>
      </c>
      <c r="T149" s="16">
        <f t="shared" si="61"/>
        <v>1179</v>
      </c>
      <c r="U149" s="4">
        <f>F149+Proben_Infos!$G$3</f>
        <v>1476.8958797919199</v>
      </c>
      <c r="V149" s="16">
        <f t="shared" si="62"/>
        <v>57.2</v>
      </c>
      <c r="W149" s="4" t="str">
        <f t="shared" si="59"/>
        <v>GC_PBMZ_163_RI_1477</v>
      </c>
      <c r="X149" s="4">
        <f>Proben_Infos!$A$3</f>
        <v>72100736</v>
      </c>
      <c r="Y149" s="12" t="str">
        <f>IF(ISNA(VLOOKUP(D149,Proben_Infos!C:E,3,0)),"",VLOOKUP(D149,Proben_Infos!C:E,3,0))</f>
        <v/>
      </c>
      <c r="Z149" s="16" t="str">
        <f t="shared" si="63"/>
        <v>163-16.3</v>
      </c>
      <c r="AA149" s="16" t="str">
        <f t="shared" si="64"/>
        <v>163-16.4</v>
      </c>
      <c r="AB149" s="16" t="str">
        <f t="shared" si="65"/>
        <v>163-16.2</v>
      </c>
      <c r="AC149" s="16" t="str">
        <f t="shared" si="66"/>
        <v>163-16.5</v>
      </c>
      <c r="AD149" s="16" t="str">
        <f t="shared" si="67"/>
        <v>163-16.1</v>
      </c>
      <c r="AE149" s="16">
        <f t="shared" si="68"/>
        <v>7</v>
      </c>
      <c r="AF149" s="16" t="str">
        <f t="shared" si="69"/>
        <v>GC_PBMZ_163_RI_1477</v>
      </c>
      <c r="AG149" s="16" t="str">
        <f t="shared" si="70"/>
        <v/>
      </c>
      <c r="AH149" s="12" t="str">
        <f t="shared" si="60"/>
        <v/>
      </c>
      <c r="AI149" s="12" t="str">
        <f>IF(ISNA(VLOOKUP(D149,Proben_Infos!L:O,3,0)),"",VLOOKUP(D149,Proben_Infos!L:O,3,0))</f>
        <v/>
      </c>
      <c r="AJ149" s="16" t="str">
        <f t="shared" si="71"/>
        <v/>
      </c>
      <c r="AK149" s="16">
        <f t="shared" si="72"/>
        <v>5</v>
      </c>
      <c r="AL149" s="16">
        <f t="shared" si="73"/>
        <v>4</v>
      </c>
      <c r="AM149" s="16">
        <f t="shared" si="74"/>
        <v>3</v>
      </c>
      <c r="AN149" s="16">
        <f t="shared" si="75"/>
        <v>2</v>
      </c>
      <c r="AO149" s="16">
        <f t="shared" si="76"/>
        <v>5</v>
      </c>
      <c r="AP149" s="16">
        <f t="shared" si="77"/>
        <v>5</v>
      </c>
    </row>
    <row r="150" spans="1:42" x14ac:dyDescent="0.25">
      <c r="A150" s="4" t="str">
        <f t="shared" si="55"/>
        <v>177-16.3</v>
      </c>
      <c r="B150" s="16">
        <v>16.310406770255899</v>
      </c>
      <c r="C150" s="16">
        <v>177</v>
      </c>
      <c r="D150" s="16" t="s">
        <v>1434</v>
      </c>
      <c r="E150" s="16">
        <v>1822</v>
      </c>
      <c r="F150" s="16">
        <v>1478.28273855883</v>
      </c>
      <c r="G150" s="16">
        <v>56.157849874399602</v>
      </c>
      <c r="H150" s="16" t="s">
        <v>1435</v>
      </c>
      <c r="I150" s="16" t="s">
        <v>1436</v>
      </c>
      <c r="J150" s="16" t="s">
        <v>5</v>
      </c>
      <c r="K150" s="16">
        <v>503170.31653224898</v>
      </c>
      <c r="L150" s="16">
        <v>65587.367618678705</v>
      </c>
      <c r="M150" s="4" t="str">
        <f>IF(ISERROR(VLOOKUP(A150,BW_2021_04_19!A:K,11,FALSE))=TRUE,(IF(ISERROR(VLOOKUP((CONCATENATE(ROUND(C150,0),"-",ROUND(B150-0.1,1))),BW_2021_04_19!A:K,11,FALSE))=TRUE,(IF(ISERROR(VLOOKUP((CONCATENATE(ROUND(C150,0),"-",ROUND(B150+0.1,1))),BW_2021_04_19!A:K,11,FALSE))=TRUE,(IF(ISERROR(VLOOKUP((CONCATENATE(ROUND(C150,0),"-",ROUND(B150-0.2,1))),BW_2021_04_19!A:K,11,FALSE))=TRUE, (IF(ISERROR(VLOOKUP((CONCATENATE(ROUND(C150,0),"-",ROUND(B150+0.2,1))),BW_2021_04_19!A:K,11,FALSE))=TRUE,"0",VLOOKUP((CONCATENATE(ROUND(C150,0),"-",ROUND(B150+0.2,1))),BW_2021_04_19!A:K,11,FALSE))),VLOOKUP((CONCATENATE(ROUND(C150,0),"-",ROUND(B150-0.2,1))),BW_2021_04_19!A:K,11,FALSE))),VLOOKUP((CONCATENATE(ROUND(C150,0),"-",ROUND(B150+0.1,1))),BW_2021_04_19!A:K,11,FALSE))),VLOOKUP((CONCATENATE(ROUND(C150,0),"-",ROUND(B150-0.1,1))),BW_2021_04_19!A:K,11,FALSE))),VLOOKUP(A150,BW_2021_04_19!A:K,11,FALSE))</f>
        <v>0</v>
      </c>
      <c r="N150" s="4" t="str">
        <f t="shared" si="56"/>
        <v>0</v>
      </c>
      <c r="O150" s="4">
        <f t="shared" si="57"/>
        <v>503170</v>
      </c>
      <c r="P150" s="4">
        <f>IF(O150="0","0",O150*1000/Proben_Infos!$J$3*Proben_Infos!$K$3*(0.05/Proben_Infos!$L$3)*(0.001/Proben_Infos!$M$3))</f>
        <v>2012680</v>
      </c>
      <c r="Q150" s="16">
        <f>ROUND(100/Proben_Infos!$H$3*P150,0)</f>
        <v>45</v>
      </c>
      <c r="R150" s="12">
        <f>B150+Proben_Infos!$D$3</f>
        <v>16.302506770255899</v>
      </c>
      <c r="S150" s="4" t="str">
        <f t="shared" si="58"/>
        <v>177-16.3</v>
      </c>
      <c r="T150" s="16">
        <f t="shared" si="61"/>
        <v>1822</v>
      </c>
      <c r="U150" s="4">
        <f>F150+Proben_Infos!$G$3</f>
        <v>1477.28273855883</v>
      </c>
      <c r="V150" s="16">
        <f t="shared" si="62"/>
        <v>56.2</v>
      </c>
      <c r="W150" s="4" t="str">
        <f t="shared" si="59"/>
        <v>GC_PBMZ_177_RI_1477</v>
      </c>
      <c r="X150" s="4">
        <f>Proben_Infos!$A$3</f>
        <v>72100736</v>
      </c>
      <c r="Y150" s="12" t="str">
        <f>IF(ISNA(VLOOKUP(D150,Proben_Infos!C:E,3,0)),"",VLOOKUP(D150,Proben_Infos!C:E,3,0))</f>
        <v/>
      </c>
      <c r="Z150" s="16" t="str">
        <f t="shared" si="63"/>
        <v>177-16.3</v>
      </c>
      <c r="AA150" s="16" t="str">
        <f t="shared" si="64"/>
        <v>177-16.4</v>
      </c>
      <c r="AB150" s="16" t="str">
        <f t="shared" si="65"/>
        <v>177-16.2</v>
      </c>
      <c r="AC150" s="16" t="str">
        <f t="shared" si="66"/>
        <v>177-16.5</v>
      </c>
      <c r="AD150" s="16" t="str">
        <f t="shared" si="67"/>
        <v>177-16.1</v>
      </c>
      <c r="AE150" s="16">
        <f t="shared" si="68"/>
        <v>45</v>
      </c>
      <c r="AF150" s="16" t="str">
        <f t="shared" si="69"/>
        <v>GC_PBMZ_177_RI_1477</v>
      </c>
      <c r="AG150" s="16" t="str">
        <f t="shared" si="70"/>
        <v/>
      </c>
      <c r="AH150" s="12" t="str">
        <f t="shared" si="60"/>
        <v/>
      </c>
      <c r="AI150" s="12" t="str">
        <f>IF(ISNA(VLOOKUP(D150,Proben_Infos!L:O,3,0)),"",VLOOKUP(D150,Proben_Infos!L:O,3,0))</f>
        <v/>
      </c>
      <c r="AJ150" s="16" t="str">
        <f t="shared" si="71"/>
        <v/>
      </c>
      <c r="AK150" s="16">
        <f t="shared" si="72"/>
        <v>5</v>
      </c>
      <c r="AL150" s="16">
        <f t="shared" si="73"/>
        <v>4</v>
      </c>
      <c r="AM150" s="16">
        <f t="shared" si="74"/>
        <v>3</v>
      </c>
      <c r="AN150" s="16">
        <f t="shared" si="75"/>
        <v>2</v>
      </c>
      <c r="AO150" s="16">
        <f t="shared" si="76"/>
        <v>5</v>
      </c>
      <c r="AP150" s="16">
        <f t="shared" si="77"/>
        <v>5</v>
      </c>
    </row>
    <row r="151" spans="1:42" x14ac:dyDescent="0.25">
      <c r="A151" s="4" t="str">
        <f t="shared" si="55"/>
        <v>165-16.3</v>
      </c>
      <c r="B151" s="16">
        <v>16.316751542929801</v>
      </c>
      <c r="C151" s="16">
        <v>165</v>
      </c>
      <c r="D151" s="16" t="s">
        <v>397</v>
      </c>
      <c r="E151" s="16">
        <v>1471</v>
      </c>
      <c r="F151" s="16">
        <v>1478.76343046738</v>
      </c>
      <c r="G151" s="16">
        <v>90.048888311331496</v>
      </c>
      <c r="H151" s="16" t="s">
        <v>398</v>
      </c>
      <c r="I151" s="16" t="s">
        <v>399</v>
      </c>
      <c r="J151" s="16" t="s">
        <v>18</v>
      </c>
      <c r="K151" s="16">
        <v>2106490.9059631499</v>
      </c>
      <c r="L151" s="16">
        <v>214143.896878573</v>
      </c>
      <c r="M151" s="4" t="str">
        <f>IF(ISERROR(VLOOKUP(A151,BW_2021_04_19!A:K,11,FALSE))=TRUE,(IF(ISERROR(VLOOKUP((CONCATENATE(ROUND(C151,0),"-",ROUND(B151-0.1,1))),BW_2021_04_19!A:K,11,FALSE))=TRUE,(IF(ISERROR(VLOOKUP((CONCATENATE(ROUND(C151,0),"-",ROUND(B151+0.1,1))),BW_2021_04_19!A:K,11,FALSE))=TRUE,(IF(ISERROR(VLOOKUP((CONCATENATE(ROUND(C151,0),"-",ROUND(B151-0.2,1))),BW_2021_04_19!A:K,11,FALSE))=TRUE, (IF(ISERROR(VLOOKUP((CONCATENATE(ROUND(C151,0),"-",ROUND(B151+0.2,1))),BW_2021_04_19!A:K,11,FALSE))=TRUE,"0",VLOOKUP((CONCATENATE(ROUND(C151,0),"-",ROUND(B151+0.2,1))),BW_2021_04_19!A:K,11,FALSE))),VLOOKUP((CONCATENATE(ROUND(C151,0),"-",ROUND(B151-0.2,1))),BW_2021_04_19!A:K,11,FALSE))),VLOOKUP((CONCATENATE(ROUND(C151,0),"-",ROUND(B151+0.1,1))),BW_2021_04_19!A:K,11,FALSE))),VLOOKUP((CONCATENATE(ROUND(C151,0),"-",ROUND(B151-0.1,1))),BW_2021_04_19!A:K,11,FALSE))),VLOOKUP(A151,BW_2021_04_19!A:K,11,FALSE))</f>
        <v>0</v>
      </c>
      <c r="N151" s="4" t="str">
        <f t="shared" si="56"/>
        <v>0</v>
      </c>
      <c r="O151" s="4">
        <f t="shared" si="57"/>
        <v>2106491</v>
      </c>
      <c r="P151" s="4">
        <f>IF(O151="0","0",O151*1000/Proben_Infos!$J$3*Proben_Infos!$K$3*(0.05/Proben_Infos!$L$3)*(0.001/Proben_Infos!$M$3))</f>
        <v>8425964</v>
      </c>
      <c r="Q151" s="16">
        <f>ROUND(100/Proben_Infos!$H$3*P151,0)</f>
        <v>190</v>
      </c>
      <c r="R151" s="12">
        <f>B151+Proben_Infos!$D$3</f>
        <v>16.308851542929801</v>
      </c>
      <c r="S151" s="4" t="str">
        <f t="shared" si="58"/>
        <v>165-16.3</v>
      </c>
      <c r="T151" s="16">
        <f t="shared" si="61"/>
        <v>1471</v>
      </c>
      <c r="U151" s="4">
        <f>F151+Proben_Infos!$G$3</f>
        <v>1477.76343046738</v>
      </c>
      <c r="V151" s="16">
        <f t="shared" si="62"/>
        <v>90</v>
      </c>
      <c r="W151" s="4" t="str">
        <f t="shared" si="59"/>
        <v>GC_PBMZ_165_RI_1478</v>
      </c>
      <c r="X151" s="4">
        <f>Proben_Infos!$A$3</f>
        <v>72100736</v>
      </c>
      <c r="Y151" s="12" t="str">
        <f>IF(ISNA(VLOOKUP(D151,Proben_Infos!C:E,3,0)),"",VLOOKUP(D151,Proben_Infos!C:E,3,0))</f>
        <v/>
      </c>
      <c r="Z151" s="16" t="str">
        <f t="shared" si="63"/>
        <v>165-16.3</v>
      </c>
      <c r="AA151" s="16" t="str">
        <f t="shared" si="64"/>
        <v>165-16.4</v>
      </c>
      <c r="AB151" s="16" t="str">
        <f t="shared" si="65"/>
        <v>165-16.2</v>
      </c>
      <c r="AC151" s="16" t="str">
        <f t="shared" si="66"/>
        <v>165-16.5</v>
      </c>
      <c r="AD151" s="16" t="str">
        <f t="shared" si="67"/>
        <v>165-16.1</v>
      </c>
      <c r="AE151" s="16">
        <f t="shared" si="68"/>
        <v>190</v>
      </c>
      <c r="AF151" s="16" t="str">
        <f t="shared" si="69"/>
        <v>2,6-Di-tert-butyl-4-hydroxy-4-methyl-2,5-cyclohexadien-1-one</v>
      </c>
      <c r="AG151" s="16" t="str">
        <f t="shared" si="70"/>
        <v>10396-80-2</v>
      </c>
      <c r="AH151" s="12" t="str">
        <f t="shared" si="60"/>
        <v>T</v>
      </c>
      <c r="AI151" s="12" t="str">
        <f>IF(ISNA(VLOOKUP(D151,Proben_Infos!L:O,3,0)),"",VLOOKUP(D151,Proben_Infos!L:O,3,0))</f>
        <v/>
      </c>
      <c r="AJ151" s="16" t="str">
        <f t="shared" si="71"/>
        <v/>
      </c>
      <c r="AK151" s="16" t="str">
        <f t="shared" si="72"/>
        <v/>
      </c>
      <c r="AL151" s="16" t="str">
        <f t="shared" si="73"/>
        <v/>
      </c>
      <c r="AM151" s="16" t="str">
        <f t="shared" si="74"/>
        <v/>
      </c>
      <c r="AN151" s="16">
        <f t="shared" si="75"/>
        <v>2</v>
      </c>
      <c r="AO151" s="16">
        <f t="shared" si="76"/>
        <v>2</v>
      </c>
      <c r="AP151" s="16">
        <f t="shared" si="77"/>
        <v>2</v>
      </c>
    </row>
    <row r="152" spans="1:42" x14ac:dyDescent="0.25">
      <c r="A152" s="4" t="str">
        <f t="shared" si="55"/>
        <v>173-16.4</v>
      </c>
      <c r="B152" s="16">
        <v>16.372709627273501</v>
      </c>
      <c r="C152" s="16">
        <v>173</v>
      </c>
      <c r="D152" s="16" t="s">
        <v>1437</v>
      </c>
      <c r="E152" s="16">
        <v>1867</v>
      </c>
      <c r="F152" s="16">
        <v>1483.00292016139</v>
      </c>
      <c r="G152" s="16">
        <v>58.149378848110203</v>
      </c>
      <c r="H152" s="16" t="s">
        <v>1438</v>
      </c>
      <c r="I152" s="16" t="s">
        <v>592</v>
      </c>
      <c r="J152" s="16" t="s">
        <v>5</v>
      </c>
      <c r="K152" s="16">
        <v>20648.8838920913</v>
      </c>
      <c r="L152" s="16">
        <v>13843.7520649415</v>
      </c>
      <c r="M152" s="4" t="str">
        <f>IF(ISERROR(VLOOKUP(A152,BW_2021_04_19!A:K,11,FALSE))=TRUE,(IF(ISERROR(VLOOKUP((CONCATENATE(ROUND(C152,0),"-",ROUND(B152-0.1,1))),BW_2021_04_19!A:K,11,FALSE))=TRUE,(IF(ISERROR(VLOOKUP((CONCATENATE(ROUND(C152,0),"-",ROUND(B152+0.1,1))),BW_2021_04_19!A:K,11,FALSE))=TRUE,(IF(ISERROR(VLOOKUP((CONCATENATE(ROUND(C152,0),"-",ROUND(B152-0.2,1))),BW_2021_04_19!A:K,11,FALSE))=TRUE, (IF(ISERROR(VLOOKUP((CONCATENATE(ROUND(C152,0),"-",ROUND(B152+0.2,1))),BW_2021_04_19!A:K,11,FALSE))=TRUE,"0",VLOOKUP((CONCATENATE(ROUND(C152,0),"-",ROUND(B152+0.2,1))),BW_2021_04_19!A:K,11,FALSE))),VLOOKUP((CONCATENATE(ROUND(C152,0),"-",ROUND(B152-0.2,1))),BW_2021_04_19!A:K,11,FALSE))),VLOOKUP((CONCATENATE(ROUND(C152,0),"-",ROUND(B152+0.1,1))),BW_2021_04_19!A:K,11,FALSE))),VLOOKUP((CONCATENATE(ROUND(C152,0),"-",ROUND(B152-0.1,1))),BW_2021_04_19!A:K,11,FALSE))),VLOOKUP(A152,BW_2021_04_19!A:K,11,FALSE))</f>
        <v>0</v>
      </c>
      <c r="N152" s="4" t="str">
        <f t="shared" si="56"/>
        <v>0</v>
      </c>
      <c r="O152" s="4">
        <f t="shared" si="57"/>
        <v>20649</v>
      </c>
      <c r="P152" s="4">
        <f>IF(O152="0","0",O152*1000/Proben_Infos!$J$3*Proben_Infos!$K$3*(0.05/Proben_Infos!$L$3)*(0.001/Proben_Infos!$M$3))</f>
        <v>82596</v>
      </c>
      <c r="Q152" s="16">
        <f>ROUND(100/Proben_Infos!$H$3*P152,0)</f>
        <v>2</v>
      </c>
      <c r="R152" s="12">
        <f>B152+Proben_Infos!$D$3</f>
        <v>16.364809627273502</v>
      </c>
      <c r="S152" s="4" t="str">
        <f t="shared" si="58"/>
        <v>173-16.4</v>
      </c>
      <c r="T152" s="16">
        <f t="shared" si="61"/>
        <v>1867</v>
      </c>
      <c r="U152" s="4">
        <f>F152+Proben_Infos!$G$3</f>
        <v>1482.00292016139</v>
      </c>
      <c r="V152" s="16">
        <f t="shared" si="62"/>
        <v>58.1</v>
      </c>
      <c r="W152" s="4" t="str">
        <f t="shared" si="59"/>
        <v>GC_PBMZ_173_RI_1482</v>
      </c>
      <c r="X152" s="4">
        <f>Proben_Infos!$A$3</f>
        <v>72100736</v>
      </c>
      <c r="Y152" s="12" t="str">
        <f>IF(ISNA(VLOOKUP(D152,Proben_Infos!C:E,3,0)),"",VLOOKUP(D152,Proben_Infos!C:E,3,0))</f>
        <v/>
      </c>
      <c r="Z152" s="16" t="str">
        <f t="shared" si="63"/>
        <v>173-16.4</v>
      </c>
      <c r="AA152" s="16" t="str">
        <f t="shared" si="64"/>
        <v>173-16.5</v>
      </c>
      <c r="AB152" s="16" t="str">
        <f t="shared" si="65"/>
        <v>173-16.3</v>
      </c>
      <c r="AC152" s="16" t="str">
        <f t="shared" si="66"/>
        <v>173-16.6</v>
      </c>
      <c r="AD152" s="16" t="str">
        <f t="shared" si="67"/>
        <v>173-16.2</v>
      </c>
      <c r="AE152" s="16">
        <f t="shared" si="68"/>
        <v>2</v>
      </c>
      <c r="AF152" s="16" t="str">
        <f t="shared" si="69"/>
        <v>GC_PBMZ_173_RI_1482</v>
      </c>
      <c r="AG152" s="16" t="str">
        <f t="shared" si="70"/>
        <v/>
      </c>
      <c r="AH152" s="12" t="str">
        <f t="shared" si="60"/>
        <v/>
      </c>
      <c r="AI152" s="12" t="str">
        <f>IF(ISNA(VLOOKUP(D152,Proben_Infos!L:O,3,0)),"",VLOOKUP(D152,Proben_Infos!L:O,3,0))</f>
        <v/>
      </c>
      <c r="AJ152" s="16" t="str">
        <f t="shared" si="71"/>
        <v/>
      </c>
      <c r="AK152" s="16">
        <f t="shared" si="72"/>
        <v>5</v>
      </c>
      <c r="AL152" s="16">
        <f t="shared" si="73"/>
        <v>4</v>
      </c>
      <c r="AM152" s="16">
        <f t="shared" si="74"/>
        <v>3</v>
      </c>
      <c r="AN152" s="16">
        <f t="shared" si="75"/>
        <v>2</v>
      </c>
      <c r="AO152" s="16">
        <f t="shared" si="76"/>
        <v>5</v>
      </c>
      <c r="AP152" s="16">
        <f t="shared" si="77"/>
        <v>5</v>
      </c>
    </row>
    <row r="153" spans="1:42" x14ac:dyDescent="0.25">
      <c r="A153" s="4" t="str">
        <f t="shared" si="55"/>
        <v>130-16.5</v>
      </c>
      <c r="B153" s="16">
        <v>16.450156654388898</v>
      </c>
      <c r="C153" s="16">
        <v>130</v>
      </c>
      <c r="D153" s="17" t="s">
        <v>1439</v>
      </c>
      <c r="E153" s="16">
        <v>1371</v>
      </c>
      <c r="F153" s="16">
        <v>1488.8704525677999</v>
      </c>
      <c r="G153" s="16">
        <v>61.287055495215597</v>
      </c>
      <c r="H153" s="16" t="s">
        <v>1440</v>
      </c>
      <c r="I153" s="16" t="s">
        <v>1441</v>
      </c>
      <c r="J153" s="16" t="s">
        <v>5</v>
      </c>
      <c r="K153" s="16">
        <v>60291.958967404498</v>
      </c>
      <c r="L153" s="16">
        <v>15103.7538720134</v>
      </c>
      <c r="M153" s="4" t="str">
        <f>IF(ISERROR(VLOOKUP(A153,BW_2021_04_19!A:K,11,FALSE))=TRUE,(IF(ISERROR(VLOOKUP((CONCATENATE(ROUND(C153,0),"-",ROUND(B153-0.1,1))),BW_2021_04_19!A:K,11,FALSE))=TRUE,(IF(ISERROR(VLOOKUP((CONCATENATE(ROUND(C153,0),"-",ROUND(B153+0.1,1))),BW_2021_04_19!A:K,11,FALSE))=TRUE,(IF(ISERROR(VLOOKUP((CONCATENATE(ROUND(C153,0),"-",ROUND(B153-0.2,1))),BW_2021_04_19!A:K,11,FALSE))=TRUE, (IF(ISERROR(VLOOKUP((CONCATENATE(ROUND(C153,0),"-",ROUND(B153+0.2,1))),BW_2021_04_19!A:K,11,FALSE))=TRUE,"0",VLOOKUP((CONCATENATE(ROUND(C153,0),"-",ROUND(B153+0.2,1))),BW_2021_04_19!A:K,11,FALSE))),VLOOKUP((CONCATENATE(ROUND(C153,0),"-",ROUND(B153-0.2,1))),BW_2021_04_19!A:K,11,FALSE))),VLOOKUP((CONCATENATE(ROUND(C153,0),"-",ROUND(B153+0.1,1))),BW_2021_04_19!A:K,11,FALSE))),VLOOKUP((CONCATENATE(ROUND(C153,0),"-",ROUND(B153-0.1,1))),BW_2021_04_19!A:K,11,FALSE))),VLOOKUP(A153,BW_2021_04_19!A:K,11,FALSE))</f>
        <v>0</v>
      </c>
      <c r="N153" s="4" t="str">
        <f t="shared" si="56"/>
        <v>0</v>
      </c>
      <c r="O153" s="4">
        <f t="shared" si="57"/>
        <v>60292</v>
      </c>
      <c r="P153" s="4">
        <f>IF(O153="0","0",O153*1000/Proben_Infos!$J$3*Proben_Infos!$K$3*(0.05/Proben_Infos!$L$3)*(0.001/Proben_Infos!$M$3))</f>
        <v>241168</v>
      </c>
      <c r="Q153" s="16">
        <f>ROUND(100/Proben_Infos!$H$3*P153,0)</f>
        <v>5</v>
      </c>
      <c r="R153" s="12">
        <f>B153+Proben_Infos!$D$3</f>
        <v>16.442256654388899</v>
      </c>
      <c r="S153" s="4" t="str">
        <f t="shared" si="58"/>
        <v>130-16.4</v>
      </c>
      <c r="T153" s="16">
        <f t="shared" si="61"/>
        <v>1371</v>
      </c>
      <c r="U153" s="4">
        <f>F153+Proben_Infos!$G$3</f>
        <v>1487.8704525677999</v>
      </c>
      <c r="V153" s="16">
        <f t="shared" si="62"/>
        <v>61.3</v>
      </c>
      <c r="W153" s="4" t="str">
        <f t="shared" si="59"/>
        <v>GC_PBMZ_130_RI_1488</v>
      </c>
      <c r="X153" s="4">
        <f>Proben_Infos!$A$3</f>
        <v>72100736</v>
      </c>
      <c r="Y153" s="12" t="str">
        <f>IF(ISNA(VLOOKUP(D153,Proben_Infos!C:E,3,0)),"",VLOOKUP(D153,Proben_Infos!C:E,3,0))</f>
        <v/>
      </c>
      <c r="Z153" s="16" t="str">
        <f t="shared" si="63"/>
        <v>130-16.4</v>
      </c>
      <c r="AA153" s="16" t="str">
        <f t="shared" si="64"/>
        <v>130-16.5</v>
      </c>
      <c r="AB153" s="16" t="str">
        <f t="shared" si="65"/>
        <v>130-16.3</v>
      </c>
      <c r="AC153" s="16" t="str">
        <f t="shared" si="66"/>
        <v>130-16.6</v>
      </c>
      <c r="AD153" s="16" t="str">
        <f t="shared" si="67"/>
        <v>130-16.2</v>
      </c>
      <c r="AE153" s="16">
        <f t="shared" si="68"/>
        <v>5</v>
      </c>
      <c r="AF153" s="16" t="str">
        <f t="shared" si="69"/>
        <v>GC_PBMZ_130_RI_1488</v>
      </c>
      <c r="AG153" s="16" t="str">
        <f t="shared" si="70"/>
        <v/>
      </c>
      <c r="AH153" s="12" t="str">
        <f t="shared" si="60"/>
        <v/>
      </c>
      <c r="AI153" s="12" t="str">
        <f>IF(ISNA(VLOOKUP(D153,Proben_Infos!L:O,3,0)),"",VLOOKUP(D153,Proben_Infos!L:O,3,0))</f>
        <v/>
      </c>
      <c r="AJ153" s="16" t="str">
        <f t="shared" si="71"/>
        <v/>
      </c>
      <c r="AK153" s="16">
        <f t="shared" si="72"/>
        <v>5</v>
      </c>
      <c r="AL153" s="16">
        <f t="shared" si="73"/>
        <v>4</v>
      </c>
      <c r="AM153" s="16">
        <f t="shared" si="74"/>
        <v>3</v>
      </c>
      <c r="AN153" s="16">
        <f t="shared" si="75"/>
        <v>2</v>
      </c>
      <c r="AO153" s="16">
        <f t="shared" si="76"/>
        <v>5</v>
      </c>
      <c r="AP153" s="16">
        <f t="shared" si="77"/>
        <v>5</v>
      </c>
    </row>
    <row r="154" spans="1:42" x14ac:dyDescent="0.25">
      <c r="A154" s="4" t="str">
        <f t="shared" si="55"/>
        <v>146-16.5</v>
      </c>
      <c r="B154" s="16">
        <v>16.456132284546001</v>
      </c>
      <c r="C154" s="16">
        <v>146</v>
      </c>
      <c r="D154" s="16" t="s">
        <v>1442</v>
      </c>
      <c r="E154" s="16">
        <v>1352</v>
      </c>
      <c r="F154" s="16">
        <v>1489.32317754514</v>
      </c>
      <c r="G154" s="16">
        <v>56.034698686803303</v>
      </c>
      <c r="H154" s="16" t="s">
        <v>1443</v>
      </c>
      <c r="I154" s="16" t="s">
        <v>1444</v>
      </c>
      <c r="J154" s="16" t="s">
        <v>5</v>
      </c>
      <c r="K154" s="16">
        <v>311004.23567733198</v>
      </c>
      <c r="L154" s="16">
        <v>66670.146771862201</v>
      </c>
      <c r="M154" s="4" t="str">
        <f>IF(ISERROR(VLOOKUP(A154,BW_2021_04_19!A:K,11,FALSE))=TRUE,(IF(ISERROR(VLOOKUP((CONCATENATE(ROUND(C154,0),"-",ROUND(B154-0.1,1))),BW_2021_04_19!A:K,11,FALSE))=TRUE,(IF(ISERROR(VLOOKUP((CONCATENATE(ROUND(C154,0),"-",ROUND(B154+0.1,1))),BW_2021_04_19!A:K,11,FALSE))=TRUE,(IF(ISERROR(VLOOKUP((CONCATENATE(ROUND(C154,0),"-",ROUND(B154-0.2,1))),BW_2021_04_19!A:K,11,FALSE))=TRUE, (IF(ISERROR(VLOOKUP((CONCATENATE(ROUND(C154,0),"-",ROUND(B154+0.2,1))),BW_2021_04_19!A:K,11,FALSE))=TRUE,"0",VLOOKUP((CONCATENATE(ROUND(C154,0),"-",ROUND(B154+0.2,1))),BW_2021_04_19!A:K,11,FALSE))),VLOOKUP((CONCATENATE(ROUND(C154,0),"-",ROUND(B154-0.2,1))),BW_2021_04_19!A:K,11,FALSE))),VLOOKUP((CONCATENATE(ROUND(C154,0),"-",ROUND(B154+0.1,1))),BW_2021_04_19!A:K,11,FALSE))),VLOOKUP((CONCATENATE(ROUND(C154,0),"-",ROUND(B154-0.1,1))),BW_2021_04_19!A:K,11,FALSE))),VLOOKUP(A154,BW_2021_04_19!A:K,11,FALSE))</f>
        <v>0</v>
      </c>
      <c r="N154" s="4" t="str">
        <f t="shared" si="56"/>
        <v>0</v>
      </c>
      <c r="O154" s="4">
        <f t="shared" si="57"/>
        <v>311004</v>
      </c>
      <c r="P154" s="4">
        <f>IF(O154="0","0",O154*1000/Proben_Infos!$J$3*Proben_Infos!$K$3*(0.05/Proben_Infos!$L$3)*(0.001/Proben_Infos!$M$3))</f>
        <v>1244016</v>
      </c>
      <c r="Q154" s="16">
        <f>ROUND(100/Proben_Infos!$H$3*P154,0)</f>
        <v>28</v>
      </c>
      <c r="R154" s="12">
        <f>B154+Proben_Infos!$D$3</f>
        <v>16.448232284546002</v>
      </c>
      <c r="S154" s="4" t="str">
        <f t="shared" si="58"/>
        <v>146-16.4</v>
      </c>
      <c r="T154" s="16">
        <f t="shared" si="61"/>
        <v>1352</v>
      </c>
      <c r="U154" s="4">
        <f>F154+Proben_Infos!$G$3</f>
        <v>1488.32317754514</v>
      </c>
      <c r="V154" s="16">
        <f t="shared" si="62"/>
        <v>56</v>
      </c>
      <c r="W154" s="4" t="str">
        <f t="shared" si="59"/>
        <v>GC_PBMZ_146_RI_1488</v>
      </c>
      <c r="X154" s="4">
        <f>Proben_Infos!$A$3</f>
        <v>72100736</v>
      </c>
      <c r="Y154" s="12" t="str">
        <f>IF(ISNA(VLOOKUP(D154,Proben_Infos!C:E,3,0)),"",VLOOKUP(D154,Proben_Infos!C:E,3,0))</f>
        <v/>
      </c>
      <c r="Z154" s="16" t="str">
        <f t="shared" si="63"/>
        <v>146-16.4</v>
      </c>
      <c r="AA154" s="16" t="str">
        <f t="shared" si="64"/>
        <v>146-16.5</v>
      </c>
      <c r="AB154" s="16" t="str">
        <f t="shared" si="65"/>
        <v>146-16.3</v>
      </c>
      <c r="AC154" s="16" t="str">
        <f t="shared" si="66"/>
        <v>146-16.6</v>
      </c>
      <c r="AD154" s="16" t="str">
        <f t="shared" si="67"/>
        <v>146-16.2</v>
      </c>
      <c r="AE154" s="16">
        <f t="shared" si="68"/>
        <v>28</v>
      </c>
      <c r="AF154" s="16" t="str">
        <f t="shared" si="69"/>
        <v>GC_PBMZ_146_RI_1488</v>
      </c>
      <c r="AG154" s="16" t="str">
        <f t="shared" si="70"/>
        <v/>
      </c>
      <c r="AH154" s="12" t="str">
        <f t="shared" si="60"/>
        <v/>
      </c>
      <c r="AI154" s="12" t="str">
        <f>IF(ISNA(VLOOKUP(D154,Proben_Infos!L:O,3,0)),"",VLOOKUP(D154,Proben_Infos!L:O,3,0))</f>
        <v/>
      </c>
      <c r="AJ154" s="16" t="str">
        <f t="shared" si="71"/>
        <v/>
      </c>
      <c r="AK154" s="16">
        <f t="shared" si="72"/>
        <v>5</v>
      </c>
      <c r="AL154" s="16">
        <f t="shared" si="73"/>
        <v>4</v>
      </c>
      <c r="AM154" s="16">
        <f t="shared" si="74"/>
        <v>3</v>
      </c>
      <c r="AN154" s="16">
        <f t="shared" si="75"/>
        <v>2</v>
      </c>
      <c r="AO154" s="16">
        <f t="shared" si="76"/>
        <v>5</v>
      </c>
      <c r="AP154" s="16">
        <f t="shared" si="77"/>
        <v>5</v>
      </c>
    </row>
    <row r="155" spans="1:42" x14ac:dyDescent="0.25">
      <c r="A155" s="4" t="str">
        <f t="shared" si="55"/>
        <v>164-16.5</v>
      </c>
      <c r="B155" s="16">
        <v>16.468544748354901</v>
      </c>
      <c r="C155" s="16">
        <v>164</v>
      </c>
      <c r="D155" s="16" t="s">
        <v>826</v>
      </c>
      <c r="E155" s="16">
        <v>1350</v>
      </c>
      <c r="F155" s="16">
        <v>1490.26356914382</v>
      </c>
      <c r="G155" s="16">
        <v>70.189702044470394</v>
      </c>
      <c r="H155" s="16" t="s">
        <v>827</v>
      </c>
      <c r="I155" s="16" t="s">
        <v>312</v>
      </c>
      <c r="J155" s="16" t="s">
        <v>5</v>
      </c>
      <c r="K155" s="16">
        <v>1922025.1312064</v>
      </c>
      <c r="L155" s="16">
        <v>130229.036826114</v>
      </c>
      <c r="M155" s="4" t="str">
        <f>IF(ISERROR(VLOOKUP(A155,BW_2021_04_19!A:K,11,FALSE))=TRUE,(IF(ISERROR(VLOOKUP((CONCATENATE(ROUND(C155,0),"-",ROUND(B155-0.1,1))),BW_2021_04_19!A:K,11,FALSE))=TRUE,(IF(ISERROR(VLOOKUP((CONCATENATE(ROUND(C155,0),"-",ROUND(B155+0.1,1))),BW_2021_04_19!A:K,11,FALSE))=TRUE,(IF(ISERROR(VLOOKUP((CONCATENATE(ROUND(C155,0),"-",ROUND(B155-0.2,1))),BW_2021_04_19!A:K,11,FALSE))=TRUE, (IF(ISERROR(VLOOKUP((CONCATENATE(ROUND(C155,0),"-",ROUND(B155+0.2,1))),BW_2021_04_19!A:K,11,FALSE))=TRUE,"0",VLOOKUP((CONCATENATE(ROUND(C155,0),"-",ROUND(B155+0.2,1))),BW_2021_04_19!A:K,11,FALSE))),VLOOKUP((CONCATENATE(ROUND(C155,0),"-",ROUND(B155-0.2,1))),BW_2021_04_19!A:K,11,FALSE))),VLOOKUP((CONCATENATE(ROUND(C155,0),"-",ROUND(B155+0.1,1))),BW_2021_04_19!A:K,11,FALSE))),VLOOKUP((CONCATENATE(ROUND(C155,0),"-",ROUND(B155-0.1,1))),BW_2021_04_19!A:K,11,FALSE))),VLOOKUP(A155,BW_2021_04_19!A:K,11,FALSE))</f>
        <v>0</v>
      </c>
      <c r="N155" s="4" t="str">
        <f t="shared" si="56"/>
        <v>0</v>
      </c>
      <c r="O155" s="4">
        <f t="shared" si="57"/>
        <v>1922025</v>
      </c>
      <c r="P155" s="4">
        <f>IF(O155="0","0",O155*1000/Proben_Infos!$J$3*Proben_Infos!$K$3*(0.05/Proben_Infos!$L$3)*(0.001/Proben_Infos!$M$3))</f>
        <v>7688100</v>
      </c>
      <c r="Q155" s="16">
        <f>ROUND(100/Proben_Infos!$H$3*P155,0)</f>
        <v>173</v>
      </c>
      <c r="R155" s="12">
        <f>B155+Proben_Infos!$D$3</f>
        <v>16.460644748354902</v>
      </c>
      <c r="S155" s="4" t="str">
        <f t="shared" si="58"/>
        <v>164-16.5</v>
      </c>
      <c r="T155" s="16">
        <f t="shared" si="61"/>
        <v>1350</v>
      </c>
      <c r="U155" s="4">
        <f>F155+Proben_Infos!$G$3</f>
        <v>1489.26356914382</v>
      </c>
      <c r="V155" s="16">
        <f t="shared" si="62"/>
        <v>70.2</v>
      </c>
      <c r="W155" s="4" t="str">
        <f t="shared" si="59"/>
        <v>GC_PBMZ_164_RI_1489</v>
      </c>
      <c r="X155" s="4">
        <f>Proben_Infos!$A$3</f>
        <v>72100736</v>
      </c>
      <c r="Y155" s="12" t="str">
        <f>IF(ISNA(VLOOKUP(D155,Proben_Infos!C:E,3,0)),"",VLOOKUP(D155,Proben_Infos!C:E,3,0))</f>
        <v/>
      </c>
      <c r="Z155" s="16" t="str">
        <f t="shared" si="63"/>
        <v>164-16.5</v>
      </c>
      <c r="AA155" s="16" t="str">
        <f t="shared" si="64"/>
        <v>164-16.6</v>
      </c>
      <c r="AB155" s="16" t="str">
        <f t="shared" si="65"/>
        <v>164-16.4</v>
      </c>
      <c r="AC155" s="16" t="str">
        <f t="shared" si="66"/>
        <v>164-16.7</v>
      </c>
      <c r="AD155" s="16" t="str">
        <f t="shared" si="67"/>
        <v>164-16.3</v>
      </c>
      <c r="AE155" s="16">
        <f t="shared" si="68"/>
        <v>173</v>
      </c>
      <c r="AF155" s="16" t="str">
        <f t="shared" si="69"/>
        <v>GC_PBMZ_164_RI_1489</v>
      </c>
      <c r="AG155" s="16" t="str">
        <f t="shared" si="70"/>
        <v/>
      </c>
      <c r="AH155" s="12" t="str">
        <f t="shared" si="60"/>
        <v/>
      </c>
      <c r="AI155" s="12" t="str">
        <f>IF(ISNA(VLOOKUP(D155,Proben_Infos!L:O,3,0)),"",VLOOKUP(D155,Proben_Infos!L:O,3,0))</f>
        <v/>
      </c>
      <c r="AJ155" s="16" t="str">
        <f t="shared" si="71"/>
        <v/>
      </c>
      <c r="AK155" s="16">
        <f t="shared" si="72"/>
        <v>5</v>
      </c>
      <c r="AL155" s="16">
        <f t="shared" si="73"/>
        <v>4</v>
      </c>
      <c r="AM155" s="16">
        <f t="shared" si="74"/>
        <v>3</v>
      </c>
      <c r="AN155" s="16">
        <f t="shared" si="75"/>
        <v>2</v>
      </c>
      <c r="AO155" s="16">
        <f t="shared" si="76"/>
        <v>5</v>
      </c>
      <c r="AP155" s="16">
        <f t="shared" si="77"/>
        <v>5</v>
      </c>
    </row>
    <row r="156" spans="1:42" x14ac:dyDescent="0.25">
      <c r="A156" s="4" t="str">
        <f t="shared" si="55"/>
        <v>87-16.5</v>
      </c>
      <c r="B156" s="16">
        <v>16.481890573063001</v>
      </c>
      <c r="C156" s="16">
        <v>87</v>
      </c>
      <c r="D156" s="16" t="s">
        <v>1814</v>
      </c>
      <c r="E156" s="16">
        <v>1399</v>
      </c>
      <c r="F156" s="16">
        <v>1491.2746739193301</v>
      </c>
      <c r="G156" s="16">
        <v>58.4335661648065</v>
      </c>
      <c r="H156" s="16" t="s">
        <v>1815</v>
      </c>
      <c r="I156" s="16" t="s">
        <v>1816</v>
      </c>
      <c r="J156" s="16" t="s">
        <v>5</v>
      </c>
      <c r="K156" s="16">
        <v>119702.60990352499</v>
      </c>
      <c r="L156" s="16">
        <v>20604.082140695398</v>
      </c>
      <c r="M156" s="4" t="str">
        <f>IF(ISERROR(VLOOKUP(A156,BW_2021_04_19!A:K,11,FALSE))=TRUE,(IF(ISERROR(VLOOKUP((CONCATENATE(ROUND(C156,0),"-",ROUND(B156-0.1,1))),BW_2021_04_19!A:K,11,FALSE))=TRUE,(IF(ISERROR(VLOOKUP((CONCATENATE(ROUND(C156,0),"-",ROUND(B156+0.1,1))),BW_2021_04_19!A:K,11,FALSE))=TRUE,(IF(ISERROR(VLOOKUP((CONCATENATE(ROUND(C156,0),"-",ROUND(B156-0.2,1))),BW_2021_04_19!A:K,11,FALSE))=TRUE, (IF(ISERROR(VLOOKUP((CONCATENATE(ROUND(C156,0),"-",ROUND(B156+0.2,1))),BW_2021_04_19!A:K,11,FALSE))=TRUE,"0",VLOOKUP((CONCATENATE(ROUND(C156,0),"-",ROUND(B156+0.2,1))),BW_2021_04_19!A:K,11,FALSE))),VLOOKUP((CONCATENATE(ROUND(C156,0),"-",ROUND(B156-0.2,1))),BW_2021_04_19!A:K,11,FALSE))),VLOOKUP((CONCATENATE(ROUND(C156,0),"-",ROUND(B156+0.1,1))),BW_2021_04_19!A:K,11,FALSE))),VLOOKUP((CONCATENATE(ROUND(C156,0),"-",ROUND(B156-0.1,1))),BW_2021_04_19!A:K,11,FALSE))),VLOOKUP(A156,BW_2021_04_19!A:K,11,FALSE))</f>
        <v>0</v>
      </c>
      <c r="N156" s="4" t="str">
        <f t="shared" si="56"/>
        <v>0</v>
      </c>
      <c r="O156" s="4">
        <f t="shared" si="57"/>
        <v>119703</v>
      </c>
      <c r="P156" s="4">
        <f>IF(O156="0","0",O156*1000/Proben_Infos!$J$3*Proben_Infos!$K$3*(0.05/Proben_Infos!$L$3)*(0.001/Proben_Infos!$M$3))</f>
        <v>478812</v>
      </c>
      <c r="Q156" s="16">
        <f>ROUND(100/Proben_Infos!$H$3*P156,0)</f>
        <v>11</v>
      </c>
      <c r="R156" s="12">
        <f>B156+Proben_Infos!$D$3</f>
        <v>16.473990573063002</v>
      </c>
      <c r="S156" s="4" t="str">
        <f t="shared" si="58"/>
        <v>87-16.5</v>
      </c>
      <c r="T156" s="16">
        <f t="shared" si="61"/>
        <v>1399</v>
      </c>
      <c r="U156" s="4">
        <f>F156+Proben_Infos!$G$3</f>
        <v>1490.2746739193301</v>
      </c>
      <c r="V156" s="16">
        <f t="shared" si="62"/>
        <v>58.4</v>
      </c>
      <c r="W156" s="4" t="str">
        <f t="shared" si="59"/>
        <v>GC_PBMZ_87_RI_1490</v>
      </c>
      <c r="X156" s="4">
        <f>Proben_Infos!$A$3</f>
        <v>72100736</v>
      </c>
      <c r="Y156" s="12" t="str">
        <f>IF(ISNA(VLOOKUP(D156,Proben_Infos!C:E,3,0)),"",VLOOKUP(D156,Proben_Infos!C:E,3,0))</f>
        <v/>
      </c>
      <c r="Z156" s="16" t="str">
        <f t="shared" si="63"/>
        <v>87-16.5</v>
      </c>
      <c r="AA156" s="16" t="str">
        <f t="shared" si="64"/>
        <v>87-16.6</v>
      </c>
      <c r="AB156" s="16" t="str">
        <f t="shared" si="65"/>
        <v>87-16.4</v>
      </c>
      <c r="AC156" s="16" t="str">
        <f t="shared" si="66"/>
        <v>87-16.7</v>
      </c>
      <c r="AD156" s="16" t="str">
        <f t="shared" si="67"/>
        <v>87-16.3</v>
      </c>
      <c r="AE156" s="16">
        <f t="shared" si="68"/>
        <v>11</v>
      </c>
      <c r="AF156" s="16" t="str">
        <f t="shared" si="69"/>
        <v>GC_PBMZ_87_RI_1490</v>
      </c>
      <c r="AG156" s="16" t="str">
        <f t="shared" si="70"/>
        <v/>
      </c>
      <c r="AH156" s="12" t="str">
        <f t="shared" si="60"/>
        <v/>
      </c>
      <c r="AI156" s="12" t="str">
        <f>IF(ISNA(VLOOKUP(D156,Proben_Infos!L:O,3,0)),"",VLOOKUP(D156,Proben_Infos!L:O,3,0))</f>
        <v/>
      </c>
      <c r="AJ156" s="16" t="str">
        <f t="shared" si="71"/>
        <v/>
      </c>
      <c r="AK156" s="16">
        <f t="shared" si="72"/>
        <v>5</v>
      </c>
      <c r="AL156" s="16" t="str">
        <f t="shared" si="73"/>
        <v/>
      </c>
      <c r="AM156" s="16">
        <f t="shared" si="74"/>
        <v>3</v>
      </c>
      <c r="AN156" s="16">
        <f t="shared" si="75"/>
        <v>2</v>
      </c>
      <c r="AO156" s="16">
        <f t="shared" si="76"/>
        <v>5</v>
      </c>
      <c r="AP156" s="16">
        <f>IF(OR(O156&lt;10000,Y156="Säule",Y156="BW",Y156="IS"),6,
IF(G156&lt;80,5,
IF(AND(ABS(E156-U156)&gt;100,NOT(E156="")),4,
IF(AND(AI156="x",NOT(E156="")),1,
IF(AND(OR(J156="NIST20.L",J156="NIST17.L",J156="NIST11.L",J156="SWGDRUG.L",J156="WILEY275.L",J156="HPPEST.L",J156="PMW_TOX2.L",J156="ENVI96.L"),NOT(E156="")),3,
IF(E156="",4,2))))))</f>
        <v>5</v>
      </c>
    </row>
    <row r="157" spans="1:42" x14ac:dyDescent="0.25">
      <c r="A157" s="4" t="str">
        <f t="shared" si="55"/>
        <v>71-16.5</v>
      </c>
      <c r="B157" s="16">
        <v>16.536791841499699</v>
      </c>
      <c r="C157" s="16">
        <v>71</v>
      </c>
      <c r="D157" s="16" t="s">
        <v>1817</v>
      </c>
      <c r="E157" s="16">
        <v>1073</v>
      </c>
      <c r="F157" s="16">
        <v>1495.4340972529801</v>
      </c>
      <c r="G157" s="16">
        <v>50.2757907356552</v>
      </c>
      <c r="H157" s="16" t="s">
        <v>1818</v>
      </c>
      <c r="I157" s="16" t="s">
        <v>1819</v>
      </c>
      <c r="J157" s="16" t="s">
        <v>5</v>
      </c>
      <c r="K157" s="16">
        <v>22835.541154896699</v>
      </c>
      <c r="L157" s="16">
        <v>14882.844980329701</v>
      </c>
      <c r="M157" s="4" t="str">
        <f>IF(ISERROR(VLOOKUP(A157,BW_2021_04_19!A:K,11,FALSE))=TRUE,(IF(ISERROR(VLOOKUP((CONCATENATE(ROUND(C157,0),"-",ROUND(B157-0.1,1))),BW_2021_04_19!A:K,11,FALSE))=TRUE,(IF(ISERROR(VLOOKUP((CONCATENATE(ROUND(C157,0),"-",ROUND(B157+0.1,1))),BW_2021_04_19!A:K,11,FALSE))=TRUE,(IF(ISERROR(VLOOKUP((CONCATENATE(ROUND(C157,0),"-",ROUND(B157-0.2,1))),BW_2021_04_19!A:K,11,FALSE))=TRUE, (IF(ISERROR(VLOOKUP((CONCATENATE(ROUND(C157,0),"-",ROUND(B157+0.2,1))),BW_2021_04_19!A:K,11,FALSE))=TRUE,"0",VLOOKUP((CONCATENATE(ROUND(C157,0),"-",ROUND(B157+0.2,1))),BW_2021_04_19!A:K,11,FALSE))),VLOOKUP((CONCATENATE(ROUND(C157,0),"-",ROUND(B157-0.2,1))),BW_2021_04_19!A:K,11,FALSE))),VLOOKUP((CONCATENATE(ROUND(C157,0),"-",ROUND(B157+0.1,1))),BW_2021_04_19!A:K,11,FALSE))),VLOOKUP((CONCATENATE(ROUND(C157,0),"-",ROUND(B157-0.1,1))),BW_2021_04_19!A:K,11,FALSE))),VLOOKUP(A157,BW_2021_04_19!A:K,11,FALSE))</f>
        <v>0</v>
      </c>
      <c r="N157" s="4" t="str">
        <f t="shared" si="56"/>
        <v>0</v>
      </c>
      <c r="O157" s="4">
        <f t="shared" si="57"/>
        <v>22836</v>
      </c>
      <c r="P157" s="4">
        <f>IF(O157="0","0",O157*1000/Proben_Infos!$J$3*Proben_Infos!$K$3*(0.05/Proben_Infos!$L$3)*(0.001/Proben_Infos!$M$3))</f>
        <v>91344</v>
      </c>
      <c r="Q157" s="16">
        <f>ROUND(100/Proben_Infos!$H$3*P157,0)</f>
        <v>2</v>
      </c>
      <c r="R157" s="12">
        <f>B157+Proben_Infos!$D$3</f>
        <v>16.5288918414997</v>
      </c>
      <c r="S157" s="4" t="str">
        <f t="shared" si="58"/>
        <v>71-16.5</v>
      </c>
      <c r="T157" s="16">
        <f t="shared" si="61"/>
        <v>1073</v>
      </c>
      <c r="U157" s="4">
        <f>F157+Proben_Infos!$G$3</f>
        <v>1494.4340972529801</v>
      </c>
      <c r="V157" s="16">
        <f t="shared" si="62"/>
        <v>50.3</v>
      </c>
      <c r="W157" s="4" t="str">
        <f t="shared" si="59"/>
        <v>GC_PBMZ_71_RI_1494</v>
      </c>
      <c r="X157" s="4">
        <f>Proben_Infos!$A$3</f>
        <v>72100736</v>
      </c>
      <c r="Y157" s="12" t="str">
        <f>IF(ISNA(VLOOKUP(D157,Proben_Infos!C:E,3,0)),"",VLOOKUP(D157,Proben_Infos!C:E,3,0))</f>
        <v/>
      </c>
      <c r="Z157" s="16" t="str">
        <f t="shared" si="63"/>
        <v>71-16.5</v>
      </c>
      <c r="AA157" s="16" t="str">
        <f t="shared" si="64"/>
        <v>71-16.6</v>
      </c>
      <c r="AB157" s="16" t="str">
        <f t="shared" si="65"/>
        <v>71-16.4</v>
      </c>
      <c r="AC157" s="16" t="str">
        <f t="shared" si="66"/>
        <v>71-16.7</v>
      </c>
      <c r="AD157" s="16" t="str">
        <f t="shared" si="67"/>
        <v>71-16.3</v>
      </c>
      <c r="AE157" s="16">
        <f t="shared" si="68"/>
        <v>2</v>
      </c>
      <c r="AF157" s="16" t="str">
        <f t="shared" si="69"/>
        <v>GC_PBMZ_71_RI_1494</v>
      </c>
      <c r="AG157" s="16" t="str">
        <f t="shared" si="70"/>
        <v/>
      </c>
      <c r="AH157" s="12" t="str">
        <f t="shared" si="60"/>
        <v/>
      </c>
      <c r="AI157" s="12" t="str">
        <f>IF(ISNA(VLOOKUP(D157,Proben_Infos!L:O,3,0)),"",VLOOKUP(D157,Proben_Infos!L:O,3,0))</f>
        <v/>
      </c>
      <c r="AJ157" s="16" t="str">
        <f t="shared" si="71"/>
        <v/>
      </c>
      <c r="AK157" s="16">
        <f t="shared" si="72"/>
        <v>5</v>
      </c>
      <c r="AL157" s="16">
        <f t="shared" si="73"/>
        <v>4</v>
      </c>
      <c r="AM157" s="16">
        <f t="shared" si="74"/>
        <v>3</v>
      </c>
      <c r="AN157" s="16">
        <f t="shared" si="75"/>
        <v>2</v>
      </c>
      <c r="AO157" s="16">
        <f t="shared" si="76"/>
        <v>5</v>
      </c>
      <c r="AP157" s="16">
        <f t="shared" ref="AP157:AP192" si="78">IF(OR(O157&lt;10000,Y157="Säule",Y157="BW",Y157="IS"),6,
IF(G157&lt;80,5,
IF(AND(ABS(E157-U157)&gt;100,NOT(E157="")),4,
IF(AND(AI157="x",NOT(E157="")),1,
IF(AND(OR(J157="NIST20.L",J157="NIST17.L",J157="NIST11.L",J157="SWGDRUG.L",J157="WILEY275.L",J157="HPPEST.L",J157="PMW_TOX2.L",J157="ENVI96.L"),NOT(E157="")),3,
IF(E157="",4,2))))))</f>
        <v>5</v>
      </c>
    </row>
    <row r="158" spans="1:42" x14ac:dyDescent="0.25">
      <c r="A158" s="4" t="str">
        <f t="shared" si="55"/>
        <v>71-16.6</v>
      </c>
      <c r="B158" s="16">
        <v>16.594621408969399</v>
      </c>
      <c r="C158" s="16">
        <v>71</v>
      </c>
      <c r="D158" s="16" t="s">
        <v>765</v>
      </c>
      <c r="E158" s="16">
        <v>1229</v>
      </c>
      <c r="F158" s="16">
        <v>1499.8153740277801</v>
      </c>
      <c r="G158" s="16">
        <v>86.692720716824695</v>
      </c>
      <c r="H158" s="16" t="s">
        <v>766</v>
      </c>
      <c r="I158" s="16" t="s">
        <v>26</v>
      </c>
      <c r="J158" s="16" t="s">
        <v>5</v>
      </c>
      <c r="K158" s="16">
        <v>533063.384024809</v>
      </c>
      <c r="L158" s="16">
        <v>134143.398754472</v>
      </c>
      <c r="M158" s="4" t="str">
        <f>IF(ISERROR(VLOOKUP(A158,BW_2021_04_19!A:K,11,FALSE))=TRUE,(IF(ISERROR(VLOOKUP((CONCATENATE(ROUND(C158,0),"-",ROUND(B158-0.1,1))),BW_2021_04_19!A:K,11,FALSE))=TRUE,(IF(ISERROR(VLOOKUP((CONCATENATE(ROUND(C158,0),"-",ROUND(B158+0.1,1))),BW_2021_04_19!A:K,11,FALSE))=TRUE,(IF(ISERROR(VLOOKUP((CONCATENATE(ROUND(C158,0),"-",ROUND(B158-0.2,1))),BW_2021_04_19!A:K,11,FALSE))=TRUE, (IF(ISERROR(VLOOKUP((CONCATENATE(ROUND(C158,0),"-",ROUND(B158+0.2,1))),BW_2021_04_19!A:K,11,FALSE))=TRUE,"0",VLOOKUP((CONCATENATE(ROUND(C158,0),"-",ROUND(B158+0.2,1))),BW_2021_04_19!A:K,11,FALSE))),VLOOKUP((CONCATENATE(ROUND(C158,0),"-",ROUND(B158-0.2,1))),BW_2021_04_19!A:K,11,FALSE))),VLOOKUP((CONCATENATE(ROUND(C158,0),"-",ROUND(B158+0.1,1))),BW_2021_04_19!A:K,11,FALSE))),VLOOKUP((CONCATENATE(ROUND(C158,0),"-",ROUND(B158-0.1,1))),BW_2021_04_19!A:K,11,FALSE))),VLOOKUP(A158,BW_2021_04_19!A:K,11,FALSE))</f>
        <v>0</v>
      </c>
      <c r="N158" s="4" t="str">
        <f t="shared" si="56"/>
        <v>0</v>
      </c>
      <c r="O158" s="4">
        <f t="shared" si="57"/>
        <v>533063</v>
      </c>
      <c r="P158" s="4">
        <f>IF(O158="0","0",O158*1000/Proben_Infos!$J$3*Proben_Infos!$K$3*(0.05/Proben_Infos!$L$3)*(0.001/Proben_Infos!$M$3))</f>
        <v>2132252</v>
      </c>
      <c r="Q158" s="16">
        <f>ROUND(100/Proben_Infos!$H$3*P158,0)</f>
        <v>48</v>
      </c>
      <c r="R158" s="12">
        <f>B158+Proben_Infos!$D$3</f>
        <v>16.5867214089694</v>
      </c>
      <c r="S158" s="4" t="str">
        <f t="shared" si="58"/>
        <v>71-16.6</v>
      </c>
      <c r="T158" s="16">
        <f t="shared" si="61"/>
        <v>1229</v>
      </c>
      <c r="U158" s="4">
        <f>F158+Proben_Infos!$G$3</f>
        <v>1498.8153740277801</v>
      </c>
      <c r="V158" s="16">
        <f t="shared" si="62"/>
        <v>86.7</v>
      </c>
      <c r="W158" s="4" t="str">
        <f t="shared" si="59"/>
        <v>GC_PBMZ_71_RI_1499</v>
      </c>
      <c r="X158" s="4">
        <f>Proben_Infos!$A$3</f>
        <v>72100736</v>
      </c>
      <c r="Y158" s="12" t="str">
        <f>IF(ISNA(VLOOKUP(D158,Proben_Infos!C:E,3,0)),"",VLOOKUP(D158,Proben_Infos!C:E,3,0))</f>
        <v/>
      </c>
      <c r="Z158" s="16" t="str">
        <f t="shared" si="63"/>
        <v>71-16.6</v>
      </c>
      <c r="AA158" s="16" t="str">
        <f t="shared" si="64"/>
        <v>71-16.7</v>
      </c>
      <c r="AB158" s="16" t="str">
        <f t="shared" si="65"/>
        <v>71-16.5</v>
      </c>
      <c r="AC158" s="16" t="str">
        <f t="shared" si="66"/>
        <v>71-16.8</v>
      </c>
      <c r="AD158" s="16" t="str">
        <f t="shared" si="67"/>
        <v>71-16.4</v>
      </c>
      <c r="AE158" s="16">
        <f t="shared" si="68"/>
        <v>48</v>
      </c>
      <c r="AF158" s="16" t="str">
        <f t="shared" si="69"/>
        <v>GC_PBMZ_71_RI_1499</v>
      </c>
      <c r="AG158" s="16" t="str">
        <f t="shared" si="70"/>
        <v/>
      </c>
      <c r="AH158" s="12" t="str">
        <f t="shared" si="60"/>
        <v/>
      </c>
      <c r="AI158" s="12" t="str">
        <f>IF(ISNA(VLOOKUP(D158,Proben_Infos!L:O,3,0)),"",VLOOKUP(D158,Proben_Infos!L:O,3,0))</f>
        <v/>
      </c>
      <c r="AJ158" s="16" t="str">
        <f t="shared" si="71"/>
        <v/>
      </c>
      <c r="AK158" s="16" t="str">
        <f t="shared" si="72"/>
        <v/>
      </c>
      <c r="AL158" s="16">
        <f t="shared" si="73"/>
        <v>4</v>
      </c>
      <c r="AM158" s="16">
        <f t="shared" si="74"/>
        <v>3</v>
      </c>
      <c r="AN158" s="16">
        <f t="shared" si="75"/>
        <v>2</v>
      </c>
      <c r="AO158" s="16">
        <f t="shared" si="76"/>
        <v>4</v>
      </c>
      <c r="AP158" s="16">
        <f t="shared" si="78"/>
        <v>4</v>
      </c>
    </row>
    <row r="159" spans="1:42" x14ac:dyDescent="0.25">
      <c r="A159" s="4" t="str">
        <f t="shared" si="55"/>
        <v>83-16.6</v>
      </c>
      <c r="B159" s="16">
        <v>16.6486122495503</v>
      </c>
      <c r="C159" s="16">
        <v>83.099998474121094</v>
      </c>
      <c r="D159" s="16" t="s">
        <v>890</v>
      </c>
      <c r="E159" s="16">
        <v>971</v>
      </c>
      <c r="F159" s="16">
        <v>1503.90582163509</v>
      </c>
      <c r="G159" s="16">
        <v>61.955469814564402</v>
      </c>
      <c r="H159" s="16" t="s">
        <v>891</v>
      </c>
      <c r="I159" s="16" t="s">
        <v>411</v>
      </c>
      <c r="J159" s="16" t="s">
        <v>5</v>
      </c>
      <c r="K159" s="16">
        <v>99092.654552526394</v>
      </c>
      <c r="L159" s="16">
        <v>39006.540797320296</v>
      </c>
      <c r="M159" s="4" t="str">
        <f>IF(ISERROR(VLOOKUP(A159,BW_2021_04_19!A:K,11,FALSE))=TRUE,(IF(ISERROR(VLOOKUP((CONCATENATE(ROUND(C159,0),"-",ROUND(B159-0.1,1))),BW_2021_04_19!A:K,11,FALSE))=TRUE,(IF(ISERROR(VLOOKUP((CONCATENATE(ROUND(C159,0),"-",ROUND(B159+0.1,1))),BW_2021_04_19!A:K,11,FALSE))=TRUE,(IF(ISERROR(VLOOKUP((CONCATENATE(ROUND(C159,0),"-",ROUND(B159-0.2,1))),BW_2021_04_19!A:K,11,FALSE))=TRUE, (IF(ISERROR(VLOOKUP((CONCATENATE(ROUND(C159,0),"-",ROUND(B159+0.2,1))),BW_2021_04_19!A:K,11,FALSE))=TRUE,"0",VLOOKUP((CONCATENATE(ROUND(C159,0),"-",ROUND(B159+0.2,1))),BW_2021_04_19!A:K,11,FALSE))),VLOOKUP((CONCATENATE(ROUND(C159,0),"-",ROUND(B159-0.2,1))),BW_2021_04_19!A:K,11,FALSE))),VLOOKUP((CONCATENATE(ROUND(C159,0),"-",ROUND(B159+0.1,1))),BW_2021_04_19!A:K,11,FALSE))),VLOOKUP((CONCATENATE(ROUND(C159,0),"-",ROUND(B159-0.1,1))),BW_2021_04_19!A:K,11,FALSE))),VLOOKUP(A159,BW_2021_04_19!A:K,11,FALSE))</f>
        <v>0</v>
      </c>
      <c r="N159" s="4" t="str">
        <f t="shared" si="56"/>
        <v>0</v>
      </c>
      <c r="O159" s="4">
        <f t="shared" si="57"/>
        <v>99093</v>
      </c>
      <c r="P159" s="4">
        <f>IF(O159="0","0",O159*1000/Proben_Infos!$J$3*Proben_Infos!$K$3*(0.05/Proben_Infos!$L$3)*(0.001/Proben_Infos!$M$3))</f>
        <v>396372</v>
      </c>
      <c r="Q159" s="16">
        <f>ROUND(100/Proben_Infos!$H$3*P159,0)</f>
        <v>9</v>
      </c>
      <c r="R159" s="12">
        <f>B159+Proben_Infos!$D$3</f>
        <v>16.640712249550301</v>
      </c>
      <c r="S159" s="4" t="str">
        <f t="shared" si="58"/>
        <v>83-16.6</v>
      </c>
      <c r="T159" s="16">
        <f t="shared" si="61"/>
        <v>971</v>
      </c>
      <c r="U159" s="4">
        <f>F159+Proben_Infos!$G$3</f>
        <v>1502.90582163509</v>
      </c>
      <c r="V159" s="16">
        <f t="shared" si="62"/>
        <v>62</v>
      </c>
      <c r="W159" s="4" t="str">
        <f t="shared" si="59"/>
        <v>GC_PBMZ_83_RI_1503</v>
      </c>
      <c r="X159" s="4">
        <f>Proben_Infos!$A$3</f>
        <v>72100736</v>
      </c>
      <c r="Y159" s="12" t="str">
        <f>IF(ISNA(VLOOKUP(D159,Proben_Infos!C:E,3,0)),"",VLOOKUP(D159,Proben_Infos!C:E,3,0))</f>
        <v/>
      </c>
      <c r="Z159" s="16" t="str">
        <f t="shared" si="63"/>
        <v>83-16.6</v>
      </c>
      <c r="AA159" s="16" t="str">
        <f t="shared" si="64"/>
        <v>83-16.7</v>
      </c>
      <c r="AB159" s="16" t="str">
        <f t="shared" si="65"/>
        <v>83-16.5</v>
      </c>
      <c r="AC159" s="16" t="str">
        <f t="shared" si="66"/>
        <v>83-16.8</v>
      </c>
      <c r="AD159" s="16" t="str">
        <f t="shared" si="67"/>
        <v>83-16.4</v>
      </c>
      <c r="AE159" s="16">
        <f t="shared" si="68"/>
        <v>9</v>
      </c>
      <c r="AF159" s="16" t="str">
        <f t="shared" si="69"/>
        <v>GC_PBMZ_83_RI_1503</v>
      </c>
      <c r="AG159" s="16" t="str">
        <f t="shared" si="70"/>
        <v/>
      </c>
      <c r="AH159" s="12" t="str">
        <f t="shared" si="60"/>
        <v/>
      </c>
      <c r="AI159" s="12" t="str">
        <f>IF(ISNA(VLOOKUP(D159,Proben_Infos!L:O,3,0)),"",VLOOKUP(D159,Proben_Infos!L:O,3,0))</f>
        <v/>
      </c>
      <c r="AJ159" s="16" t="str">
        <f t="shared" si="71"/>
        <v/>
      </c>
      <c r="AK159" s="16">
        <f t="shared" si="72"/>
        <v>5</v>
      </c>
      <c r="AL159" s="16">
        <f t="shared" si="73"/>
        <v>4</v>
      </c>
      <c r="AM159" s="16">
        <f t="shared" si="74"/>
        <v>3</v>
      </c>
      <c r="AN159" s="16">
        <f t="shared" si="75"/>
        <v>2</v>
      </c>
      <c r="AO159" s="16">
        <f t="shared" si="76"/>
        <v>5</v>
      </c>
      <c r="AP159" s="16">
        <f t="shared" si="78"/>
        <v>5</v>
      </c>
    </row>
    <row r="160" spans="1:42" x14ac:dyDescent="0.25">
      <c r="A160" s="4" t="str">
        <f t="shared" si="55"/>
        <v>116-16.7</v>
      </c>
      <c r="B160" s="16">
        <v>16.673997985909001</v>
      </c>
      <c r="C160" s="16">
        <v>116</v>
      </c>
      <c r="D160" s="16"/>
      <c r="E160" s="16">
        <v>1497</v>
      </c>
      <c r="F160" s="16">
        <v>1505.82909275722</v>
      </c>
      <c r="G160" s="16">
        <v>86.972502468347599</v>
      </c>
      <c r="H160" s="16" t="s">
        <v>1820</v>
      </c>
      <c r="I160" s="16"/>
      <c r="J160" s="16" t="s">
        <v>18</v>
      </c>
      <c r="K160" s="16">
        <v>843507.54048651701</v>
      </c>
      <c r="L160" s="16">
        <v>197845.39697296801</v>
      </c>
      <c r="M160" s="4" t="str">
        <f>IF(ISERROR(VLOOKUP(A160,BW_2021_04_19!A:K,11,FALSE))=TRUE,(IF(ISERROR(VLOOKUP((CONCATENATE(ROUND(C160,0),"-",ROUND(B160-0.1,1))),BW_2021_04_19!A:K,11,FALSE))=TRUE,(IF(ISERROR(VLOOKUP((CONCATENATE(ROUND(C160,0),"-",ROUND(B160+0.1,1))),BW_2021_04_19!A:K,11,FALSE))=TRUE,(IF(ISERROR(VLOOKUP((CONCATENATE(ROUND(C160,0),"-",ROUND(B160-0.2,1))),BW_2021_04_19!A:K,11,FALSE))=TRUE, (IF(ISERROR(VLOOKUP((CONCATENATE(ROUND(C160,0),"-",ROUND(B160+0.2,1))),BW_2021_04_19!A:K,11,FALSE))=TRUE,"0",VLOOKUP((CONCATENATE(ROUND(C160,0),"-",ROUND(B160+0.2,1))),BW_2021_04_19!A:K,11,FALSE))),VLOOKUP((CONCATENATE(ROUND(C160,0),"-",ROUND(B160-0.2,1))),BW_2021_04_19!A:K,11,FALSE))),VLOOKUP((CONCATENATE(ROUND(C160,0),"-",ROUND(B160+0.1,1))),BW_2021_04_19!A:K,11,FALSE))),VLOOKUP((CONCATENATE(ROUND(C160,0),"-",ROUND(B160-0.1,1))),BW_2021_04_19!A:K,11,FALSE))),VLOOKUP(A160,BW_2021_04_19!A:K,11,FALSE))</f>
        <v>0</v>
      </c>
      <c r="N160" s="4" t="str">
        <f t="shared" si="56"/>
        <v>0</v>
      </c>
      <c r="O160" s="4">
        <f t="shared" si="57"/>
        <v>843508</v>
      </c>
      <c r="P160" s="4">
        <f>IF(O160="0","0",O160*1000/Proben_Infos!$J$3*Proben_Infos!$K$3*(0.05/Proben_Infos!$L$3)*(0.001/Proben_Infos!$M$3))</f>
        <v>3374032</v>
      </c>
      <c r="Q160" s="16">
        <f>ROUND(100/Proben_Infos!$H$3*P160,0)</f>
        <v>76</v>
      </c>
      <c r="R160" s="12">
        <f>B160+Proben_Infos!$D$3</f>
        <v>16.666097985909001</v>
      </c>
      <c r="S160" s="4" t="str">
        <f t="shared" si="58"/>
        <v>116-16.7</v>
      </c>
      <c r="T160" s="16">
        <f t="shared" si="61"/>
        <v>1497</v>
      </c>
      <c r="U160" s="4">
        <f>F160+Proben_Infos!$G$3</f>
        <v>1504.82909275722</v>
      </c>
      <c r="V160" s="16">
        <f t="shared" si="62"/>
        <v>87</v>
      </c>
      <c r="W160" s="4" t="str">
        <f t="shared" si="59"/>
        <v>GC_PBMZ_116_RI_1505</v>
      </c>
      <c r="X160" s="4">
        <f>Proben_Infos!$A$3</f>
        <v>72100736</v>
      </c>
      <c r="Y160" s="12" t="str">
        <f>IF(ISNA(VLOOKUP(D160,Proben_Infos!C:E,3,0)),"",VLOOKUP(D160,Proben_Infos!C:E,3,0))</f>
        <v/>
      </c>
      <c r="Z160" s="16" t="str">
        <f t="shared" si="63"/>
        <v>116-16.7</v>
      </c>
      <c r="AA160" s="16" t="str">
        <f t="shared" si="64"/>
        <v>116-16.8</v>
      </c>
      <c r="AB160" s="16" t="str">
        <f t="shared" si="65"/>
        <v>116-16.6</v>
      </c>
      <c r="AC160" s="16" t="str">
        <f t="shared" si="66"/>
        <v>116-16.9</v>
      </c>
      <c r="AD160" s="16" t="str">
        <f t="shared" si="67"/>
        <v>116-16.5</v>
      </c>
      <c r="AE160" s="16">
        <f t="shared" si="68"/>
        <v>76</v>
      </c>
      <c r="AF160" s="16" t="str">
        <f t="shared" si="69"/>
        <v>GC_BPMZ_116_RI_1497</v>
      </c>
      <c r="AG160" s="16">
        <f t="shared" si="70"/>
        <v>0</v>
      </c>
      <c r="AH160" s="12" t="str">
        <f t="shared" si="60"/>
        <v>T</v>
      </c>
      <c r="AI160" s="12" t="str">
        <f>IF(ISNA(VLOOKUP(D160,Proben_Infos!L:O,3,0)),"",VLOOKUP(D160,Proben_Infos!L:O,3,0))</f>
        <v/>
      </c>
      <c r="AJ160" s="16" t="str">
        <f t="shared" si="71"/>
        <v/>
      </c>
      <c r="AK160" s="16" t="str">
        <f t="shared" si="72"/>
        <v/>
      </c>
      <c r="AL160" s="16" t="str">
        <f t="shared" si="73"/>
        <v/>
      </c>
      <c r="AM160" s="16" t="str">
        <f t="shared" si="74"/>
        <v/>
      </c>
      <c r="AN160" s="16">
        <f t="shared" si="75"/>
        <v>2</v>
      </c>
      <c r="AO160" s="16">
        <f t="shared" si="76"/>
        <v>2</v>
      </c>
      <c r="AP160" s="16">
        <f t="shared" si="78"/>
        <v>2</v>
      </c>
    </row>
    <row r="161" spans="1:42" x14ac:dyDescent="0.25">
      <c r="A161" s="4" t="str">
        <f t="shared" si="55"/>
        <v>131-16.7</v>
      </c>
      <c r="B161" s="16">
        <v>16.677642729545099</v>
      </c>
      <c r="C161" s="16">
        <v>131</v>
      </c>
      <c r="D161" s="16" t="s">
        <v>1821</v>
      </c>
      <c r="E161" s="16">
        <v>2210</v>
      </c>
      <c r="F161" s="16">
        <v>1506.1052253887001</v>
      </c>
      <c r="G161" s="16">
        <v>63.110807314172902</v>
      </c>
      <c r="H161" s="16" t="s">
        <v>1822</v>
      </c>
      <c r="I161" s="16" t="s">
        <v>1823</v>
      </c>
      <c r="J161" s="16" t="s">
        <v>5</v>
      </c>
      <c r="K161" s="16">
        <v>92741.660914745502</v>
      </c>
      <c r="L161" s="16">
        <v>48961.4261810112</v>
      </c>
      <c r="M161" s="4" t="str">
        <f>IF(ISERROR(VLOOKUP(A161,BW_2021_04_19!A:K,11,FALSE))=TRUE,(IF(ISERROR(VLOOKUP((CONCATENATE(ROUND(C161,0),"-",ROUND(B161-0.1,1))),BW_2021_04_19!A:K,11,FALSE))=TRUE,(IF(ISERROR(VLOOKUP((CONCATENATE(ROUND(C161,0),"-",ROUND(B161+0.1,1))),BW_2021_04_19!A:K,11,FALSE))=TRUE,(IF(ISERROR(VLOOKUP((CONCATENATE(ROUND(C161,0),"-",ROUND(B161-0.2,1))),BW_2021_04_19!A:K,11,FALSE))=TRUE, (IF(ISERROR(VLOOKUP((CONCATENATE(ROUND(C161,0),"-",ROUND(B161+0.2,1))),BW_2021_04_19!A:K,11,FALSE))=TRUE,"0",VLOOKUP((CONCATENATE(ROUND(C161,0),"-",ROUND(B161+0.2,1))),BW_2021_04_19!A:K,11,FALSE))),VLOOKUP((CONCATENATE(ROUND(C161,0),"-",ROUND(B161-0.2,1))),BW_2021_04_19!A:K,11,FALSE))),VLOOKUP((CONCATENATE(ROUND(C161,0),"-",ROUND(B161+0.1,1))),BW_2021_04_19!A:K,11,FALSE))),VLOOKUP((CONCATENATE(ROUND(C161,0),"-",ROUND(B161-0.1,1))),BW_2021_04_19!A:K,11,FALSE))),VLOOKUP(A161,BW_2021_04_19!A:K,11,FALSE))</f>
        <v>0</v>
      </c>
      <c r="N161" s="4" t="str">
        <f t="shared" si="56"/>
        <v>0</v>
      </c>
      <c r="O161" s="4">
        <f t="shared" si="57"/>
        <v>92742</v>
      </c>
      <c r="P161" s="4">
        <f>IF(O161="0","0",O161*1000/Proben_Infos!$J$3*Proben_Infos!$K$3*(0.05/Proben_Infos!$L$3)*(0.001/Proben_Infos!$M$3))</f>
        <v>370968</v>
      </c>
      <c r="Q161" s="16">
        <f>ROUND(100/Proben_Infos!$H$3*P161,0)</f>
        <v>8</v>
      </c>
      <c r="R161" s="12">
        <f>B161+Proben_Infos!$D$3</f>
        <v>16.669742729545099</v>
      </c>
      <c r="S161" s="4" t="str">
        <f t="shared" si="58"/>
        <v>131-16.7</v>
      </c>
      <c r="T161" s="16">
        <f t="shared" si="61"/>
        <v>2210</v>
      </c>
      <c r="U161" s="4">
        <f>F161+Proben_Infos!$G$3</f>
        <v>1505.1052253887001</v>
      </c>
      <c r="V161" s="16">
        <f t="shared" si="62"/>
        <v>63.1</v>
      </c>
      <c r="W161" s="4" t="str">
        <f t="shared" si="59"/>
        <v>GC_PBMZ_131_RI_1505</v>
      </c>
      <c r="X161" s="4">
        <f>Proben_Infos!$A$3</f>
        <v>72100736</v>
      </c>
      <c r="Y161" s="12" t="str">
        <f>IF(ISNA(VLOOKUP(D161,Proben_Infos!C:E,3,0)),"",VLOOKUP(D161,Proben_Infos!C:E,3,0))</f>
        <v/>
      </c>
      <c r="Z161" s="16" t="str">
        <f t="shared" si="63"/>
        <v>131-16.7</v>
      </c>
      <c r="AA161" s="16" t="str">
        <f t="shared" si="64"/>
        <v>131-16.8</v>
      </c>
      <c r="AB161" s="16" t="str">
        <f t="shared" si="65"/>
        <v>131-16.6</v>
      </c>
      <c r="AC161" s="16" t="str">
        <f t="shared" si="66"/>
        <v>131-16.9</v>
      </c>
      <c r="AD161" s="16" t="str">
        <f t="shared" si="67"/>
        <v>131-16.5</v>
      </c>
      <c r="AE161" s="16">
        <f t="shared" si="68"/>
        <v>8</v>
      </c>
      <c r="AF161" s="16" t="str">
        <f t="shared" si="69"/>
        <v>GC_PBMZ_131_RI_1505</v>
      </c>
      <c r="AG161" s="16" t="str">
        <f t="shared" si="70"/>
        <v/>
      </c>
      <c r="AH161" s="12" t="str">
        <f t="shared" si="60"/>
        <v/>
      </c>
      <c r="AI161" s="12" t="str">
        <f>IF(ISNA(VLOOKUP(D161,Proben_Infos!L:O,3,0)),"",VLOOKUP(D161,Proben_Infos!L:O,3,0))</f>
        <v/>
      </c>
      <c r="AJ161" s="16" t="str">
        <f t="shared" si="71"/>
        <v/>
      </c>
      <c r="AK161" s="16">
        <f t="shared" si="72"/>
        <v>5</v>
      </c>
      <c r="AL161" s="16">
        <f t="shared" si="73"/>
        <v>4</v>
      </c>
      <c r="AM161" s="16">
        <f t="shared" si="74"/>
        <v>3</v>
      </c>
      <c r="AN161" s="16">
        <f t="shared" si="75"/>
        <v>2</v>
      </c>
      <c r="AO161" s="16">
        <f t="shared" si="76"/>
        <v>5</v>
      </c>
      <c r="AP161" s="16">
        <f t="shared" si="78"/>
        <v>5</v>
      </c>
    </row>
    <row r="162" spans="1:42" x14ac:dyDescent="0.25">
      <c r="A162" s="4" t="str">
        <f t="shared" si="55"/>
        <v>175-16.7</v>
      </c>
      <c r="B162" s="16">
        <v>16.7206626374916</v>
      </c>
      <c r="C162" s="16">
        <v>175</v>
      </c>
      <c r="D162" s="16" t="s">
        <v>473</v>
      </c>
      <c r="E162" s="16">
        <v>1403</v>
      </c>
      <c r="F162" s="16">
        <v>1509.3644945097899</v>
      </c>
      <c r="G162" s="16">
        <v>66.206821954706399</v>
      </c>
      <c r="H162" s="16" t="s">
        <v>474</v>
      </c>
      <c r="I162" s="16" t="s">
        <v>336</v>
      </c>
      <c r="J162" s="16" t="s">
        <v>5</v>
      </c>
      <c r="K162" s="16">
        <v>665372.31883714395</v>
      </c>
      <c r="L162" s="16">
        <v>242965.479573505</v>
      </c>
      <c r="M162" s="4" t="str">
        <f>IF(ISERROR(VLOOKUP(A162,BW_2021_04_19!A:K,11,FALSE))=TRUE,(IF(ISERROR(VLOOKUP((CONCATENATE(ROUND(C162,0),"-",ROUND(B162-0.1,1))),BW_2021_04_19!A:K,11,FALSE))=TRUE,(IF(ISERROR(VLOOKUP((CONCATENATE(ROUND(C162,0),"-",ROUND(B162+0.1,1))),BW_2021_04_19!A:K,11,FALSE))=TRUE,(IF(ISERROR(VLOOKUP((CONCATENATE(ROUND(C162,0),"-",ROUND(B162-0.2,1))),BW_2021_04_19!A:K,11,FALSE))=TRUE, (IF(ISERROR(VLOOKUP((CONCATENATE(ROUND(C162,0),"-",ROUND(B162+0.2,1))),BW_2021_04_19!A:K,11,FALSE))=TRUE,"0",VLOOKUP((CONCATENATE(ROUND(C162,0),"-",ROUND(B162+0.2,1))),BW_2021_04_19!A:K,11,FALSE))),VLOOKUP((CONCATENATE(ROUND(C162,0),"-",ROUND(B162-0.2,1))),BW_2021_04_19!A:K,11,FALSE))),VLOOKUP((CONCATENATE(ROUND(C162,0),"-",ROUND(B162+0.1,1))),BW_2021_04_19!A:K,11,FALSE))),VLOOKUP((CONCATENATE(ROUND(C162,0),"-",ROUND(B162-0.1,1))),BW_2021_04_19!A:K,11,FALSE))),VLOOKUP(A162,BW_2021_04_19!A:K,11,FALSE))</f>
        <v>0</v>
      </c>
      <c r="N162" s="4" t="str">
        <f t="shared" si="56"/>
        <v>0</v>
      </c>
      <c r="O162" s="4">
        <f t="shared" si="57"/>
        <v>665372</v>
      </c>
      <c r="P162" s="4">
        <f>IF(O162="0","0",O162*1000/Proben_Infos!$J$3*Proben_Infos!$K$3*(0.05/Proben_Infos!$L$3)*(0.001/Proben_Infos!$M$3))</f>
        <v>2661488</v>
      </c>
      <c r="Q162" s="16">
        <f>ROUND(100/Proben_Infos!$H$3*P162,0)</f>
        <v>60</v>
      </c>
      <c r="R162" s="12">
        <f>B162+Proben_Infos!$D$3</f>
        <v>16.712762637491601</v>
      </c>
      <c r="S162" s="4" t="str">
        <f t="shared" si="58"/>
        <v>175-16.7</v>
      </c>
      <c r="T162" s="16">
        <f t="shared" si="61"/>
        <v>1403</v>
      </c>
      <c r="U162" s="4">
        <f>F162+Proben_Infos!$G$3</f>
        <v>1508.3644945097899</v>
      </c>
      <c r="V162" s="16">
        <f t="shared" si="62"/>
        <v>66.2</v>
      </c>
      <c r="W162" s="4" t="str">
        <f t="shared" si="59"/>
        <v>GC_PBMZ_175_RI_1508</v>
      </c>
      <c r="X162" s="4">
        <f>Proben_Infos!$A$3</f>
        <v>72100736</v>
      </c>
      <c r="Y162" s="12" t="str">
        <f>IF(ISNA(VLOOKUP(D162,Proben_Infos!C:E,3,0)),"",VLOOKUP(D162,Proben_Infos!C:E,3,0))</f>
        <v/>
      </c>
      <c r="Z162" s="16" t="str">
        <f t="shared" si="63"/>
        <v>175-16.7</v>
      </c>
      <c r="AA162" s="16" t="str">
        <f t="shared" si="64"/>
        <v>175-16.8</v>
      </c>
      <c r="AB162" s="16" t="str">
        <f t="shared" si="65"/>
        <v>175-16.6</v>
      </c>
      <c r="AC162" s="16" t="str">
        <f t="shared" si="66"/>
        <v>175-16.9</v>
      </c>
      <c r="AD162" s="16" t="str">
        <f t="shared" si="67"/>
        <v>175-16.5</v>
      </c>
      <c r="AE162" s="16">
        <f t="shared" si="68"/>
        <v>60</v>
      </c>
      <c r="AF162" s="16" t="str">
        <f t="shared" si="69"/>
        <v>GC_PBMZ_175_RI_1508</v>
      </c>
      <c r="AG162" s="16" t="str">
        <f t="shared" si="70"/>
        <v/>
      </c>
      <c r="AH162" s="12" t="str">
        <f t="shared" si="60"/>
        <v/>
      </c>
      <c r="AI162" s="12" t="str">
        <f>IF(ISNA(VLOOKUP(D162,Proben_Infos!L:O,3,0)),"",VLOOKUP(D162,Proben_Infos!L:O,3,0))</f>
        <v/>
      </c>
      <c r="AJ162" s="16" t="str">
        <f t="shared" si="71"/>
        <v/>
      </c>
      <c r="AK162" s="16">
        <f t="shared" si="72"/>
        <v>5</v>
      </c>
      <c r="AL162" s="16">
        <f t="shared" si="73"/>
        <v>4</v>
      </c>
      <c r="AM162" s="16">
        <f t="shared" si="74"/>
        <v>3</v>
      </c>
      <c r="AN162" s="16">
        <f t="shared" si="75"/>
        <v>2</v>
      </c>
      <c r="AO162" s="16">
        <f t="shared" si="76"/>
        <v>5</v>
      </c>
      <c r="AP162" s="16">
        <f t="shared" si="78"/>
        <v>5</v>
      </c>
    </row>
    <row r="163" spans="1:42" x14ac:dyDescent="0.25">
      <c r="A163" s="4" t="str">
        <f t="shared" si="55"/>
        <v>191-16.8</v>
      </c>
      <c r="B163" s="16">
        <v>16.760734730430102</v>
      </c>
      <c r="C163" s="16">
        <v>190.90000915527301</v>
      </c>
      <c r="D163" s="16" t="s">
        <v>376</v>
      </c>
      <c r="E163" s="16">
        <v>1513</v>
      </c>
      <c r="F163" s="16">
        <v>1512.4004316227699</v>
      </c>
      <c r="G163" s="16">
        <v>79.766952550705398</v>
      </c>
      <c r="H163" s="16" t="s">
        <v>400</v>
      </c>
      <c r="I163" s="16" t="s">
        <v>210</v>
      </c>
      <c r="J163" s="16" t="s">
        <v>18</v>
      </c>
      <c r="K163" s="16">
        <v>388285.522566028</v>
      </c>
      <c r="L163" s="16">
        <v>101751.311212195</v>
      </c>
      <c r="M163" s="4">
        <f>IF(ISERROR(VLOOKUP(A163,BW_2021_04_19!A:K,11,FALSE))=TRUE,(IF(ISERROR(VLOOKUP((CONCATENATE(ROUND(C163,0),"-",ROUND(B163-0.1,1))),BW_2021_04_19!A:K,11,FALSE))=TRUE,(IF(ISERROR(VLOOKUP((CONCATENATE(ROUND(C163,0),"-",ROUND(B163+0.1,1))),BW_2021_04_19!A:K,11,FALSE))=TRUE,(IF(ISERROR(VLOOKUP((CONCATENATE(ROUND(C163,0),"-",ROUND(B163-0.2,1))),BW_2021_04_19!A:K,11,FALSE))=TRUE, (IF(ISERROR(VLOOKUP((CONCATENATE(ROUND(C163,0),"-",ROUND(B163+0.2,1))),BW_2021_04_19!A:K,11,FALSE))=TRUE,"0",VLOOKUP((CONCATENATE(ROUND(C163,0),"-",ROUND(B163+0.2,1))),BW_2021_04_19!A:K,11,FALSE))),VLOOKUP((CONCATENATE(ROUND(C163,0),"-",ROUND(B163-0.2,1))),BW_2021_04_19!A:K,11,FALSE))),VLOOKUP((CONCATENATE(ROUND(C163,0),"-",ROUND(B163+0.1,1))),BW_2021_04_19!A:K,11,FALSE))),VLOOKUP((CONCATENATE(ROUND(C163,0),"-",ROUND(B163-0.1,1))),BW_2021_04_19!A:K,11,FALSE))),VLOOKUP(A163,BW_2021_04_19!A:K,11,FALSE))</f>
        <v>213292.48222389101</v>
      </c>
      <c r="N163" s="4">
        <f t="shared" si="56"/>
        <v>213292.48222389101</v>
      </c>
      <c r="O163" s="4">
        <f t="shared" si="57"/>
        <v>174993</v>
      </c>
      <c r="P163" s="4">
        <f>IF(O163="0","0",O163*1000/Proben_Infos!$J$3*Proben_Infos!$K$3*(0.05/Proben_Infos!$L$3)*(0.001/Proben_Infos!$M$3))</f>
        <v>699972</v>
      </c>
      <c r="Q163" s="16">
        <f>ROUND(100/Proben_Infos!$H$3*P163,0)</f>
        <v>16</v>
      </c>
      <c r="R163" s="12">
        <f>B163+Proben_Infos!$D$3</f>
        <v>16.752834730430102</v>
      </c>
      <c r="S163" s="4" t="str">
        <f t="shared" si="58"/>
        <v>191-16.8</v>
      </c>
      <c r="T163" s="16">
        <f t="shared" si="61"/>
        <v>1513</v>
      </c>
      <c r="U163" s="4">
        <f>F163+Proben_Infos!$G$3</f>
        <v>1511.4004316227699</v>
      </c>
      <c r="V163" s="16">
        <f t="shared" si="62"/>
        <v>79.8</v>
      </c>
      <c r="W163" s="4" t="str">
        <f t="shared" si="59"/>
        <v>GC_PBMZ_191_RI_1511</v>
      </c>
      <c r="X163" s="4">
        <f>Proben_Infos!$A$3</f>
        <v>72100736</v>
      </c>
      <c r="Y163" s="12" t="str">
        <f>IF(ISNA(VLOOKUP(D163,Proben_Infos!C:E,3,0)),"",VLOOKUP(D163,Proben_Infos!C:E,3,0))</f>
        <v/>
      </c>
      <c r="Z163" s="16" t="str">
        <f t="shared" si="63"/>
        <v>191-16.8</v>
      </c>
      <c r="AA163" s="16" t="str">
        <f t="shared" si="64"/>
        <v>191-16.9</v>
      </c>
      <c r="AB163" s="16" t="str">
        <f t="shared" si="65"/>
        <v>191-16.7</v>
      </c>
      <c r="AC163" s="16" t="str">
        <f t="shared" si="66"/>
        <v>191-17</v>
      </c>
      <c r="AD163" s="16" t="str">
        <f t="shared" si="67"/>
        <v>191-16.6</v>
      </c>
      <c r="AE163" s="16">
        <f t="shared" si="68"/>
        <v>16</v>
      </c>
      <c r="AF163" s="16" t="str">
        <f t="shared" si="69"/>
        <v>GC_PBMZ_191_RI_1511</v>
      </c>
      <c r="AG163" s="16" t="str">
        <f t="shared" si="70"/>
        <v/>
      </c>
      <c r="AH163" s="12" t="str">
        <f t="shared" si="60"/>
        <v>T</v>
      </c>
      <c r="AI163" s="12" t="str">
        <f>IF(ISNA(VLOOKUP(D163,Proben_Infos!L:O,3,0)),"",VLOOKUP(D163,Proben_Infos!L:O,3,0))</f>
        <v/>
      </c>
      <c r="AJ163" s="16" t="str">
        <f t="shared" si="71"/>
        <v/>
      </c>
      <c r="AK163" s="16">
        <f t="shared" si="72"/>
        <v>5</v>
      </c>
      <c r="AL163" s="16" t="str">
        <f t="shared" si="73"/>
        <v/>
      </c>
      <c r="AM163" s="16" t="str">
        <f t="shared" si="74"/>
        <v/>
      </c>
      <c r="AN163" s="16">
        <f t="shared" si="75"/>
        <v>2</v>
      </c>
      <c r="AO163" s="16">
        <f t="shared" si="76"/>
        <v>5</v>
      </c>
      <c r="AP163" s="16">
        <f t="shared" si="78"/>
        <v>5</v>
      </c>
    </row>
    <row r="164" spans="1:42" x14ac:dyDescent="0.25">
      <c r="A164" s="4" t="str">
        <f t="shared" si="55"/>
        <v>121-16.8</v>
      </c>
      <c r="B164" s="16">
        <v>16.7928569186613</v>
      </c>
      <c r="C164" s="16">
        <v>121</v>
      </c>
      <c r="D164" s="16" t="s">
        <v>1824</v>
      </c>
      <c r="E164" s="16">
        <v>1392</v>
      </c>
      <c r="F164" s="16">
        <v>1514.83406900605</v>
      </c>
      <c r="G164" s="16">
        <v>88.465706329285197</v>
      </c>
      <c r="H164" s="16" t="s">
        <v>1825</v>
      </c>
      <c r="I164" s="16" t="s">
        <v>1826</v>
      </c>
      <c r="J164" s="16" t="s">
        <v>5</v>
      </c>
      <c r="K164" s="16">
        <v>1019524.94448892</v>
      </c>
      <c r="L164" s="16">
        <v>191018.69189482799</v>
      </c>
      <c r="M164" s="4" t="str">
        <f>IF(ISERROR(VLOOKUP(A164,BW_2021_04_19!A:K,11,FALSE))=TRUE,(IF(ISERROR(VLOOKUP((CONCATENATE(ROUND(C164,0),"-",ROUND(B164-0.1,1))),BW_2021_04_19!A:K,11,FALSE))=TRUE,(IF(ISERROR(VLOOKUP((CONCATENATE(ROUND(C164,0),"-",ROUND(B164+0.1,1))),BW_2021_04_19!A:K,11,FALSE))=TRUE,(IF(ISERROR(VLOOKUP((CONCATENATE(ROUND(C164,0),"-",ROUND(B164-0.2,1))),BW_2021_04_19!A:K,11,FALSE))=TRUE, (IF(ISERROR(VLOOKUP((CONCATENATE(ROUND(C164,0),"-",ROUND(B164+0.2,1))),BW_2021_04_19!A:K,11,FALSE))=TRUE,"0",VLOOKUP((CONCATENATE(ROUND(C164,0),"-",ROUND(B164+0.2,1))),BW_2021_04_19!A:K,11,FALSE))),VLOOKUP((CONCATENATE(ROUND(C164,0),"-",ROUND(B164-0.2,1))),BW_2021_04_19!A:K,11,FALSE))),VLOOKUP((CONCATENATE(ROUND(C164,0),"-",ROUND(B164+0.1,1))),BW_2021_04_19!A:K,11,FALSE))),VLOOKUP((CONCATENATE(ROUND(C164,0),"-",ROUND(B164-0.1,1))),BW_2021_04_19!A:K,11,FALSE))),VLOOKUP(A164,BW_2021_04_19!A:K,11,FALSE))</f>
        <v>0</v>
      </c>
      <c r="N164" s="4" t="str">
        <f t="shared" si="56"/>
        <v>0</v>
      </c>
      <c r="O164" s="4">
        <f t="shared" si="57"/>
        <v>1019525</v>
      </c>
      <c r="P164" s="4">
        <f>IF(O164="0","0",O164*1000/Proben_Infos!$J$3*Proben_Infos!$K$3*(0.05/Proben_Infos!$L$3)*(0.001/Proben_Infos!$M$3))</f>
        <v>4078100</v>
      </c>
      <c r="Q164" s="16">
        <f>ROUND(100/Proben_Infos!$H$3*P164,0)</f>
        <v>92</v>
      </c>
      <c r="R164" s="12">
        <f>B164+Proben_Infos!$D$3</f>
        <v>16.784956918661301</v>
      </c>
      <c r="S164" s="4" t="str">
        <f t="shared" si="58"/>
        <v>121-16.8</v>
      </c>
      <c r="T164" s="16">
        <f t="shared" si="61"/>
        <v>1392</v>
      </c>
      <c r="U164" s="4">
        <f>F164+Proben_Infos!$G$3</f>
        <v>1513.83406900605</v>
      </c>
      <c r="V164" s="16">
        <f t="shared" si="62"/>
        <v>88.5</v>
      </c>
      <c r="W164" s="4" t="str">
        <f t="shared" si="59"/>
        <v>GC_PBMZ_121_RI_1514</v>
      </c>
      <c r="X164" s="4">
        <f>Proben_Infos!$A$3</f>
        <v>72100736</v>
      </c>
      <c r="Y164" s="12" t="str">
        <f>IF(ISNA(VLOOKUP(D164,Proben_Infos!C:E,3,0)),"",VLOOKUP(D164,Proben_Infos!C:E,3,0))</f>
        <v/>
      </c>
      <c r="Z164" s="16" t="str">
        <f t="shared" si="63"/>
        <v>121-16.8</v>
      </c>
      <c r="AA164" s="16" t="str">
        <f t="shared" si="64"/>
        <v>121-16.9</v>
      </c>
      <c r="AB164" s="16" t="str">
        <f t="shared" si="65"/>
        <v>121-16.7</v>
      </c>
      <c r="AC164" s="16" t="str">
        <f t="shared" si="66"/>
        <v>121-17</v>
      </c>
      <c r="AD164" s="16" t="str">
        <f t="shared" si="67"/>
        <v>121-16.6</v>
      </c>
      <c r="AE164" s="16">
        <f t="shared" si="68"/>
        <v>92</v>
      </c>
      <c r="AF164" s="16" t="str">
        <f t="shared" si="69"/>
        <v>GC_PBMZ_121_RI_1514</v>
      </c>
      <c r="AG164" s="16" t="str">
        <f t="shared" si="70"/>
        <v/>
      </c>
      <c r="AH164" s="12" t="str">
        <f t="shared" si="60"/>
        <v/>
      </c>
      <c r="AI164" s="12" t="str">
        <f>IF(ISNA(VLOOKUP(D164,Proben_Infos!L:O,3,0)),"",VLOOKUP(D164,Proben_Infos!L:O,3,0))</f>
        <v/>
      </c>
      <c r="AJ164" s="16" t="str">
        <f t="shared" si="71"/>
        <v/>
      </c>
      <c r="AK164" s="16" t="str">
        <f t="shared" si="72"/>
        <v/>
      </c>
      <c r="AL164" s="16">
        <f t="shared" si="73"/>
        <v>4</v>
      </c>
      <c r="AM164" s="16">
        <f t="shared" si="74"/>
        <v>3</v>
      </c>
      <c r="AN164" s="16">
        <f t="shared" si="75"/>
        <v>2</v>
      </c>
      <c r="AO164" s="16">
        <f t="shared" si="76"/>
        <v>4</v>
      </c>
      <c r="AP164" s="16">
        <f t="shared" si="78"/>
        <v>4</v>
      </c>
    </row>
    <row r="165" spans="1:42" x14ac:dyDescent="0.25">
      <c r="A165" s="4" t="str">
        <f t="shared" si="55"/>
        <v>163-16.8</v>
      </c>
      <c r="B165" s="16">
        <v>16.836193915333698</v>
      </c>
      <c r="C165" s="16">
        <v>163</v>
      </c>
      <c r="D165" s="16" t="s">
        <v>1445</v>
      </c>
      <c r="E165" s="16">
        <v>2545</v>
      </c>
      <c r="F165" s="16">
        <v>1518.11736136526</v>
      </c>
      <c r="G165" s="16">
        <v>56.052045528266298</v>
      </c>
      <c r="H165" s="16" t="s">
        <v>1446</v>
      </c>
      <c r="I165" s="16" t="s">
        <v>1447</v>
      </c>
      <c r="J165" s="16" t="s">
        <v>5</v>
      </c>
      <c r="K165" s="16">
        <v>182179.28066528801</v>
      </c>
      <c r="L165" s="16">
        <v>65207.961366652402</v>
      </c>
      <c r="M165" s="4" t="str">
        <f>IF(ISERROR(VLOOKUP(A165,BW_2021_04_19!A:K,11,FALSE))=TRUE,(IF(ISERROR(VLOOKUP((CONCATENATE(ROUND(C165,0),"-",ROUND(B165-0.1,1))),BW_2021_04_19!A:K,11,FALSE))=TRUE,(IF(ISERROR(VLOOKUP((CONCATENATE(ROUND(C165,0),"-",ROUND(B165+0.1,1))),BW_2021_04_19!A:K,11,FALSE))=TRUE,(IF(ISERROR(VLOOKUP((CONCATENATE(ROUND(C165,0),"-",ROUND(B165-0.2,1))),BW_2021_04_19!A:K,11,FALSE))=TRUE, (IF(ISERROR(VLOOKUP((CONCATENATE(ROUND(C165,0),"-",ROUND(B165+0.2,1))),BW_2021_04_19!A:K,11,FALSE))=TRUE,"0",VLOOKUP((CONCATENATE(ROUND(C165,0),"-",ROUND(B165+0.2,1))),BW_2021_04_19!A:K,11,FALSE))),VLOOKUP((CONCATENATE(ROUND(C165,0),"-",ROUND(B165-0.2,1))),BW_2021_04_19!A:K,11,FALSE))),VLOOKUP((CONCATENATE(ROUND(C165,0),"-",ROUND(B165+0.1,1))),BW_2021_04_19!A:K,11,FALSE))),VLOOKUP((CONCATENATE(ROUND(C165,0),"-",ROUND(B165-0.1,1))),BW_2021_04_19!A:K,11,FALSE))),VLOOKUP(A165,BW_2021_04_19!A:K,11,FALSE))</f>
        <v>0</v>
      </c>
      <c r="N165" s="4" t="str">
        <f t="shared" si="56"/>
        <v>0</v>
      </c>
      <c r="O165" s="4">
        <f t="shared" si="57"/>
        <v>182179</v>
      </c>
      <c r="P165" s="4">
        <f>IF(O165="0","0",O165*1000/Proben_Infos!$J$3*Proben_Infos!$K$3*(0.05/Proben_Infos!$L$3)*(0.001/Proben_Infos!$M$3))</f>
        <v>728716</v>
      </c>
      <c r="Q165" s="16">
        <f>ROUND(100/Proben_Infos!$H$3*P165,0)</f>
        <v>16</v>
      </c>
      <c r="R165" s="12">
        <f>B165+Proben_Infos!$D$3</f>
        <v>16.828293915333699</v>
      </c>
      <c r="S165" s="4" t="str">
        <f t="shared" si="58"/>
        <v>163-16.8</v>
      </c>
      <c r="T165" s="16">
        <f t="shared" si="61"/>
        <v>2545</v>
      </c>
      <c r="U165" s="4">
        <f>F165+Proben_Infos!$G$3</f>
        <v>1517.11736136526</v>
      </c>
      <c r="V165" s="16">
        <f t="shared" si="62"/>
        <v>56.1</v>
      </c>
      <c r="W165" s="4" t="str">
        <f t="shared" si="59"/>
        <v>GC_PBMZ_163_RI_1517</v>
      </c>
      <c r="X165" s="4">
        <f>Proben_Infos!$A$3</f>
        <v>72100736</v>
      </c>
      <c r="Y165" s="12" t="str">
        <f>IF(ISNA(VLOOKUP(D165,Proben_Infos!C:E,3,0)),"",VLOOKUP(D165,Proben_Infos!C:E,3,0))</f>
        <v/>
      </c>
      <c r="Z165" s="16" t="str">
        <f t="shared" si="63"/>
        <v>163-16.8</v>
      </c>
      <c r="AA165" s="16" t="str">
        <f t="shared" si="64"/>
        <v>163-16.9</v>
      </c>
      <c r="AB165" s="16" t="str">
        <f t="shared" si="65"/>
        <v>163-16.7</v>
      </c>
      <c r="AC165" s="16" t="str">
        <f t="shared" si="66"/>
        <v>163-17</v>
      </c>
      <c r="AD165" s="16" t="str">
        <f t="shared" si="67"/>
        <v>163-16.6</v>
      </c>
      <c r="AE165" s="16">
        <f t="shared" si="68"/>
        <v>16</v>
      </c>
      <c r="AF165" s="16" t="str">
        <f t="shared" si="69"/>
        <v>GC_PBMZ_163_RI_1517</v>
      </c>
      <c r="AG165" s="16" t="str">
        <f t="shared" si="70"/>
        <v/>
      </c>
      <c r="AH165" s="12" t="str">
        <f t="shared" si="60"/>
        <v/>
      </c>
      <c r="AI165" s="12" t="str">
        <f>IF(ISNA(VLOOKUP(D165,Proben_Infos!L:O,3,0)),"",VLOOKUP(D165,Proben_Infos!L:O,3,0))</f>
        <v/>
      </c>
      <c r="AJ165" s="16" t="str">
        <f t="shared" si="71"/>
        <v/>
      </c>
      <c r="AK165" s="16">
        <f t="shared" si="72"/>
        <v>5</v>
      </c>
      <c r="AL165" s="16">
        <f t="shared" si="73"/>
        <v>4</v>
      </c>
      <c r="AM165" s="16">
        <f t="shared" si="74"/>
        <v>3</v>
      </c>
      <c r="AN165" s="16">
        <f t="shared" si="75"/>
        <v>2</v>
      </c>
      <c r="AO165" s="16">
        <f t="shared" si="76"/>
        <v>5</v>
      </c>
      <c r="AP165" s="16">
        <f t="shared" si="78"/>
        <v>5</v>
      </c>
    </row>
    <row r="166" spans="1:42" x14ac:dyDescent="0.25">
      <c r="A166" s="4" t="str">
        <f t="shared" si="55"/>
        <v>191-16.8</v>
      </c>
      <c r="B166" s="16">
        <v>16.840076605290498</v>
      </c>
      <c r="C166" s="16">
        <v>191</v>
      </c>
      <c r="D166" s="16" t="s">
        <v>1827</v>
      </c>
      <c r="E166" s="16">
        <v>1529.7068374062101</v>
      </c>
      <c r="F166" s="16">
        <v>1518.41152125743</v>
      </c>
      <c r="G166" s="16">
        <v>73.477235338445496</v>
      </c>
      <c r="H166" s="16" t="s">
        <v>1828</v>
      </c>
      <c r="I166" s="16" t="s">
        <v>210</v>
      </c>
      <c r="J166" s="16" t="s">
        <v>18</v>
      </c>
      <c r="K166" s="16">
        <v>1117744.1904923101</v>
      </c>
      <c r="L166" s="16">
        <v>410593.82980588498</v>
      </c>
      <c r="M166" s="4">
        <f>IF(ISERROR(VLOOKUP(A166,BW_2021_04_19!A:K,11,FALSE))=TRUE,(IF(ISERROR(VLOOKUP((CONCATENATE(ROUND(C166,0),"-",ROUND(B166-0.1,1))),BW_2021_04_19!A:K,11,FALSE))=TRUE,(IF(ISERROR(VLOOKUP((CONCATENATE(ROUND(C166,0),"-",ROUND(B166+0.1,1))),BW_2021_04_19!A:K,11,FALSE))=TRUE,(IF(ISERROR(VLOOKUP((CONCATENATE(ROUND(C166,0),"-",ROUND(B166-0.2,1))),BW_2021_04_19!A:K,11,FALSE))=TRUE, (IF(ISERROR(VLOOKUP((CONCATENATE(ROUND(C166,0),"-",ROUND(B166+0.2,1))),BW_2021_04_19!A:K,11,FALSE))=TRUE,"0",VLOOKUP((CONCATENATE(ROUND(C166,0),"-",ROUND(B166+0.2,1))),BW_2021_04_19!A:K,11,FALSE))),VLOOKUP((CONCATENATE(ROUND(C166,0),"-",ROUND(B166-0.2,1))),BW_2021_04_19!A:K,11,FALSE))),VLOOKUP((CONCATENATE(ROUND(C166,0),"-",ROUND(B166+0.1,1))),BW_2021_04_19!A:K,11,FALSE))),VLOOKUP((CONCATENATE(ROUND(C166,0),"-",ROUND(B166-0.1,1))),BW_2021_04_19!A:K,11,FALSE))),VLOOKUP(A166,BW_2021_04_19!A:K,11,FALSE))</f>
        <v>213292.48222389101</v>
      </c>
      <c r="N166" s="4">
        <f t="shared" si="56"/>
        <v>213292.48222389101</v>
      </c>
      <c r="O166" s="4">
        <f t="shared" si="57"/>
        <v>904452</v>
      </c>
      <c r="P166" s="4">
        <f>IF(O166="0","0",O166*1000/Proben_Infos!$J$3*Proben_Infos!$K$3*(0.05/Proben_Infos!$L$3)*(0.001/Proben_Infos!$M$3))</f>
        <v>3617808</v>
      </c>
      <c r="Q166" s="16">
        <f>ROUND(100/Proben_Infos!$H$3*P166,0)</f>
        <v>81</v>
      </c>
      <c r="R166" s="12">
        <f>B166+Proben_Infos!$D$3</f>
        <v>16.832176605290499</v>
      </c>
      <c r="S166" s="4" t="str">
        <f t="shared" si="58"/>
        <v>191-16.8</v>
      </c>
      <c r="T166" s="16">
        <f t="shared" si="61"/>
        <v>1530</v>
      </c>
      <c r="U166" s="4">
        <f>F166+Proben_Infos!$G$3</f>
        <v>1517.41152125743</v>
      </c>
      <c r="V166" s="16">
        <f t="shared" si="62"/>
        <v>73.5</v>
      </c>
      <c r="W166" s="4" t="str">
        <f t="shared" si="59"/>
        <v>GC_PBMZ_191_RI_1517</v>
      </c>
      <c r="X166" s="4">
        <f>Proben_Infos!$A$3</f>
        <v>72100736</v>
      </c>
      <c r="Y166" s="12" t="str">
        <f>IF(ISNA(VLOOKUP(D166,Proben_Infos!C:E,3,0)),"",VLOOKUP(D166,Proben_Infos!C:E,3,0))</f>
        <v/>
      </c>
      <c r="Z166" s="16" t="str">
        <f t="shared" si="63"/>
        <v>191-16.8</v>
      </c>
      <c r="AA166" s="16" t="str">
        <f t="shared" si="64"/>
        <v>191-16.9</v>
      </c>
      <c r="AB166" s="16" t="str">
        <f t="shared" si="65"/>
        <v>191-16.7</v>
      </c>
      <c r="AC166" s="16" t="str">
        <f t="shared" si="66"/>
        <v>191-17</v>
      </c>
      <c r="AD166" s="16" t="str">
        <f t="shared" si="67"/>
        <v>191-16.6</v>
      </c>
      <c r="AE166" s="16">
        <f t="shared" si="68"/>
        <v>81</v>
      </c>
      <c r="AF166" s="16" t="str">
        <f t="shared" si="69"/>
        <v>GC_PBMZ_191_RI_1517</v>
      </c>
      <c r="AG166" s="16" t="str">
        <f t="shared" si="70"/>
        <v/>
      </c>
      <c r="AH166" s="12" t="str">
        <f t="shared" si="60"/>
        <v>T</v>
      </c>
      <c r="AI166" s="12" t="str">
        <f>IF(ISNA(VLOOKUP(D166,Proben_Infos!L:O,3,0)),"",VLOOKUP(D166,Proben_Infos!L:O,3,0))</f>
        <v/>
      </c>
      <c r="AJ166" s="16" t="str">
        <f t="shared" si="71"/>
        <v/>
      </c>
      <c r="AK166" s="16">
        <f t="shared" si="72"/>
        <v>5</v>
      </c>
      <c r="AL166" s="16" t="str">
        <f t="shared" si="73"/>
        <v/>
      </c>
      <c r="AM166" s="16" t="str">
        <f t="shared" si="74"/>
        <v/>
      </c>
      <c r="AN166" s="16">
        <f t="shared" si="75"/>
        <v>2</v>
      </c>
      <c r="AO166" s="16">
        <f t="shared" si="76"/>
        <v>5</v>
      </c>
      <c r="AP166" s="16">
        <f t="shared" si="78"/>
        <v>5</v>
      </c>
    </row>
    <row r="167" spans="1:42" x14ac:dyDescent="0.25">
      <c r="A167" s="4" t="str">
        <f t="shared" si="55"/>
        <v>179-16.9</v>
      </c>
      <c r="B167" s="16">
        <v>16.8525945594631</v>
      </c>
      <c r="C167" s="16">
        <v>179</v>
      </c>
      <c r="D167" s="16" t="s">
        <v>1448</v>
      </c>
      <c r="E167" s="16">
        <v>1620</v>
      </c>
      <c r="F167" s="16">
        <v>1519.35990500444</v>
      </c>
      <c r="G167" s="16">
        <v>54.870311566534802</v>
      </c>
      <c r="H167" s="16" t="s">
        <v>1449</v>
      </c>
      <c r="I167" s="16" t="s">
        <v>394</v>
      </c>
      <c r="J167" s="16" t="s">
        <v>5</v>
      </c>
      <c r="K167" s="16">
        <v>110627.039453987</v>
      </c>
      <c r="L167" s="16">
        <v>35607.8548185154</v>
      </c>
      <c r="M167" s="4" t="str">
        <f>IF(ISERROR(VLOOKUP(A167,BW_2021_04_19!A:K,11,FALSE))=TRUE,(IF(ISERROR(VLOOKUP((CONCATENATE(ROUND(C167,0),"-",ROUND(B167-0.1,1))),BW_2021_04_19!A:K,11,FALSE))=TRUE,(IF(ISERROR(VLOOKUP((CONCATENATE(ROUND(C167,0),"-",ROUND(B167+0.1,1))),BW_2021_04_19!A:K,11,FALSE))=TRUE,(IF(ISERROR(VLOOKUP((CONCATENATE(ROUND(C167,0),"-",ROUND(B167-0.2,1))),BW_2021_04_19!A:K,11,FALSE))=TRUE, (IF(ISERROR(VLOOKUP((CONCATENATE(ROUND(C167,0),"-",ROUND(B167+0.2,1))),BW_2021_04_19!A:K,11,FALSE))=TRUE,"0",VLOOKUP((CONCATENATE(ROUND(C167,0),"-",ROUND(B167+0.2,1))),BW_2021_04_19!A:K,11,FALSE))),VLOOKUP((CONCATENATE(ROUND(C167,0),"-",ROUND(B167-0.2,1))),BW_2021_04_19!A:K,11,FALSE))),VLOOKUP((CONCATENATE(ROUND(C167,0),"-",ROUND(B167+0.1,1))),BW_2021_04_19!A:K,11,FALSE))),VLOOKUP((CONCATENATE(ROUND(C167,0),"-",ROUND(B167-0.1,1))),BW_2021_04_19!A:K,11,FALSE))),VLOOKUP(A167,BW_2021_04_19!A:K,11,FALSE))</f>
        <v>0</v>
      </c>
      <c r="N167" s="4" t="str">
        <f t="shared" si="56"/>
        <v>0</v>
      </c>
      <c r="O167" s="4">
        <f t="shared" si="57"/>
        <v>110627</v>
      </c>
      <c r="P167" s="4">
        <f>IF(O167="0","0",O167*1000/Proben_Infos!$J$3*Proben_Infos!$K$3*(0.05/Proben_Infos!$L$3)*(0.001/Proben_Infos!$M$3))</f>
        <v>442508</v>
      </c>
      <c r="Q167" s="16">
        <f>ROUND(100/Proben_Infos!$H$3*P167,0)</f>
        <v>10</v>
      </c>
      <c r="R167" s="12">
        <f>B167+Proben_Infos!$D$3</f>
        <v>16.8446945594631</v>
      </c>
      <c r="S167" s="4" t="str">
        <f t="shared" si="58"/>
        <v>179-16.8</v>
      </c>
      <c r="T167" s="16">
        <f t="shared" si="61"/>
        <v>1620</v>
      </c>
      <c r="U167" s="4">
        <f>F167+Proben_Infos!$G$3</f>
        <v>1518.35990500444</v>
      </c>
      <c r="V167" s="16">
        <f t="shared" si="62"/>
        <v>54.9</v>
      </c>
      <c r="W167" s="4" t="str">
        <f t="shared" si="59"/>
        <v>GC_PBMZ_179_RI_1518</v>
      </c>
      <c r="X167" s="4">
        <f>Proben_Infos!$A$3</f>
        <v>72100736</v>
      </c>
      <c r="Y167" s="12" t="str">
        <f>IF(ISNA(VLOOKUP(D167,Proben_Infos!C:E,3,0)),"",VLOOKUP(D167,Proben_Infos!C:E,3,0))</f>
        <v/>
      </c>
      <c r="Z167" s="16" t="str">
        <f t="shared" si="63"/>
        <v>179-16.8</v>
      </c>
      <c r="AA167" s="16" t="str">
        <f t="shared" si="64"/>
        <v>179-16.9</v>
      </c>
      <c r="AB167" s="16" t="str">
        <f t="shared" si="65"/>
        <v>179-16.7</v>
      </c>
      <c r="AC167" s="16" t="str">
        <f t="shared" si="66"/>
        <v>179-17</v>
      </c>
      <c r="AD167" s="16" t="str">
        <f t="shared" si="67"/>
        <v>179-16.6</v>
      </c>
      <c r="AE167" s="16">
        <f t="shared" si="68"/>
        <v>10</v>
      </c>
      <c r="AF167" s="16" t="str">
        <f t="shared" si="69"/>
        <v>GC_PBMZ_179_RI_1518</v>
      </c>
      <c r="AG167" s="16" t="str">
        <f t="shared" si="70"/>
        <v/>
      </c>
      <c r="AH167" s="12" t="str">
        <f t="shared" si="60"/>
        <v/>
      </c>
      <c r="AI167" s="12" t="str">
        <f>IF(ISNA(VLOOKUP(D167,Proben_Infos!L:O,3,0)),"",VLOOKUP(D167,Proben_Infos!L:O,3,0))</f>
        <v/>
      </c>
      <c r="AJ167" s="16" t="str">
        <f t="shared" si="71"/>
        <v/>
      </c>
      <c r="AK167" s="16">
        <f t="shared" si="72"/>
        <v>5</v>
      </c>
      <c r="AL167" s="16">
        <f t="shared" si="73"/>
        <v>4</v>
      </c>
      <c r="AM167" s="16">
        <f t="shared" si="74"/>
        <v>3</v>
      </c>
      <c r="AN167" s="16">
        <f t="shared" si="75"/>
        <v>2</v>
      </c>
      <c r="AO167" s="16">
        <f t="shared" si="76"/>
        <v>5</v>
      </c>
      <c r="AP167" s="16">
        <f t="shared" si="78"/>
        <v>5</v>
      </c>
    </row>
    <row r="168" spans="1:42" x14ac:dyDescent="0.25">
      <c r="A168" s="4" t="str">
        <f t="shared" si="55"/>
        <v>205-16.9</v>
      </c>
      <c r="B168" s="16">
        <v>16.876070254952101</v>
      </c>
      <c r="C168" s="16">
        <v>205</v>
      </c>
      <c r="D168" s="16">
        <v>6881</v>
      </c>
      <c r="E168" s="16"/>
      <c r="F168" s="16">
        <v>1521.13846783861</v>
      </c>
      <c r="G168" s="16">
        <v>74.485236571258497</v>
      </c>
      <c r="H168" s="16" t="s">
        <v>281</v>
      </c>
      <c r="I168" s="16" t="s">
        <v>282</v>
      </c>
      <c r="J168" s="16" t="s">
        <v>5</v>
      </c>
      <c r="K168" s="16">
        <v>114591.116804725</v>
      </c>
      <c r="L168" s="16">
        <v>69761.538766374302</v>
      </c>
      <c r="M168" s="4" t="str">
        <f>IF(ISERROR(VLOOKUP(A168,BW_2021_04_19!A:K,11,FALSE))=TRUE,(IF(ISERROR(VLOOKUP((CONCATENATE(ROUND(C168,0),"-",ROUND(B168-0.1,1))),BW_2021_04_19!A:K,11,FALSE))=TRUE,(IF(ISERROR(VLOOKUP((CONCATENATE(ROUND(C168,0),"-",ROUND(B168+0.1,1))),BW_2021_04_19!A:K,11,FALSE))=TRUE,(IF(ISERROR(VLOOKUP((CONCATENATE(ROUND(C168,0),"-",ROUND(B168-0.2,1))),BW_2021_04_19!A:K,11,FALSE))=TRUE, (IF(ISERROR(VLOOKUP((CONCATENATE(ROUND(C168,0),"-",ROUND(B168+0.2,1))),BW_2021_04_19!A:K,11,FALSE))=TRUE,"0",VLOOKUP((CONCATENATE(ROUND(C168,0),"-",ROUND(B168+0.2,1))),BW_2021_04_19!A:K,11,FALSE))),VLOOKUP((CONCATENATE(ROUND(C168,0),"-",ROUND(B168-0.2,1))),BW_2021_04_19!A:K,11,FALSE))),VLOOKUP((CONCATENATE(ROUND(C168,0),"-",ROUND(B168+0.1,1))),BW_2021_04_19!A:K,11,FALSE))),VLOOKUP((CONCATENATE(ROUND(C168,0),"-",ROUND(B168-0.1,1))),BW_2021_04_19!A:K,11,FALSE))),VLOOKUP(A168,BW_2021_04_19!A:K,11,FALSE))</f>
        <v>0</v>
      </c>
      <c r="N168" s="4" t="str">
        <f t="shared" si="56"/>
        <v>0</v>
      </c>
      <c r="O168" s="4">
        <f t="shared" si="57"/>
        <v>114591</v>
      </c>
      <c r="P168" s="4">
        <f>IF(O168="0","0",O168*1000/Proben_Infos!$J$3*Proben_Infos!$K$3*(0.05/Proben_Infos!$L$3)*(0.001/Proben_Infos!$M$3))</f>
        <v>458364</v>
      </c>
      <c r="Q168" s="16">
        <f>ROUND(100/Proben_Infos!$H$3*P168,0)</f>
        <v>10</v>
      </c>
      <c r="R168" s="12">
        <f>B168+Proben_Infos!$D$3</f>
        <v>16.868170254952101</v>
      </c>
      <c r="S168" s="4" t="str">
        <f t="shared" si="58"/>
        <v>205-16.9</v>
      </c>
      <c r="T168" s="16" t="str">
        <f t="shared" si="61"/>
        <v/>
      </c>
      <c r="U168" s="4">
        <f>F168+Proben_Infos!$G$3</f>
        <v>1520.13846783861</v>
      </c>
      <c r="V168" s="16">
        <f t="shared" si="62"/>
        <v>74.5</v>
      </c>
      <c r="W168" s="4" t="str">
        <f t="shared" si="59"/>
        <v>GC_PBMZ_205_RI_1520</v>
      </c>
      <c r="X168" s="4">
        <f>Proben_Infos!$A$3</f>
        <v>72100736</v>
      </c>
      <c r="Y168" s="12" t="str">
        <f>IF(ISNA(VLOOKUP(D168,Proben_Infos!C:E,3,0)),"",VLOOKUP(D168,Proben_Infos!C:E,3,0))</f>
        <v/>
      </c>
      <c r="Z168" s="16" t="str">
        <f t="shared" si="63"/>
        <v>205-16.9</v>
      </c>
      <c r="AA168" s="16" t="str">
        <f t="shared" si="64"/>
        <v>205-17</v>
      </c>
      <c r="AB168" s="16" t="str">
        <f t="shared" si="65"/>
        <v>205-16.8</v>
      </c>
      <c r="AC168" s="16" t="str">
        <f t="shared" si="66"/>
        <v>205-17.1</v>
      </c>
      <c r="AD168" s="16" t="str">
        <f t="shared" si="67"/>
        <v>205-16.7</v>
      </c>
      <c r="AE168" s="16">
        <f t="shared" si="68"/>
        <v>10</v>
      </c>
      <c r="AF168" s="16" t="str">
        <f t="shared" si="69"/>
        <v>GC_PBMZ_205_RI_1520</v>
      </c>
      <c r="AG168" s="16" t="str">
        <f t="shared" si="70"/>
        <v/>
      </c>
      <c r="AH168" s="12" t="str">
        <f t="shared" si="60"/>
        <v/>
      </c>
      <c r="AI168" s="12" t="str">
        <f>IF(ISNA(VLOOKUP(D168,Proben_Infos!L:O,3,0)),"",VLOOKUP(D168,Proben_Infos!L:O,3,0))</f>
        <v/>
      </c>
      <c r="AJ168" s="16" t="str">
        <f t="shared" si="71"/>
        <v/>
      </c>
      <c r="AK168" s="16">
        <f t="shared" si="72"/>
        <v>5</v>
      </c>
      <c r="AL168" s="16" t="str">
        <f t="shared" si="73"/>
        <v/>
      </c>
      <c r="AM168" s="16">
        <f t="shared" si="74"/>
        <v>3</v>
      </c>
      <c r="AN168" s="16">
        <f t="shared" si="75"/>
        <v>2</v>
      </c>
      <c r="AO168" s="16">
        <f t="shared" si="76"/>
        <v>5</v>
      </c>
      <c r="AP168" s="16">
        <f t="shared" si="78"/>
        <v>5</v>
      </c>
    </row>
    <row r="169" spans="1:42" x14ac:dyDescent="0.25">
      <c r="A169" s="4" t="str">
        <f t="shared" si="55"/>
        <v>99-16.9</v>
      </c>
      <c r="B169" s="16">
        <v>16.9252800527278</v>
      </c>
      <c r="C169" s="16">
        <v>99</v>
      </c>
      <c r="D169" s="16"/>
      <c r="E169" s="16">
        <v>1515</v>
      </c>
      <c r="F169" s="16">
        <v>1524.8666946526901</v>
      </c>
      <c r="G169" s="16">
        <v>83.955719176941699</v>
      </c>
      <c r="H169" s="16" t="s">
        <v>1829</v>
      </c>
      <c r="I169" s="16"/>
      <c r="J169" s="16" t="s">
        <v>18</v>
      </c>
      <c r="K169" s="16">
        <v>643493.56655481295</v>
      </c>
      <c r="L169" s="16">
        <v>415272.51333811198</v>
      </c>
      <c r="M169" s="4" t="str">
        <f>IF(ISERROR(VLOOKUP(A169,BW_2021_04_19!A:K,11,FALSE))=TRUE,(IF(ISERROR(VLOOKUP((CONCATENATE(ROUND(C169,0),"-",ROUND(B169-0.1,1))),BW_2021_04_19!A:K,11,FALSE))=TRUE,(IF(ISERROR(VLOOKUP((CONCATENATE(ROUND(C169,0),"-",ROUND(B169+0.1,1))),BW_2021_04_19!A:K,11,FALSE))=TRUE,(IF(ISERROR(VLOOKUP((CONCATENATE(ROUND(C169,0),"-",ROUND(B169-0.2,1))),BW_2021_04_19!A:K,11,FALSE))=TRUE, (IF(ISERROR(VLOOKUP((CONCATENATE(ROUND(C169,0),"-",ROUND(B169+0.2,1))),BW_2021_04_19!A:K,11,FALSE))=TRUE,"0",VLOOKUP((CONCATENATE(ROUND(C169,0),"-",ROUND(B169+0.2,1))),BW_2021_04_19!A:K,11,FALSE))),VLOOKUP((CONCATENATE(ROUND(C169,0),"-",ROUND(B169-0.2,1))),BW_2021_04_19!A:K,11,FALSE))),VLOOKUP((CONCATENATE(ROUND(C169,0),"-",ROUND(B169+0.1,1))),BW_2021_04_19!A:K,11,FALSE))),VLOOKUP((CONCATENATE(ROUND(C169,0),"-",ROUND(B169-0.1,1))),BW_2021_04_19!A:K,11,FALSE))),VLOOKUP(A169,BW_2021_04_19!A:K,11,FALSE))</f>
        <v>0</v>
      </c>
      <c r="N169" s="4" t="str">
        <f t="shared" si="56"/>
        <v>0</v>
      </c>
      <c r="O169" s="4">
        <f t="shared" si="57"/>
        <v>643494</v>
      </c>
      <c r="P169" s="4">
        <f>IF(O169="0","0",O169*1000/Proben_Infos!$J$3*Proben_Infos!$K$3*(0.05/Proben_Infos!$L$3)*(0.001/Proben_Infos!$M$3))</f>
        <v>2573976</v>
      </c>
      <c r="Q169" s="16">
        <f>ROUND(100/Proben_Infos!$H$3*P169,0)</f>
        <v>58</v>
      </c>
      <c r="R169" s="12">
        <f>B169+Proben_Infos!$D$3</f>
        <v>16.9173800527278</v>
      </c>
      <c r="S169" s="4" t="str">
        <f t="shared" si="58"/>
        <v>99-16.9</v>
      </c>
      <c r="T169" s="16">
        <f t="shared" si="61"/>
        <v>1515</v>
      </c>
      <c r="U169" s="4">
        <f>F169+Proben_Infos!$G$3</f>
        <v>1523.8666946526901</v>
      </c>
      <c r="V169" s="16">
        <f t="shared" si="62"/>
        <v>84</v>
      </c>
      <c r="W169" s="4" t="str">
        <f t="shared" si="59"/>
        <v>GC_PBMZ_99_RI_1524</v>
      </c>
      <c r="X169" s="4">
        <f>Proben_Infos!$A$3</f>
        <v>72100736</v>
      </c>
      <c r="Y169" s="12" t="str">
        <f>IF(ISNA(VLOOKUP(D169,Proben_Infos!C:E,3,0)),"",VLOOKUP(D169,Proben_Infos!C:E,3,0))</f>
        <v/>
      </c>
      <c r="Z169" s="16" t="str">
        <f t="shared" si="63"/>
        <v>99-16.9</v>
      </c>
      <c r="AA169" s="16" t="str">
        <f t="shared" si="64"/>
        <v>99-17</v>
      </c>
      <c r="AB169" s="16" t="str">
        <f t="shared" si="65"/>
        <v>99-16.8</v>
      </c>
      <c r="AC169" s="16" t="str">
        <f t="shared" si="66"/>
        <v>99-17.1</v>
      </c>
      <c r="AD169" s="16" t="str">
        <f t="shared" si="67"/>
        <v>99-16.7</v>
      </c>
      <c r="AE169" s="16">
        <f t="shared" si="68"/>
        <v>58</v>
      </c>
      <c r="AF169" s="16" t="str">
        <f t="shared" si="69"/>
        <v>GC_BPMZ_99_RI_1515</v>
      </c>
      <c r="AG169" s="16">
        <f t="shared" si="70"/>
        <v>0</v>
      </c>
      <c r="AH169" s="12" t="str">
        <f t="shared" si="60"/>
        <v>T</v>
      </c>
      <c r="AI169" s="12" t="str">
        <f>IF(ISNA(VLOOKUP(D169,Proben_Infos!L:O,3,0)),"",VLOOKUP(D169,Proben_Infos!L:O,3,0))</f>
        <v/>
      </c>
      <c r="AJ169" s="16" t="str">
        <f t="shared" si="71"/>
        <v/>
      </c>
      <c r="AK169" s="16" t="str">
        <f t="shared" si="72"/>
        <v/>
      </c>
      <c r="AL169" s="16" t="str">
        <f t="shared" si="73"/>
        <v/>
      </c>
      <c r="AM169" s="16" t="str">
        <f t="shared" si="74"/>
        <v/>
      </c>
      <c r="AN169" s="16">
        <f t="shared" si="75"/>
        <v>2</v>
      </c>
      <c r="AO169" s="16">
        <f t="shared" si="76"/>
        <v>2</v>
      </c>
      <c r="AP169" s="16">
        <f t="shared" si="78"/>
        <v>2</v>
      </c>
    </row>
    <row r="170" spans="1:42" x14ac:dyDescent="0.25">
      <c r="A170" s="4" t="str">
        <f t="shared" si="55"/>
        <v>154-17</v>
      </c>
      <c r="B170" s="16">
        <v>16.973206541631601</v>
      </c>
      <c r="C170" s="16">
        <v>154</v>
      </c>
      <c r="D170" s="16" t="s">
        <v>620</v>
      </c>
      <c r="E170" s="16">
        <v>1886</v>
      </c>
      <c r="F170" s="16">
        <v>1528.4976955734901</v>
      </c>
      <c r="G170" s="16">
        <v>57.2830793108986</v>
      </c>
      <c r="H170" s="16" t="s">
        <v>621</v>
      </c>
      <c r="I170" s="16" t="s">
        <v>622</v>
      </c>
      <c r="J170" s="16" t="s">
        <v>5</v>
      </c>
      <c r="K170" s="16">
        <v>114120.755088452</v>
      </c>
      <c r="L170" s="16">
        <v>35045.787171657001</v>
      </c>
      <c r="M170" s="4" t="str">
        <f>IF(ISERROR(VLOOKUP(A170,BW_2021_04_19!A:K,11,FALSE))=TRUE,(IF(ISERROR(VLOOKUP((CONCATENATE(ROUND(C170,0),"-",ROUND(B170-0.1,1))),BW_2021_04_19!A:K,11,FALSE))=TRUE,(IF(ISERROR(VLOOKUP((CONCATENATE(ROUND(C170,0),"-",ROUND(B170+0.1,1))),BW_2021_04_19!A:K,11,FALSE))=TRUE,(IF(ISERROR(VLOOKUP((CONCATENATE(ROUND(C170,0),"-",ROUND(B170-0.2,1))),BW_2021_04_19!A:K,11,FALSE))=TRUE, (IF(ISERROR(VLOOKUP((CONCATENATE(ROUND(C170,0),"-",ROUND(B170+0.2,1))),BW_2021_04_19!A:K,11,FALSE))=TRUE,"0",VLOOKUP((CONCATENATE(ROUND(C170,0),"-",ROUND(B170+0.2,1))),BW_2021_04_19!A:K,11,FALSE))),VLOOKUP((CONCATENATE(ROUND(C170,0),"-",ROUND(B170-0.2,1))),BW_2021_04_19!A:K,11,FALSE))),VLOOKUP((CONCATENATE(ROUND(C170,0),"-",ROUND(B170+0.1,1))),BW_2021_04_19!A:K,11,FALSE))),VLOOKUP((CONCATENATE(ROUND(C170,0),"-",ROUND(B170-0.1,1))),BW_2021_04_19!A:K,11,FALSE))),VLOOKUP(A170,BW_2021_04_19!A:K,11,FALSE))</f>
        <v>0</v>
      </c>
      <c r="N170" s="4" t="str">
        <f t="shared" si="56"/>
        <v>0</v>
      </c>
      <c r="O170" s="4">
        <f t="shared" si="57"/>
        <v>114121</v>
      </c>
      <c r="P170" s="4">
        <f>IF(O170="0","0",O170*1000/Proben_Infos!$J$3*Proben_Infos!$K$3*(0.05/Proben_Infos!$L$3)*(0.001/Proben_Infos!$M$3))</f>
        <v>456484</v>
      </c>
      <c r="Q170" s="16">
        <f>ROUND(100/Proben_Infos!$H$3*P170,0)</f>
        <v>10</v>
      </c>
      <c r="R170" s="12">
        <f>B170+Proben_Infos!$D$3</f>
        <v>16.965306541631602</v>
      </c>
      <c r="S170" s="4" t="str">
        <f t="shared" si="58"/>
        <v>154-17</v>
      </c>
      <c r="T170" s="16">
        <f t="shared" si="61"/>
        <v>1886</v>
      </c>
      <c r="U170" s="4">
        <f>F170+Proben_Infos!$G$3</f>
        <v>1527.4976955734901</v>
      </c>
      <c r="V170" s="16">
        <f t="shared" si="62"/>
        <v>57.3</v>
      </c>
      <c r="W170" s="4" t="str">
        <f t="shared" si="59"/>
        <v>GC_PBMZ_154_RI_1527</v>
      </c>
      <c r="X170" s="4">
        <f>Proben_Infos!$A$3</f>
        <v>72100736</v>
      </c>
      <c r="Y170" s="12" t="str">
        <f>IF(ISNA(VLOOKUP(D170,Proben_Infos!C:E,3,0)),"",VLOOKUP(D170,Proben_Infos!C:E,3,0))</f>
        <v/>
      </c>
      <c r="Z170" s="16" t="str">
        <f t="shared" si="63"/>
        <v>154-17</v>
      </c>
      <c r="AA170" s="16" t="str">
        <f t="shared" si="64"/>
        <v>154-17.1</v>
      </c>
      <c r="AB170" s="16" t="str">
        <f t="shared" si="65"/>
        <v>154-16.9</v>
      </c>
      <c r="AC170" s="16" t="str">
        <f t="shared" si="66"/>
        <v>154-17.2</v>
      </c>
      <c r="AD170" s="16" t="str">
        <f t="shared" si="67"/>
        <v>154-16.8</v>
      </c>
      <c r="AE170" s="16">
        <f t="shared" si="68"/>
        <v>10</v>
      </c>
      <c r="AF170" s="16" t="str">
        <f t="shared" si="69"/>
        <v>GC_PBMZ_154_RI_1527</v>
      </c>
      <c r="AG170" s="16" t="str">
        <f t="shared" si="70"/>
        <v/>
      </c>
      <c r="AH170" s="12" t="str">
        <f t="shared" si="60"/>
        <v/>
      </c>
      <c r="AI170" s="12" t="str">
        <f>IF(ISNA(VLOOKUP(D170,Proben_Infos!L:O,3,0)),"",VLOOKUP(D170,Proben_Infos!L:O,3,0))</f>
        <v/>
      </c>
      <c r="AJ170" s="16" t="str">
        <f t="shared" si="71"/>
        <v/>
      </c>
      <c r="AK170" s="16">
        <f t="shared" si="72"/>
        <v>5</v>
      </c>
      <c r="AL170" s="16">
        <f t="shared" si="73"/>
        <v>4</v>
      </c>
      <c r="AM170" s="16">
        <f t="shared" si="74"/>
        <v>3</v>
      </c>
      <c r="AN170" s="16">
        <f t="shared" si="75"/>
        <v>2</v>
      </c>
      <c r="AO170" s="16">
        <f t="shared" si="76"/>
        <v>5</v>
      </c>
      <c r="AP170" s="16">
        <f t="shared" si="78"/>
        <v>5</v>
      </c>
    </row>
    <row r="171" spans="1:42" x14ac:dyDescent="0.25">
      <c r="A171" s="4" t="str">
        <f t="shared" si="55"/>
        <v>72-17</v>
      </c>
      <c r="B171" s="16">
        <v>17.003347624831701</v>
      </c>
      <c r="C171" s="16">
        <v>72</v>
      </c>
      <c r="D171" s="16" t="s">
        <v>1830</v>
      </c>
      <c r="E171" s="16">
        <v>1529</v>
      </c>
      <c r="F171" s="16">
        <v>1530.7812407143199</v>
      </c>
      <c r="G171" s="16">
        <v>66.199345771711606</v>
      </c>
      <c r="H171" s="16" t="s">
        <v>1831</v>
      </c>
      <c r="I171" s="16" t="s">
        <v>1832</v>
      </c>
      <c r="J171" s="16" t="s">
        <v>1767</v>
      </c>
      <c r="K171" s="16">
        <v>489339.460574714</v>
      </c>
      <c r="L171" s="16">
        <v>211656.19911397001</v>
      </c>
      <c r="M171" s="4">
        <f>IF(ISERROR(VLOOKUP(A171,BW_2021_04_19!A:K,11,FALSE))=TRUE,(IF(ISERROR(VLOOKUP((CONCATENATE(ROUND(C171,0),"-",ROUND(B171-0.1,1))),BW_2021_04_19!A:K,11,FALSE))=TRUE,(IF(ISERROR(VLOOKUP((CONCATENATE(ROUND(C171,0),"-",ROUND(B171+0.1,1))),BW_2021_04_19!A:K,11,FALSE))=TRUE,(IF(ISERROR(VLOOKUP((CONCATENATE(ROUND(C171,0),"-",ROUND(B171-0.2,1))),BW_2021_04_19!A:K,11,FALSE))=TRUE, (IF(ISERROR(VLOOKUP((CONCATENATE(ROUND(C171,0),"-",ROUND(B171+0.2,1))),BW_2021_04_19!A:K,11,FALSE))=TRUE,"0",VLOOKUP((CONCATENATE(ROUND(C171,0),"-",ROUND(B171+0.2,1))),BW_2021_04_19!A:K,11,FALSE))),VLOOKUP((CONCATENATE(ROUND(C171,0),"-",ROUND(B171-0.2,1))),BW_2021_04_19!A:K,11,FALSE))),VLOOKUP((CONCATENATE(ROUND(C171,0),"-",ROUND(B171+0.1,1))),BW_2021_04_19!A:K,11,FALSE))),VLOOKUP((CONCATENATE(ROUND(C171,0),"-",ROUND(B171-0.1,1))),BW_2021_04_19!A:K,11,FALSE))),VLOOKUP(A171,BW_2021_04_19!A:K,11,FALSE))</f>
        <v>82349.213913457497</v>
      </c>
      <c r="N171" s="4">
        <f t="shared" si="56"/>
        <v>82349.213913457497</v>
      </c>
      <c r="O171" s="4">
        <f t="shared" si="57"/>
        <v>406990</v>
      </c>
      <c r="P171" s="4">
        <f>IF(O171="0","0",O171*1000/Proben_Infos!$J$3*Proben_Infos!$K$3*(0.05/Proben_Infos!$L$3)*(0.001/Proben_Infos!$M$3))</f>
        <v>1627960</v>
      </c>
      <c r="Q171" s="16">
        <f>ROUND(100/Proben_Infos!$H$3*P171,0)</f>
        <v>37</v>
      </c>
      <c r="R171" s="12">
        <f>B171+Proben_Infos!$D$3</f>
        <v>16.995447624831701</v>
      </c>
      <c r="S171" s="4" t="str">
        <f t="shared" si="58"/>
        <v>72-17</v>
      </c>
      <c r="T171" s="16">
        <f t="shared" si="61"/>
        <v>1529</v>
      </c>
      <c r="U171" s="4">
        <f>F171+Proben_Infos!$G$3</f>
        <v>1529.7812407143199</v>
      </c>
      <c r="V171" s="16">
        <f t="shared" si="62"/>
        <v>66.2</v>
      </c>
      <c r="W171" s="4" t="str">
        <f t="shared" si="59"/>
        <v>GC_PBMZ_72_RI_1530</v>
      </c>
      <c r="X171" s="4">
        <f>Proben_Infos!$A$3</f>
        <v>72100736</v>
      </c>
      <c r="Y171" s="12" t="str">
        <f>IF(ISNA(VLOOKUP(D171,Proben_Infos!C:E,3,0)),"",VLOOKUP(D171,Proben_Infos!C:E,3,0))</f>
        <v/>
      </c>
      <c r="Z171" s="16" t="str">
        <f t="shared" si="63"/>
        <v>72-17</v>
      </c>
      <c r="AA171" s="16" t="str">
        <f t="shared" si="64"/>
        <v>72-17.1</v>
      </c>
      <c r="AB171" s="16" t="str">
        <f t="shared" si="65"/>
        <v>72-16.9</v>
      </c>
      <c r="AC171" s="16" t="str">
        <f t="shared" si="66"/>
        <v>72-17.2</v>
      </c>
      <c r="AD171" s="16" t="str">
        <f t="shared" si="67"/>
        <v>72-16.8</v>
      </c>
      <c r="AE171" s="16">
        <f t="shared" si="68"/>
        <v>37</v>
      </c>
      <c r="AF171" s="16" t="str">
        <f t="shared" si="69"/>
        <v>GC_PBMZ_72_RI_1530</v>
      </c>
      <c r="AG171" s="16" t="str">
        <f t="shared" si="70"/>
        <v/>
      </c>
      <c r="AH171" s="12" t="str">
        <f t="shared" si="60"/>
        <v/>
      </c>
      <c r="AI171" s="12" t="str">
        <f>IF(ISNA(VLOOKUP(D171,Proben_Infos!L:O,3,0)),"",VLOOKUP(D171,Proben_Infos!L:O,3,0))</f>
        <v/>
      </c>
      <c r="AJ171" s="16" t="str">
        <f t="shared" si="71"/>
        <v/>
      </c>
      <c r="AK171" s="16">
        <f t="shared" si="72"/>
        <v>5</v>
      </c>
      <c r="AL171" s="16" t="str">
        <f t="shared" si="73"/>
        <v/>
      </c>
      <c r="AM171" s="16">
        <f t="shared" si="74"/>
        <v>3</v>
      </c>
      <c r="AN171" s="16">
        <f t="shared" si="75"/>
        <v>2</v>
      </c>
      <c r="AO171" s="16">
        <f t="shared" si="76"/>
        <v>5</v>
      </c>
      <c r="AP171" s="16">
        <f t="shared" si="78"/>
        <v>5</v>
      </c>
    </row>
    <row r="172" spans="1:42" x14ac:dyDescent="0.25">
      <c r="A172" s="4" t="str">
        <f t="shared" si="55"/>
        <v>72-17</v>
      </c>
      <c r="B172" s="16">
        <v>17.003673403456201</v>
      </c>
      <c r="C172" s="16">
        <v>72.099998474121094</v>
      </c>
      <c r="D172" s="16" t="s">
        <v>1450</v>
      </c>
      <c r="E172" s="16">
        <v>964</v>
      </c>
      <c r="F172" s="16">
        <v>1530.8059223155001</v>
      </c>
      <c r="G172" s="16">
        <v>69.318537586573498</v>
      </c>
      <c r="H172" s="16" t="s">
        <v>1451</v>
      </c>
      <c r="I172" s="16" t="s">
        <v>825</v>
      </c>
      <c r="J172" s="16" t="s">
        <v>5</v>
      </c>
      <c r="K172" s="16">
        <v>251134.26012779601</v>
      </c>
      <c r="L172" s="16">
        <v>211656.19911397001</v>
      </c>
      <c r="M172" s="4">
        <f>IF(ISERROR(VLOOKUP(A172,BW_2021_04_19!A:K,11,FALSE))=TRUE,(IF(ISERROR(VLOOKUP((CONCATENATE(ROUND(C172,0),"-",ROUND(B172-0.1,1))),BW_2021_04_19!A:K,11,FALSE))=TRUE,(IF(ISERROR(VLOOKUP((CONCATENATE(ROUND(C172,0),"-",ROUND(B172+0.1,1))),BW_2021_04_19!A:K,11,FALSE))=TRUE,(IF(ISERROR(VLOOKUP((CONCATENATE(ROUND(C172,0),"-",ROUND(B172-0.2,1))),BW_2021_04_19!A:K,11,FALSE))=TRUE, (IF(ISERROR(VLOOKUP((CONCATENATE(ROUND(C172,0),"-",ROUND(B172+0.2,1))),BW_2021_04_19!A:K,11,FALSE))=TRUE,"0",VLOOKUP((CONCATENATE(ROUND(C172,0),"-",ROUND(B172+0.2,1))),BW_2021_04_19!A:K,11,FALSE))),VLOOKUP((CONCATENATE(ROUND(C172,0),"-",ROUND(B172-0.2,1))),BW_2021_04_19!A:K,11,FALSE))),VLOOKUP((CONCATENATE(ROUND(C172,0),"-",ROUND(B172+0.1,1))),BW_2021_04_19!A:K,11,FALSE))),VLOOKUP((CONCATENATE(ROUND(C172,0),"-",ROUND(B172-0.1,1))),BW_2021_04_19!A:K,11,FALSE))),VLOOKUP(A172,BW_2021_04_19!A:K,11,FALSE))</f>
        <v>82349.213913457497</v>
      </c>
      <c r="N172" s="4">
        <f t="shared" si="56"/>
        <v>82349.213913457497</v>
      </c>
      <c r="O172" s="4">
        <f t="shared" si="57"/>
        <v>168785</v>
      </c>
      <c r="P172" s="4">
        <f>IF(O172="0","0",O172*1000/Proben_Infos!$J$3*Proben_Infos!$K$3*(0.05/Proben_Infos!$L$3)*(0.001/Proben_Infos!$M$3))</f>
        <v>675140</v>
      </c>
      <c r="Q172" s="16">
        <f>ROUND(100/Proben_Infos!$H$3*P172,0)</f>
        <v>15</v>
      </c>
      <c r="R172" s="12">
        <f>B172+Proben_Infos!$D$3</f>
        <v>16.995773403456202</v>
      </c>
      <c r="S172" s="4" t="str">
        <f t="shared" si="58"/>
        <v>72-17</v>
      </c>
      <c r="T172" s="16">
        <f t="shared" si="61"/>
        <v>964</v>
      </c>
      <c r="U172" s="4">
        <f>F172+Proben_Infos!$G$3</f>
        <v>1529.8059223155001</v>
      </c>
      <c r="V172" s="16">
        <f t="shared" si="62"/>
        <v>69.3</v>
      </c>
      <c r="W172" s="4" t="str">
        <f t="shared" si="59"/>
        <v>GC_PBMZ_72_RI_1530</v>
      </c>
      <c r="X172" s="4">
        <f>Proben_Infos!$A$3</f>
        <v>72100736</v>
      </c>
      <c r="Y172" s="12" t="str">
        <f>IF(ISNA(VLOOKUP(D172,Proben_Infos!C:E,3,0)),"",VLOOKUP(D172,Proben_Infos!C:E,3,0))</f>
        <v/>
      </c>
      <c r="Z172" s="16" t="str">
        <f t="shared" si="63"/>
        <v>72-17</v>
      </c>
      <c r="AA172" s="16" t="str">
        <f t="shared" si="64"/>
        <v>72-17.1</v>
      </c>
      <c r="AB172" s="16" t="str">
        <f t="shared" si="65"/>
        <v>72-16.9</v>
      </c>
      <c r="AC172" s="16" t="str">
        <f t="shared" si="66"/>
        <v>72-17.2</v>
      </c>
      <c r="AD172" s="16" t="str">
        <f t="shared" si="67"/>
        <v>72-16.8</v>
      </c>
      <c r="AE172" s="16">
        <f t="shared" si="68"/>
        <v>15</v>
      </c>
      <c r="AF172" s="16" t="str">
        <f t="shared" si="69"/>
        <v>GC_PBMZ_72_RI_1530</v>
      </c>
      <c r="AG172" s="16" t="str">
        <f t="shared" si="70"/>
        <v/>
      </c>
      <c r="AH172" s="12" t="str">
        <f t="shared" si="60"/>
        <v/>
      </c>
      <c r="AI172" s="12" t="str">
        <f>IF(ISNA(VLOOKUP(D172,Proben_Infos!L:O,3,0)),"",VLOOKUP(D172,Proben_Infos!L:O,3,0))</f>
        <v/>
      </c>
      <c r="AJ172" s="16" t="str">
        <f t="shared" si="71"/>
        <v/>
      </c>
      <c r="AK172" s="16">
        <f t="shared" si="72"/>
        <v>5</v>
      </c>
      <c r="AL172" s="16">
        <f t="shared" si="73"/>
        <v>4</v>
      </c>
      <c r="AM172" s="16">
        <f t="shared" si="74"/>
        <v>3</v>
      </c>
      <c r="AN172" s="16">
        <f t="shared" si="75"/>
        <v>2</v>
      </c>
      <c r="AO172" s="16">
        <f t="shared" si="76"/>
        <v>5</v>
      </c>
      <c r="AP172" s="16">
        <f t="shared" si="78"/>
        <v>5</v>
      </c>
    </row>
    <row r="173" spans="1:42" x14ac:dyDescent="0.25">
      <c r="A173" s="4" t="str">
        <f t="shared" si="55"/>
        <v>116-17</v>
      </c>
      <c r="B173" s="16">
        <v>17.032019258492401</v>
      </c>
      <c r="C173" s="16">
        <v>116</v>
      </c>
      <c r="D173" s="16"/>
      <c r="E173" s="16">
        <v>1524</v>
      </c>
      <c r="F173" s="16">
        <v>1532.9534575948701</v>
      </c>
      <c r="G173" s="16">
        <v>88.633802662924595</v>
      </c>
      <c r="H173" s="16" t="s">
        <v>1833</v>
      </c>
      <c r="I173" s="16"/>
      <c r="J173" s="16" t="s">
        <v>18</v>
      </c>
      <c r="K173" s="16">
        <v>1424193.9743757199</v>
      </c>
      <c r="L173" s="16">
        <v>262716.99997088301</v>
      </c>
      <c r="M173" s="4" t="str">
        <f>IF(ISERROR(VLOOKUP(A173,BW_2021_04_19!A:K,11,FALSE))=TRUE,(IF(ISERROR(VLOOKUP((CONCATENATE(ROUND(C173,0),"-",ROUND(B173-0.1,1))),BW_2021_04_19!A:K,11,FALSE))=TRUE,(IF(ISERROR(VLOOKUP((CONCATENATE(ROUND(C173,0),"-",ROUND(B173+0.1,1))),BW_2021_04_19!A:K,11,FALSE))=TRUE,(IF(ISERROR(VLOOKUP((CONCATENATE(ROUND(C173,0),"-",ROUND(B173-0.2,1))),BW_2021_04_19!A:K,11,FALSE))=TRUE, (IF(ISERROR(VLOOKUP((CONCATENATE(ROUND(C173,0),"-",ROUND(B173+0.2,1))),BW_2021_04_19!A:K,11,FALSE))=TRUE,"0",VLOOKUP((CONCATENATE(ROUND(C173,0),"-",ROUND(B173+0.2,1))),BW_2021_04_19!A:K,11,FALSE))),VLOOKUP((CONCATENATE(ROUND(C173,0),"-",ROUND(B173-0.2,1))),BW_2021_04_19!A:K,11,FALSE))),VLOOKUP((CONCATENATE(ROUND(C173,0),"-",ROUND(B173+0.1,1))),BW_2021_04_19!A:K,11,FALSE))),VLOOKUP((CONCATENATE(ROUND(C173,0),"-",ROUND(B173-0.1,1))),BW_2021_04_19!A:K,11,FALSE))),VLOOKUP(A173,BW_2021_04_19!A:K,11,FALSE))</f>
        <v>0</v>
      </c>
      <c r="N173" s="4" t="str">
        <f t="shared" si="56"/>
        <v>0</v>
      </c>
      <c r="O173" s="4">
        <f t="shared" si="57"/>
        <v>1424194</v>
      </c>
      <c r="P173" s="4">
        <f>IF(O173="0","0",O173*1000/Proben_Infos!$J$3*Proben_Infos!$K$3*(0.05/Proben_Infos!$L$3)*(0.001/Proben_Infos!$M$3))</f>
        <v>5696776</v>
      </c>
      <c r="Q173" s="16">
        <f>ROUND(100/Proben_Infos!$H$3*P173,0)</f>
        <v>128</v>
      </c>
      <c r="R173" s="12">
        <f>B173+Proben_Infos!$D$3</f>
        <v>17.024119258492401</v>
      </c>
      <c r="S173" s="4" t="str">
        <f t="shared" si="58"/>
        <v>116-17</v>
      </c>
      <c r="T173" s="16">
        <f t="shared" si="61"/>
        <v>1524</v>
      </c>
      <c r="U173" s="4">
        <f>F173+Proben_Infos!$G$3</f>
        <v>1531.9534575948701</v>
      </c>
      <c r="V173" s="16">
        <f t="shared" si="62"/>
        <v>88.6</v>
      </c>
      <c r="W173" s="4" t="str">
        <f t="shared" si="59"/>
        <v>GC_PBMZ_116_RI_1532</v>
      </c>
      <c r="X173" s="4">
        <f>Proben_Infos!$A$3</f>
        <v>72100736</v>
      </c>
      <c r="Y173" s="12" t="str">
        <f>IF(ISNA(VLOOKUP(D173,Proben_Infos!C:E,3,0)),"",VLOOKUP(D173,Proben_Infos!C:E,3,0))</f>
        <v/>
      </c>
      <c r="Z173" s="16" t="str">
        <f t="shared" si="63"/>
        <v>116-17</v>
      </c>
      <c r="AA173" s="16" t="str">
        <f t="shared" si="64"/>
        <v>116-17.1</v>
      </c>
      <c r="AB173" s="16" t="str">
        <f t="shared" si="65"/>
        <v>116-16.9</v>
      </c>
      <c r="AC173" s="16" t="str">
        <f t="shared" si="66"/>
        <v>116-17.2</v>
      </c>
      <c r="AD173" s="16" t="str">
        <f t="shared" si="67"/>
        <v>116-16.8</v>
      </c>
      <c r="AE173" s="16">
        <f t="shared" si="68"/>
        <v>128</v>
      </c>
      <c r="AF173" s="16" t="str">
        <f t="shared" si="69"/>
        <v>GC_BPMZ_116_RI_1524</v>
      </c>
      <c r="AG173" s="16">
        <f t="shared" si="70"/>
        <v>0</v>
      </c>
      <c r="AH173" s="12" t="str">
        <f t="shared" si="60"/>
        <v>T</v>
      </c>
      <c r="AI173" s="12" t="str">
        <f>IF(ISNA(VLOOKUP(D173,Proben_Infos!L:O,3,0)),"",VLOOKUP(D173,Proben_Infos!L:O,3,0))</f>
        <v/>
      </c>
      <c r="AJ173" s="16" t="str">
        <f t="shared" si="71"/>
        <v/>
      </c>
      <c r="AK173" s="16" t="str">
        <f t="shared" si="72"/>
        <v/>
      </c>
      <c r="AL173" s="16" t="str">
        <f t="shared" si="73"/>
        <v/>
      </c>
      <c r="AM173" s="16" t="str">
        <f t="shared" si="74"/>
        <v/>
      </c>
      <c r="AN173" s="16">
        <f t="shared" si="75"/>
        <v>2</v>
      </c>
      <c r="AO173" s="16">
        <f t="shared" si="76"/>
        <v>2</v>
      </c>
      <c r="AP173" s="16">
        <f t="shared" si="78"/>
        <v>2</v>
      </c>
    </row>
    <row r="174" spans="1:42" x14ac:dyDescent="0.25">
      <c r="A174" s="4" t="str">
        <f t="shared" si="55"/>
        <v>138-17.1</v>
      </c>
      <c r="B174" s="16">
        <v>17.076987329227101</v>
      </c>
      <c r="C174" s="16">
        <v>138.10000610351599</v>
      </c>
      <c r="D174" s="16" t="s">
        <v>1452</v>
      </c>
      <c r="E174" s="16">
        <v>982</v>
      </c>
      <c r="F174" s="16">
        <v>1536.36032319213</v>
      </c>
      <c r="G174" s="16">
        <v>59.7443149766302</v>
      </c>
      <c r="H174" s="16" t="s">
        <v>1453</v>
      </c>
      <c r="I174" s="16" t="s">
        <v>1454</v>
      </c>
      <c r="J174" s="16" t="s">
        <v>5</v>
      </c>
      <c r="K174" s="16">
        <v>176131.137461643</v>
      </c>
      <c r="L174" s="16">
        <v>39701.388222045302</v>
      </c>
      <c r="M174" s="4" t="str">
        <f>IF(ISERROR(VLOOKUP(A174,BW_2021_04_19!A:K,11,FALSE))=TRUE,(IF(ISERROR(VLOOKUP((CONCATENATE(ROUND(C174,0),"-",ROUND(B174-0.1,1))),BW_2021_04_19!A:K,11,FALSE))=TRUE,(IF(ISERROR(VLOOKUP((CONCATENATE(ROUND(C174,0),"-",ROUND(B174+0.1,1))),BW_2021_04_19!A:K,11,FALSE))=TRUE,(IF(ISERROR(VLOOKUP((CONCATENATE(ROUND(C174,0),"-",ROUND(B174-0.2,1))),BW_2021_04_19!A:K,11,FALSE))=TRUE, (IF(ISERROR(VLOOKUP((CONCATENATE(ROUND(C174,0),"-",ROUND(B174+0.2,1))),BW_2021_04_19!A:K,11,FALSE))=TRUE,"0",VLOOKUP((CONCATENATE(ROUND(C174,0),"-",ROUND(B174+0.2,1))),BW_2021_04_19!A:K,11,FALSE))),VLOOKUP((CONCATENATE(ROUND(C174,0),"-",ROUND(B174-0.2,1))),BW_2021_04_19!A:K,11,FALSE))),VLOOKUP((CONCATENATE(ROUND(C174,0),"-",ROUND(B174+0.1,1))),BW_2021_04_19!A:K,11,FALSE))),VLOOKUP((CONCATENATE(ROUND(C174,0),"-",ROUND(B174-0.1,1))),BW_2021_04_19!A:K,11,FALSE))),VLOOKUP(A174,BW_2021_04_19!A:K,11,FALSE))</f>
        <v>0</v>
      </c>
      <c r="N174" s="4" t="str">
        <f t="shared" si="56"/>
        <v>0</v>
      </c>
      <c r="O174" s="4">
        <f t="shared" si="57"/>
        <v>176131</v>
      </c>
      <c r="P174" s="4">
        <f>IF(O174="0","0",O174*1000/Proben_Infos!$J$3*Proben_Infos!$K$3*(0.05/Proben_Infos!$L$3)*(0.001/Proben_Infos!$M$3))</f>
        <v>704524</v>
      </c>
      <c r="Q174" s="16">
        <f>ROUND(100/Proben_Infos!$H$3*P174,0)</f>
        <v>16</v>
      </c>
      <c r="R174" s="12">
        <f>B174+Proben_Infos!$D$3</f>
        <v>17.069087329227102</v>
      </c>
      <c r="S174" s="4" t="str">
        <f t="shared" si="58"/>
        <v>138-17.1</v>
      </c>
      <c r="T174" s="16">
        <f t="shared" si="61"/>
        <v>982</v>
      </c>
      <c r="U174" s="4">
        <f>F174+Proben_Infos!$G$3</f>
        <v>1535.36032319213</v>
      </c>
      <c r="V174" s="16">
        <f t="shared" si="62"/>
        <v>59.7</v>
      </c>
      <c r="W174" s="4" t="str">
        <f t="shared" si="59"/>
        <v>GC_PBMZ_138_RI_1535</v>
      </c>
      <c r="X174" s="4">
        <f>Proben_Infos!$A$3</f>
        <v>72100736</v>
      </c>
      <c r="Y174" s="12" t="str">
        <f>IF(ISNA(VLOOKUP(D174,Proben_Infos!C:E,3,0)),"",VLOOKUP(D174,Proben_Infos!C:E,3,0))</f>
        <v/>
      </c>
      <c r="Z174" s="16" t="str">
        <f t="shared" si="63"/>
        <v>138-17.1</v>
      </c>
      <c r="AA174" s="16" t="str">
        <f t="shared" si="64"/>
        <v>138-17.2</v>
      </c>
      <c r="AB174" s="16" t="str">
        <f t="shared" si="65"/>
        <v>138-17</v>
      </c>
      <c r="AC174" s="16" t="str">
        <f t="shared" si="66"/>
        <v>138-17.3</v>
      </c>
      <c r="AD174" s="16" t="str">
        <f t="shared" si="67"/>
        <v>138-16.9</v>
      </c>
      <c r="AE174" s="16">
        <f t="shared" si="68"/>
        <v>16</v>
      </c>
      <c r="AF174" s="16" t="str">
        <f t="shared" si="69"/>
        <v>GC_PBMZ_138_RI_1535</v>
      </c>
      <c r="AG174" s="16" t="str">
        <f t="shared" si="70"/>
        <v/>
      </c>
      <c r="AH174" s="12" t="str">
        <f t="shared" si="60"/>
        <v/>
      </c>
      <c r="AI174" s="12" t="str">
        <f>IF(ISNA(VLOOKUP(D174,Proben_Infos!L:O,3,0)),"",VLOOKUP(D174,Proben_Infos!L:O,3,0))</f>
        <v/>
      </c>
      <c r="AJ174" s="16" t="str">
        <f t="shared" si="71"/>
        <v/>
      </c>
      <c r="AK174" s="16">
        <f t="shared" si="72"/>
        <v>5</v>
      </c>
      <c r="AL174" s="16">
        <f t="shared" si="73"/>
        <v>4</v>
      </c>
      <c r="AM174" s="16">
        <f t="shared" si="74"/>
        <v>3</v>
      </c>
      <c r="AN174" s="16">
        <f t="shared" si="75"/>
        <v>2</v>
      </c>
      <c r="AO174" s="16">
        <f t="shared" si="76"/>
        <v>5</v>
      </c>
      <c r="AP174" s="16">
        <f t="shared" si="78"/>
        <v>5</v>
      </c>
    </row>
    <row r="175" spans="1:42" x14ac:dyDescent="0.25">
      <c r="A175" s="4" t="str">
        <f t="shared" si="55"/>
        <v>71-17.2</v>
      </c>
      <c r="B175" s="16">
        <v>17.176513118446</v>
      </c>
      <c r="C175" s="16">
        <v>71</v>
      </c>
      <c r="D175" s="16" t="s">
        <v>300</v>
      </c>
      <c r="E175" s="16">
        <v>1185</v>
      </c>
      <c r="F175" s="16">
        <v>1543.90058413264</v>
      </c>
      <c r="G175" s="16">
        <v>58.539688005332401</v>
      </c>
      <c r="H175" s="16" t="s">
        <v>753</v>
      </c>
      <c r="I175" s="16" t="s">
        <v>26</v>
      </c>
      <c r="J175" s="16" t="s">
        <v>5</v>
      </c>
      <c r="K175" s="16">
        <v>629986.22127325402</v>
      </c>
      <c r="L175" s="16">
        <v>85124.974919087705</v>
      </c>
      <c r="M175" s="4">
        <f>IF(ISERROR(VLOOKUP(A175,BW_2021_04_19!A:K,11,FALSE))=TRUE,(IF(ISERROR(VLOOKUP((CONCATENATE(ROUND(C175,0),"-",ROUND(B175-0.1,1))),BW_2021_04_19!A:K,11,FALSE))=TRUE,(IF(ISERROR(VLOOKUP((CONCATENATE(ROUND(C175,0),"-",ROUND(B175+0.1,1))),BW_2021_04_19!A:K,11,FALSE))=TRUE,(IF(ISERROR(VLOOKUP((CONCATENATE(ROUND(C175,0),"-",ROUND(B175-0.2,1))),BW_2021_04_19!A:K,11,FALSE))=TRUE, (IF(ISERROR(VLOOKUP((CONCATENATE(ROUND(C175,0),"-",ROUND(B175+0.2,1))),BW_2021_04_19!A:K,11,FALSE))=TRUE,"0",VLOOKUP((CONCATENATE(ROUND(C175,0),"-",ROUND(B175+0.2,1))),BW_2021_04_19!A:K,11,FALSE))),VLOOKUP((CONCATENATE(ROUND(C175,0),"-",ROUND(B175-0.2,1))),BW_2021_04_19!A:K,11,FALSE))),VLOOKUP((CONCATENATE(ROUND(C175,0),"-",ROUND(B175+0.1,1))),BW_2021_04_19!A:K,11,FALSE))),VLOOKUP((CONCATENATE(ROUND(C175,0),"-",ROUND(B175-0.1,1))),BW_2021_04_19!A:K,11,FALSE))),VLOOKUP(A175,BW_2021_04_19!A:K,11,FALSE))</f>
        <v>172507.95864073001</v>
      </c>
      <c r="N175" s="4">
        <f t="shared" si="56"/>
        <v>172507.95864073001</v>
      </c>
      <c r="O175" s="4">
        <f t="shared" si="57"/>
        <v>457478</v>
      </c>
      <c r="P175" s="4">
        <f>IF(O175="0","0",O175*1000/Proben_Infos!$J$3*Proben_Infos!$K$3*(0.05/Proben_Infos!$L$3)*(0.001/Proben_Infos!$M$3))</f>
        <v>1829912</v>
      </c>
      <c r="Q175" s="16">
        <f>ROUND(100/Proben_Infos!$H$3*P175,0)</f>
        <v>41</v>
      </c>
      <c r="R175" s="12">
        <f>B175+Proben_Infos!$D$3</f>
        <v>17.168613118446</v>
      </c>
      <c r="S175" s="4" t="str">
        <f t="shared" si="58"/>
        <v>71-17.2</v>
      </c>
      <c r="T175" s="16">
        <f t="shared" si="61"/>
        <v>1185</v>
      </c>
      <c r="U175" s="4">
        <f>F175+Proben_Infos!$G$3</f>
        <v>1542.90058413264</v>
      </c>
      <c r="V175" s="16">
        <f t="shared" si="62"/>
        <v>58.5</v>
      </c>
      <c r="W175" s="4" t="str">
        <f t="shared" si="59"/>
        <v>GC_PBMZ_71_RI_1543</v>
      </c>
      <c r="X175" s="4">
        <f>Proben_Infos!$A$3</f>
        <v>72100736</v>
      </c>
      <c r="Y175" s="12" t="str">
        <f>IF(ISNA(VLOOKUP(D175,Proben_Infos!C:E,3,0)),"",VLOOKUP(D175,Proben_Infos!C:E,3,0))</f>
        <v/>
      </c>
      <c r="Z175" s="16" t="str">
        <f t="shared" si="63"/>
        <v>71-17.2</v>
      </c>
      <c r="AA175" s="16" t="str">
        <f t="shared" si="64"/>
        <v>71-17.3</v>
      </c>
      <c r="AB175" s="16" t="str">
        <f t="shared" si="65"/>
        <v>71-17.1</v>
      </c>
      <c r="AC175" s="16" t="str">
        <f t="shared" si="66"/>
        <v>71-17.4</v>
      </c>
      <c r="AD175" s="16" t="str">
        <f t="shared" si="67"/>
        <v>71-17</v>
      </c>
      <c r="AE175" s="16">
        <f t="shared" si="68"/>
        <v>41</v>
      </c>
      <c r="AF175" s="16" t="str">
        <f t="shared" si="69"/>
        <v>GC_PBMZ_71_RI_1543</v>
      </c>
      <c r="AG175" s="16" t="str">
        <f t="shared" si="70"/>
        <v/>
      </c>
      <c r="AH175" s="12" t="str">
        <f t="shared" si="60"/>
        <v/>
      </c>
      <c r="AI175" s="12" t="str">
        <f>IF(ISNA(VLOOKUP(D175,Proben_Infos!L:O,3,0)),"",VLOOKUP(D175,Proben_Infos!L:O,3,0))</f>
        <v/>
      </c>
      <c r="AJ175" s="16" t="str">
        <f t="shared" si="71"/>
        <v/>
      </c>
      <c r="AK175" s="16">
        <f t="shared" si="72"/>
        <v>5</v>
      </c>
      <c r="AL175" s="16">
        <f t="shared" si="73"/>
        <v>4</v>
      </c>
      <c r="AM175" s="16">
        <f t="shared" si="74"/>
        <v>3</v>
      </c>
      <c r="AN175" s="16">
        <f t="shared" si="75"/>
        <v>2</v>
      </c>
      <c r="AO175" s="16">
        <f t="shared" si="76"/>
        <v>5</v>
      </c>
      <c r="AP175" s="16">
        <f t="shared" si="78"/>
        <v>5</v>
      </c>
    </row>
    <row r="176" spans="1:42" x14ac:dyDescent="0.25">
      <c r="A176" s="4" t="str">
        <f t="shared" si="55"/>
        <v>71-17.2</v>
      </c>
      <c r="B176" s="16">
        <v>17.176537322125601</v>
      </c>
      <c r="C176" s="16">
        <v>71.099998474121094</v>
      </c>
      <c r="D176" s="16" t="s">
        <v>457</v>
      </c>
      <c r="E176" s="16">
        <v>1687</v>
      </c>
      <c r="F176" s="16">
        <v>1543.9024178489201</v>
      </c>
      <c r="G176" s="16">
        <v>56.612783044429797</v>
      </c>
      <c r="H176" s="16" t="s">
        <v>1834</v>
      </c>
      <c r="I176" s="16" t="s">
        <v>363</v>
      </c>
      <c r="J176" s="16" t="s">
        <v>5</v>
      </c>
      <c r="K176" s="16">
        <v>689061.43738438899</v>
      </c>
      <c r="L176" s="16">
        <v>85124.974919087705</v>
      </c>
      <c r="M176" s="4">
        <f>IF(ISERROR(VLOOKUP(A176,BW_2021_04_19!A:K,11,FALSE))=TRUE,(IF(ISERROR(VLOOKUP((CONCATENATE(ROUND(C176,0),"-",ROUND(B176-0.1,1))),BW_2021_04_19!A:K,11,FALSE))=TRUE,(IF(ISERROR(VLOOKUP((CONCATENATE(ROUND(C176,0),"-",ROUND(B176+0.1,1))),BW_2021_04_19!A:K,11,FALSE))=TRUE,(IF(ISERROR(VLOOKUP((CONCATENATE(ROUND(C176,0),"-",ROUND(B176-0.2,1))),BW_2021_04_19!A:K,11,FALSE))=TRUE, (IF(ISERROR(VLOOKUP((CONCATENATE(ROUND(C176,0),"-",ROUND(B176+0.2,1))),BW_2021_04_19!A:K,11,FALSE))=TRUE,"0",VLOOKUP((CONCATENATE(ROUND(C176,0),"-",ROUND(B176+0.2,1))),BW_2021_04_19!A:K,11,FALSE))),VLOOKUP((CONCATENATE(ROUND(C176,0),"-",ROUND(B176-0.2,1))),BW_2021_04_19!A:K,11,FALSE))),VLOOKUP((CONCATENATE(ROUND(C176,0),"-",ROUND(B176+0.1,1))),BW_2021_04_19!A:K,11,FALSE))),VLOOKUP((CONCATENATE(ROUND(C176,0),"-",ROUND(B176-0.1,1))),BW_2021_04_19!A:K,11,FALSE))),VLOOKUP(A176,BW_2021_04_19!A:K,11,FALSE))</f>
        <v>172507.95864073001</v>
      </c>
      <c r="N176" s="4">
        <f t="shared" si="56"/>
        <v>172507.95864073001</v>
      </c>
      <c r="O176" s="4">
        <f t="shared" si="57"/>
        <v>516553</v>
      </c>
      <c r="P176" s="4">
        <f>IF(O176="0","0",O176*1000/Proben_Infos!$J$3*Proben_Infos!$K$3*(0.05/Proben_Infos!$L$3)*(0.001/Proben_Infos!$M$3))</f>
        <v>2066212</v>
      </c>
      <c r="Q176" s="16">
        <f>ROUND(100/Proben_Infos!$H$3*P176,0)</f>
        <v>46</v>
      </c>
      <c r="R176" s="12">
        <f>B176+Proben_Infos!$D$3</f>
        <v>17.168637322125601</v>
      </c>
      <c r="S176" s="4" t="str">
        <f t="shared" si="58"/>
        <v>71-17.2</v>
      </c>
      <c r="T176" s="16">
        <f t="shared" si="61"/>
        <v>1687</v>
      </c>
      <c r="U176" s="4">
        <f>F176+Proben_Infos!$G$3</f>
        <v>1542.9024178489201</v>
      </c>
      <c r="V176" s="16">
        <f t="shared" si="62"/>
        <v>56.6</v>
      </c>
      <c r="W176" s="4" t="str">
        <f t="shared" si="59"/>
        <v>GC_PBMZ_71_RI_1543</v>
      </c>
      <c r="X176" s="4">
        <f>Proben_Infos!$A$3</f>
        <v>72100736</v>
      </c>
      <c r="Y176" s="12" t="str">
        <f>IF(ISNA(VLOOKUP(D176,Proben_Infos!C:E,3,0)),"",VLOOKUP(D176,Proben_Infos!C:E,3,0))</f>
        <v/>
      </c>
      <c r="Z176" s="16" t="str">
        <f t="shared" si="63"/>
        <v>71-17.2</v>
      </c>
      <c r="AA176" s="16" t="str">
        <f t="shared" si="64"/>
        <v>71-17.3</v>
      </c>
      <c r="AB176" s="16" t="str">
        <f t="shared" si="65"/>
        <v>71-17.1</v>
      </c>
      <c r="AC176" s="16" t="str">
        <f t="shared" si="66"/>
        <v>71-17.4</v>
      </c>
      <c r="AD176" s="16" t="str">
        <f t="shared" si="67"/>
        <v>71-17</v>
      </c>
      <c r="AE176" s="16">
        <f t="shared" si="68"/>
        <v>46</v>
      </c>
      <c r="AF176" s="16" t="str">
        <f t="shared" si="69"/>
        <v>GC_PBMZ_71_RI_1543</v>
      </c>
      <c r="AG176" s="16" t="str">
        <f t="shared" si="70"/>
        <v/>
      </c>
      <c r="AH176" s="12" t="str">
        <f t="shared" si="60"/>
        <v/>
      </c>
      <c r="AI176" s="12" t="str">
        <f>IF(ISNA(VLOOKUP(D176,Proben_Infos!L:O,3,0)),"",VLOOKUP(D176,Proben_Infos!L:O,3,0))</f>
        <v/>
      </c>
      <c r="AJ176" s="16" t="str">
        <f t="shared" si="71"/>
        <v/>
      </c>
      <c r="AK176" s="16">
        <f t="shared" si="72"/>
        <v>5</v>
      </c>
      <c r="AL176" s="16">
        <f t="shared" si="73"/>
        <v>4</v>
      </c>
      <c r="AM176" s="16">
        <f t="shared" si="74"/>
        <v>3</v>
      </c>
      <c r="AN176" s="16">
        <f t="shared" si="75"/>
        <v>2</v>
      </c>
      <c r="AO176" s="16">
        <f t="shared" si="76"/>
        <v>5</v>
      </c>
      <c r="AP176" s="16">
        <f t="shared" si="78"/>
        <v>5</v>
      </c>
    </row>
    <row r="177" spans="1:42" x14ac:dyDescent="0.25">
      <c r="A177" s="4" t="str">
        <f t="shared" si="55"/>
        <v>71-17.3</v>
      </c>
      <c r="B177" s="16">
        <v>17.312856629491399</v>
      </c>
      <c r="C177" s="16">
        <v>71</v>
      </c>
      <c r="D177" s="16" t="s">
        <v>1455</v>
      </c>
      <c r="E177" s="16">
        <v>1481</v>
      </c>
      <c r="F177" s="16">
        <v>1554.2302249111201</v>
      </c>
      <c r="G177" s="16">
        <v>57.476947303017099</v>
      </c>
      <c r="H177" s="16" t="s">
        <v>1456</v>
      </c>
      <c r="I177" s="16" t="s">
        <v>1457</v>
      </c>
      <c r="J177" s="16" t="s">
        <v>5</v>
      </c>
      <c r="K177" s="16">
        <v>104298.16786443201</v>
      </c>
      <c r="L177" s="16">
        <v>25591.644491211198</v>
      </c>
      <c r="M177" s="4">
        <f>IF(ISERROR(VLOOKUP(A177,BW_2021_04_19!A:K,11,FALSE))=TRUE,(IF(ISERROR(VLOOKUP((CONCATENATE(ROUND(C177,0),"-",ROUND(B177-0.1,1))),BW_2021_04_19!A:K,11,FALSE))=TRUE,(IF(ISERROR(VLOOKUP((CONCATENATE(ROUND(C177,0),"-",ROUND(B177+0.1,1))),BW_2021_04_19!A:K,11,FALSE))=TRUE,(IF(ISERROR(VLOOKUP((CONCATENATE(ROUND(C177,0),"-",ROUND(B177-0.2,1))),BW_2021_04_19!A:K,11,FALSE))=TRUE, (IF(ISERROR(VLOOKUP((CONCATENATE(ROUND(C177,0),"-",ROUND(B177+0.2,1))),BW_2021_04_19!A:K,11,FALSE))=TRUE,"0",VLOOKUP((CONCATENATE(ROUND(C177,0),"-",ROUND(B177+0.2,1))),BW_2021_04_19!A:K,11,FALSE))),VLOOKUP((CONCATENATE(ROUND(C177,0),"-",ROUND(B177-0.2,1))),BW_2021_04_19!A:K,11,FALSE))),VLOOKUP((CONCATENATE(ROUND(C177,0),"-",ROUND(B177+0.1,1))),BW_2021_04_19!A:K,11,FALSE))),VLOOKUP((CONCATENATE(ROUND(C177,0),"-",ROUND(B177-0.1,1))),BW_2021_04_19!A:K,11,FALSE))),VLOOKUP(A177,BW_2021_04_19!A:K,11,FALSE))</f>
        <v>172507.95864073001</v>
      </c>
      <c r="N177" s="4">
        <f t="shared" si="56"/>
        <v>172507.95864073001</v>
      </c>
      <c r="O177" s="4">
        <f t="shared" si="57"/>
        <v>0</v>
      </c>
      <c r="P177" s="4">
        <f>IF(O177="0","0",O177*1000/Proben_Infos!$J$3*Proben_Infos!$K$3*(0.05/Proben_Infos!$L$3)*(0.001/Proben_Infos!$M$3))</f>
        <v>0</v>
      </c>
      <c r="Q177" s="16">
        <f>ROUND(100/Proben_Infos!$H$3*P177,0)</f>
        <v>0</v>
      </c>
      <c r="R177" s="12">
        <f>B177+Proben_Infos!$D$3</f>
        <v>17.3049566294914</v>
      </c>
      <c r="S177" s="4" t="str">
        <f t="shared" si="58"/>
        <v>71-17.3</v>
      </c>
      <c r="T177" s="16">
        <f t="shared" si="61"/>
        <v>1481</v>
      </c>
      <c r="U177" s="4">
        <f>F177+Proben_Infos!$G$3</f>
        <v>1553.2302249111201</v>
      </c>
      <c r="V177" s="16">
        <f t="shared" si="62"/>
        <v>57.5</v>
      </c>
      <c r="W177" s="4" t="str">
        <f t="shared" si="59"/>
        <v>GC_PBMZ_71_RI_1553</v>
      </c>
      <c r="X177" s="4">
        <f>Proben_Infos!$A$3</f>
        <v>72100736</v>
      </c>
      <c r="Y177" s="12" t="str">
        <f>IF(ISNA(VLOOKUP(D177,Proben_Infos!C:E,3,0)),"",VLOOKUP(D177,Proben_Infos!C:E,3,0))</f>
        <v/>
      </c>
      <c r="Z177" s="16" t="str">
        <f t="shared" si="63"/>
        <v>71-17.3</v>
      </c>
      <c r="AA177" s="16" t="str">
        <f t="shared" si="64"/>
        <v>71-17.4</v>
      </c>
      <c r="AB177" s="16" t="str">
        <f t="shared" si="65"/>
        <v>71-17.2</v>
      </c>
      <c r="AC177" s="16" t="str">
        <f t="shared" si="66"/>
        <v>71-17.5</v>
      </c>
      <c r="AD177" s="16" t="str">
        <f t="shared" si="67"/>
        <v>71-17.1</v>
      </c>
      <c r="AE177" s="16">
        <f t="shared" si="68"/>
        <v>0</v>
      </c>
      <c r="AF177" s="16" t="str">
        <f t="shared" si="69"/>
        <v>GC_PBMZ_71_RI_1553</v>
      </c>
      <c r="AG177" s="16" t="str">
        <f t="shared" si="70"/>
        <v/>
      </c>
      <c r="AH177" s="12" t="str">
        <f t="shared" si="60"/>
        <v/>
      </c>
      <c r="AI177" s="12" t="str">
        <f>IF(ISNA(VLOOKUP(D177,Proben_Infos!L:O,3,0)),"",VLOOKUP(D177,Proben_Infos!L:O,3,0))</f>
        <v/>
      </c>
      <c r="AJ177" s="16">
        <f t="shared" si="71"/>
        <v>6</v>
      </c>
      <c r="AK177" s="16">
        <f t="shared" si="72"/>
        <v>5</v>
      </c>
      <c r="AL177" s="16" t="str">
        <f t="shared" si="73"/>
        <v/>
      </c>
      <c r="AM177" s="16">
        <f t="shared" si="74"/>
        <v>3</v>
      </c>
      <c r="AN177" s="16">
        <f t="shared" si="75"/>
        <v>2</v>
      </c>
      <c r="AO177" s="16">
        <f t="shared" si="76"/>
        <v>6</v>
      </c>
      <c r="AP177" s="16">
        <f t="shared" si="78"/>
        <v>6</v>
      </c>
    </row>
    <row r="178" spans="1:42" x14ac:dyDescent="0.25">
      <c r="A178" s="4" t="str">
        <f t="shared" si="55"/>
        <v>67-17.3</v>
      </c>
      <c r="B178" s="16">
        <v>17.322299863510299</v>
      </c>
      <c r="C178" s="16">
        <v>67.099998474121094</v>
      </c>
      <c r="D178" s="16" t="s">
        <v>1458</v>
      </c>
      <c r="E178" s="16">
        <v>1142</v>
      </c>
      <c r="F178" s="16">
        <v>1554.94566207754</v>
      </c>
      <c r="G178" s="16">
        <v>54.411076513255097</v>
      </c>
      <c r="H178" s="16" t="s">
        <v>1459</v>
      </c>
      <c r="I178" s="16" t="s">
        <v>233</v>
      </c>
      <c r="J178" s="16" t="s">
        <v>5</v>
      </c>
      <c r="K178" s="16">
        <v>58673.402588430203</v>
      </c>
      <c r="L178" s="16">
        <v>29950.4586641721</v>
      </c>
      <c r="M178" s="4" t="str">
        <f>IF(ISERROR(VLOOKUP(A178,BW_2021_04_19!A:K,11,FALSE))=TRUE,(IF(ISERROR(VLOOKUP((CONCATENATE(ROUND(C178,0),"-",ROUND(B178-0.1,1))),BW_2021_04_19!A:K,11,FALSE))=TRUE,(IF(ISERROR(VLOOKUP((CONCATENATE(ROUND(C178,0),"-",ROUND(B178+0.1,1))),BW_2021_04_19!A:K,11,FALSE))=TRUE,(IF(ISERROR(VLOOKUP((CONCATENATE(ROUND(C178,0),"-",ROUND(B178-0.2,1))),BW_2021_04_19!A:K,11,FALSE))=TRUE, (IF(ISERROR(VLOOKUP((CONCATENATE(ROUND(C178,0),"-",ROUND(B178+0.2,1))),BW_2021_04_19!A:K,11,FALSE))=TRUE,"0",VLOOKUP((CONCATENATE(ROUND(C178,0),"-",ROUND(B178+0.2,1))),BW_2021_04_19!A:K,11,FALSE))),VLOOKUP((CONCATENATE(ROUND(C178,0),"-",ROUND(B178-0.2,1))),BW_2021_04_19!A:K,11,FALSE))),VLOOKUP((CONCATENATE(ROUND(C178,0),"-",ROUND(B178+0.1,1))),BW_2021_04_19!A:K,11,FALSE))),VLOOKUP((CONCATENATE(ROUND(C178,0),"-",ROUND(B178-0.1,1))),BW_2021_04_19!A:K,11,FALSE))),VLOOKUP(A178,BW_2021_04_19!A:K,11,FALSE))</f>
        <v>0</v>
      </c>
      <c r="N178" s="4" t="str">
        <f t="shared" si="56"/>
        <v>0</v>
      </c>
      <c r="O178" s="4">
        <f t="shared" si="57"/>
        <v>58673</v>
      </c>
      <c r="P178" s="4">
        <f>IF(O178="0","0",O178*1000/Proben_Infos!$J$3*Proben_Infos!$K$3*(0.05/Proben_Infos!$L$3)*(0.001/Proben_Infos!$M$3))</f>
        <v>234692</v>
      </c>
      <c r="Q178" s="16">
        <f>ROUND(100/Proben_Infos!$H$3*P178,0)</f>
        <v>5</v>
      </c>
      <c r="R178" s="12">
        <f>B178+Proben_Infos!$D$3</f>
        <v>17.3143998635103</v>
      </c>
      <c r="S178" s="4" t="str">
        <f t="shared" si="58"/>
        <v>67-17.3</v>
      </c>
      <c r="T178" s="16">
        <f t="shared" si="61"/>
        <v>1142</v>
      </c>
      <c r="U178" s="4">
        <f>F178+Proben_Infos!$G$3</f>
        <v>1553.94566207754</v>
      </c>
      <c r="V178" s="16">
        <f t="shared" si="62"/>
        <v>54.4</v>
      </c>
      <c r="W178" s="4" t="str">
        <f t="shared" si="59"/>
        <v>GC_PBMZ_67_RI_1554</v>
      </c>
      <c r="X178" s="4">
        <f>Proben_Infos!$A$3</f>
        <v>72100736</v>
      </c>
      <c r="Y178" s="12" t="str">
        <f>IF(ISNA(VLOOKUP(D178,Proben_Infos!C:E,3,0)),"",VLOOKUP(D178,Proben_Infos!C:E,3,0))</f>
        <v/>
      </c>
      <c r="Z178" s="16" t="str">
        <f t="shared" si="63"/>
        <v>67-17.3</v>
      </c>
      <c r="AA178" s="16" t="str">
        <f t="shared" si="64"/>
        <v>67-17.4</v>
      </c>
      <c r="AB178" s="16" t="str">
        <f t="shared" si="65"/>
        <v>67-17.2</v>
      </c>
      <c r="AC178" s="16" t="str">
        <f t="shared" si="66"/>
        <v>67-17.5</v>
      </c>
      <c r="AD178" s="16" t="str">
        <f t="shared" si="67"/>
        <v>67-17.1</v>
      </c>
      <c r="AE178" s="16">
        <f t="shared" si="68"/>
        <v>5</v>
      </c>
      <c r="AF178" s="16" t="str">
        <f t="shared" si="69"/>
        <v>GC_PBMZ_67_RI_1554</v>
      </c>
      <c r="AG178" s="16" t="str">
        <f t="shared" si="70"/>
        <v/>
      </c>
      <c r="AH178" s="12" t="str">
        <f t="shared" si="60"/>
        <v/>
      </c>
      <c r="AI178" s="12" t="str">
        <f>IF(ISNA(VLOOKUP(D178,Proben_Infos!L:O,3,0)),"",VLOOKUP(D178,Proben_Infos!L:O,3,0))</f>
        <v/>
      </c>
      <c r="AJ178" s="16" t="str">
        <f t="shared" si="71"/>
        <v/>
      </c>
      <c r="AK178" s="16">
        <f t="shared" si="72"/>
        <v>5</v>
      </c>
      <c r="AL178" s="16">
        <f t="shared" si="73"/>
        <v>4</v>
      </c>
      <c r="AM178" s="16">
        <f t="shared" si="74"/>
        <v>3</v>
      </c>
      <c r="AN178" s="16">
        <f t="shared" si="75"/>
        <v>2</v>
      </c>
      <c r="AO178" s="16">
        <f t="shared" si="76"/>
        <v>5</v>
      </c>
      <c r="AP178" s="16">
        <f t="shared" si="78"/>
        <v>5</v>
      </c>
    </row>
    <row r="179" spans="1:42" x14ac:dyDescent="0.25">
      <c r="A179" s="4" t="str">
        <f t="shared" si="55"/>
        <v>77-17.3</v>
      </c>
      <c r="B179" s="16">
        <v>17.332158451887199</v>
      </c>
      <c r="C179" s="16">
        <v>77</v>
      </c>
      <c r="D179" s="16" t="s">
        <v>1460</v>
      </c>
      <c r="E179" s="16">
        <v>2220</v>
      </c>
      <c r="F179" s="16">
        <v>1555.69256727116</v>
      </c>
      <c r="G179" s="16">
        <v>57.428251301036603</v>
      </c>
      <c r="H179" s="16" t="s">
        <v>1461</v>
      </c>
      <c r="I179" s="16" t="s">
        <v>1462</v>
      </c>
      <c r="J179" s="16" t="s">
        <v>5</v>
      </c>
      <c r="K179" s="16">
        <v>251501.07378376901</v>
      </c>
      <c r="L179" s="16">
        <v>25035.750289306499</v>
      </c>
      <c r="M179" s="4" t="str">
        <f>IF(ISERROR(VLOOKUP(A179,BW_2021_04_19!A:K,11,FALSE))=TRUE,(IF(ISERROR(VLOOKUP((CONCATENATE(ROUND(C179,0),"-",ROUND(B179-0.1,1))),BW_2021_04_19!A:K,11,FALSE))=TRUE,(IF(ISERROR(VLOOKUP((CONCATENATE(ROUND(C179,0),"-",ROUND(B179+0.1,1))),BW_2021_04_19!A:K,11,FALSE))=TRUE,(IF(ISERROR(VLOOKUP((CONCATENATE(ROUND(C179,0),"-",ROUND(B179-0.2,1))),BW_2021_04_19!A:K,11,FALSE))=TRUE, (IF(ISERROR(VLOOKUP((CONCATENATE(ROUND(C179,0),"-",ROUND(B179+0.2,1))),BW_2021_04_19!A:K,11,FALSE))=TRUE,"0",VLOOKUP((CONCATENATE(ROUND(C179,0),"-",ROUND(B179+0.2,1))),BW_2021_04_19!A:K,11,FALSE))),VLOOKUP((CONCATENATE(ROUND(C179,0),"-",ROUND(B179-0.2,1))),BW_2021_04_19!A:K,11,FALSE))),VLOOKUP((CONCATENATE(ROUND(C179,0),"-",ROUND(B179+0.1,1))),BW_2021_04_19!A:K,11,FALSE))),VLOOKUP((CONCATENATE(ROUND(C179,0),"-",ROUND(B179-0.1,1))),BW_2021_04_19!A:K,11,FALSE))),VLOOKUP(A179,BW_2021_04_19!A:K,11,FALSE))</f>
        <v>0</v>
      </c>
      <c r="N179" s="4" t="str">
        <f t="shared" si="56"/>
        <v>0</v>
      </c>
      <c r="O179" s="4">
        <f t="shared" si="57"/>
        <v>251501</v>
      </c>
      <c r="P179" s="4">
        <f>IF(O179="0","0",O179*1000/Proben_Infos!$J$3*Proben_Infos!$K$3*(0.05/Proben_Infos!$L$3)*(0.001/Proben_Infos!$M$3))</f>
        <v>1006004</v>
      </c>
      <c r="Q179" s="16">
        <f>ROUND(100/Proben_Infos!$H$3*P179,0)</f>
        <v>23</v>
      </c>
      <c r="R179" s="12">
        <f>B179+Proben_Infos!$D$3</f>
        <v>17.3242584518872</v>
      </c>
      <c r="S179" s="4" t="str">
        <f t="shared" si="58"/>
        <v>77-17.3</v>
      </c>
      <c r="T179" s="16">
        <f t="shared" si="61"/>
        <v>2220</v>
      </c>
      <c r="U179" s="4">
        <f>F179+Proben_Infos!$G$3</f>
        <v>1554.69256727116</v>
      </c>
      <c r="V179" s="16">
        <f t="shared" si="62"/>
        <v>57.4</v>
      </c>
      <c r="W179" s="4" t="str">
        <f t="shared" si="59"/>
        <v>GC_PBMZ_77_RI_1555</v>
      </c>
      <c r="X179" s="4">
        <f>Proben_Infos!$A$3</f>
        <v>72100736</v>
      </c>
      <c r="Y179" s="12" t="str">
        <f>IF(ISNA(VLOOKUP(D179,Proben_Infos!C:E,3,0)),"",VLOOKUP(D179,Proben_Infos!C:E,3,0))</f>
        <v/>
      </c>
      <c r="Z179" s="16" t="str">
        <f t="shared" si="63"/>
        <v>77-17.3</v>
      </c>
      <c r="AA179" s="16" t="str">
        <f t="shared" si="64"/>
        <v>77-17.4</v>
      </c>
      <c r="AB179" s="16" t="str">
        <f t="shared" si="65"/>
        <v>77-17.2</v>
      </c>
      <c r="AC179" s="16" t="str">
        <f t="shared" si="66"/>
        <v>77-17.5</v>
      </c>
      <c r="AD179" s="16" t="str">
        <f t="shared" si="67"/>
        <v>77-17.1</v>
      </c>
      <c r="AE179" s="16">
        <f t="shared" si="68"/>
        <v>23</v>
      </c>
      <c r="AF179" s="16" t="str">
        <f t="shared" si="69"/>
        <v>GC_PBMZ_77_RI_1555</v>
      </c>
      <c r="AG179" s="16" t="str">
        <f t="shared" si="70"/>
        <v/>
      </c>
      <c r="AH179" s="12" t="str">
        <f t="shared" si="60"/>
        <v/>
      </c>
      <c r="AI179" s="12" t="str">
        <f>IF(ISNA(VLOOKUP(D179,Proben_Infos!L:O,3,0)),"",VLOOKUP(D179,Proben_Infos!L:O,3,0))</f>
        <v/>
      </c>
      <c r="AJ179" s="16" t="str">
        <f t="shared" si="71"/>
        <v/>
      </c>
      <c r="AK179" s="16">
        <f t="shared" si="72"/>
        <v>5</v>
      </c>
      <c r="AL179" s="16">
        <f t="shared" si="73"/>
        <v>4</v>
      </c>
      <c r="AM179" s="16">
        <f t="shared" si="74"/>
        <v>3</v>
      </c>
      <c r="AN179" s="16">
        <f t="shared" si="75"/>
        <v>2</v>
      </c>
      <c r="AO179" s="16">
        <f t="shared" si="76"/>
        <v>5</v>
      </c>
      <c r="AP179" s="16">
        <f t="shared" si="78"/>
        <v>5</v>
      </c>
    </row>
    <row r="180" spans="1:42" x14ac:dyDescent="0.25">
      <c r="A180" s="4" t="str">
        <f t="shared" si="55"/>
        <v>66-17.3</v>
      </c>
      <c r="B180" s="16">
        <v>17.334480623454201</v>
      </c>
      <c r="C180" s="16">
        <v>66.099998474121094</v>
      </c>
      <c r="D180" s="16" t="s">
        <v>828</v>
      </c>
      <c r="E180" s="16">
        <v>1285</v>
      </c>
      <c r="F180" s="16">
        <v>1555.8684993557099</v>
      </c>
      <c r="G180" s="16">
        <v>74.0903564966479</v>
      </c>
      <c r="H180" s="16" t="s">
        <v>829</v>
      </c>
      <c r="I180" s="16" t="s">
        <v>84</v>
      </c>
      <c r="J180" s="16" t="s">
        <v>5</v>
      </c>
      <c r="K180" s="16">
        <v>573350.68062966701</v>
      </c>
      <c r="L180" s="16">
        <v>89154.363371320695</v>
      </c>
      <c r="M180" s="4" t="str">
        <f>IF(ISERROR(VLOOKUP(A180,BW_2021_04_19!A:K,11,FALSE))=TRUE,(IF(ISERROR(VLOOKUP((CONCATENATE(ROUND(C180,0),"-",ROUND(B180-0.1,1))),BW_2021_04_19!A:K,11,FALSE))=TRUE,(IF(ISERROR(VLOOKUP((CONCATENATE(ROUND(C180,0),"-",ROUND(B180+0.1,1))),BW_2021_04_19!A:K,11,FALSE))=TRUE,(IF(ISERROR(VLOOKUP((CONCATENATE(ROUND(C180,0),"-",ROUND(B180-0.2,1))),BW_2021_04_19!A:K,11,FALSE))=TRUE, (IF(ISERROR(VLOOKUP((CONCATENATE(ROUND(C180,0),"-",ROUND(B180+0.2,1))),BW_2021_04_19!A:K,11,FALSE))=TRUE,"0",VLOOKUP((CONCATENATE(ROUND(C180,0),"-",ROUND(B180+0.2,1))),BW_2021_04_19!A:K,11,FALSE))),VLOOKUP((CONCATENATE(ROUND(C180,0),"-",ROUND(B180-0.2,1))),BW_2021_04_19!A:K,11,FALSE))),VLOOKUP((CONCATENATE(ROUND(C180,0),"-",ROUND(B180+0.1,1))),BW_2021_04_19!A:K,11,FALSE))),VLOOKUP((CONCATENATE(ROUND(C180,0),"-",ROUND(B180-0.1,1))),BW_2021_04_19!A:K,11,FALSE))),VLOOKUP(A180,BW_2021_04_19!A:K,11,FALSE))</f>
        <v>0</v>
      </c>
      <c r="N180" s="4" t="str">
        <f t="shared" si="56"/>
        <v>0</v>
      </c>
      <c r="O180" s="4">
        <f t="shared" si="57"/>
        <v>573351</v>
      </c>
      <c r="P180" s="4">
        <f>IF(O180="0","0",O180*1000/Proben_Infos!$J$3*Proben_Infos!$K$3*(0.05/Proben_Infos!$L$3)*(0.001/Proben_Infos!$M$3))</f>
        <v>2293404</v>
      </c>
      <c r="Q180" s="16">
        <f>ROUND(100/Proben_Infos!$H$3*P180,0)</f>
        <v>52</v>
      </c>
      <c r="R180" s="12">
        <f>B180+Proben_Infos!$D$3</f>
        <v>17.326580623454202</v>
      </c>
      <c r="S180" s="4" t="str">
        <f t="shared" si="58"/>
        <v>66-17.3</v>
      </c>
      <c r="T180" s="16">
        <f t="shared" si="61"/>
        <v>1285</v>
      </c>
      <c r="U180" s="4">
        <f>F180+Proben_Infos!$G$3</f>
        <v>1554.8684993557099</v>
      </c>
      <c r="V180" s="16">
        <f t="shared" si="62"/>
        <v>74.099999999999994</v>
      </c>
      <c r="W180" s="4" t="str">
        <f t="shared" si="59"/>
        <v>GC_PBMZ_66_RI_1555</v>
      </c>
      <c r="X180" s="4">
        <f>Proben_Infos!$A$3</f>
        <v>72100736</v>
      </c>
      <c r="Y180" s="12" t="str">
        <f>IF(ISNA(VLOOKUP(D180,Proben_Infos!C:E,3,0)),"",VLOOKUP(D180,Proben_Infos!C:E,3,0))</f>
        <v/>
      </c>
      <c r="Z180" s="16" t="str">
        <f t="shared" si="63"/>
        <v>66-17.3</v>
      </c>
      <c r="AA180" s="16" t="str">
        <f t="shared" si="64"/>
        <v>66-17.4</v>
      </c>
      <c r="AB180" s="16" t="str">
        <f t="shared" si="65"/>
        <v>66-17.2</v>
      </c>
      <c r="AC180" s="16" t="str">
        <f t="shared" si="66"/>
        <v>66-17.5</v>
      </c>
      <c r="AD180" s="16" t="str">
        <f t="shared" si="67"/>
        <v>66-17.1</v>
      </c>
      <c r="AE180" s="16">
        <f t="shared" si="68"/>
        <v>52</v>
      </c>
      <c r="AF180" s="16" t="str">
        <f t="shared" si="69"/>
        <v>GC_PBMZ_66_RI_1555</v>
      </c>
      <c r="AG180" s="16" t="str">
        <f t="shared" si="70"/>
        <v/>
      </c>
      <c r="AH180" s="12" t="str">
        <f t="shared" si="60"/>
        <v/>
      </c>
      <c r="AI180" s="12" t="str">
        <f>IF(ISNA(VLOOKUP(D180,Proben_Infos!L:O,3,0)),"",VLOOKUP(D180,Proben_Infos!L:O,3,0))</f>
        <v/>
      </c>
      <c r="AJ180" s="16" t="str">
        <f t="shared" si="71"/>
        <v/>
      </c>
      <c r="AK180" s="16">
        <f t="shared" si="72"/>
        <v>5</v>
      </c>
      <c r="AL180" s="16">
        <f t="shared" si="73"/>
        <v>4</v>
      </c>
      <c r="AM180" s="16">
        <f t="shared" si="74"/>
        <v>3</v>
      </c>
      <c r="AN180" s="16">
        <f t="shared" si="75"/>
        <v>2</v>
      </c>
      <c r="AO180" s="16">
        <f t="shared" si="76"/>
        <v>5</v>
      </c>
      <c r="AP180" s="16">
        <f t="shared" si="78"/>
        <v>5</v>
      </c>
    </row>
    <row r="181" spans="1:42" x14ac:dyDescent="0.25">
      <c r="A181" s="4" t="str">
        <f t="shared" si="55"/>
        <v>91-17.3</v>
      </c>
      <c r="B181" s="16">
        <v>17.344597971787699</v>
      </c>
      <c r="C181" s="16">
        <v>91.099998474121094</v>
      </c>
      <c r="D181" s="16" t="s">
        <v>1463</v>
      </c>
      <c r="E181" s="16">
        <v>1836</v>
      </c>
      <c r="F181" s="16">
        <v>1556.63500869022</v>
      </c>
      <c r="G181" s="16">
        <v>65.749501548298596</v>
      </c>
      <c r="H181" s="16" t="s">
        <v>1464</v>
      </c>
      <c r="I181" s="16" t="s">
        <v>859</v>
      </c>
      <c r="J181" s="16" t="s">
        <v>5</v>
      </c>
      <c r="K181" s="16">
        <v>190214.90490265601</v>
      </c>
      <c r="L181" s="16">
        <v>56902.045913183203</v>
      </c>
      <c r="M181" s="4" t="str">
        <f>IF(ISERROR(VLOOKUP(A181,BW_2021_04_19!A:K,11,FALSE))=TRUE,(IF(ISERROR(VLOOKUP((CONCATENATE(ROUND(C181,0),"-",ROUND(B181-0.1,1))),BW_2021_04_19!A:K,11,FALSE))=TRUE,(IF(ISERROR(VLOOKUP((CONCATENATE(ROUND(C181,0),"-",ROUND(B181+0.1,1))),BW_2021_04_19!A:K,11,FALSE))=TRUE,(IF(ISERROR(VLOOKUP((CONCATENATE(ROUND(C181,0),"-",ROUND(B181-0.2,1))),BW_2021_04_19!A:K,11,FALSE))=TRUE, (IF(ISERROR(VLOOKUP((CONCATENATE(ROUND(C181,0),"-",ROUND(B181+0.2,1))),BW_2021_04_19!A:K,11,FALSE))=TRUE,"0",VLOOKUP((CONCATENATE(ROUND(C181,0),"-",ROUND(B181+0.2,1))),BW_2021_04_19!A:K,11,FALSE))),VLOOKUP((CONCATENATE(ROUND(C181,0),"-",ROUND(B181-0.2,1))),BW_2021_04_19!A:K,11,FALSE))),VLOOKUP((CONCATENATE(ROUND(C181,0),"-",ROUND(B181+0.1,1))),BW_2021_04_19!A:K,11,FALSE))),VLOOKUP((CONCATENATE(ROUND(C181,0),"-",ROUND(B181-0.1,1))),BW_2021_04_19!A:K,11,FALSE))),VLOOKUP(A181,BW_2021_04_19!A:K,11,FALSE))</f>
        <v>0</v>
      </c>
      <c r="N181" s="4" t="str">
        <f t="shared" si="56"/>
        <v>0</v>
      </c>
      <c r="O181" s="4">
        <f t="shared" si="57"/>
        <v>190215</v>
      </c>
      <c r="P181" s="4">
        <f>IF(O181="0","0",O181*1000/Proben_Infos!$J$3*Proben_Infos!$K$3*(0.05/Proben_Infos!$L$3)*(0.001/Proben_Infos!$M$3))</f>
        <v>760860</v>
      </c>
      <c r="Q181" s="16">
        <f>ROUND(100/Proben_Infos!$H$3*P181,0)</f>
        <v>17</v>
      </c>
      <c r="R181" s="12">
        <f>B181+Proben_Infos!$D$3</f>
        <v>17.3366979717877</v>
      </c>
      <c r="S181" s="4" t="str">
        <f t="shared" si="58"/>
        <v>91-17.3</v>
      </c>
      <c r="T181" s="16">
        <f t="shared" si="61"/>
        <v>1836</v>
      </c>
      <c r="U181" s="4">
        <f>F181+Proben_Infos!$G$3</f>
        <v>1555.63500869022</v>
      </c>
      <c r="V181" s="16">
        <f t="shared" si="62"/>
        <v>65.7</v>
      </c>
      <c r="W181" s="4" t="str">
        <f t="shared" si="59"/>
        <v>GC_PBMZ_91_RI_1556</v>
      </c>
      <c r="X181" s="4">
        <f>Proben_Infos!$A$3</f>
        <v>72100736</v>
      </c>
      <c r="Y181" s="12" t="str">
        <f>IF(ISNA(VLOOKUP(D181,Proben_Infos!C:E,3,0)),"",VLOOKUP(D181,Proben_Infos!C:E,3,0))</f>
        <v/>
      </c>
      <c r="Z181" s="16" t="str">
        <f t="shared" si="63"/>
        <v>91-17.3</v>
      </c>
      <c r="AA181" s="16" t="str">
        <f t="shared" si="64"/>
        <v>91-17.4</v>
      </c>
      <c r="AB181" s="16" t="str">
        <f t="shared" si="65"/>
        <v>91-17.2</v>
      </c>
      <c r="AC181" s="16" t="str">
        <f t="shared" si="66"/>
        <v>91-17.5</v>
      </c>
      <c r="AD181" s="16" t="str">
        <f t="shared" si="67"/>
        <v>91-17.1</v>
      </c>
      <c r="AE181" s="16">
        <f t="shared" si="68"/>
        <v>17</v>
      </c>
      <c r="AF181" s="16" t="str">
        <f t="shared" si="69"/>
        <v>GC_PBMZ_91_RI_1556</v>
      </c>
      <c r="AG181" s="16" t="str">
        <f t="shared" si="70"/>
        <v/>
      </c>
      <c r="AH181" s="12" t="str">
        <f t="shared" si="60"/>
        <v/>
      </c>
      <c r="AI181" s="12" t="str">
        <f>IF(ISNA(VLOOKUP(D181,Proben_Infos!L:O,3,0)),"",VLOOKUP(D181,Proben_Infos!L:O,3,0))</f>
        <v/>
      </c>
      <c r="AJ181" s="16" t="str">
        <f t="shared" si="71"/>
        <v/>
      </c>
      <c r="AK181" s="16">
        <f t="shared" si="72"/>
        <v>5</v>
      </c>
      <c r="AL181" s="16">
        <f t="shared" si="73"/>
        <v>4</v>
      </c>
      <c r="AM181" s="16">
        <f t="shared" si="74"/>
        <v>3</v>
      </c>
      <c r="AN181" s="16">
        <f t="shared" si="75"/>
        <v>2</v>
      </c>
      <c r="AO181" s="16">
        <f t="shared" si="76"/>
        <v>5</v>
      </c>
      <c r="AP181" s="16">
        <f t="shared" si="78"/>
        <v>5</v>
      </c>
    </row>
    <row r="182" spans="1:42" x14ac:dyDescent="0.25">
      <c r="A182" s="4" t="str">
        <f t="shared" si="55"/>
        <v>153-17.4</v>
      </c>
      <c r="B182" s="16">
        <v>17.4286019967433</v>
      </c>
      <c r="C182" s="16">
        <v>153</v>
      </c>
      <c r="D182" s="16" t="s">
        <v>213</v>
      </c>
      <c r="E182" s="16">
        <v>1890</v>
      </c>
      <c r="F182" s="16">
        <v>1562.9993115828599</v>
      </c>
      <c r="G182" s="16">
        <v>79.495832009361706</v>
      </c>
      <c r="H182" s="16" t="s">
        <v>214</v>
      </c>
      <c r="I182" s="16" t="s">
        <v>148</v>
      </c>
      <c r="J182" s="16" t="s">
        <v>5</v>
      </c>
      <c r="K182" s="16">
        <v>264513.76370788302</v>
      </c>
      <c r="L182" s="16">
        <v>165997.76491679001</v>
      </c>
      <c r="M182" s="4" t="str">
        <f>IF(ISERROR(VLOOKUP(A182,BW_2021_04_19!A:K,11,FALSE))=TRUE,(IF(ISERROR(VLOOKUP((CONCATENATE(ROUND(C182,0),"-",ROUND(B182-0.1,1))),BW_2021_04_19!A:K,11,FALSE))=TRUE,(IF(ISERROR(VLOOKUP((CONCATENATE(ROUND(C182,0),"-",ROUND(B182+0.1,1))),BW_2021_04_19!A:K,11,FALSE))=TRUE,(IF(ISERROR(VLOOKUP((CONCATENATE(ROUND(C182,0),"-",ROUND(B182-0.2,1))),BW_2021_04_19!A:K,11,FALSE))=TRUE, (IF(ISERROR(VLOOKUP((CONCATENATE(ROUND(C182,0),"-",ROUND(B182+0.2,1))),BW_2021_04_19!A:K,11,FALSE))=TRUE,"0",VLOOKUP((CONCATENATE(ROUND(C182,0),"-",ROUND(B182+0.2,1))),BW_2021_04_19!A:K,11,FALSE))),VLOOKUP((CONCATENATE(ROUND(C182,0),"-",ROUND(B182-0.2,1))),BW_2021_04_19!A:K,11,FALSE))),VLOOKUP((CONCATENATE(ROUND(C182,0),"-",ROUND(B182+0.1,1))),BW_2021_04_19!A:K,11,FALSE))),VLOOKUP((CONCATENATE(ROUND(C182,0),"-",ROUND(B182-0.1,1))),BW_2021_04_19!A:K,11,FALSE))),VLOOKUP(A182,BW_2021_04_19!A:K,11,FALSE))</f>
        <v>0</v>
      </c>
      <c r="N182" s="4" t="str">
        <f t="shared" si="56"/>
        <v>0</v>
      </c>
      <c r="O182" s="4">
        <f t="shared" si="57"/>
        <v>264514</v>
      </c>
      <c r="P182" s="4">
        <f>IF(O182="0","0",O182*1000/Proben_Infos!$J$3*Proben_Infos!$K$3*(0.05/Proben_Infos!$L$3)*(0.001/Proben_Infos!$M$3))</f>
        <v>1058056</v>
      </c>
      <c r="Q182" s="16">
        <f>ROUND(100/Proben_Infos!$H$3*P182,0)</f>
        <v>24</v>
      </c>
      <c r="R182" s="12">
        <f>B182+Proben_Infos!$D$3</f>
        <v>17.420701996743301</v>
      </c>
      <c r="S182" s="4" t="str">
        <f t="shared" si="58"/>
        <v>153-17.4</v>
      </c>
      <c r="T182" s="16">
        <f t="shared" si="61"/>
        <v>1890</v>
      </c>
      <c r="U182" s="4">
        <f>F182+Proben_Infos!$G$3</f>
        <v>1561.9993115828599</v>
      </c>
      <c r="V182" s="16">
        <f t="shared" si="62"/>
        <v>79.5</v>
      </c>
      <c r="W182" s="4" t="str">
        <f t="shared" si="59"/>
        <v>GC_PBMZ_153_RI_1562</v>
      </c>
      <c r="X182" s="4">
        <f>Proben_Infos!$A$3</f>
        <v>72100736</v>
      </c>
      <c r="Y182" s="12" t="str">
        <f>IF(ISNA(VLOOKUP(D182,Proben_Infos!C:E,3,0)),"",VLOOKUP(D182,Proben_Infos!C:E,3,0))</f>
        <v/>
      </c>
      <c r="Z182" s="16" t="str">
        <f t="shared" si="63"/>
        <v>153-17.4</v>
      </c>
      <c r="AA182" s="16" t="str">
        <f t="shared" si="64"/>
        <v>153-17.5</v>
      </c>
      <c r="AB182" s="16" t="str">
        <f t="shared" si="65"/>
        <v>153-17.3</v>
      </c>
      <c r="AC182" s="16" t="str">
        <f t="shared" si="66"/>
        <v>153-17.6</v>
      </c>
      <c r="AD182" s="16" t="str">
        <f t="shared" si="67"/>
        <v>153-17.2</v>
      </c>
      <c r="AE182" s="16">
        <f t="shared" si="68"/>
        <v>24</v>
      </c>
      <c r="AF182" s="16" t="str">
        <f t="shared" si="69"/>
        <v>GC_PBMZ_153_RI_1562</v>
      </c>
      <c r="AG182" s="16" t="str">
        <f t="shared" si="70"/>
        <v/>
      </c>
      <c r="AH182" s="12" t="str">
        <f t="shared" si="60"/>
        <v/>
      </c>
      <c r="AI182" s="12" t="str">
        <f>IF(ISNA(VLOOKUP(D182,Proben_Infos!L:O,3,0)),"",VLOOKUP(D182,Proben_Infos!L:O,3,0))</f>
        <v/>
      </c>
      <c r="AJ182" s="16" t="str">
        <f t="shared" si="71"/>
        <v/>
      </c>
      <c r="AK182" s="16">
        <f t="shared" si="72"/>
        <v>5</v>
      </c>
      <c r="AL182" s="16">
        <f t="shared" si="73"/>
        <v>4</v>
      </c>
      <c r="AM182" s="16">
        <f t="shared" si="74"/>
        <v>3</v>
      </c>
      <c r="AN182" s="16">
        <f t="shared" si="75"/>
        <v>2</v>
      </c>
      <c r="AO182" s="16">
        <f t="shared" si="76"/>
        <v>5</v>
      </c>
      <c r="AP182" s="16">
        <f t="shared" si="78"/>
        <v>5</v>
      </c>
    </row>
    <row r="183" spans="1:42" x14ac:dyDescent="0.25">
      <c r="A183" s="4" t="str">
        <f t="shared" si="55"/>
        <v>92-17.4</v>
      </c>
      <c r="B183" s="16">
        <v>17.4480569897732</v>
      </c>
      <c r="C183" s="16">
        <v>92.099998474121094</v>
      </c>
      <c r="D183" s="16" t="s">
        <v>1465</v>
      </c>
      <c r="E183" s="16">
        <v>1726</v>
      </c>
      <c r="F183" s="16">
        <v>1564.47325843816</v>
      </c>
      <c r="G183" s="16">
        <v>51.879014720885699</v>
      </c>
      <c r="H183" s="16" t="s">
        <v>1466</v>
      </c>
      <c r="I183" s="16" t="s">
        <v>774</v>
      </c>
      <c r="J183" s="16" t="s">
        <v>5</v>
      </c>
      <c r="K183" s="16">
        <v>22843.194900920898</v>
      </c>
      <c r="L183" s="16">
        <v>11898.608539545499</v>
      </c>
      <c r="M183" s="4" t="str">
        <f>IF(ISERROR(VLOOKUP(A183,BW_2021_04_19!A:K,11,FALSE))=TRUE,(IF(ISERROR(VLOOKUP((CONCATENATE(ROUND(C183,0),"-",ROUND(B183-0.1,1))),BW_2021_04_19!A:K,11,FALSE))=TRUE,(IF(ISERROR(VLOOKUP((CONCATENATE(ROUND(C183,0),"-",ROUND(B183+0.1,1))),BW_2021_04_19!A:K,11,FALSE))=TRUE,(IF(ISERROR(VLOOKUP((CONCATENATE(ROUND(C183,0),"-",ROUND(B183-0.2,1))),BW_2021_04_19!A:K,11,FALSE))=TRUE, (IF(ISERROR(VLOOKUP((CONCATENATE(ROUND(C183,0),"-",ROUND(B183+0.2,1))),BW_2021_04_19!A:K,11,FALSE))=TRUE,"0",VLOOKUP((CONCATENATE(ROUND(C183,0),"-",ROUND(B183+0.2,1))),BW_2021_04_19!A:K,11,FALSE))),VLOOKUP((CONCATENATE(ROUND(C183,0),"-",ROUND(B183-0.2,1))),BW_2021_04_19!A:K,11,FALSE))),VLOOKUP((CONCATENATE(ROUND(C183,0),"-",ROUND(B183+0.1,1))),BW_2021_04_19!A:K,11,FALSE))),VLOOKUP((CONCATENATE(ROUND(C183,0),"-",ROUND(B183-0.1,1))),BW_2021_04_19!A:K,11,FALSE))),VLOOKUP(A183,BW_2021_04_19!A:K,11,FALSE))</f>
        <v>0</v>
      </c>
      <c r="N183" s="4" t="str">
        <f t="shared" si="56"/>
        <v>0</v>
      </c>
      <c r="O183" s="4">
        <f t="shared" si="57"/>
        <v>22843</v>
      </c>
      <c r="P183" s="4">
        <f>IF(O183="0","0",O183*1000/Proben_Infos!$J$3*Proben_Infos!$K$3*(0.05/Proben_Infos!$L$3)*(0.001/Proben_Infos!$M$3))</f>
        <v>91372</v>
      </c>
      <c r="Q183" s="16">
        <f>ROUND(100/Proben_Infos!$H$3*P183,0)</f>
        <v>2</v>
      </c>
      <c r="R183" s="12">
        <f>B183+Proben_Infos!$D$3</f>
        <v>17.4401569897732</v>
      </c>
      <c r="S183" s="4" t="str">
        <f t="shared" si="58"/>
        <v>92-17.4</v>
      </c>
      <c r="T183" s="16">
        <f t="shared" si="61"/>
        <v>1726</v>
      </c>
      <c r="U183" s="4">
        <f>F183+Proben_Infos!$G$3</f>
        <v>1563.47325843816</v>
      </c>
      <c r="V183" s="16">
        <f t="shared" si="62"/>
        <v>51.9</v>
      </c>
      <c r="W183" s="4" t="str">
        <f t="shared" si="59"/>
        <v>GC_PBMZ_92_RI_1563</v>
      </c>
      <c r="X183" s="4">
        <f>Proben_Infos!$A$3</f>
        <v>72100736</v>
      </c>
      <c r="Y183" s="12" t="str">
        <f>IF(ISNA(VLOOKUP(D183,Proben_Infos!C:E,3,0)),"",VLOOKUP(D183,Proben_Infos!C:E,3,0))</f>
        <v/>
      </c>
      <c r="Z183" s="16" t="str">
        <f t="shared" si="63"/>
        <v>92-17.4</v>
      </c>
      <c r="AA183" s="16" t="str">
        <f t="shared" si="64"/>
        <v>92-17.5</v>
      </c>
      <c r="AB183" s="16" t="str">
        <f t="shared" si="65"/>
        <v>92-17.3</v>
      </c>
      <c r="AC183" s="16" t="str">
        <f t="shared" si="66"/>
        <v>92-17.6</v>
      </c>
      <c r="AD183" s="16" t="str">
        <f t="shared" si="67"/>
        <v>92-17.2</v>
      </c>
      <c r="AE183" s="16">
        <f t="shared" si="68"/>
        <v>2</v>
      </c>
      <c r="AF183" s="16" t="str">
        <f t="shared" si="69"/>
        <v>GC_PBMZ_92_RI_1563</v>
      </c>
      <c r="AG183" s="16" t="str">
        <f t="shared" si="70"/>
        <v/>
      </c>
      <c r="AH183" s="12" t="str">
        <f t="shared" si="60"/>
        <v/>
      </c>
      <c r="AI183" s="12" t="str">
        <f>IF(ISNA(VLOOKUP(D183,Proben_Infos!L:O,3,0)),"",VLOOKUP(D183,Proben_Infos!L:O,3,0))</f>
        <v/>
      </c>
      <c r="AJ183" s="16" t="str">
        <f t="shared" si="71"/>
        <v/>
      </c>
      <c r="AK183" s="16">
        <f t="shared" si="72"/>
        <v>5</v>
      </c>
      <c r="AL183" s="16">
        <f t="shared" si="73"/>
        <v>4</v>
      </c>
      <c r="AM183" s="16">
        <f t="shared" si="74"/>
        <v>3</v>
      </c>
      <c r="AN183" s="16">
        <f t="shared" si="75"/>
        <v>2</v>
      </c>
      <c r="AO183" s="16">
        <f t="shared" si="76"/>
        <v>5</v>
      </c>
      <c r="AP183" s="16">
        <f t="shared" si="78"/>
        <v>5</v>
      </c>
    </row>
    <row r="184" spans="1:42" x14ac:dyDescent="0.25">
      <c r="A184" s="4" t="str">
        <f t="shared" si="55"/>
        <v>167-17.5</v>
      </c>
      <c r="B184" s="16">
        <v>17.534303465475499</v>
      </c>
      <c r="C184" s="16">
        <v>167</v>
      </c>
      <c r="D184" s="16" t="s">
        <v>119</v>
      </c>
      <c r="E184" s="16"/>
      <c r="F184" s="16">
        <v>1571.0074536160901</v>
      </c>
      <c r="G184" s="16">
        <v>64.434801407197099</v>
      </c>
      <c r="H184" s="16" t="s">
        <v>794</v>
      </c>
      <c r="I184" s="16" t="s">
        <v>795</v>
      </c>
      <c r="J184" s="16" t="s">
        <v>141</v>
      </c>
      <c r="K184" s="16">
        <v>508219.754241227</v>
      </c>
      <c r="L184" s="16">
        <v>123896.55614431899</v>
      </c>
      <c r="M184" s="4" t="str">
        <f>IF(ISERROR(VLOOKUP(A184,BW_2021_04_19!A:K,11,FALSE))=TRUE,(IF(ISERROR(VLOOKUP((CONCATENATE(ROUND(C184,0),"-",ROUND(B184-0.1,1))),BW_2021_04_19!A:K,11,FALSE))=TRUE,(IF(ISERROR(VLOOKUP((CONCATENATE(ROUND(C184,0),"-",ROUND(B184+0.1,1))),BW_2021_04_19!A:K,11,FALSE))=TRUE,(IF(ISERROR(VLOOKUP((CONCATENATE(ROUND(C184,0),"-",ROUND(B184-0.2,1))),BW_2021_04_19!A:K,11,FALSE))=TRUE, (IF(ISERROR(VLOOKUP((CONCATENATE(ROUND(C184,0),"-",ROUND(B184+0.2,1))),BW_2021_04_19!A:K,11,FALSE))=TRUE,"0",VLOOKUP((CONCATENATE(ROUND(C184,0),"-",ROUND(B184+0.2,1))),BW_2021_04_19!A:K,11,FALSE))),VLOOKUP((CONCATENATE(ROUND(C184,0),"-",ROUND(B184-0.2,1))),BW_2021_04_19!A:K,11,FALSE))),VLOOKUP((CONCATENATE(ROUND(C184,0),"-",ROUND(B184+0.1,1))),BW_2021_04_19!A:K,11,FALSE))),VLOOKUP((CONCATENATE(ROUND(C184,0),"-",ROUND(B184-0.1,1))),BW_2021_04_19!A:K,11,FALSE))),VLOOKUP(A184,BW_2021_04_19!A:K,11,FALSE))</f>
        <v>0</v>
      </c>
      <c r="N184" s="4" t="str">
        <f t="shared" si="56"/>
        <v>0</v>
      </c>
      <c r="O184" s="4">
        <f t="shared" si="57"/>
        <v>508220</v>
      </c>
      <c r="P184" s="4">
        <f>IF(O184="0","0",O184*1000/Proben_Infos!$J$3*Proben_Infos!$K$3*(0.05/Proben_Infos!$L$3)*(0.001/Proben_Infos!$M$3))</f>
        <v>2032880</v>
      </c>
      <c r="Q184" s="16">
        <f>ROUND(100/Proben_Infos!$H$3*P184,0)</f>
        <v>46</v>
      </c>
      <c r="R184" s="12">
        <f>B184+Proben_Infos!$D$3</f>
        <v>17.5264034654755</v>
      </c>
      <c r="S184" s="4" t="str">
        <f t="shared" si="58"/>
        <v>167-17.5</v>
      </c>
      <c r="T184" s="16" t="str">
        <f t="shared" si="61"/>
        <v/>
      </c>
      <c r="U184" s="4">
        <f>F184+Proben_Infos!$G$3</f>
        <v>1570.0074536160901</v>
      </c>
      <c r="V184" s="16">
        <f t="shared" si="62"/>
        <v>64.400000000000006</v>
      </c>
      <c r="W184" s="4" t="str">
        <f t="shared" si="59"/>
        <v>GC_PBMZ_167_RI_1570</v>
      </c>
      <c r="X184" s="4">
        <f>Proben_Infos!$A$3</f>
        <v>72100736</v>
      </c>
      <c r="Y184" s="12" t="str">
        <f>IF(ISNA(VLOOKUP(D184,Proben_Infos!C:E,3,0)),"",VLOOKUP(D184,Proben_Infos!C:E,3,0))</f>
        <v/>
      </c>
      <c r="Z184" s="16" t="str">
        <f t="shared" si="63"/>
        <v>167-17.5</v>
      </c>
      <c r="AA184" s="16" t="str">
        <f t="shared" si="64"/>
        <v>167-17.6</v>
      </c>
      <c r="AB184" s="16" t="str">
        <f t="shared" si="65"/>
        <v>167-17.4</v>
      </c>
      <c r="AC184" s="16" t="str">
        <f t="shared" si="66"/>
        <v>167-17.7</v>
      </c>
      <c r="AD184" s="16" t="str">
        <f t="shared" si="67"/>
        <v>167-17.3</v>
      </c>
      <c r="AE184" s="16">
        <f t="shared" si="68"/>
        <v>46</v>
      </c>
      <c r="AF184" s="16" t="str">
        <f t="shared" si="69"/>
        <v>GC_PBMZ_167_RI_1570</v>
      </c>
      <c r="AG184" s="16" t="str">
        <f t="shared" si="70"/>
        <v/>
      </c>
      <c r="AH184" s="12" t="str">
        <f t="shared" si="60"/>
        <v/>
      </c>
      <c r="AI184" s="12" t="str">
        <f>IF(ISNA(VLOOKUP(D184,Proben_Infos!L:O,3,0)),"",VLOOKUP(D184,Proben_Infos!L:O,3,0))</f>
        <v/>
      </c>
      <c r="AJ184" s="16" t="str">
        <f t="shared" si="71"/>
        <v/>
      </c>
      <c r="AK184" s="16">
        <f t="shared" si="72"/>
        <v>5</v>
      </c>
      <c r="AL184" s="16" t="str">
        <f t="shared" si="73"/>
        <v/>
      </c>
      <c r="AM184" s="16">
        <f t="shared" si="74"/>
        <v>3</v>
      </c>
      <c r="AN184" s="16">
        <f t="shared" si="75"/>
        <v>2</v>
      </c>
      <c r="AO184" s="16">
        <f t="shared" si="76"/>
        <v>5</v>
      </c>
      <c r="AP184" s="16">
        <f t="shared" si="78"/>
        <v>5</v>
      </c>
    </row>
    <row r="185" spans="1:42" x14ac:dyDescent="0.25">
      <c r="A185" s="4" t="str">
        <f t="shared" si="55"/>
        <v>81-17.7</v>
      </c>
      <c r="B185" s="16">
        <v>17.724343262393202</v>
      </c>
      <c r="C185" s="16">
        <v>81.099998474121094</v>
      </c>
      <c r="D185" s="16" t="s">
        <v>1467</v>
      </c>
      <c r="E185" s="16">
        <v>1159</v>
      </c>
      <c r="F185" s="16">
        <v>1585.4052259832899</v>
      </c>
      <c r="G185" s="16">
        <v>55.494135959737598</v>
      </c>
      <c r="H185" s="16" t="s">
        <v>1468</v>
      </c>
      <c r="I185" s="16" t="s">
        <v>1469</v>
      </c>
      <c r="J185" s="16" t="s">
        <v>5</v>
      </c>
      <c r="K185" s="16">
        <v>50740.189388346298</v>
      </c>
      <c r="L185" s="16">
        <v>20695.274354365101</v>
      </c>
      <c r="M185" s="4" t="str">
        <f>IF(ISERROR(VLOOKUP(A185,BW_2021_04_19!A:K,11,FALSE))=TRUE,(IF(ISERROR(VLOOKUP((CONCATENATE(ROUND(C185,0),"-",ROUND(B185-0.1,1))),BW_2021_04_19!A:K,11,FALSE))=TRUE,(IF(ISERROR(VLOOKUP((CONCATENATE(ROUND(C185,0),"-",ROUND(B185+0.1,1))),BW_2021_04_19!A:K,11,FALSE))=TRUE,(IF(ISERROR(VLOOKUP((CONCATENATE(ROUND(C185,0),"-",ROUND(B185-0.2,1))),BW_2021_04_19!A:K,11,FALSE))=TRUE, (IF(ISERROR(VLOOKUP((CONCATENATE(ROUND(C185,0),"-",ROUND(B185+0.2,1))),BW_2021_04_19!A:K,11,FALSE))=TRUE,"0",VLOOKUP((CONCATENATE(ROUND(C185,0),"-",ROUND(B185+0.2,1))),BW_2021_04_19!A:K,11,FALSE))),VLOOKUP((CONCATENATE(ROUND(C185,0),"-",ROUND(B185-0.2,1))),BW_2021_04_19!A:K,11,FALSE))),VLOOKUP((CONCATENATE(ROUND(C185,0),"-",ROUND(B185+0.1,1))),BW_2021_04_19!A:K,11,FALSE))),VLOOKUP((CONCATENATE(ROUND(C185,0),"-",ROUND(B185-0.1,1))),BW_2021_04_19!A:K,11,FALSE))),VLOOKUP(A185,BW_2021_04_19!A:K,11,FALSE))</f>
        <v>0</v>
      </c>
      <c r="N185" s="4" t="str">
        <f t="shared" si="56"/>
        <v>0</v>
      </c>
      <c r="O185" s="4">
        <f t="shared" si="57"/>
        <v>50740</v>
      </c>
      <c r="P185" s="4">
        <f>IF(O185="0","0",O185*1000/Proben_Infos!$J$3*Proben_Infos!$K$3*(0.05/Proben_Infos!$L$3)*(0.001/Proben_Infos!$M$3))</f>
        <v>202960</v>
      </c>
      <c r="Q185" s="16">
        <f>ROUND(100/Proben_Infos!$H$3*P185,0)</f>
        <v>5</v>
      </c>
      <c r="R185" s="12">
        <f>B185+Proben_Infos!$D$3</f>
        <v>17.716443262393202</v>
      </c>
      <c r="S185" s="4" t="str">
        <f t="shared" si="58"/>
        <v>81-17.7</v>
      </c>
      <c r="T185" s="16">
        <f t="shared" si="61"/>
        <v>1159</v>
      </c>
      <c r="U185" s="4">
        <f>F185+Proben_Infos!$G$3</f>
        <v>1584.4052259832899</v>
      </c>
      <c r="V185" s="16">
        <f t="shared" si="62"/>
        <v>55.5</v>
      </c>
      <c r="W185" s="4" t="str">
        <f t="shared" si="59"/>
        <v>GC_PBMZ_81_RI_1584</v>
      </c>
      <c r="X185" s="4">
        <f>Proben_Infos!$A$3</f>
        <v>72100736</v>
      </c>
      <c r="Y185" s="12" t="str">
        <f>IF(ISNA(VLOOKUP(D185,Proben_Infos!C:E,3,0)),"",VLOOKUP(D185,Proben_Infos!C:E,3,0))</f>
        <v/>
      </c>
      <c r="Z185" s="16" t="str">
        <f t="shared" si="63"/>
        <v>81-17.7</v>
      </c>
      <c r="AA185" s="16" t="str">
        <f t="shared" si="64"/>
        <v>81-17.8</v>
      </c>
      <c r="AB185" s="16" t="str">
        <f t="shared" si="65"/>
        <v>81-17.6</v>
      </c>
      <c r="AC185" s="16" t="str">
        <f t="shared" si="66"/>
        <v>81-17.9</v>
      </c>
      <c r="AD185" s="16" t="str">
        <f t="shared" si="67"/>
        <v>81-17.5</v>
      </c>
      <c r="AE185" s="16">
        <f t="shared" si="68"/>
        <v>5</v>
      </c>
      <c r="AF185" s="16" t="str">
        <f t="shared" si="69"/>
        <v>GC_PBMZ_81_RI_1584</v>
      </c>
      <c r="AG185" s="16" t="str">
        <f t="shared" si="70"/>
        <v/>
      </c>
      <c r="AH185" s="12" t="str">
        <f t="shared" si="60"/>
        <v/>
      </c>
      <c r="AI185" s="12" t="str">
        <f>IF(ISNA(VLOOKUP(D185,Proben_Infos!L:O,3,0)),"",VLOOKUP(D185,Proben_Infos!L:O,3,0))</f>
        <v/>
      </c>
      <c r="AJ185" s="16" t="str">
        <f t="shared" si="71"/>
        <v/>
      </c>
      <c r="AK185" s="16">
        <f t="shared" si="72"/>
        <v>5</v>
      </c>
      <c r="AL185" s="16">
        <f t="shared" si="73"/>
        <v>4</v>
      </c>
      <c r="AM185" s="16">
        <f t="shared" si="74"/>
        <v>3</v>
      </c>
      <c r="AN185" s="16">
        <f t="shared" si="75"/>
        <v>2</v>
      </c>
      <c r="AO185" s="16">
        <f t="shared" si="76"/>
        <v>5</v>
      </c>
      <c r="AP185" s="16">
        <f t="shared" si="78"/>
        <v>5</v>
      </c>
    </row>
    <row r="186" spans="1:42" x14ac:dyDescent="0.25">
      <c r="A186" s="4" t="str">
        <f t="shared" si="55"/>
        <v>119-17.8</v>
      </c>
      <c r="B186" s="16">
        <v>17.757328265847299</v>
      </c>
      <c r="C186" s="16">
        <v>119</v>
      </c>
      <c r="D186" s="16" t="s">
        <v>1835</v>
      </c>
      <c r="E186" s="16">
        <v>1592.11827495231</v>
      </c>
      <c r="F186" s="16">
        <v>1587.9042318703</v>
      </c>
      <c r="G186" s="16">
        <v>87.083091491849402</v>
      </c>
      <c r="H186" s="16" t="s">
        <v>1836</v>
      </c>
      <c r="I186" s="16" t="s">
        <v>561</v>
      </c>
      <c r="J186" s="16" t="s">
        <v>18</v>
      </c>
      <c r="K186" s="16">
        <v>791012.64465705201</v>
      </c>
      <c r="L186" s="16">
        <v>227111.81308611101</v>
      </c>
      <c r="M186" s="4" t="str">
        <f>IF(ISERROR(VLOOKUP(A186,BW_2021_04_19!A:K,11,FALSE))=TRUE,(IF(ISERROR(VLOOKUP((CONCATENATE(ROUND(C186,0),"-",ROUND(B186-0.1,1))),BW_2021_04_19!A:K,11,FALSE))=TRUE,(IF(ISERROR(VLOOKUP((CONCATENATE(ROUND(C186,0),"-",ROUND(B186+0.1,1))),BW_2021_04_19!A:K,11,FALSE))=TRUE,(IF(ISERROR(VLOOKUP((CONCATENATE(ROUND(C186,0),"-",ROUND(B186-0.2,1))),BW_2021_04_19!A:K,11,FALSE))=TRUE, (IF(ISERROR(VLOOKUP((CONCATENATE(ROUND(C186,0),"-",ROUND(B186+0.2,1))),BW_2021_04_19!A:K,11,FALSE))=TRUE,"0",VLOOKUP((CONCATENATE(ROUND(C186,0),"-",ROUND(B186+0.2,1))),BW_2021_04_19!A:K,11,FALSE))),VLOOKUP((CONCATENATE(ROUND(C186,0),"-",ROUND(B186-0.2,1))),BW_2021_04_19!A:K,11,FALSE))),VLOOKUP((CONCATENATE(ROUND(C186,0),"-",ROUND(B186+0.1,1))),BW_2021_04_19!A:K,11,FALSE))),VLOOKUP((CONCATENATE(ROUND(C186,0),"-",ROUND(B186-0.1,1))),BW_2021_04_19!A:K,11,FALSE))),VLOOKUP(A186,BW_2021_04_19!A:K,11,FALSE))</f>
        <v>0</v>
      </c>
      <c r="N186" s="4" t="str">
        <f t="shared" si="56"/>
        <v>0</v>
      </c>
      <c r="O186" s="4">
        <f t="shared" si="57"/>
        <v>791013</v>
      </c>
      <c r="P186" s="4">
        <f>IF(O186="0","0",O186*1000/Proben_Infos!$J$3*Proben_Infos!$K$3*(0.05/Proben_Infos!$L$3)*(0.001/Proben_Infos!$M$3))</f>
        <v>3164052</v>
      </c>
      <c r="Q186" s="16">
        <f>ROUND(100/Proben_Infos!$H$3*P186,0)</f>
        <v>71</v>
      </c>
      <c r="R186" s="12">
        <f>B186+Proben_Infos!$D$3</f>
        <v>17.7494282658473</v>
      </c>
      <c r="S186" s="4" t="str">
        <f t="shared" si="58"/>
        <v>119-17.7</v>
      </c>
      <c r="T186" s="16">
        <f t="shared" si="61"/>
        <v>1592</v>
      </c>
      <c r="U186" s="4">
        <f>F186+Proben_Infos!$G$3</f>
        <v>1586.9042318703</v>
      </c>
      <c r="V186" s="16">
        <f t="shared" si="62"/>
        <v>87.1</v>
      </c>
      <c r="W186" s="4" t="str">
        <f t="shared" si="59"/>
        <v>GC_PBMZ_119_RI_1587</v>
      </c>
      <c r="X186" s="4">
        <f>Proben_Infos!$A$3</f>
        <v>72100736</v>
      </c>
      <c r="Y186" s="12" t="str">
        <f>IF(ISNA(VLOOKUP(D186,Proben_Infos!C:E,3,0)),"",VLOOKUP(D186,Proben_Infos!C:E,3,0))</f>
        <v/>
      </c>
      <c r="Z186" s="16" t="str">
        <f t="shared" si="63"/>
        <v>119-17.7</v>
      </c>
      <c r="AA186" s="16" t="str">
        <f t="shared" si="64"/>
        <v>119-17.8</v>
      </c>
      <c r="AB186" s="16" t="str">
        <f t="shared" si="65"/>
        <v>119-17.6</v>
      </c>
      <c r="AC186" s="16" t="str">
        <f t="shared" si="66"/>
        <v>119-17.9</v>
      </c>
      <c r="AD186" s="16" t="str">
        <f t="shared" si="67"/>
        <v>119-17.5</v>
      </c>
      <c r="AE186" s="16">
        <f t="shared" si="68"/>
        <v>71</v>
      </c>
      <c r="AF186" s="16" t="str">
        <f t="shared" si="69"/>
        <v>Diethyltoluamide</v>
      </c>
      <c r="AG186" s="16" t="str">
        <f t="shared" si="70"/>
        <v>134-62-3</v>
      </c>
      <c r="AH186" s="12" t="str">
        <f t="shared" si="60"/>
        <v>T</v>
      </c>
      <c r="AI186" s="12" t="str">
        <f>IF(ISNA(VLOOKUP(D186,Proben_Infos!L:O,3,0)),"",VLOOKUP(D186,Proben_Infos!L:O,3,0))</f>
        <v>x</v>
      </c>
      <c r="AJ186" s="16" t="str">
        <f t="shared" si="71"/>
        <v/>
      </c>
      <c r="AK186" s="16" t="str">
        <f t="shared" si="72"/>
        <v/>
      </c>
      <c r="AL186" s="16" t="str">
        <f t="shared" si="73"/>
        <v/>
      </c>
      <c r="AM186" s="16" t="str">
        <f t="shared" si="74"/>
        <v/>
      </c>
      <c r="AN186" s="16">
        <f t="shared" si="75"/>
        <v>1</v>
      </c>
      <c r="AO186" s="16">
        <f t="shared" si="76"/>
        <v>1</v>
      </c>
      <c r="AP186" s="16">
        <f t="shared" si="78"/>
        <v>1</v>
      </c>
    </row>
    <row r="187" spans="1:42" x14ac:dyDescent="0.25">
      <c r="A187" s="4" t="str">
        <f t="shared" si="55"/>
        <v>68-17.8</v>
      </c>
      <c r="B187" s="16">
        <v>17.811406588184798</v>
      </c>
      <c r="C187" s="16">
        <v>68</v>
      </c>
      <c r="D187" s="16" t="s">
        <v>1470</v>
      </c>
      <c r="E187" s="16">
        <v>977</v>
      </c>
      <c r="F187" s="16">
        <v>1592.00130725999</v>
      </c>
      <c r="G187" s="16">
        <v>62.455304626913197</v>
      </c>
      <c r="H187" s="16" t="s">
        <v>1471</v>
      </c>
      <c r="I187" s="16" t="s">
        <v>1313</v>
      </c>
      <c r="J187" s="16" t="s">
        <v>5</v>
      </c>
      <c r="K187" s="16">
        <v>96882.347082057197</v>
      </c>
      <c r="L187" s="16">
        <v>48337.216557129002</v>
      </c>
      <c r="M187" s="4" t="str">
        <f>IF(ISERROR(VLOOKUP(A187,BW_2021_04_19!A:K,11,FALSE))=TRUE,(IF(ISERROR(VLOOKUP((CONCATENATE(ROUND(C187,0),"-",ROUND(B187-0.1,1))),BW_2021_04_19!A:K,11,FALSE))=TRUE,(IF(ISERROR(VLOOKUP((CONCATENATE(ROUND(C187,0),"-",ROUND(B187+0.1,1))),BW_2021_04_19!A:K,11,FALSE))=TRUE,(IF(ISERROR(VLOOKUP((CONCATENATE(ROUND(C187,0),"-",ROUND(B187-0.2,1))),BW_2021_04_19!A:K,11,FALSE))=TRUE, (IF(ISERROR(VLOOKUP((CONCATENATE(ROUND(C187,0),"-",ROUND(B187+0.2,1))),BW_2021_04_19!A:K,11,FALSE))=TRUE,"0",VLOOKUP((CONCATENATE(ROUND(C187,0),"-",ROUND(B187+0.2,1))),BW_2021_04_19!A:K,11,FALSE))),VLOOKUP((CONCATENATE(ROUND(C187,0),"-",ROUND(B187-0.2,1))),BW_2021_04_19!A:K,11,FALSE))),VLOOKUP((CONCATENATE(ROUND(C187,0),"-",ROUND(B187+0.1,1))),BW_2021_04_19!A:K,11,FALSE))),VLOOKUP((CONCATENATE(ROUND(C187,0),"-",ROUND(B187-0.1,1))),BW_2021_04_19!A:K,11,FALSE))),VLOOKUP(A187,BW_2021_04_19!A:K,11,FALSE))</f>
        <v>0</v>
      </c>
      <c r="N187" s="4" t="str">
        <f t="shared" si="56"/>
        <v>0</v>
      </c>
      <c r="O187" s="4">
        <f t="shared" si="57"/>
        <v>96882</v>
      </c>
      <c r="P187" s="4">
        <f>IF(O187="0","0",O187*1000/Proben_Infos!$J$3*Proben_Infos!$K$3*(0.05/Proben_Infos!$L$3)*(0.001/Proben_Infos!$M$3))</f>
        <v>387528</v>
      </c>
      <c r="Q187" s="16">
        <f>ROUND(100/Proben_Infos!$H$3*P187,0)</f>
        <v>9</v>
      </c>
      <c r="R187" s="12">
        <f>B187+Proben_Infos!$D$3</f>
        <v>17.803506588184799</v>
      </c>
      <c r="S187" s="4" t="str">
        <f t="shared" si="58"/>
        <v>68-17.8</v>
      </c>
      <c r="T187" s="16">
        <f t="shared" si="61"/>
        <v>977</v>
      </c>
      <c r="U187" s="4">
        <f>F187+Proben_Infos!$G$3</f>
        <v>1591.00130725999</v>
      </c>
      <c r="V187" s="16">
        <f t="shared" si="62"/>
        <v>62.5</v>
      </c>
      <c r="W187" s="4" t="str">
        <f t="shared" si="59"/>
        <v>GC_PBMZ_68_RI_1591</v>
      </c>
      <c r="X187" s="4">
        <f>Proben_Infos!$A$3</f>
        <v>72100736</v>
      </c>
      <c r="Y187" s="12" t="str">
        <f>IF(ISNA(VLOOKUP(D187,Proben_Infos!C:E,3,0)),"",VLOOKUP(D187,Proben_Infos!C:E,3,0))</f>
        <v/>
      </c>
      <c r="Z187" s="16" t="str">
        <f t="shared" si="63"/>
        <v>68-17.8</v>
      </c>
      <c r="AA187" s="16" t="str">
        <f t="shared" si="64"/>
        <v>68-17.9</v>
      </c>
      <c r="AB187" s="16" t="str">
        <f t="shared" si="65"/>
        <v>68-17.7</v>
      </c>
      <c r="AC187" s="16" t="str">
        <f t="shared" si="66"/>
        <v>68-18</v>
      </c>
      <c r="AD187" s="16" t="str">
        <f t="shared" si="67"/>
        <v>68-17.6</v>
      </c>
      <c r="AE187" s="16">
        <f t="shared" si="68"/>
        <v>9</v>
      </c>
      <c r="AF187" s="16" t="str">
        <f t="shared" si="69"/>
        <v>GC_PBMZ_68_RI_1591</v>
      </c>
      <c r="AG187" s="16" t="str">
        <f t="shared" si="70"/>
        <v/>
      </c>
      <c r="AH187" s="12" t="str">
        <f t="shared" si="60"/>
        <v/>
      </c>
      <c r="AI187" s="12" t="str">
        <f>IF(ISNA(VLOOKUP(D187,Proben_Infos!L:O,3,0)),"",VLOOKUP(D187,Proben_Infos!L:O,3,0))</f>
        <v/>
      </c>
      <c r="AJ187" s="16" t="str">
        <f t="shared" si="71"/>
        <v/>
      </c>
      <c r="AK187" s="16">
        <f t="shared" si="72"/>
        <v>5</v>
      </c>
      <c r="AL187" s="16">
        <f t="shared" si="73"/>
        <v>4</v>
      </c>
      <c r="AM187" s="16">
        <f t="shared" si="74"/>
        <v>3</v>
      </c>
      <c r="AN187" s="16">
        <f t="shared" si="75"/>
        <v>2</v>
      </c>
      <c r="AO187" s="16">
        <f t="shared" si="76"/>
        <v>5</v>
      </c>
      <c r="AP187" s="16">
        <f t="shared" si="78"/>
        <v>5</v>
      </c>
    </row>
    <row r="188" spans="1:42" x14ac:dyDescent="0.25">
      <c r="A188" s="4" t="str">
        <f t="shared" si="55"/>
        <v>83-17.8</v>
      </c>
      <c r="B188" s="16">
        <v>17.8116346381175</v>
      </c>
      <c r="C188" s="16">
        <v>83</v>
      </c>
      <c r="D188" s="16" t="s">
        <v>1472</v>
      </c>
      <c r="E188" s="16">
        <v>860</v>
      </c>
      <c r="F188" s="16">
        <v>1592.01858475172</v>
      </c>
      <c r="G188" s="16">
        <v>72.884669841925003</v>
      </c>
      <c r="H188" s="16" t="s">
        <v>1473</v>
      </c>
      <c r="I188" s="16" t="s">
        <v>247</v>
      </c>
      <c r="J188" s="16" t="s">
        <v>5</v>
      </c>
      <c r="K188" s="16">
        <v>248368.66486551301</v>
      </c>
      <c r="L188" s="16">
        <v>28839.797830961801</v>
      </c>
      <c r="M188" s="4">
        <f>IF(ISERROR(VLOOKUP(A188,BW_2021_04_19!A:K,11,FALSE))=TRUE,(IF(ISERROR(VLOOKUP((CONCATENATE(ROUND(C188,0),"-",ROUND(B188-0.1,1))),BW_2021_04_19!A:K,11,FALSE))=TRUE,(IF(ISERROR(VLOOKUP((CONCATENATE(ROUND(C188,0),"-",ROUND(B188+0.1,1))),BW_2021_04_19!A:K,11,FALSE))=TRUE,(IF(ISERROR(VLOOKUP((CONCATENATE(ROUND(C188,0),"-",ROUND(B188-0.2,1))),BW_2021_04_19!A:K,11,FALSE))=TRUE, (IF(ISERROR(VLOOKUP((CONCATENATE(ROUND(C188,0),"-",ROUND(B188+0.2,1))),BW_2021_04_19!A:K,11,FALSE))=TRUE,"0",VLOOKUP((CONCATENATE(ROUND(C188,0),"-",ROUND(B188+0.2,1))),BW_2021_04_19!A:K,11,FALSE))),VLOOKUP((CONCATENATE(ROUND(C188,0),"-",ROUND(B188-0.2,1))),BW_2021_04_19!A:K,11,FALSE))),VLOOKUP((CONCATENATE(ROUND(C188,0),"-",ROUND(B188+0.1,1))),BW_2021_04_19!A:K,11,FALSE))),VLOOKUP((CONCATENATE(ROUND(C188,0),"-",ROUND(B188-0.1,1))),BW_2021_04_19!A:K,11,FALSE))),VLOOKUP(A188,BW_2021_04_19!A:K,11,FALSE))</f>
        <v>122677.58221153999</v>
      </c>
      <c r="N188" s="4">
        <f t="shared" si="56"/>
        <v>122677.58221153999</v>
      </c>
      <c r="O188" s="4">
        <f t="shared" si="57"/>
        <v>125691</v>
      </c>
      <c r="P188" s="4">
        <f>IF(O188="0","0",O188*1000/Proben_Infos!$J$3*Proben_Infos!$K$3*(0.05/Proben_Infos!$L$3)*(0.001/Proben_Infos!$M$3))</f>
        <v>502764</v>
      </c>
      <c r="Q188" s="16">
        <f>ROUND(100/Proben_Infos!$H$3*P188,0)</f>
        <v>11</v>
      </c>
      <c r="R188" s="12">
        <f>B188+Proben_Infos!$D$3</f>
        <v>17.803734638117501</v>
      </c>
      <c r="S188" s="4" t="str">
        <f t="shared" si="58"/>
        <v>83-17.8</v>
      </c>
      <c r="T188" s="16">
        <f t="shared" si="61"/>
        <v>860</v>
      </c>
      <c r="U188" s="4">
        <f>F188+Proben_Infos!$G$3</f>
        <v>1591.01858475172</v>
      </c>
      <c r="V188" s="16">
        <f t="shared" si="62"/>
        <v>72.900000000000006</v>
      </c>
      <c r="W188" s="4" t="str">
        <f t="shared" si="59"/>
        <v>GC_PBMZ_83_RI_1591</v>
      </c>
      <c r="X188" s="4">
        <f>Proben_Infos!$A$3</f>
        <v>72100736</v>
      </c>
      <c r="Y188" s="12" t="str">
        <f>IF(ISNA(VLOOKUP(D188,Proben_Infos!C:E,3,0)),"",VLOOKUP(D188,Proben_Infos!C:E,3,0))</f>
        <v/>
      </c>
      <c r="Z188" s="16" t="str">
        <f t="shared" si="63"/>
        <v>83-17.8</v>
      </c>
      <c r="AA188" s="16" t="str">
        <f t="shared" si="64"/>
        <v>83-17.9</v>
      </c>
      <c r="AB188" s="16" t="str">
        <f t="shared" si="65"/>
        <v>83-17.7</v>
      </c>
      <c r="AC188" s="16" t="str">
        <f t="shared" si="66"/>
        <v>83-18</v>
      </c>
      <c r="AD188" s="16" t="str">
        <f t="shared" si="67"/>
        <v>83-17.6</v>
      </c>
      <c r="AE188" s="16">
        <f t="shared" si="68"/>
        <v>11</v>
      </c>
      <c r="AF188" s="16" t="str">
        <f t="shared" si="69"/>
        <v>GC_PBMZ_83_RI_1591</v>
      </c>
      <c r="AG188" s="16" t="str">
        <f t="shared" si="70"/>
        <v/>
      </c>
      <c r="AH188" s="12" t="str">
        <f t="shared" si="60"/>
        <v/>
      </c>
      <c r="AI188" s="12" t="str">
        <f>IF(ISNA(VLOOKUP(D188,Proben_Infos!L:O,3,0)),"",VLOOKUP(D188,Proben_Infos!L:O,3,0))</f>
        <v/>
      </c>
      <c r="AJ188" s="16" t="str">
        <f t="shared" si="71"/>
        <v/>
      </c>
      <c r="AK188" s="16">
        <f t="shared" si="72"/>
        <v>5</v>
      </c>
      <c r="AL188" s="16">
        <f t="shared" si="73"/>
        <v>4</v>
      </c>
      <c r="AM188" s="16">
        <f t="shared" si="74"/>
        <v>3</v>
      </c>
      <c r="AN188" s="16">
        <f t="shared" si="75"/>
        <v>2</v>
      </c>
      <c r="AO188" s="16">
        <f t="shared" si="76"/>
        <v>5</v>
      </c>
      <c r="AP188" s="16">
        <f t="shared" si="78"/>
        <v>5</v>
      </c>
    </row>
    <row r="189" spans="1:42" x14ac:dyDescent="0.25">
      <c r="A189" s="4" t="str">
        <f t="shared" si="55"/>
        <v>111-17.8</v>
      </c>
      <c r="B189" s="16">
        <v>17.812087326446001</v>
      </c>
      <c r="C189" s="16">
        <v>111.09999847412099</v>
      </c>
      <c r="D189" s="16" t="s">
        <v>1837</v>
      </c>
      <c r="E189" s="16">
        <v>2089</v>
      </c>
      <c r="F189" s="16">
        <v>1592.05288127073</v>
      </c>
      <c r="G189" s="16">
        <v>64.852435170877499</v>
      </c>
      <c r="H189" s="16" t="s">
        <v>1838</v>
      </c>
      <c r="I189" s="16" t="s">
        <v>1839</v>
      </c>
      <c r="J189" s="16" t="s">
        <v>5</v>
      </c>
      <c r="K189" s="16">
        <v>104483.20599346</v>
      </c>
      <c r="L189" s="16">
        <v>17383.213824381899</v>
      </c>
      <c r="M189" s="4" t="str">
        <f>IF(ISERROR(VLOOKUP(A189,BW_2021_04_19!A:K,11,FALSE))=TRUE,(IF(ISERROR(VLOOKUP((CONCATENATE(ROUND(C189,0),"-",ROUND(B189-0.1,1))),BW_2021_04_19!A:K,11,FALSE))=TRUE,(IF(ISERROR(VLOOKUP((CONCATENATE(ROUND(C189,0),"-",ROUND(B189+0.1,1))),BW_2021_04_19!A:K,11,FALSE))=TRUE,(IF(ISERROR(VLOOKUP((CONCATENATE(ROUND(C189,0),"-",ROUND(B189-0.2,1))),BW_2021_04_19!A:K,11,FALSE))=TRUE, (IF(ISERROR(VLOOKUP((CONCATENATE(ROUND(C189,0),"-",ROUND(B189+0.2,1))),BW_2021_04_19!A:K,11,FALSE))=TRUE,"0",VLOOKUP((CONCATENATE(ROUND(C189,0),"-",ROUND(B189+0.2,1))),BW_2021_04_19!A:K,11,FALSE))),VLOOKUP((CONCATENATE(ROUND(C189,0),"-",ROUND(B189-0.2,1))),BW_2021_04_19!A:K,11,FALSE))),VLOOKUP((CONCATENATE(ROUND(C189,0),"-",ROUND(B189+0.1,1))),BW_2021_04_19!A:K,11,FALSE))),VLOOKUP((CONCATENATE(ROUND(C189,0),"-",ROUND(B189-0.1,1))),BW_2021_04_19!A:K,11,FALSE))),VLOOKUP(A189,BW_2021_04_19!A:K,11,FALSE))</f>
        <v>0</v>
      </c>
      <c r="N189" s="4" t="str">
        <f t="shared" si="56"/>
        <v>0</v>
      </c>
      <c r="O189" s="4">
        <f t="shared" si="57"/>
        <v>104483</v>
      </c>
      <c r="P189" s="4">
        <f>IF(O189="0","0",O189*1000/Proben_Infos!$J$3*Proben_Infos!$K$3*(0.05/Proben_Infos!$L$3)*(0.001/Proben_Infos!$M$3))</f>
        <v>417932</v>
      </c>
      <c r="Q189" s="16">
        <f>ROUND(100/Proben_Infos!$H$3*P189,0)</f>
        <v>9</v>
      </c>
      <c r="R189" s="12">
        <f>B189+Proben_Infos!$D$3</f>
        <v>17.804187326446002</v>
      </c>
      <c r="S189" s="4" t="str">
        <f t="shared" si="58"/>
        <v>111-17.8</v>
      </c>
      <c r="T189" s="16">
        <f t="shared" si="61"/>
        <v>2089</v>
      </c>
      <c r="U189" s="4">
        <f>F189+Proben_Infos!$G$3</f>
        <v>1591.05288127073</v>
      </c>
      <c r="V189" s="16">
        <f t="shared" si="62"/>
        <v>64.900000000000006</v>
      </c>
      <c r="W189" s="4" t="str">
        <f t="shared" si="59"/>
        <v>GC_PBMZ_111_RI_1591</v>
      </c>
      <c r="X189" s="4">
        <f>Proben_Infos!$A$3</f>
        <v>72100736</v>
      </c>
      <c r="Y189" s="12" t="str">
        <f>IF(ISNA(VLOOKUP(D189,Proben_Infos!C:E,3,0)),"",VLOOKUP(D189,Proben_Infos!C:E,3,0))</f>
        <v/>
      </c>
      <c r="Z189" s="16" t="str">
        <f t="shared" si="63"/>
        <v>111-17.8</v>
      </c>
      <c r="AA189" s="16" t="str">
        <f t="shared" si="64"/>
        <v>111-17.9</v>
      </c>
      <c r="AB189" s="16" t="str">
        <f t="shared" si="65"/>
        <v>111-17.7</v>
      </c>
      <c r="AC189" s="16" t="str">
        <f t="shared" si="66"/>
        <v>111-18</v>
      </c>
      <c r="AD189" s="16" t="str">
        <f t="shared" si="67"/>
        <v>111-17.6</v>
      </c>
      <c r="AE189" s="16">
        <f t="shared" si="68"/>
        <v>9</v>
      </c>
      <c r="AF189" s="16" t="str">
        <f t="shared" si="69"/>
        <v>GC_PBMZ_111_RI_1591</v>
      </c>
      <c r="AG189" s="16" t="str">
        <f t="shared" si="70"/>
        <v/>
      </c>
      <c r="AH189" s="12" t="str">
        <f t="shared" si="60"/>
        <v/>
      </c>
      <c r="AI189" s="12" t="str">
        <f>IF(ISNA(VLOOKUP(D189,Proben_Infos!L:O,3,0)),"",VLOOKUP(D189,Proben_Infos!L:O,3,0))</f>
        <v/>
      </c>
      <c r="AJ189" s="16" t="str">
        <f t="shared" si="71"/>
        <v/>
      </c>
      <c r="AK189" s="16">
        <f t="shared" si="72"/>
        <v>5</v>
      </c>
      <c r="AL189" s="16">
        <f t="shared" si="73"/>
        <v>4</v>
      </c>
      <c r="AM189" s="16">
        <f t="shared" si="74"/>
        <v>3</v>
      </c>
      <c r="AN189" s="16">
        <f t="shared" si="75"/>
        <v>2</v>
      </c>
      <c r="AO189" s="16">
        <f t="shared" si="76"/>
        <v>5</v>
      </c>
      <c r="AP189" s="16">
        <f t="shared" si="78"/>
        <v>5</v>
      </c>
    </row>
    <row r="190" spans="1:42" x14ac:dyDescent="0.25">
      <c r="A190" s="4" t="str">
        <f t="shared" si="55"/>
        <v>100-18</v>
      </c>
      <c r="B190" s="16">
        <v>17.9518303747736</v>
      </c>
      <c r="C190" s="16">
        <v>100.09999847412099</v>
      </c>
      <c r="D190" s="16" t="s">
        <v>1840</v>
      </c>
      <c r="E190" s="16">
        <v>1636</v>
      </c>
      <c r="F190" s="16">
        <v>1602.9728108833499</v>
      </c>
      <c r="G190" s="16">
        <v>73.980102203214301</v>
      </c>
      <c r="H190" s="16" t="s">
        <v>1841</v>
      </c>
      <c r="I190" s="16" t="s">
        <v>1842</v>
      </c>
      <c r="J190" s="16" t="s">
        <v>5</v>
      </c>
      <c r="K190" s="16">
        <v>970856.11313695798</v>
      </c>
      <c r="L190" s="16">
        <v>196087.49855536001</v>
      </c>
      <c r="M190" s="4" t="str">
        <f>IF(ISERROR(VLOOKUP(A190,BW_2021_04_19!A:K,11,FALSE))=TRUE,(IF(ISERROR(VLOOKUP((CONCATENATE(ROUND(C190,0),"-",ROUND(B190-0.1,1))),BW_2021_04_19!A:K,11,FALSE))=TRUE,(IF(ISERROR(VLOOKUP((CONCATENATE(ROUND(C190,0),"-",ROUND(B190+0.1,1))),BW_2021_04_19!A:K,11,FALSE))=TRUE,(IF(ISERROR(VLOOKUP((CONCATENATE(ROUND(C190,0),"-",ROUND(B190-0.2,1))),BW_2021_04_19!A:K,11,FALSE))=TRUE, (IF(ISERROR(VLOOKUP((CONCATENATE(ROUND(C190,0),"-",ROUND(B190+0.2,1))),BW_2021_04_19!A:K,11,FALSE))=TRUE,"0",VLOOKUP((CONCATENATE(ROUND(C190,0),"-",ROUND(B190+0.2,1))),BW_2021_04_19!A:K,11,FALSE))),VLOOKUP((CONCATENATE(ROUND(C190,0),"-",ROUND(B190-0.2,1))),BW_2021_04_19!A:K,11,FALSE))),VLOOKUP((CONCATENATE(ROUND(C190,0),"-",ROUND(B190+0.1,1))),BW_2021_04_19!A:K,11,FALSE))),VLOOKUP((CONCATENATE(ROUND(C190,0),"-",ROUND(B190-0.1,1))),BW_2021_04_19!A:K,11,FALSE))),VLOOKUP(A190,BW_2021_04_19!A:K,11,FALSE))</f>
        <v>0</v>
      </c>
      <c r="N190" s="4" t="str">
        <f t="shared" si="56"/>
        <v>0</v>
      </c>
      <c r="O190" s="4">
        <f t="shared" si="57"/>
        <v>970856</v>
      </c>
      <c r="P190" s="4">
        <f>IF(O190="0","0",O190*1000/Proben_Infos!$J$3*Proben_Infos!$K$3*(0.05/Proben_Infos!$L$3)*(0.001/Proben_Infos!$M$3))</f>
        <v>3883424</v>
      </c>
      <c r="Q190" s="16">
        <f>ROUND(100/Proben_Infos!$H$3*P190,0)</f>
        <v>87</v>
      </c>
      <c r="R190" s="12">
        <f>B190+Proben_Infos!$D$3</f>
        <v>17.943930374773601</v>
      </c>
      <c r="S190" s="4" t="str">
        <f t="shared" si="58"/>
        <v>100-17.9</v>
      </c>
      <c r="T190" s="16">
        <f t="shared" si="61"/>
        <v>1636</v>
      </c>
      <c r="U190" s="4">
        <f>F190+Proben_Infos!$G$3</f>
        <v>1601.9728108833499</v>
      </c>
      <c r="V190" s="16">
        <f t="shared" si="62"/>
        <v>74</v>
      </c>
      <c r="W190" s="4" t="str">
        <f t="shared" si="59"/>
        <v>GC_PBMZ_100_RI_1602</v>
      </c>
      <c r="X190" s="4">
        <f>Proben_Infos!$A$3</f>
        <v>72100736</v>
      </c>
      <c r="Y190" s="12" t="str">
        <f>IF(ISNA(VLOOKUP(D190,Proben_Infos!C:E,3,0)),"",VLOOKUP(D190,Proben_Infos!C:E,3,0))</f>
        <v/>
      </c>
      <c r="Z190" s="16" t="str">
        <f t="shared" si="63"/>
        <v>100-17.9</v>
      </c>
      <c r="AA190" s="16" t="str">
        <f t="shared" si="64"/>
        <v>100-18</v>
      </c>
      <c r="AB190" s="16" t="str">
        <f t="shared" si="65"/>
        <v>100-17.8</v>
      </c>
      <c r="AC190" s="16" t="str">
        <f t="shared" si="66"/>
        <v>100-18.1</v>
      </c>
      <c r="AD190" s="16" t="str">
        <f t="shared" si="67"/>
        <v>100-17.7</v>
      </c>
      <c r="AE190" s="16">
        <f t="shared" si="68"/>
        <v>87</v>
      </c>
      <c r="AF190" s="16" t="str">
        <f t="shared" si="69"/>
        <v>GC_PBMZ_100_RI_1602</v>
      </c>
      <c r="AG190" s="16" t="str">
        <f t="shared" si="70"/>
        <v/>
      </c>
      <c r="AH190" s="12" t="str">
        <f t="shared" si="60"/>
        <v/>
      </c>
      <c r="AI190" s="12" t="str">
        <f>IF(ISNA(VLOOKUP(D190,Proben_Infos!L:O,3,0)),"",VLOOKUP(D190,Proben_Infos!L:O,3,0))</f>
        <v/>
      </c>
      <c r="AJ190" s="16" t="str">
        <f t="shared" si="71"/>
        <v/>
      </c>
      <c r="AK190" s="16">
        <f t="shared" si="72"/>
        <v>5</v>
      </c>
      <c r="AL190" s="16" t="str">
        <f t="shared" si="73"/>
        <v/>
      </c>
      <c r="AM190" s="16">
        <f t="shared" si="74"/>
        <v>3</v>
      </c>
      <c r="AN190" s="16">
        <f t="shared" si="75"/>
        <v>2</v>
      </c>
      <c r="AO190" s="16">
        <f t="shared" si="76"/>
        <v>5</v>
      </c>
      <c r="AP190" s="16">
        <f t="shared" si="78"/>
        <v>5</v>
      </c>
    </row>
    <row r="191" spans="1:42" x14ac:dyDescent="0.25">
      <c r="A191" s="4" t="str">
        <f t="shared" si="55"/>
        <v>95-18.1</v>
      </c>
      <c r="B191" s="16">
        <v>18.082324138380802</v>
      </c>
      <c r="C191" s="16">
        <v>95</v>
      </c>
      <c r="D191" s="16" t="s">
        <v>1474</v>
      </c>
      <c r="E191" s="16">
        <v>3036</v>
      </c>
      <c r="F191" s="16">
        <v>1614.1052704731901</v>
      </c>
      <c r="G191" s="16">
        <v>60.178159880894803</v>
      </c>
      <c r="H191" s="16" t="s">
        <v>1475</v>
      </c>
      <c r="I191" s="16" t="s">
        <v>1476</v>
      </c>
      <c r="J191" s="16" t="s">
        <v>5</v>
      </c>
      <c r="K191" s="16">
        <v>29457.423665507598</v>
      </c>
      <c r="L191" s="16">
        <v>9338.0602812075795</v>
      </c>
      <c r="M191" s="4" t="str">
        <f>IF(ISERROR(VLOOKUP(A191,BW_2021_04_19!A:K,11,FALSE))=TRUE,(IF(ISERROR(VLOOKUP((CONCATENATE(ROUND(C191,0),"-",ROUND(B191-0.1,1))),BW_2021_04_19!A:K,11,FALSE))=TRUE,(IF(ISERROR(VLOOKUP((CONCATENATE(ROUND(C191,0),"-",ROUND(B191+0.1,1))),BW_2021_04_19!A:K,11,FALSE))=TRUE,(IF(ISERROR(VLOOKUP((CONCATENATE(ROUND(C191,0),"-",ROUND(B191-0.2,1))),BW_2021_04_19!A:K,11,FALSE))=TRUE, (IF(ISERROR(VLOOKUP((CONCATENATE(ROUND(C191,0),"-",ROUND(B191+0.2,1))),BW_2021_04_19!A:K,11,FALSE))=TRUE,"0",VLOOKUP((CONCATENATE(ROUND(C191,0),"-",ROUND(B191+0.2,1))),BW_2021_04_19!A:K,11,FALSE))),VLOOKUP((CONCATENATE(ROUND(C191,0),"-",ROUND(B191-0.2,1))),BW_2021_04_19!A:K,11,FALSE))),VLOOKUP((CONCATENATE(ROUND(C191,0),"-",ROUND(B191+0.1,1))),BW_2021_04_19!A:K,11,FALSE))),VLOOKUP((CONCATENATE(ROUND(C191,0),"-",ROUND(B191-0.1,1))),BW_2021_04_19!A:K,11,FALSE))),VLOOKUP(A191,BW_2021_04_19!A:K,11,FALSE))</f>
        <v>0</v>
      </c>
      <c r="N191" s="4" t="str">
        <f t="shared" si="56"/>
        <v>0</v>
      </c>
      <c r="O191" s="4">
        <f t="shared" si="57"/>
        <v>29457</v>
      </c>
      <c r="P191" s="4">
        <f>IF(O191="0","0",O191*1000/Proben_Infos!$J$3*Proben_Infos!$K$3*(0.05/Proben_Infos!$L$3)*(0.001/Proben_Infos!$M$3))</f>
        <v>117828</v>
      </c>
      <c r="Q191" s="16">
        <f>ROUND(100/Proben_Infos!$H$3*P191,0)</f>
        <v>3</v>
      </c>
      <c r="R191" s="12">
        <f>B191+Proben_Infos!$D$3</f>
        <v>18.074424138380802</v>
      </c>
      <c r="S191" s="4" t="str">
        <f t="shared" si="58"/>
        <v>95-18.1</v>
      </c>
      <c r="T191" s="16">
        <f t="shared" si="61"/>
        <v>3036</v>
      </c>
      <c r="U191" s="4">
        <f>F191+Proben_Infos!$G$3</f>
        <v>1613.1052704731901</v>
      </c>
      <c r="V191" s="16">
        <f t="shared" si="62"/>
        <v>60.2</v>
      </c>
      <c r="W191" s="4" t="str">
        <f t="shared" si="59"/>
        <v>GC_PBMZ_95_RI_1613</v>
      </c>
      <c r="X191" s="4">
        <f>Proben_Infos!$A$3</f>
        <v>72100736</v>
      </c>
      <c r="Y191" s="12" t="str">
        <f>IF(ISNA(VLOOKUP(D191,Proben_Infos!C:E,3,0)),"",VLOOKUP(D191,Proben_Infos!C:E,3,0))</f>
        <v/>
      </c>
      <c r="Z191" s="16" t="str">
        <f t="shared" si="63"/>
        <v>95-18.1</v>
      </c>
      <c r="AA191" s="16" t="str">
        <f t="shared" si="64"/>
        <v>95-18.2</v>
      </c>
      <c r="AB191" s="16" t="str">
        <f t="shared" si="65"/>
        <v>95-18</v>
      </c>
      <c r="AC191" s="16" t="str">
        <f t="shared" si="66"/>
        <v>95-18.3</v>
      </c>
      <c r="AD191" s="16" t="str">
        <f t="shared" si="67"/>
        <v>95-17.9</v>
      </c>
      <c r="AE191" s="16">
        <f t="shared" si="68"/>
        <v>3</v>
      </c>
      <c r="AF191" s="16" t="str">
        <f t="shared" si="69"/>
        <v>GC_PBMZ_95_RI_1613</v>
      </c>
      <c r="AG191" s="16" t="str">
        <f t="shared" si="70"/>
        <v/>
      </c>
      <c r="AH191" s="12" t="str">
        <f t="shared" si="60"/>
        <v/>
      </c>
      <c r="AI191" s="12" t="str">
        <f>IF(ISNA(VLOOKUP(D191,Proben_Infos!L:O,3,0)),"",VLOOKUP(D191,Proben_Infos!L:O,3,0))</f>
        <v/>
      </c>
      <c r="AJ191" s="16" t="str">
        <f t="shared" si="71"/>
        <v/>
      </c>
      <c r="AK191" s="16">
        <f t="shared" si="72"/>
        <v>5</v>
      </c>
      <c r="AL191" s="16">
        <f t="shared" si="73"/>
        <v>4</v>
      </c>
      <c r="AM191" s="16">
        <f t="shared" si="74"/>
        <v>3</v>
      </c>
      <c r="AN191" s="16">
        <f t="shared" si="75"/>
        <v>2</v>
      </c>
      <c r="AO191" s="16">
        <f t="shared" si="76"/>
        <v>5</v>
      </c>
      <c r="AP191" s="16">
        <f t="shared" si="78"/>
        <v>5</v>
      </c>
    </row>
    <row r="192" spans="1:42" x14ac:dyDescent="0.25">
      <c r="A192" s="4" t="str">
        <f t="shared" si="55"/>
        <v>181-18.1</v>
      </c>
      <c r="B192" s="16">
        <v>18.098051039888301</v>
      </c>
      <c r="C192" s="16">
        <v>181</v>
      </c>
      <c r="D192" s="16" t="s">
        <v>222</v>
      </c>
      <c r="E192" s="16">
        <v>1607</v>
      </c>
      <c r="F192" s="16">
        <v>1615.44693685376</v>
      </c>
      <c r="G192" s="16">
        <v>78.673336460921107</v>
      </c>
      <c r="H192" s="16" t="s">
        <v>401</v>
      </c>
      <c r="I192" s="16" t="s">
        <v>223</v>
      </c>
      <c r="J192" s="16" t="s">
        <v>18</v>
      </c>
      <c r="K192" s="16">
        <v>2186439.74598704</v>
      </c>
      <c r="L192" s="16">
        <v>288928.123736387</v>
      </c>
      <c r="M192" s="4" t="str">
        <f>IF(ISERROR(VLOOKUP(A192,BW_2021_04_19!A:K,11,FALSE))=TRUE,(IF(ISERROR(VLOOKUP((CONCATENATE(ROUND(C192,0),"-",ROUND(B192-0.1,1))),BW_2021_04_19!A:K,11,FALSE))=TRUE,(IF(ISERROR(VLOOKUP((CONCATENATE(ROUND(C192,0),"-",ROUND(B192+0.1,1))),BW_2021_04_19!A:K,11,FALSE))=TRUE,(IF(ISERROR(VLOOKUP((CONCATENATE(ROUND(C192,0),"-",ROUND(B192-0.2,1))),BW_2021_04_19!A:K,11,FALSE))=TRUE, (IF(ISERROR(VLOOKUP((CONCATENATE(ROUND(C192,0),"-",ROUND(B192+0.2,1))),BW_2021_04_19!A:K,11,FALSE))=TRUE,"0",VLOOKUP((CONCATENATE(ROUND(C192,0),"-",ROUND(B192+0.2,1))),BW_2021_04_19!A:K,11,FALSE))),VLOOKUP((CONCATENATE(ROUND(C192,0),"-",ROUND(B192-0.2,1))),BW_2021_04_19!A:K,11,FALSE))),VLOOKUP((CONCATENATE(ROUND(C192,0),"-",ROUND(B192+0.1,1))),BW_2021_04_19!A:K,11,FALSE))),VLOOKUP((CONCATENATE(ROUND(C192,0),"-",ROUND(B192-0.1,1))),BW_2021_04_19!A:K,11,FALSE))),VLOOKUP(A192,BW_2021_04_19!A:K,11,FALSE))</f>
        <v>0</v>
      </c>
      <c r="N192" s="4" t="str">
        <f t="shared" si="56"/>
        <v>0</v>
      </c>
      <c r="O192" s="4">
        <f t="shared" si="57"/>
        <v>2186440</v>
      </c>
      <c r="P192" s="4">
        <f>IF(O192="0","0",O192*1000/Proben_Infos!$J$3*Proben_Infos!$K$3*(0.05/Proben_Infos!$L$3)*(0.001/Proben_Infos!$M$3))</f>
        <v>8745760</v>
      </c>
      <c r="Q192" s="16">
        <f>ROUND(100/Proben_Infos!$H$3*P192,0)</f>
        <v>197</v>
      </c>
      <c r="R192" s="12">
        <f>B192+Proben_Infos!$D$3</f>
        <v>18.090151039888301</v>
      </c>
      <c r="S192" s="4" t="str">
        <f t="shared" si="58"/>
        <v>181-18.1</v>
      </c>
      <c r="T192" s="16">
        <f t="shared" si="61"/>
        <v>1607</v>
      </c>
      <c r="U192" s="4">
        <f>F192+Proben_Infos!$G$3</f>
        <v>1614.44693685376</v>
      </c>
      <c r="V192" s="16">
        <f t="shared" si="62"/>
        <v>78.7</v>
      </c>
      <c r="W192" s="4" t="str">
        <f t="shared" si="59"/>
        <v>GC_PBMZ_181_RI_1614</v>
      </c>
      <c r="X192" s="4">
        <f>Proben_Infos!$A$3</f>
        <v>72100736</v>
      </c>
      <c r="Y192" s="12" t="str">
        <f>IF(ISNA(VLOOKUP(D192,Proben_Infos!C:E,3,0)),"",VLOOKUP(D192,Proben_Infos!C:E,3,0))</f>
        <v/>
      </c>
      <c r="Z192" s="16" t="str">
        <f t="shared" si="63"/>
        <v>181-18.1</v>
      </c>
      <c r="AA192" s="16" t="str">
        <f t="shared" si="64"/>
        <v>181-18.2</v>
      </c>
      <c r="AB192" s="16" t="str">
        <f t="shared" si="65"/>
        <v>181-18</v>
      </c>
      <c r="AC192" s="16" t="str">
        <f t="shared" si="66"/>
        <v>181-18.3</v>
      </c>
      <c r="AD192" s="16" t="str">
        <f t="shared" si="67"/>
        <v>181-17.9</v>
      </c>
      <c r="AE192" s="16">
        <f t="shared" si="68"/>
        <v>197</v>
      </c>
      <c r="AF192" s="16" t="str">
        <f t="shared" si="69"/>
        <v>GC_PBMZ_181_RI_1614</v>
      </c>
      <c r="AG192" s="16" t="str">
        <f t="shared" si="70"/>
        <v/>
      </c>
      <c r="AH192" s="12" t="str">
        <f t="shared" si="60"/>
        <v>T</v>
      </c>
      <c r="AI192" s="12" t="str">
        <f>IF(ISNA(VLOOKUP(D192,Proben_Infos!L:O,3,0)),"",VLOOKUP(D192,Proben_Infos!L:O,3,0))</f>
        <v/>
      </c>
      <c r="AJ192" s="16" t="str">
        <f t="shared" si="71"/>
        <v/>
      </c>
      <c r="AK192" s="16">
        <f t="shared" si="72"/>
        <v>5</v>
      </c>
      <c r="AL192" s="16" t="str">
        <f t="shared" si="73"/>
        <v/>
      </c>
      <c r="AM192" s="16" t="str">
        <f t="shared" si="74"/>
        <v/>
      </c>
      <c r="AN192" s="16">
        <f t="shared" si="75"/>
        <v>2</v>
      </c>
      <c r="AO192" s="16">
        <f t="shared" si="76"/>
        <v>5</v>
      </c>
      <c r="AP192" s="16">
        <f t="shared" si="78"/>
        <v>5</v>
      </c>
    </row>
    <row r="193" spans="1:42" x14ac:dyDescent="0.25">
      <c r="A193" s="4" t="str">
        <f t="shared" si="55"/>
        <v>180-18.1</v>
      </c>
      <c r="B193" s="16">
        <v>18.1012161820579</v>
      </c>
      <c r="C193" s="16">
        <v>180</v>
      </c>
      <c r="D193" s="16" t="s">
        <v>647</v>
      </c>
      <c r="E193" s="16">
        <v>1885</v>
      </c>
      <c r="F193" s="16">
        <v>1615.7169560203799</v>
      </c>
      <c r="G193" s="16">
        <v>57.129500140323003</v>
      </c>
      <c r="H193" s="16" t="s">
        <v>648</v>
      </c>
      <c r="I193" s="16" t="s">
        <v>649</v>
      </c>
      <c r="J193" s="16" t="s">
        <v>5</v>
      </c>
      <c r="K193" s="16">
        <v>119951.47880347101</v>
      </c>
      <c r="L193" s="16">
        <v>42935.787352735701</v>
      </c>
      <c r="M193" s="4" t="str">
        <f>IF(ISERROR(VLOOKUP(A193,BW_2021_04_19!A:K,11,FALSE))=TRUE,(IF(ISERROR(VLOOKUP((CONCATENATE(ROUND(C193,0),"-",ROUND(B193-0.1,1))),BW_2021_04_19!A:K,11,FALSE))=TRUE,(IF(ISERROR(VLOOKUP((CONCATENATE(ROUND(C193,0),"-",ROUND(B193+0.1,1))),BW_2021_04_19!A:K,11,FALSE))=TRUE,(IF(ISERROR(VLOOKUP((CONCATENATE(ROUND(C193,0),"-",ROUND(B193-0.2,1))),BW_2021_04_19!A:K,11,FALSE))=TRUE, (IF(ISERROR(VLOOKUP((CONCATENATE(ROUND(C193,0),"-",ROUND(B193+0.2,1))),BW_2021_04_19!A:K,11,FALSE))=TRUE,"0",VLOOKUP((CONCATENATE(ROUND(C193,0),"-",ROUND(B193+0.2,1))),BW_2021_04_19!A:K,11,FALSE))),VLOOKUP((CONCATENATE(ROUND(C193,0),"-",ROUND(B193-0.2,1))),BW_2021_04_19!A:K,11,FALSE))),VLOOKUP((CONCATENATE(ROUND(C193,0),"-",ROUND(B193+0.1,1))),BW_2021_04_19!A:K,11,FALSE))),VLOOKUP((CONCATENATE(ROUND(C193,0),"-",ROUND(B193-0.1,1))),BW_2021_04_19!A:K,11,FALSE))),VLOOKUP(A193,BW_2021_04_19!A:K,11,FALSE))</f>
        <v>0</v>
      </c>
      <c r="N193" s="4" t="str">
        <f t="shared" si="56"/>
        <v>0</v>
      </c>
      <c r="O193" s="4">
        <f t="shared" si="57"/>
        <v>119951</v>
      </c>
      <c r="P193" s="4">
        <f>IF(O193="0","0",O193*1000/Proben_Infos!$J$3*Proben_Infos!$K$3*(0.05/Proben_Infos!$L$3)*(0.001/Proben_Infos!$M$3))</f>
        <v>479804</v>
      </c>
      <c r="Q193" s="16">
        <f>ROUND(100/Proben_Infos!$H$3*P193,0)</f>
        <v>11</v>
      </c>
      <c r="R193" s="12">
        <f>B193+Proben_Infos!$D$3</f>
        <v>18.093316182057901</v>
      </c>
      <c r="S193" s="4" t="str">
        <f t="shared" si="58"/>
        <v>180-18.1</v>
      </c>
      <c r="T193" s="16">
        <f t="shared" si="61"/>
        <v>1885</v>
      </c>
      <c r="U193" s="4">
        <f>F193+Proben_Infos!$G$3</f>
        <v>1614.7169560203799</v>
      </c>
      <c r="V193" s="16">
        <f t="shared" si="62"/>
        <v>57.1</v>
      </c>
      <c r="W193" s="4" t="str">
        <f t="shared" si="59"/>
        <v>GC_PBMZ_180_RI_1615</v>
      </c>
      <c r="X193" s="4">
        <f>Proben_Infos!$A$3</f>
        <v>72100736</v>
      </c>
      <c r="Y193" s="12" t="str">
        <f>IF(ISNA(VLOOKUP(D193,Proben_Infos!C:E,3,0)),"",VLOOKUP(D193,Proben_Infos!C:E,3,0))</f>
        <v/>
      </c>
      <c r="Z193" s="16" t="str">
        <f t="shared" si="63"/>
        <v>180-18.1</v>
      </c>
      <c r="AA193" s="16" t="str">
        <f t="shared" si="64"/>
        <v>180-18.2</v>
      </c>
      <c r="AB193" s="16" t="str">
        <f t="shared" si="65"/>
        <v>180-18</v>
      </c>
      <c r="AC193" s="16" t="str">
        <f t="shared" si="66"/>
        <v>180-18.3</v>
      </c>
      <c r="AD193" s="16" t="str">
        <f t="shared" si="67"/>
        <v>180-17.9</v>
      </c>
      <c r="AE193" s="16">
        <f t="shared" si="68"/>
        <v>11</v>
      </c>
      <c r="AF193" s="16" t="str">
        <f t="shared" si="69"/>
        <v>GC_PBMZ_180_RI_1615</v>
      </c>
      <c r="AG193" s="16" t="str">
        <f t="shared" si="70"/>
        <v/>
      </c>
      <c r="AH193" s="12" t="str">
        <f t="shared" si="60"/>
        <v/>
      </c>
      <c r="AI193" s="12" t="str">
        <f>IF(ISNA(VLOOKUP(D193,Proben_Infos!L:O,3,0)),"",VLOOKUP(D193,Proben_Infos!L:O,3,0))</f>
        <v/>
      </c>
      <c r="AJ193" s="16" t="str">
        <f t="shared" si="71"/>
        <v/>
      </c>
      <c r="AK193" s="16">
        <f t="shared" si="72"/>
        <v>5</v>
      </c>
      <c r="AL193" s="16">
        <f t="shared" si="73"/>
        <v>4</v>
      </c>
      <c r="AM193" s="16">
        <f t="shared" si="74"/>
        <v>3</v>
      </c>
      <c r="AN193" s="16">
        <f t="shared" si="75"/>
        <v>2</v>
      </c>
      <c r="AO193" s="16">
        <f t="shared" si="76"/>
        <v>5</v>
      </c>
      <c r="AP193" s="16">
        <f>IF(OR(O193&lt;10000,Y193="Säule",Y193="BW",Y193="IS"),6,
IF(G193&lt;80,5,
IF(AND(ABS(E193-U193)&gt;100,NOT(E193="")),4,
IF(AND(AI193="x",NOT(E193="")),1,
IF(AND(OR(J193="NIST20.L",J193="NIST17.L",J193="NIST11.L",J193="SWGDRUG.L",J193="WILEY275.L",J193="HPPEST.L",J193="PMW_TOX2.L",J193="ENVI96.L"),NOT(E193="")),3,
IF(E193="",4,2))))))</f>
        <v>5</v>
      </c>
    </row>
    <row r="194" spans="1:42" x14ac:dyDescent="0.25">
      <c r="A194" s="4" t="str">
        <f t="shared" ref="A194:A257" si="79">CONCATENATE(ROUND(C194,0),"-",ROUND(B194,1))</f>
        <v>121-18.1</v>
      </c>
      <c r="B194" s="16">
        <v>18.110334253647601</v>
      </c>
      <c r="C194" s="16">
        <v>121</v>
      </c>
      <c r="D194" s="16" t="s">
        <v>1477</v>
      </c>
      <c r="E194" s="16">
        <v>1327</v>
      </c>
      <c r="F194" s="16">
        <v>1616.49482126623</v>
      </c>
      <c r="G194" s="16">
        <v>65.001745990432497</v>
      </c>
      <c r="H194" s="16" t="s">
        <v>1478</v>
      </c>
      <c r="I194" s="16" t="s">
        <v>711</v>
      </c>
      <c r="J194" s="16" t="s">
        <v>5</v>
      </c>
      <c r="K194" s="16">
        <v>120858.30964868001</v>
      </c>
      <c r="L194" s="16">
        <v>86550.004388161295</v>
      </c>
      <c r="M194" s="4">
        <f>IF(ISERROR(VLOOKUP(A194,BW_2021_04_19!A:K,11,FALSE))=TRUE,(IF(ISERROR(VLOOKUP((CONCATENATE(ROUND(C194,0),"-",ROUND(B194-0.1,1))),BW_2021_04_19!A:K,11,FALSE))=TRUE,(IF(ISERROR(VLOOKUP((CONCATENATE(ROUND(C194,0),"-",ROUND(B194+0.1,1))),BW_2021_04_19!A:K,11,FALSE))=TRUE,(IF(ISERROR(VLOOKUP((CONCATENATE(ROUND(C194,0),"-",ROUND(B194-0.2,1))),BW_2021_04_19!A:K,11,FALSE))=TRUE, (IF(ISERROR(VLOOKUP((CONCATENATE(ROUND(C194,0),"-",ROUND(B194+0.2,1))),BW_2021_04_19!A:K,11,FALSE))=TRUE,"0",VLOOKUP((CONCATENATE(ROUND(C194,0),"-",ROUND(B194+0.2,1))),BW_2021_04_19!A:K,11,FALSE))),VLOOKUP((CONCATENATE(ROUND(C194,0),"-",ROUND(B194-0.2,1))),BW_2021_04_19!A:K,11,FALSE))),VLOOKUP((CONCATENATE(ROUND(C194,0),"-",ROUND(B194+0.1,1))),BW_2021_04_19!A:K,11,FALSE))),VLOOKUP((CONCATENATE(ROUND(C194,0),"-",ROUND(B194-0.1,1))),BW_2021_04_19!A:K,11,FALSE))),VLOOKUP(A194,BW_2021_04_19!A:K,11,FALSE))</f>
        <v>226815.793666371</v>
      </c>
      <c r="N194" s="4">
        <f t="shared" ref="N194:N240" si="80">IF(ISERROR(M194),"0",M194)</f>
        <v>226815.793666371</v>
      </c>
      <c r="O194" s="4">
        <f t="shared" ref="O194:O240" si="81">ROUND(IF(K194-N194&lt;0,"0",K194-N194),0)</f>
        <v>0</v>
      </c>
      <c r="P194" s="4">
        <f>IF(O194="0","0",O194*1000/Proben_Infos!$J$3*Proben_Infos!$K$3*(0.05/Proben_Infos!$L$3)*(0.001/Proben_Infos!$M$3))</f>
        <v>0</v>
      </c>
      <c r="Q194" s="16">
        <f>ROUND(100/Proben_Infos!$H$3*P194,0)</f>
        <v>0</v>
      </c>
      <c r="R194" s="12">
        <f>B194+Proben_Infos!$D$3</f>
        <v>18.102434253647601</v>
      </c>
      <c r="S194" s="4" t="str">
        <f t="shared" ref="S194:S240" si="82">CONCATENATE(ROUND(C194,0),"-",ROUND(R194,1))</f>
        <v>121-18.1</v>
      </c>
      <c r="T194" s="16">
        <f t="shared" si="61"/>
        <v>1327</v>
      </c>
      <c r="U194" s="4">
        <f>F194+Proben_Infos!$G$3</f>
        <v>1615.49482126623</v>
      </c>
      <c r="V194" s="16">
        <f t="shared" si="62"/>
        <v>65</v>
      </c>
      <c r="W194" s="4" t="str">
        <f t="shared" ref="W194:W240" si="83">CONCATENATE("GC_PBMZ_",ROUND(C194,0),"_RI_",ROUND(U194,0))</f>
        <v>GC_PBMZ_121_RI_1615</v>
      </c>
      <c r="X194" s="4">
        <f>Proben_Infos!$A$3</f>
        <v>72100736</v>
      </c>
      <c r="Y194" s="12" t="str">
        <f>IF(ISNA(VLOOKUP(D194,Proben_Infos!C:E,3,0)),"",VLOOKUP(D194,Proben_Infos!C:E,3,0))</f>
        <v/>
      </c>
      <c r="Z194" s="16" t="str">
        <f t="shared" si="63"/>
        <v>121-18.1</v>
      </c>
      <c r="AA194" s="16" t="str">
        <f t="shared" si="64"/>
        <v>121-18.2</v>
      </c>
      <c r="AB194" s="16" t="str">
        <f t="shared" si="65"/>
        <v>121-18</v>
      </c>
      <c r="AC194" s="16" t="str">
        <f t="shared" si="66"/>
        <v>121-18.3</v>
      </c>
      <c r="AD194" s="16" t="str">
        <f t="shared" si="67"/>
        <v>121-17.9</v>
      </c>
      <c r="AE194" s="16">
        <f t="shared" si="68"/>
        <v>0</v>
      </c>
      <c r="AF194" s="16" t="str">
        <f t="shared" si="69"/>
        <v>GC_PBMZ_121_RI_1615</v>
      </c>
      <c r="AG194" s="16" t="str">
        <f t="shared" si="70"/>
        <v/>
      </c>
      <c r="AH194" s="12" t="str">
        <f t="shared" ref="AH194:AH240" si="84">IF(J194="Tesla_Libary_2021_01_01.mslibrary.xml","T","")</f>
        <v/>
      </c>
      <c r="AI194" s="12" t="str">
        <f>IF(ISNA(VLOOKUP(D194,Proben_Infos!L:O,3,0)),"",VLOOKUP(D194,Proben_Infos!L:O,3,0))</f>
        <v/>
      </c>
      <c r="AJ194" s="16">
        <f t="shared" si="71"/>
        <v>6</v>
      </c>
      <c r="AK194" s="16">
        <f t="shared" si="72"/>
        <v>5</v>
      </c>
      <c r="AL194" s="16">
        <f t="shared" si="73"/>
        <v>4</v>
      </c>
      <c r="AM194" s="16">
        <f t="shared" si="74"/>
        <v>3</v>
      </c>
      <c r="AN194" s="16">
        <f t="shared" si="75"/>
        <v>2</v>
      </c>
      <c r="AO194" s="16">
        <f t="shared" si="76"/>
        <v>6</v>
      </c>
      <c r="AP194" s="16">
        <f t="shared" ref="AP194:AP210" si="85">IF(OR(O194&lt;10000,Y194="Säule",Y194="BW",Y194="IS"),6,
IF(G194&lt;80,5,
IF(AND(ABS(E194-U194)&gt;100,NOT(E194="")),4,
IF(AND(AI194="x",NOT(E194="")),1,
IF(AND(OR(J194="NIST20.L",J194="NIST17.L",J194="NIST11.L",J194="SWGDRUG.L",J194="WILEY275.L",J194="HPPEST.L",J194="PMW_TOX2.L",J194="ENVI96.L"),NOT(E194="")),3,
IF(E194="",4,2))))))</f>
        <v>6</v>
      </c>
    </row>
    <row r="195" spans="1:42" x14ac:dyDescent="0.25">
      <c r="A195" s="4" t="str">
        <f t="shared" si="79"/>
        <v>133-18.4</v>
      </c>
      <c r="B195" s="16">
        <v>18.378406789651098</v>
      </c>
      <c r="C195" s="16">
        <v>133</v>
      </c>
      <c r="D195" s="16" t="s">
        <v>1479</v>
      </c>
      <c r="E195" s="16">
        <v>1837</v>
      </c>
      <c r="F195" s="16">
        <v>1639.36416453377</v>
      </c>
      <c r="G195" s="16">
        <v>55.8843049661414</v>
      </c>
      <c r="H195" s="16" t="s">
        <v>1480</v>
      </c>
      <c r="I195" s="16" t="s">
        <v>1481</v>
      </c>
      <c r="J195" s="16" t="s">
        <v>5</v>
      </c>
      <c r="K195" s="16">
        <v>390779.371977531</v>
      </c>
      <c r="L195" s="16">
        <v>31359.1293598632</v>
      </c>
      <c r="M195" s="4" t="str">
        <f>IF(ISERROR(VLOOKUP(A195,BW_2021_04_19!A:K,11,FALSE))=TRUE,(IF(ISERROR(VLOOKUP((CONCATENATE(ROUND(C195,0),"-",ROUND(B195-0.1,1))),BW_2021_04_19!A:K,11,FALSE))=TRUE,(IF(ISERROR(VLOOKUP((CONCATENATE(ROUND(C195,0),"-",ROUND(B195+0.1,1))),BW_2021_04_19!A:K,11,FALSE))=TRUE,(IF(ISERROR(VLOOKUP((CONCATENATE(ROUND(C195,0),"-",ROUND(B195-0.2,1))),BW_2021_04_19!A:K,11,FALSE))=TRUE, (IF(ISERROR(VLOOKUP((CONCATENATE(ROUND(C195,0),"-",ROUND(B195+0.2,1))),BW_2021_04_19!A:K,11,FALSE))=TRUE,"0",VLOOKUP((CONCATENATE(ROUND(C195,0),"-",ROUND(B195+0.2,1))),BW_2021_04_19!A:K,11,FALSE))),VLOOKUP((CONCATENATE(ROUND(C195,0),"-",ROUND(B195-0.2,1))),BW_2021_04_19!A:K,11,FALSE))),VLOOKUP((CONCATENATE(ROUND(C195,0),"-",ROUND(B195+0.1,1))),BW_2021_04_19!A:K,11,FALSE))),VLOOKUP((CONCATENATE(ROUND(C195,0),"-",ROUND(B195-0.1,1))),BW_2021_04_19!A:K,11,FALSE))),VLOOKUP(A195,BW_2021_04_19!A:K,11,FALSE))</f>
        <v>0</v>
      </c>
      <c r="N195" s="4" t="str">
        <f t="shared" si="80"/>
        <v>0</v>
      </c>
      <c r="O195" s="4">
        <f t="shared" si="81"/>
        <v>390779</v>
      </c>
      <c r="P195" s="4">
        <f>IF(O195="0","0",O195*1000/Proben_Infos!$J$3*Proben_Infos!$K$3*(0.05/Proben_Infos!$L$3)*(0.001/Proben_Infos!$M$3))</f>
        <v>1563116</v>
      </c>
      <c r="Q195" s="16">
        <f>ROUND(100/Proben_Infos!$H$3*P195,0)</f>
        <v>35</v>
      </c>
      <c r="R195" s="12">
        <f>B195+Proben_Infos!$D$3</f>
        <v>18.370506789651099</v>
      </c>
      <c r="S195" s="4" t="str">
        <f t="shared" si="82"/>
        <v>133-18.4</v>
      </c>
      <c r="T195" s="16">
        <f t="shared" ref="T195:T240" si="86">IF(ROUND(E195,0)=0,"",ROUND(E195,0))</f>
        <v>1837</v>
      </c>
      <c r="U195" s="4">
        <f>F195+Proben_Infos!$G$3</f>
        <v>1638.36416453377</v>
      </c>
      <c r="V195" s="16">
        <f t="shared" ref="V195:V240" si="87">IF(ROUND(G195,1)=0,"",ROUND(G195,1))</f>
        <v>55.9</v>
      </c>
      <c r="W195" s="4" t="str">
        <f t="shared" si="83"/>
        <v>GC_PBMZ_133_RI_1638</v>
      </c>
      <c r="X195" s="4">
        <f>Proben_Infos!$A$3</f>
        <v>72100736</v>
      </c>
      <c r="Y195" s="12" t="str">
        <f>IF(ISNA(VLOOKUP(D195,Proben_Infos!C:E,3,0)),"",VLOOKUP(D195,Proben_Infos!C:E,3,0))</f>
        <v/>
      </c>
      <c r="Z195" s="16" t="str">
        <f t="shared" ref="Z195:Z240" si="88">S195</f>
        <v>133-18.4</v>
      </c>
      <c r="AA195" s="16" t="str">
        <f t="shared" ref="AA195:AA240" si="89">CONCATENATE(ROUND(C195,0),"-",SUM(ROUND(R195,1),0.1))</f>
        <v>133-18.5</v>
      </c>
      <c r="AB195" s="16" t="str">
        <f t="shared" ref="AB195:AB240" si="90">CONCATENATE(ROUND(C195,0),"-",SUM(ROUND(R195,1),-0.1))</f>
        <v>133-18.3</v>
      </c>
      <c r="AC195" s="16" t="str">
        <f t="shared" ref="AC195:AC240" si="91">CONCATENATE(ROUND(C195,0),"-",SUM(ROUND(R195,1),0.2))</f>
        <v>133-18.6</v>
      </c>
      <c r="AD195" s="16" t="str">
        <f t="shared" ref="AD195:AD240" si="92">CONCATENATE(ROUND(C195,0),"-",SUM(ROUND(R195,1),-0.2))</f>
        <v>133-18.2</v>
      </c>
      <c r="AE195" s="16">
        <f t="shared" ref="AE195:AE240" si="93">Q195</f>
        <v>35</v>
      </c>
      <c r="AF195" s="16" t="str">
        <f t="shared" ref="AF195:AF240" si="94">IF(OR(AP195=1,AP195=2,AP195=3),H195,W195)</f>
        <v>GC_PBMZ_133_RI_1638</v>
      </c>
      <c r="AG195" s="16" t="str">
        <f t="shared" ref="AG195:AG240" si="95">IF(OR(AP195=1,AP195=2,AP195=3),D195,"")</f>
        <v/>
      </c>
      <c r="AH195" s="12" t="str">
        <f t="shared" si="84"/>
        <v/>
      </c>
      <c r="AI195" s="12" t="str">
        <f>IF(ISNA(VLOOKUP(D195,Proben_Infos!L:O,3,0)),"",VLOOKUP(D195,Proben_Infos!L:O,3,0))</f>
        <v/>
      </c>
      <c r="AJ195" s="16" t="str">
        <f t="shared" ref="AJ195:AJ240" si="96">IF(OR(O195&lt;10000,Y195="Säule",Y195="BW",Y195="IS"),6,"")</f>
        <v/>
      </c>
      <c r="AK195" s="16">
        <f t="shared" ref="AK195:AK240" si="97">IF(G195&lt;80,5,"")</f>
        <v>5</v>
      </c>
      <c r="AL195" s="16">
        <f t="shared" ref="AL195:AL240" si="98">IF(AND(ABS(E195-U195)&gt;100,NOT(E195="")),4,"")</f>
        <v>4</v>
      </c>
      <c r="AM195" s="16">
        <f t="shared" ref="AM195:AM258" si="99">IF(OR(J195="NIST20.L",J195="NIST17.L",J195="SWGDRUG.L",J195="WILEY275.L",J195="HPPEST.L",J195="PMW_TOX2.L",J195="ENVI96.L"),3,"")</f>
        <v>3</v>
      </c>
      <c r="AN195" s="16">
        <f t="shared" ref="AN195:AN240" si="100">IF(AI195="x",1,2)</f>
        <v>2</v>
      </c>
      <c r="AO195" s="16">
        <f t="shared" ref="AO195:AO240" si="101">IF(AJ195=6,6,IF(AK195=5,5,IF(AL195=4,4,IF(AM195=3,3,IF(AN195=2,2,1)))))</f>
        <v>5</v>
      </c>
      <c r="AP195" s="16">
        <f t="shared" si="85"/>
        <v>5</v>
      </c>
    </row>
    <row r="196" spans="1:42" x14ac:dyDescent="0.25">
      <c r="A196" s="4" t="str">
        <f t="shared" si="79"/>
        <v>91-18.4</v>
      </c>
      <c r="B196" s="16">
        <v>18.381169447664099</v>
      </c>
      <c r="C196" s="16">
        <v>91.099998474121094</v>
      </c>
      <c r="D196" s="16" t="s">
        <v>1843</v>
      </c>
      <c r="E196" s="16">
        <v>1649</v>
      </c>
      <c r="F196" s="16">
        <v>1639.59984766405</v>
      </c>
      <c r="G196" s="16">
        <v>57.925427148326101</v>
      </c>
      <c r="H196" s="16" t="s">
        <v>1844</v>
      </c>
      <c r="I196" s="16" t="s">
        <v>1845</v>
      </c>
      <c r="J196" s="16" t="s">
        <v>1767</v>
      </c>
      <c r="K196" s="16">
        <v>219356.74524251901</v>
      </c>
      <c r="L196" s="16">
        <v>56366.971175792503</v>
      </c>
      <c r="M196" s="4" t="str">
        <f>IF(ISERROR(VLOOKUP(A196,BW_2021_04_19!A:K,11,FALSE))=TRUE,(IF(ISERROR(VLOOKUP((CONCATENATE(ROUND(C196,0),"-",ROUND(B196-0.1,1))),BW_2021_04_19!A:K,11,FALSE))=TRUE,(IF(ISERROR(VLOOKUP((CONCATENATE(ROUND(C196,0),"-",ROUND(B196+0.1,1))),BW_2021_04_19!A:K,11,FALSE))=TRUE,(IF(ISERROR(VLOOKUP((CONCATENATE(ROUND(C196,0),"-",ROUND(B196-0.2,1))),BW_2021_04_19!A:K,11,FALSE))=TRUE, (IF(ISERROR(VLOOKUP((CONCATENATE(ROUND(C196,0),"-",ROUND(B196+0.2,1))),BW_2021_04_19!A:K,11,FALSE))=TRUE,"0",VLOOKUP((CONCATENATE(ROUND(C196,0),"-",ROUND(B196+0.2,1))),BW_2021_04_19!A:K,11,FALSE))),VLOOKUP((CONCATENATE(ROUND(C196,0),"-",ROUND(B196-0.2,1))),BW_2021_04_19!A:K,11,FALSE))),VLOOKUP((CONCATENATE(ROUND(C196,0),"-",ROUND(B196+0.1,1))),BW_2021_04_19!A:K,11,FALSE))),VLOOKUP((CONCATENATE(ROUND(C196,0),"-",ROUND(B196-0.1,1))),BW_2021_04_19!A:K,11,FALSE))),VLOOKUP(A196,BW_2021_04_19!A:K,11,FALSE))</f>
        <v>0</v>
      </c>
      <c r="N196" s="4" t="str">
        <f t="shared" si="80"/>
        <v>0</v>
      </c>
      <c r="O196" s="4">
        <f t="shared" si="81"/>
        <v>219357</v>
      </c>
      <c r="P196" s="4">
        <f>IF(O196="0","0",O196*1000/Proben_Infos!$J$3*Proben_Infos!$K$3*(0.05/Proben_Infos!$L$3)*(0.001/Proben_Infos!$M$3))</f>
        <v>877428</v>
      </c>
      <c r="Q196" s="16">
        <f>ROUND(100/Proben_Infos!$H$3*P196,0)</f>
        <v>20</v>
      </c>
      <c r="R196" s="12">
        <f>B196+Proben_Infos!$D$3</f>
        <v>18.3732694476641</v>
      </c>
      <c r="S196" s="4" t="str">
        <f t="shared" si="82"/>
        <v>91-18.4</v>
      </c>
      <c r="T196" s="16">
        <f t="shared" si="86"/>
        <v>1649</v>
      </c>
      <c r="U196" s="4">
        <f>F196+Proben_Infos!$G$3</f>
        <v>1638.59984766405</v>
      </c>
      <c r="V196" s="16">
        <f t="shared" si="87"/>
        <v>57.9</v>
      </c>
      <c r="W196" s="4" t="str">
        <f t="shared" si="83"/>
        <v>GC_PBMZ_91_RI_1639</v>
      </c>
      <c r="X196" s="4">
        <f>Proben_Infos!$A$3</f>
        <v>72100736</v>
      </c>
      <c r="Y196" s="12" t="str">
        <f>IF(ISNA(VLOOKUP(D196,Proben_Infos!C:E,3,0)),"",VLOOKUP(D196,Proben_Infos!C:E,3,0))</f>
        <v/>
      </c>
      <c r="Z196" s="16" t="str">
        <f t="shared" si="88"/>
        <v>91-18.4</v>
      </c>
      <c r="AA196" s="16" t="str">
        <f t="shared" si="89"/>
        <v>91-18.5</v>
      </c>
      <c r="AB196" s="16" t="str">
        <f t="shared" si="90"/>
        <v>91-18.3</v>
      </c>
      <c r="AC196" s="16" t="str">
        <f t="shared" si="91"/>
        <v>91-18.6</v>
      </c>
      <c r="AD196" s="16" t="str">
        <f t="shared" si="92"/>
        <v>91-18.2</v>
      </c>
      <c r="AE196" s="16">
        <f t="shared" si="93"/>
        <v>20</v>
      </c>
      <c r="AF196" s="16" t="str">
        <f t="shared" si="94"/>
        <v>GC_PBMZ_91_RI_1639</v>
      </c>
      <c r="AG196" s="16" t="str">
        <f t="shared" si="95"/>
        <v/>
      </c>
      <c r="AH196" s="12" t="str">
        <f t="shared" si="84"/>
        <v/>
      </c>
      <c r="AI196" s="12" t="str">
        <f>IF(ISNA(VLOOKUP(D196,Proben_Infos!L:O,3,0)),"",VLOOKUP(D196,Proben_Infos!L:O,3,0))</f>
        <v/>
      </c>
      <c r="AJ196" s="16" t="str">
        <f t="shared" si="96"/>
        <v/>
      </c>
      <c r="AK196" s="16">
        <f t="shared" si="97"/>
        <v>5</v>
      </c>
      <c r="AL196" s="16" t="str">
        <f t="shared" si="98"/>
        <v/>
      </c>
      <c r="AM196" s="16">
        <f t="shared" si="99"/>
        <v>3</v>
      </c>
      <c r="AN196" s="16">
        <f t="shared" si="100"/>
        <v>2</v>
      </c>
      <c r="AO196" s="16">
        <f t="shared" si="101"/>
        <v>5</v>
      </c>
      <c r="AP196" s="16">
        <f t="shared" si="85"/>
        <v>5</v>
      </c>
    </row>
    <row r="197" spans="1:42" x14ac:dyDescent="0.25">
      <c r="A197" s="4" t="str">
        <f t="shared" si="79"/>
        <v>105-18.4</v>
      </c>
      <c r="B197" s="16">
        <v>18.397761032840201</v>
      </c>
      <c r="C197" s="16">
        <v>105</v>
      </c>
      <c r="D197" s="16" t="s">
        <v>205</v>
      </c>
      <c r="E197" s="16">
        <v>1635</v>
      </c>
      <c r="F197" s="16">
        <v>1641.0152804510201</v>
      </c>
      <c r="G197" s="16">
        <v>90.7922184227521</v>
      </c>
      <c r="H197" s="16" t="s">
        <v>206</v>
      </c>
      <c r="I197" s="16" t="s">
        <v>207</v>
      </c>
      <c r="J197" s="16" t="s">
        <v>18</v>
      </c>
      <c r="K197" s="16">
        <v>595748.86288773001</v>
      </c>
      <c r="L197" s="16">
        <v>214619.480587142</v>
      </c>
      <c r="M197" s="4">
        <f>IF(ISERROR(VLOOKUP(A197,BW_2021_04_19!A:K,11,FALSE))=TRUE,(IF(ISERROR(VLOOKUP((CONCATENATE(ROUND(C197,0),"-",ROUND(B197-0.1,1))),BW_2021_04_19!A:K,11,FALSE))=TRUE,(IF(ISERROR(VLOOKUP((CONCATENATE(ROUND(C197,0),"-",ROUND(B197+0.1,1))),BW_2021_04_19!A:K,11,FALSE))=TRUE,(IF(ISERROR(VLOOKUP((CONCATENATE(ROUND(C197,0),"-",ROUND(B197-0.2,1))),BW_2021_04_19!A:K,11,FALSE))=TRUE, (IF(ISERROR(VLOOKUP((CONCATENATE(ROUND(C197,0),"-",ROUND(B197+0.2,1))),BW_2021_04_19!A:K,11,FALSE))=TRUE,"0",VLOOKUP((CONCATENATE(ROUND(C197,0),"-",ROUND(B197+0.2,1))),BW_2021_04_19!A:K,11,FALSE))),VLOOKUP((CONCATENATE(ROUND(C197,0),"-",ROUND(B197-0.2,1))),BW_2021_04_19!A:K,11,FALSE))),VLOOKUP((CONCATENATE(ROUND(C197,0),"-",ROUND(B197+0.1,1))),BW_2021_04_19!A:K,11,FALSE))),VLOOKUP((CONCATENATE(ROUND(C197,0),"-",ROUND(B197-0.1,1))),BW_2021_04_19!A:K,11,FALSE))),VLOOKUP(A197,BW_2021_04_19!A:K,11,FALSE))</f>
        <v>179361.20680857901</v>
      </c>
      <c r="N197" s="4">
        <f t="shared" si="80"/>
        <v>179361.20680857901</v>
      </c>
      <c r="O197" s="4">
        <f t="shared" si="81"/>
        <v>416388</v>
      </c>
      <c r="P197" s="4">
        <f>IF(O197="0","0",O197*1000/Proben_Infos!$J$3*Proben_Infos!$K$3*(0.05/Proben_Infos!$L$3)*(0.001/Proben_Infos!$M$3))</f>
        <v>1665552</v>
      </c>
      <c r="Q197" s="16">
        <f>ROUND(100/Proben_Infos!$H$3*P197,0)</f>
        <v>37</v>
      </c>
      <c r="R197" s="12">
        <f>B197+Proben_Infos!$D$3</f>
        <v>18.389861032840201</v>
      </c>
      <c r="S197" s="4" t="str">
        <f t="shared" si="82"/>
        <v>105-18.4</v>
      </c>
      <c r="T197" s="16">
        <f t="shared" si="86"/>
        <v>1635</v>
      </c>
      <c r="U197" s="4">
        <f>F197+Proben_Infos!$G$3</f>
        <v>1640.0152804510201</v>
      </c>
      <c r="V197" s="16">
        <f t="shared" si="87"/>
        <v>90.8</v>
      </c>
      <c r="W197" s="4" t="str">
        <f t="shared" si="83"/>
        <v>GC_PBMZ_105_RI_1640</v>
      </c>
      <c r="X197" s="4">
        <f>Proben_Infos!$A$3</f>
        <v>72100736</v>
      </c>
      <c r="Y197" s="12" t="str">
        <f>IF(ISNA(VLOOKUP(D197,Proben_Infos!C:E,3,0)),"",VLOOKUP(D197,Proben_Infos!C:E,3,0))</f>
        <v/>
      </c>
      <c r="Z197" s="16" t="str">
        <f t="shared" si="88"/>
        <v>105-18.4</v>
      </c>
      <c r="AA197" s="16" t="str">
        <f t="shared" si="89"/>
        <v>105-18.5</v>
      </c>
      <c r="AB197" s="16" t="str">
        <f t="shared" si="90"/>
        <v>105-18.3</v>
      </c>
      <c r="AC197" s="16" t="str">
        <f t="shared" si="91"/>
        <v>105-18.6</v>
      </c>
      <c r="AD197" s="16" t="str">
        <f t="shared" si="92"/>
        <v>105-18.2</v>
      </c>
      <c r="AE197" s="16">
        <f t="shared" si="93"/>
        <v>37</v>
      </c>
      <c r="AF197" s="16" t="str">
        <f t="shared" si="94"/>
        <v>Benzophenone</v>
      </c>
      <c r="AG197" s="16" t="str">
        <f t="shared" si="95"/>
        <v>119-61-9</v>
      </c>
      <c r="AH197" s="12" t="str">
        <f t="shared" si="84"/>
        <v>T</v>
      </c>
      <c r="AI197" s="12" t="str">
        <f>IF(ISNA(VLOOKUP(D197,Proben_Infos!L:O,3,0)),"",VLOOKUP(D197,Proben_Infos!L:O,3,0))</f>
        <v/>
      </c>
      <c r="AJ197" s="16" t="str">
        <f t="shared" si="96"/>
        <v/>
      </c>
      <c r="AK197" s="16" t="str">
        <f t="shared" si="97"/>
        <v/>
      </c>
      <c r="AL197" s="16" t="str">
        <f t="shared" si="98"/>
        <v/>
      </c>
      <c r="AM197" s="16" t="str">
        <f t="shared" si="99"/>
        <v/>
      </c>
      <c r="AN197" s="16">
        <f t="shared" si="100"/>
        <v>2</v>
      </c>
      <c r="AO197" s="16">
        <f t="shared" si="101"/>
        <v>2</v>
      </c>
      <c r="AP197" s="16">
        <f t="shared" si="85"/>
        <v>2</v>
      </c>
    </row>
    <row r="198" spans="1:42" x14ac:dyDescent="0.25">
      <c r="A198" s="4" t="str">
        <f t="shared" si="79"/>
        <v>191-18.5</v>
      </c>
      <c r="B198" s="16">
        <v>18.500452231187399</v>
      </c>
      <c r="C198" s="16">
        <v>190.90000915527301</v>
      </c>
      <c r="D198" s="16" t="s">
        <v>1482</v>
      </c>
      <c r="E198" s="16"/>
      <c r="F198" s="16">
        <v>1649.77589539715</v>
      </c>
      <c r="G198" s="16">
        <v>61.312162041196203</v>
      </c>
      <c r="H198" s="16" t="s">
        <v>1483</v>
      </c>
      <c r="I198" s="16" t="s">
        <v>1484</v>
      </c>
      <c r="J198" s="16" t="s">
        <v>1767</v>
      </c>
      <c r="K198" s="16">
        <v>217785.08766558801</v>
      </c>
      <c r="L198" s="16">
        <v>23286.675591797</v>
      </c>
      <c r="M198" s="4" t="str">
        <f>IF(ISERROR(VLOOKUP(A198,BW_2021_04_19!A:K,11,FALSE))=TRUE,(IF(ISERROR(VLOOKUP((CONCATENATE(ROUND(C198,0),"-",ROUND(B198-0.1,1))),BW_2021_04_19!A:K,11,FALSE))=TRUE,(IF(ISERROR(VLOOKUP((CONCATENATE(ROUND(C198,0),"-",ROUND(B198+0.1,1))),BW_2021_04_19!A:K,11,FALSE))=TRUE,(IF(ISERROR(VLOOKUP((CONCATENATE(ROUND(C198,0),"-",ROUND(B198-0.2,1))),BW_2021_04_19!A:K,11,FALSE))=TRUE, (IF(ISERROR(VLOOKUP((CONCATENATE(ROUND(C198,0),"-",ROUND(B198+0.2,1))),BW_2021_04_19!A:K,11,FALSE))=TRUE,"0",VLOOKUP((CONCATENATE(ROUND(C198,0),"-",ROUND(B198+0.2,1))),BW_2021_04_19!A:K,11,FALSE))),VLOOKUP((CONCATENATE(ROUND(C198,0),"-",ROUND(B198-0.2,1))),BW_2021_04_19!A:K,11,FALSE))),VLOOKUP((CONCATENATE(ROUND(C198,0),"-",ROUND(B198+0.1,1))),BW_2021_04_19!A:K,11,FALSE))),VLOOKUP((CONCATENATE(ROUND(C198,0),"-",ROUND(B198-0.1,1))),BW_2021_04_19!A:K,11,FALSE))),VLOOKUP(A198,BW_2021_04_19!A:K,11,FALSE))</f>
        <v>0</v>
      </c>
      <c r="N198" s="4" t="str">
        <f t="shared" si="80"/>
        <v>0</v>
      </c>
      <c r="O198" s="4">
        <f t="shared" si="81"/>
        <v>217785</v>
      </c>
      <c r="P198" s="4">
        <f>IF(O198="0","0",O198*1000/Proben_Infos!$J$3*Proben_Infos!$K$3*(0.05/Proben_Infos!$L$3)*(0.001/Proben_Infos!$M$3))</f>
        <v>871140</v>
      </c>
      <c r="Q198" s="16">
        <f>ROUND(100/Proben_Infos!$H$3*P198,0)</f>
        <v>20</v>
      </c>
      <c r="R198" s="12">
        <f>B198+Proben_Infos!$D$3</f>
        <v>18.4925522311874</v>
      </c>
      <c r="S198" s="4" t="str">
        <f t="shared" si="82"/>
        <v>191-18.5</v>
      </c>
      <c r="T198" s="16" t="str">
        <f t="shared" si="86"/>
        <v/>
      </c>
      <c r="U198" s="4">
        <f>F198+Proben_Infos!$G$3</f>
        <v>1648.77589539715</v>
      </c>
      <c r="V198" s="16">
        <f t="shared" si="87"/>
        <v>61.3</v>
      </c>
      <c r="W198" s="4" t="str">
        <f t="shared" si="83"/>
        <v>GC_PBMZ_191_RI_1649</v>
      </c>
      <c r="X198" s="4">
        <f>Proben_Infos!$A$3</f>
        <v>72100736</v>
      </c>
      <c r="Y198" s="12" t="str">
        <f>IF(ISNA(VLOOKUP(D198,Proben_Infos!C:E,3,0)),"",VLOOKUP(D198,Proben_Infos!C:E,3,0))</f>
        <v/>
      </c>
      <c r="Z198" s="16" t="str">
        <f t="shared" si="88"/>
        <v>191-18.5</v>
      </c>
      <c r="AA198" s="16" t="str">
        <f t="shared" si="89"/>
        <v>191-18.6</v>
      </c>
      <c r="AB198" s="16" t="str">
        <f t="shared" si="90"/>
        <v>191-18.4</v>
      </c>
      <c r="AC198" s="16" t="str">
        <f t="shared" si="91"/>
        <v>191-18.7</v>
      </c>
      <c r="AD198" s="16" t="str">
        <f t="shared" si="92"/>
        <v>191-18.3</v>
      </c>
      <c r="AE198" s="16">
        <f t="shared" si="93"/>
        <v>20</v>
      </c>
      <c r="AF198" s="16" t="str">
        <f t="shared" si="94"/>
        <v>GC_PBMZ_191_RI_1649</v>
      </c>
      <c r="AG198" s="16" t="str">
        <f t="shared" si="95"/>
        <v/>
      </c>
      <c r="AH198" s="12" t="str">
        <f t="shared" si="84"/>
        <v/>
      </c>
      <c r="AI198" s="12" t="str">
        <f>IF(ISNA(VLOOKUP(D198,Proben_Infos!L:O,3,0)),"",VLOOKUP(D198,Proben_Infos!L:O,3,0))</f>
        <v/>
      </c>
      <c r="AJ198" s="16" t="str">
        <f t="shared" si="96"/>
        <v/>
      </c>
      <c r="AK198" s="16">
        <f t="shared" si="97"/>
        <v>5</v>
      </c>
      <c r="AL198" s="16" t="str">
        <f t="shared" si="98"/>
        <v/>
      </c>
      <c r="AM198" s="16">
        <f t="shared" si="99"/>
        <v>3</v>
      </c>
      <c r="AN198" s="16">
        <f t="shared" si="100"/>
        <v>2</v>
      </c>
      <c r="AO198" s="16">
        <f t="shared" si="101"/>
        <v>5</v>
      </c>
      <c r="AP198" s="16">
        <f t="shared" si="85"/>
        <v>5</v>
      </c>
    </row>
    <row r="199" spans="1:42" x14ac:dyDescent="0.25">
      <c r="A199" s="4" t="str">
        <f t="shared" si="79"/>
        <v>83-18.6</v>
      </c>
      <c r="B199" s="16">
        <v>18.647775287788299</v>
      </c>
      <c r="C199" s="16">
        <v>83</v>
      </c>
      <c r="D199" s="16" t="s">
        <v>521</v>
      </c>
      <c r="E199" s="16">
        <v>2504</v>
      </c>
      <c r="F199" s="16">
        <v>1662.3440666945801</v>
      </c>
      <c r="G199" s="16">
        <v>53.237152871486799</v>
      </c>
      <c r="H199" s="16" t="s">
        <v>522</v>
      </c>
      <c r="I199" s="16" t="s">
        <v>523</v>
      </c>
      <c r="J199" s="16" t="s">
        <v>5</v>
      </c>
      <c r="K199" s="16">
        <v>107547.784125331</v>
      </c>
      <c r="L199" s="16">
        <v>43217.592986843301</v>
      </c>
      <c r="M199" s="4" t="str">
        <f>IF(ISERROR(VLOOKUP(A199,BW_2021_04_19!A:K,11,FALSE))=TRUE,(IF(ISERROR(VLOOKUP((CONCATENATE(ROUND(C199,0),"-",ROUND(B199-0.1,1))),BW_2021_04_19!A:K,11,FALSE))=TRUE,(IF(ISERROR(VLOOKUP((CONCATENATE(ROUND(C199,0),"-",ROUND(B199+0.1,1))),BW_2021_04_19!A:K,11,FALSE))=TRUE,(IF(ISERROR(VLOOKUP((CONCATENATE(ROUND(C199,0),"-",ROUND(B199-0.2,1))),BW_2021_04_19!A:K,11,FALSE))=TRUE, (IF(ISERROR(VLOOKUP((CONCATENATE(ROUND(C199,0),"-",ROUND(B199+0.2,1))),BW_2021_04_19!A:K,11,FALSE))=TRUE,"0",VLOOKUP((CONCATENATE(ROUND(C199,0),"-",ROUND(B199+0.2,1))),BW_2021_04_19!A:K,11,FALSE))),VLOOKUP((CONCATENATE(ROUND(C199,0),"-",ROUND(B199-0.2,1))),BW_2021_04_19!A:K,11,FALSE))),VLOOKUP((CONCATENATE(ROUND(C199,0),"-",ROUND(B199+0.1,1))),BW_2021_04_19!A:K,11,FALSE))),VLOOKUP((CONCATENATE(ROUND(C199,0),"-",ROUND(B199-0.1,1))),BW_2021_04_19!A:K,11,FALSE))),VLOOKUP(A199,BW_2021_04_19!A:K,11,FALSE))</f>
        <v>0</v>
      </c>
      <c r="N199" s="4" t="str">
        <f t="shared" si="80"/>
        <v>0</v>
      </c>
      <c r="O199" s="4">
        <f t="shared" si="81"/>
        <v>107548</v>
      </c>
      <c r="P199" s="4">
        <f>IF(O199="0","0",O199*1000/Proben_Infos!$J$3*Proben_Infos!$K$3*(0.05/Proben_Infos!$L$3)*(0.001/Proben_Infos!$M$3))</f>
        <v>430192</v>
      </c>
      <c r="Q199" s="16">
        <f>ROUND(100/Proben_Infos!$H$3*P199,0)</f>
        <v>10</v>
      </c>
      <c r="R199" s="12">
        <f>B199+Proben_Infos!$D$3</f>
        <v>18.6398752877883</v>
      </c>
      <c r="S199" s="4" t="str">
        <f t="shared" si="82"/>
        <v>83-18.6</v>
      </c>
      <c r="T199" s="16">
        <f t="shared" si="86"/>
        <v>2504</v>
      </c>
      <c r="U199" s="4">
        <f>F199+Proben_Infos!$G$3</f>
        <v>1661.3440666945801</v>
      </c>
      <c r="V199" s="16">
        <f t="shared" si="87"/>
        <v>53.2</v>
      </c>
      <c r="W199" s="4" t="str">
        <f t="shared" si="83"/>
        <v>GC_PBMZ_83_RI_1661</v>
      </c>
      <c r="X199" s="4">
        <f>Proben_Infos!$A$3</f>
        <v>72100736</v>
      </c>
      <c r="Y199" s="12" t="str">
        <f>IF(ISNA(VLOOKUP(D199,Proben_Infos!C:E,3,0)),"",VLOOKUP(D199,Proben_Infos!C:E,3,0))</f>
        <v/>
      </c>
      <c r="Z199" s="16" t="str">
        <f t="shared" si="88"/>
        <v>83-18.6</v>
      </c>
      <c r="AA199" s="16" t="str">
        <f t="shared" si="89"/>
        <v>83-18.7</v>
      </c>
      <c r="AB199" s="16" t="str">
        <f t="shared" si="90"/>
        <v>83-18.5</v>
      </c>
      <c r="AC199" s="16" t="str">
        <f t="shared" si="91"/>
        <v>83-18.8</v>
      </c>
      <c r="AD199" s="16" t="str">
        <f t="shared" si="92"/>
        <v>83-18.4</v>
      </c>
      <c r="AE199" s="16">
        <f t="shared" si="93"/>
        <v>10</v>
      </c>
      <c r="AF199" s="16" t="str">
        <f t="shared" si="94"/>
        <v>GC_PBMZ_83_RI_1661</v>
      </c>
      <c r="AG199" s="16" t="str">
        <f t="shared" si="95"/>
        <v/>
      </c>
      <c r="AH199" s="12" t="str">
        <f t="shared" si="84"/>
        <v/>
      </c>
      <c r="AI199" s="12" t="str">
        <f>IF(ISNA(VLOOKUP(D199,Proben_Infos!L:O,3,0)),"",VLOOKUP(D199,Proben_Infos!L:O,3,0))</f>
        <v/>
      </c>
      <c r="AJ199" s="16" t="str">
        <f t="shared" si="96"/>
        <v/>
      </c>
      <c r="AK199" s="16">
        <f t="shared" si="97"/>
        <v>5</v>
      </c>
      <c r="AL199" s="16">
        <f t="shared" si="98"/>
        <v>4</v>
      </c>
      <c r="AM199" s="16">
        <f t="shared" si="99"/>
        <v>3</v>
      </c>
      <c r="AN199" s="16">
        <f t="shared" si="100"/>
        <v>2</v>
      </c>
      <c r="AO199" s="16">
        <f t="shared" si="101"/>
        <v>5</v>
      </c>
      <c r="AP199" s="16">
        <f t="shared" si="85"/>
        <v>5</v>
      </c>
    </row>
    <row r="200" spans="1:42" x14ac:dyDescent="0.25">
      <c r="A200" s="4" t="str">
        <f t="shared" si="79"/>
        <v>114-18.7</v>
      </c>
      <c r="B200" s="16">
        <v>18.716944257382099</v>
      </c>
      <c r="C200" s="16">
        <v>114.09999847412099</v>
      </c>
      <c r="D200" s="16" t="s">
        <v>624</v>
      </c>
      <c r="E200" s="16">
        <v>1153</v>
      </c>
      <c r="F200" s="16">
        <v>1668.2448908994199</v>
      </c>
      <c r="G200" s="16">
        <v>56.931305803443799</v>
      </c>
      <c r="H200" s="16" t="s">
        <v>625</v>
      </c>
      <c r="I200" s="16" t="s">
        <v>626</v>
      </c>
      <c r="J200" s="16" t="s">
        <v>5</v>
      </c>
      <c r="K200" s="16">
        <v>409354.281854706</v>
      </c>
      <c r="L200" s="16">
        <v>97108.723621816607</v>
      </c>
      <c r="M200" s="4" t="str">
        <f>IF(ISERROR(VLOOKUP(A200,BW_2021_04_19!A:K,11,FALSE))=TRUE,(IF(ISERROR(VLOOKUP((CONCATENATE(ROUND(C200,0),"-",ROUND(B200-0.1,1))),BW_2021_04_19!A:K,11,FALSE))=TRUE,(IF(ISERROR(VLOOKUP((CONCATENATE(ROUND(C200,0),"-",ROUND(B200+0.1,1))),BW_2021_04_19!A:K,11,FALSE))=TRUE,(IF(ISERROR(VLOOKUP((CONCATENATE(ROUND(C200,0),"-",ROUND(B200-0.2,1))),BW_2021_04_19!A:K,11,FALSE))=TRUE, (IF(ISERROR(VLOOKUP((CONCATENATE(ROUND(C200,0),"-",ROUND(B200+0.2,1))),BW_2021_04_19!A:K,11,FALSE))=TRUE,"0",VLOOKUP((CONCATENATE(ROUND(C200,0),"-",ROUND(B200+0.2,1))),BW_2021_04_19!A:K,11,FALSE))),VLOOKUP((CONCATENATE(ROUND(C200,0),"-",ROUND(B200-0.2,1))),BW_2021_04_19!A:K,11,FALSE))),VLOOKUP((CONCATENATE(ROUND(C200,0),"-",ROUND(B200+0.1,1))),BW_2021_04_19!A:K,11,FALSE))),VLOOKUP((CONCATENATE(ROUND(C200,0),"-",ROUND(B200-0.1,1))),BW_2021_04_19!A:K,11,FALSE))),VLOOKUP(A200,BW_2021_04_19!A:K,11,FALSE))</f>
        <v>0</v>
      </c>
      <c r="N200" s="4" t="str">
        <f t="shared" si="80"/>
        <v>0</v>
      </c>
      <c r="O200" s="4">
        <f t="shared" si="81"/>
        <v>409354</v>
      </c>
      <c r="P200" s="4">
        <f>IF(O200="0","0",O200*1000/Proben_Infos!$J$3*Proben_Infos!$K$3*(0.05/Proben_Infos!$L$3)*(0.001/Proben_Infos!$M$3))</f>
        <v>1637416</v>
      </c>
      <c r="Q200" s="16">
        <f>ROUND(100/Proben_Infos!$H$3*P200,0)</f>
        <v>37</v>
      </c>
      <c r="R200" s="12">
        <f>B200+Proben_Infos!$D$3</f>
        <v>18.7090442573821</v>
      </c>
      <c r="S200" s="4" t="str">
        <f t="shared" si="82"/>
        <v>114-18.7</v>
      </c>
      <c r="T200" s="16">
        <f t="shared" si="86"/>
        <v>1153</v>
      </c>
      <c r="U200" s="4">
        <f>F200+Proben_Infos!$G$3</f>
        <v>1667.2448908994199</v>
      </c>
      <c r="V200" s="16">
        <f t="shared" si="87"/>
        <v>56.9</v>
      </c>
      <c r="W200" s="4" t="str">
        <f t="shared" si="83"/>
        <v>GC_PBMZ_114_RI_1667</v>
      </c>
      <c r="X200" s="4">
        <f>Proben_Infos!$A$3</f>
        <v>72100736</v>
      </c>
      <c r="Y200" s="12" t="str">
        <f>IF(ISNA(VLOOKUP(D200,Proben_Infos!C:E,3,0)),"",VLOOKUP(D200,Proben_Infos!C:E,3,0))</f>
        <v/>
      </c>
      <c r="Z200" s="16" t="str">
        <f t="shared" si="88"/>
        <v>114-18.7</v>
      </c>
      <c r="AA200" s="16" t="str">
        <f t="shared" si="89"/>
        <v>114-18.8</v>
      </c>
      <c r="AB200" s="16" t="str">
        <f t="shared" si="90"/>
        <v>114-18.6</v>
      </c>
      <c r="AC200" s="16" t="str">
        <f t="shared" si="91"/>
        <v>114-18.9</v>
      </c>
      <c r="AD200" s="16" t="str">
        <f t="shared" si="92"/>
        <v>114-18.5</v>
      </c>
      <c r="AE200" s="16">
        <f t="shared" si="93"/>
        <v>37</v>
      </c>
      <c r="AF200" s="16" t="str">
        <f t="shared" si="94"/>
        <v>GC_PBMZ_114_RI_1667</v>
      </c>
      <c r="AG200" s="16" t="str">
        <f t="shared" si="95"/>
        <v/>
      </c>
      <c r="AH200" s="12" t="str">
        <f t="shared" si="84"/>
        <v/>
      </c>
      <c r="AI200" s="12" t="str">
        <f>IF(ISNA(VLOOKUP(D200,Proben_Infos!L:O,3,0)),"",VLOOKUP(D200,Proben_Infos!L:O,3,0))</f>
        <v/>
      </c>
      <c r="AJ200" s="16" t="str">
        <f t="shared" si="96"/>
        <v/>
      </c>
      <c r="AK200" s="16">
        <f t="shared" si="97"/>
        <v>5</v>
      </c>
      <c r="AL200" s="16">
        <f t="shared" si="98"/>
        <v>4</v>
      </c>
      <c r="AM200" s="16">
        <f t="shared" si="99"/>
        <v>3</v>
      </c>
      <c r="AN200" s="16">
        <f t="shared" si="100"/>
        <v>2</v>
      </c>
      <c r="AO200" s="16">
        <f t="shared" si="101"/>
        <v>5</v>
      </c>
      <c r="AP200" s="16">
        <f t="shared" si="85"/>
        <v>5</v>
      </c>
    </row>
    <row r="201" spans="1:42" x14ac:dyDescent="0.25">
      <c r="A201" s="4" t="str">
        <f t="shared" si="79"/>
        <v>191-18.8</v>
      </c>
      <c r="B201" s="16">
        <v>18.751176403761701</v>
      </c>
      <c r="C201" s="16">
        <v>190.90000915527301</v>
      </c>
      <c r="D201" s="16" t="s">
        <v>27</v>
      </c>
      <c r="E201" s="16">
        <v>1704</v>
      </c>
      <c r="F201" s="16">
        <v>1671.1652449126</v>
      </c>
      <c r="G201" s="16">
        <v>75.314821936785506</v>
      </c>
      <c r="H201" s="16" t="s">
        <v>1846</v>
      </c>
      <c r="I201" s="16" t="s">
        <v>387</v>
      </c>
      <c r="J201" s="16" t="s">
        <v>5</v>
      </c>
      <c r="K201" s="16">
        <v>189104.79608835001</v>
      </c>
      <c r="L201" s="16">
        <v>24814.0248537021</v>
      </c>
      <c r="M201" s="4" t="str">
        <f>IF(ISERROR(VLOOKUP(A201,BW_2021_04_19!A:K,11,FALSE))=TRUE,(IF(ISERROR(VLOOKUP((CONCATENATE(ROUND(C201,0),"-",ROUND(B201-0.1,1))),BW_2021_04_19!A:K,11,FALSE))=TRUE,(IF(ISERROR(VLOOKUP((CONCATENATE(ROUND(C201,0),"-",ROUND(B201+0.1,1))),BW_2021_04_19!A:K,11,FALSE))=TRUE,(IF(ISERROR(VLOOKUP((CONCATENATE(ROUND(C201,0),"-",ROUND(B201-0.2,1))),BW_2021_04_19!A:K,11,FALSE))=TRUE, (IF(ISERROR(VLOOKUP((CONCATENATE(ROUND(C201,0),"-",ROUND(B201+0.2,1))),BW_2021_04_19!A:K,11,FALSE))=TRUE,"0",VLOOKUP((CONCATENATE(ROUND(C201,0),"-",ROUND(B201+0.2,1))),BW_2021_04_19!A:K,11,FALSE))),VLOOKUP((CONCATENATE(ROUND(C201,0),"-",ROUND(B201-0.2,1))),BW_2021_04_19!A:K,11,FALSE))),VLOOKUP((CONCATENATE(ROUND(C201,0),"-",ROUND(B201+0.1,1))),BW_2021_04_19!A:K,11,FALSE))),VLOOKUP((CONCATENATE(ROUND(C201,0),"-",ROUND(B201-0.1,1))),BW_2021_04_19!A:K,11,FALSE))),VLOOKUP(A201,BW_2021_04_19!A:K,11,FALSE))</f>
        <v>0</v>
      </c>
      <c r="N201" s="4" t="str">
        <f t="shared" si="80"/>
        <v>0</v>
      </c>
      <c r="O201" s="4">
        <f t="shared" si="81"/>
        <v>189105</v>
      </c>
      <c r="P201" s="4">
        <f>IF(O201="0","0",O201*1000/Proben_Infos!$J$3*Proben_Infos!$K$3*(0.05/Proben_Infos!$L$3)*(0.001/Proben_Infos!$M$3))</f>
        <v>756420</v>
      </c>
      <c r="Q201" s="16">
        <f>ROUND(100/Proben_Infos!$H$3*P201,0)</f>
        <v>17</v>
      </c>
      <c r="R201" s="12">
        <f>B201+Proben_Infos!$D$3</f>
        <v>18.743276403761701</v>
      </c>
      <c r="S201" s="4" t="str">
        <f t="shared" si="82"/>
        <v>191-18.7</v>
      </c>
      <c r="T201" s="16">
        <f t="shared" si="86"/>
        <v>1704</v>
      </c>
      <c r="U201" s="4">
        <f>F201+Proben_Infos!$G$3</f>
        <v>1670.1652449126</v>
      </c>
      <c r="V201" s="16">
        <f t="shared" si="87"/>
        <v>75.3</v>
      </c>
      <c r="W201" s="4" t="str">
        <f t="shared" si="83"/>
        <v>GC_PBMZ_191_RI_1670</v>
      </c>
      <c r="X201" s="4">
        <f>Proben_Infos!$A$3</f>
        <v>72100736</v>
      </c>
      <c r="Y201" s="12" t="str">
        <f>IF(ISNA(VLOOKUP(D201,Proben_Infos!C:E,3,0)),"",VLOOKUP(D201,Proben_Infos!C:E,3,0))</f>
        <v>Säule</v>
      </c>
      <c r="Z201" s="16" t="str">
        <f t="shared" si="88"/>
        <v>191-18.7</v>
      </c>
      <c r="AA201" s="16" t="str">
        <f t="shared" si="89"/>
        <v>191-18.8</v>
      </c>
      <c r="AB201" s="16" t="str">
        <f t="shared" si="90"/>
        <v>191-18.6</v>
      </c>
      <c r="AC201" s="16" t="str">
        <f t="shared" si="91"/>
        <v>191-18.9</v>
      </c>
      <c r="AD201" s="16" t="str">
        <f t="shared" si="92"/>
        <v>191-18.5</v>
      </c>
      <c r="AE201" s="16">
        <f t="shared" si="93"/>
        <v>17</v>
      </c>
      <c r="AF201" s="16" t="str">
        <f t="shared" si="94"/>
        <v>GC_PBMZ_191_RI_1670</v>
      </c>
      <c r="AG201" s="16" t="str">
        <f t="shared" si="95"/>
        <v/>
      </c>
      <c r="AH201" s="12" t="str">
        <f t="shared" si="84"/>
        <v/>
      </c>
      <c r="AI201" s="12" t="str">
        <f>IF(ISNA(VLOOKUP(D201,Proben_Infos!L:O,3,0)),"",VLOOKUP(D201,Proben_Infos!L:O,3,0))</f>
        <v/>
      </c>
      <c r="AJ201" s="16">
        <f t="shared" si="96"/>
        <v>6</v>
      </c>
      <c r="AK201" s="16">
        <f t="shared" si="97"/>
        <v>5</v>
      </c>
      <c r="AL201" s="16" t="str">
        <f t="shared" si="98"/>
        <v/>
      </c>
      <c r="AM201" s="16">
        <f t="shared" si="99"/>
        <v>3</v>
      </c>
      <c r="AN201" s="16">
        <f t="shared" si="100"/>
        <v>2</v>
      </c>
      <c r="AO201" s="16">
        <f t="shared" si="101"/>
        <v>6</v>
      </c>
      <c r="AP201" s="16">
        <f t="shared" si="85"/>
        <v>6</v>
      </c>
    </row>
    <row r="202" spans="1:42" x14ac:dyDescent="0.25">
      <c r="A202" s="4" t="str">
        <f t="shared" si="79"/>
        <v>191-18.9</v>
      </c>
      <c r="B202" s="16">
        <v>18.850933102832599</v>
      </c>
      <c r="C202" s="16">
        <v>191</v>
      </c>
      <c r="D202" s="16" t="s">
        <v>224</v>
      </c>
      <c r="E202" s="16">
        <v>1691</v>
      </c>
      <c r="F202" s="16">
        <v>1679.67551690203</v>
      </c>
      <c r="G202" s="16">
        <v>93.541382281603703</v>
      </c>
      <c r="H202" s="16" t="s">
        <v>225</v>
      </c>
      <c r="I202" s="16" t="s">
        <v>215</v>
      </c>
      <c r="J202" s="16" t="s">
        <v>18</v>
      </c>
      <c r="K202" s="16">
        <v>7264920.8656808604</v>
      </c>
      <c r="L202" s="16">
        <v>1239661.02812605</v>
      </c>
      <c r="M202" s="4" t="str">
        <f>IF(ISERROR(VLOOKUP(A202,BW_2021_04_19!A:K,11,FALSE))=TRUE,(IF(ISERROR(VLOOKUP((CONCATENATE(ROUND(C202,0),"-",ROUND(B202-0.1,1))),BW_2021_04_19!A:K,11,FALSE))=TRUE,(IF(ISERROR(VLOOKUP((CONCATENATE(ROUND(C202,0),"-",ROUND(B202+0.1,1))),BW_2021_04_19!A:K,11,FALSE))=TRUE,(IF(ISERROR(VLOOKUP((CONCATENATE(ROUND(C202,0),"-",ROUND(B202-0.2,1))),BW_2021_04_19!A:K,11,FALSE))=TRUE, (IF(ISERROR(VLOOKUP((CONCATENATE(ROUND(C202,0),"-",ROUND(B202+0.2,1))),BW_2021_04_19!A:K,11,FALSE))=TRUE,"0",VLOOKUP((CONCATENATE(ROUND(C202,0),"-",ROUND(B202+0.2,1))),BW_2021_04_19!A:K,11,FALSE))),VLOOKUP((CONCATENATE(ROUND(C202,0),"-",ROUND(B202-0.2,1))),BW_2021_04_19!A:K,11,FALSE))),VLOOKUP((CONCATENATE(ROUND(C202,0),"-",ROUND(B202+0.1,1))),BW_2021_04_19!A:K,11,FALSE))),VLOOKUP((CONCATENATE(ROUND(C202,0),"-",ROUND(B202-0.1,1))),BW_2021_04_19!A:K,11,FALSE))),VLOOKUP(A202,BW_2021_04_19!A:K,11,FALSE))</f>
        <v>0</v>
      </c>
      <c r="N202" s="4" t="str">
        <f t="shared" si="80"/>
        <v>0</v>
      </c>
      <c r="O202" s="4">
        <f t="shared" si="81"/>
        <v>7264921</v>
      </c>
      <c r="P202" s="4">
        <f>IF(O202="0","0",O202*1000/Proben_Infos!$J$3*Proben_Infos!$K$3*(0.05/Proben_Infos!$L$3)*(0.001/Proben_Infos!$M$3))</f>
        <v>29059684</v>
      </c>
      <c r="Q202" s="16">
        <f>ROUND(100/Proben_Infos!$H$3*P202,0)</f>
        <v>654</v>
      </c>
      <c r="R202" s="12">
        <f>B202+Proben_Infos!$D$3</f>
        <v>18.843033102832599</v>
      </c>
      <c r="S202" s="4" t="str">
        <f t="shared" si="82"/>
        <v>191-18.8</v>
      </c>
      <c r="T202" s="16">
        <f t="shared" si="86"/>
        <v>1691</v>
      </c>
      <c r="U202" s="4">
        <f>F202+Proben_Infos!$G$3</f>
        <v>1678.67551690203</v>
      </c>
      <c r="V202" s="16">
        <f t="shared" si="87"/>
        <v>93.5</v>
      </c>
      <c r="W202" s="4" t="str">
        <f t="shared" si="83"/>
        <v>GC_PBMZ_191_RI_1679</v>
      </c>
      <c r="X202" s="4">
        <f>Proben_Infos!$A$3</f>
        <v>72100736</v>
      </c>
      <c r="Y202" s="12" t="str">
        <f>IF(ISNA(VLOOKUP(D202,Proben_Infos!C:E,3,0)),"",VLOOKUP(D202,Proben_Infos!C:E,3,0))</f>
        <v/>
      </c>
      <c r="Z202" s="16" t="str">
        <f t="shared" si="88"/>
        <v>191-18.8</v>
      </c>
      <c r="AA202" s="16" t="str">
        <f t="shared" si="89"/>
        <v>191-18.9</v>
      </c>
      <c r="AB202" s="16" t="str">
        <f t="shared" si="90"/>
        <v>191-18.7</v>
      </c>
      <c r="AC202" s="16" t="str">
        <f t="shared" si="91"/>
        <v>191-19</v>
      </c>
      <c r="AD202" s="16" t="str">
        <f t="shared" si="92"/>
        <v>191-18.6</v>
      </c>
      <c r="AE202" s="16">
        <f t="shared" si="93"/>
        <v>654</v>
      </c>
      <c r="AF202" s="16" t="str">
        <f t="shared" si="94"/>
        <v>Isocurcumenol</v>
      </c>
      <c r="AG202" s="16" t="str">
        <f t="shared" si="95"/>
        <v>24063-71-6</v>
      </c>
      <c r="AH202" s="12" t="str">
        <f t="shared" si="84"/>
        <v>T</v>
      </c>
      <c r="AI202" s="12" t="str">
        <f>IF(ISNA(VLOOKUP(D202,Proben_Infos!L:O,3,0)),"",VLOOKUP(D202,Proben_Infos!L:O,3,0))</f>
        <v/>
      </c>
      <c r="AJ202" s="16" t="str">
        <f t="shared" si="96"/>
        <v/>
      </c>
      <c r="AK202" s="16" t="str">
        <f t="shared" si="97"/>
        <v/>
      </c>
      <c r="AL202" s="16" t="str">
        <f t="shared" si="98"/>
        <v/>
      </c>
      <c r="AM202" s="16" t="str">
        <f t="shared" si="99"/>
        <v/>
      </c>
      <c r="AN202" s="16">
        <f t="shared" si="100"/>
        <v>2</v>
      </c>
      <c r="AO202" s="16">
        <f t="shared" si="101"/>
        <v>2</v>
      </c>
      <c r="AP202" s="16">
        <f t="shared" si="85"/>
        <v>2</v>
      </c>
    </row>
    <row r="203" spans="1:42" x14ac:dyDescent="0.25">
      <c r="A203" s="4" t="str">
        <f t="shared" si="79"/>
        <v>91-18.9</v>
      </c>
      <c r="B203" s="16">
        <v>18.856042533410701</v>
      </c>
      <c r="C203" s="16">
        <v>91.099998474121094</v>
      </c>
      <c r="D203" s="16" t="s">
        <v>1847</v>
      </c>
      <c r="E203" s="16">
        <v>2731</v>
      </c>
      <c r="F203" s="16">
        <v>1680.1114038583601</v>
      </c>
      <c r="G203" s="16">
        <v>53.612581614075701</v>
      </c>
      <c r="H203" s="16" t="s">
        <v>1848</v>
      </c>
      <c r="I203" s="16" t="s">
        <v>1849</v>
      </c>
      <c r="J203" s="16" t="s">
        <v>5</v>
      </c>
      <c r="K203" s="16">
        <v>2447794.075156</v>
      </c>
      <c r="L203" s="16">
        <v>773690.08452048502</v>
      </c>
      <c r="M203" s="4" t="str">
        <f>IF(ISERROR(VLOOKUP(A203,BW_2021_04_19!A:K,11,FALSE))=TRUE,(IF(ISERROR(VLOOKUP((CONCATENATE(ROUND(C203,0),"-",ROUND(B203-0.1,1))),BW_2021_04_19!A:K,11,FALSE))=TRUE,(IF(ISERROR(VLOOKUP((CONCATENATE(ROUND(C203,0),"-",ROUND(B203+0.1,1))),BW_2021_04_19!A:K,11,FALSE))=TRUE,(IF(ISERROR(VLOOKUP((CONCATENATE(ROUND(C203,0),"-",ROUND(B203-0.2,1))),BW_2021_04_19!A:K,11,FALSE))=TRUE, (IF(ISERROR(VLOOKUP((CONCATENATE(ROUND(C203,0),"-",ROUND(B203+0.2,1))),BW_2021_04_19!A:K,11,FALSE))=TRUE,"0",VLOOKUP((CONCATENATE(ROUND(C203,0),"-",ROUND(B203+0.2,1))),BW_2021_04_19!A:K,11,FALSE))),VLOOKUP((CONCATENATE(ROUND(C203,0),"-",ROUND(B203-0.2,1))),BW_2021_04_19!A:K,11,FALSE))),VLOOKUP((CONCATENATE(ROUND(C203,0),"-",ROUND(B203+0.1,1))),BW_2021_04_19!A:K,11,FALSE))),VLOOKUP((CONCATENATE(ROUND(C203,0),"-",ROUND(B203-0.1,1))),BW_2021_04_19!A:K,11,FALSE))),VLOOKUP(A203,BW_2021_04_19!A:K,11,FALSE))</f>
        <v>0</v>
      </c>
      <c r="N203" s="4" t="str">
        <f t="shared" si="80"/>
        <v>0</v>
      </c>
      <c r="O203" s="4">
        <f t="shared" si="81"/>
        <v>2447794</v>
      </c>
      <c r="P203" s="4">
        <f>IF(O203="0","0",O203*1000/Proben_Infos!$J$3*Proben_Infos!$K$3*(0.05/Proben_Infos!$L$3)*(0.001/Proben_Infos!$M$3))</f>
        <v>9791176</v>
      </c>
      <c r="Q203" s="16">
        <f>ROUND(100/Proben_Infos!$H$3*P203,0)</f>
        <v>220</v>
      </c>
      <c r="R203" s="12">
        <f>B203+Proben_Infos!$D$3</f>
        <v>18.848142533410702</v>
      </c>
      <c r="S203" s="4" t="str">
        <f t="shared" si="82"/>
        <v>91-18.8</v>
      </c>
      <c r="T203" s="16">
        <f t="shared" si="86"/>
        <v>2731</v>
      </c>
      <c r="U203" s="4">
        <f>F203+Proben_Infos!$G$3</f>
        <v>1679.1114038583601</v>
      </c>
      <c r="V203" s="16">
        <f t="shared" si="87"/>
        <v>53.6</v>
      </c>
      <c r="W203" s="4" t="str">
        <f t="shared" si="83"/>
        <v>GC_PBMZ_91_RI_1679</v>
      </c>
      <c r="X203" s="4">
        <f>Proben_Infos!$A$3</f>
        <v>72100736</v>
      </c>
      <c r="Y203" s="12" t="str">
        <f>IF(ISNA(VLOOKUP(D203,Proben_Infos!C:E,3,0)),"",VLOOKUP(D203,Proben_Infos!C:E,3,0))</f>
        <v/>
      </c>
      <c r="Z203" s="16" t="str">
        <f t="shared" si="88"/>
        <v>91-18.8</v>
      </c>
      <c r="AA203" s="16" t="str">
        <f t="shared" si="89"/>
        <v>91-18.9</v>
      </c>
      <c r="AB203" s="16" t="str">
        <f t="shared" si="90"/>
        <v>91-18.7</v>
      </c>
      <c r="AC203" s="16" t="str">
        <f t="shared" si="91"/>
        <v>91-19</v>
      </c>
      <c r="AD203" s="16" t="str">
        <f t="shared" si="92"/>
        <v>91-18.6</v>
      </c>
      <c r="AE203" s="16">
        <f t="shared" si="93"/>
        <v>220</v>
      </c>
      <c r="AF203" s="16" t="str">
        <f t="shared" si="94"/>
        <v>GC_PBMZ_91_RI_1679</v>
      </c>
      <c r="AG203" s="16" t="str">
        <f t="shared" si="95"/>
        <v/>
      </c>
      <c r="AH203" s="12" t="str">
        <f t="shared" si="84"/>
        <v/>
      </c>
      <c r="AI203" s="12" t="str">
        <f>IF(ISNA(VLOOKUP(D203,Proben_Infos!L:O,3,0)),"",VLOOKUP(D203,Proben_Infos!L:O,3,0))</f>
        <v/>
      </c>
      <c r="AJ203" s="16" t="str">
        <f t="shared" si="96"/>
        <v/>
      </c>
      <c r="AK203" s="16">
        <f t="shared" si="97"/>
        <v>5</v>
      </c>
      <c r="AL203" s="16">
        <f t="shared" si="98"/>
        <v>4</v>
      </c>
      <c r="AM203" s="16">
        <f t="shared" si="99"/>
        <v>3</v>
      </c>
      <c r="AN203" s="16">
        <f t="shared" si="100"/>
        <v>2</v>
      </c>
      <c r="AO203" s="16">
        <f t="shared" si="101"/>
        <v>5</v>
      </c>
      <c r="AP203" s="16">
        <f t="shared" si="85"/>
        <v>5</v>
      </c>
    </row>
    <row r="204" spans="1:42" x14ac:dyDescent="0.25">
      <c r="A204" s="4" t="str">
        <f t="shared" si="79"/>
        <v>171-18.9</v>
      </c>
      <c r="B204" s="16">
        <v>18.876551669613701</v>
      </c>
      <c r="C204" s="16">
        <v>171</v>
      </c>
      <c r="D204" s="16"/>
      <c r="E204" s="16">
        <v>1674</v>
      </c>
      <c r="F204" s="16">
        <v>1681.8610440226901</v>
      </c>
      <c r="G204" s="16">
        <v>68.528770584965002</v>
      </c>
      <c r="H204" s="16" t="s">
        <v>1850</v>
      </c>
      <c r="I204" s="16"/>
      <c r="J204" s="16" t="s">
        <v>18</v>
      </c>
      <c r="K204" s="16">
        <v>1352086.8496262899</v>
      </c>
      <c r="L204" s="16">
        <v>393513.03102372697</v>
      </c>
      <c r="M204" s="4" t="str">
        <f>IF(ISERROR(VLOOKUP(A204,BW_2021_04_19!A:K,11,FALSE))=TRUE,(IF(ISERROR(VLOOKUP((CONCATENATE(ROUND(C204,0),"-",ROUND(B204-0.1,1))),BW_2021_04_19!A:K,11,FALSE))=TRUE,(IF(ISERROR(VLOOKUP((CONCATENATE(ROUND(C204,0),"-",ROUND(B204+0.1,1))),BW_2021_04_19!A:K,11,FALSE))=TRUE,(IF(ISERROR(VLOOKUP((CONCATENATE(ROUND(C204,0),"-",ROUND(B204-0.2,1))),BW_2021_04_19!A:K,11,FALSE))=TRUE, (IF(ISERROR(VLOOKUP((CONCATENATE(ROUND(C204,0),"-",ROUND(B204+0.2,1))),BW_2021_04_19!A:K,11,FALSE))=TRUE,"0",VLOOKUP((CONCATENATE(ROUND(C204,0),"-",ROUND(B204+0.2,1))),BW_2021_04_19!A:K,11,FALSE))),VLOOKUP((CONCATENATE(ROUND(C204,0),"-",ROUND(B204-0.2,1))),BW_2021_04_19!A:K,11,FALSE))),VLOOKUP((CONCATENATE(ROUND(C204,0),"-",ROUND(B204+0.1,1))),BW_2021_04_19!A:K,11,FALSE))),VLOOKUP((CONCATENATE(ROUND(C204,0),"-",ROUND(B204-0.1,1))),BW_2021_04_19!A:K,11,FALSE))),VLOOKUP(A204,BW_2021_04_19!A:K,11,FALSE))</f>
        <v>0</v>
      </c>
      <c r="N204" s="4" t="str">
        <f t="shared" si="80"/>
        <v>0</v>
      </c>
      <c r="O204" s="4">
        <f t="shared" si="81"/>
        <v>1352087</v>
      </c>
      <c r="P204" s="4">
        <f>IF(O204="0","0",O204*1000/Proben_Infos!$J$3*Proben_Infos!$K$3*(0.05/Proben_Infos!$L$3)*(0.001/Proben_Infos!$M$3))</f>
        <v>5408348</v>
      </c>
      <c r="Q204" s="16">
        <f>ROUND(100/Proben_Infos!$H$3*P204,0)</f>
        <v>122</v>
      </c>
      <c r="R204" s="12">
        <f>B204+Proben_Infos!$D$3</f>
        <v>18.868651669613701</v>
      </c>
      <c r="S204" s="4" t="str">
        <f t="shared" si="82"/>
        <v>171-18.9</v>
      </c>
      <c r="T204" s="16">
        <f t="shared" si="86"/>
        <v>1674</v>
      </c>
      <c r="U204" s="4">
        <f>F204+Proben_Infos!$G$3</f>
        <v>1680.8610440226901</v>
      </c>
      <c r="V204" s="16">
        <f t="shared" si="87"/>
        <v>68.5</v>
      </c>
      <c r="W204" s="4" t="str">
        <f t="shared" si="83"/>
        <v>GC_PBMZ_171_RI_1681</v>
      </c>
      <c r="X204" s="4">
        <f>Proben_Infos!$A$3</f>
        <v>72100736</v>
      </c>
      <c r="Y204" s="12" t="str">
        <f>IF(ISNA(VLOOKUP(D204,Proben_Infos!C:E,3,0)),"",VLOOKUP(D204,Proben_Infos!C:E,3,0))</f>
        <v/>
      </c>
      <c r="Z204" s="16" t="str">
        <f t="shared" si="88"/>
        <v>171-18.9</v>
      </c>
      <c r="AA204" s="16" t="str">
        <f t="shared" si="89"/>
        <v>171-19</v>
      </c>
      <c r="AB204" s="16" t="str">
        <f t="shared" si="90"/>
        <v>171-18.8</v>
      </c>
      <c r="AC204" s="16" t="str">
        <f t="shared" si="91"/>
        <v>171-19.1</v>
      </c>
      <c r="AD204" s="16" t="str">
        <f t="shared" si="92"/>
        <v>171-18.7</v>
      </c>
      <c r="AE204" s="16">
        <f t="shared" si="93"/>
        <v>122</v>
      </c>
      <c r="AF204" s="16" t="str">
        <f t="shared" si="94"/>
        <v>GC_PBMZ_171_RI_1681</v>
      </c>
      <c r="AG204" s="16" t="str">
        <f t="shared" si="95"/>
        <v/>
      </c>
      <c r="AH204" s="12" t="str">
        <f t="shared" si="84"/>
        <v>T</v>
      </c>
      <c r="AI204" s="12" t="str">
        <f>IF(ISNA(VLOOKUP(D204,Proben_Infos!L:O,3,0)),"",VLOOKUP(D204,Proben_Infos!L:O,3,0))</f>
        <v/>
      </c>
      <c r="AJ204" s="16" t="str">
        <f t="shared" si="96"/>
        <v/>
      </c>
      <c r="AK204" s="16">
        <f t="shared" si="97"/>
        <v>5</v>
      </c>
      <c r="AL204" s="16" t="str">
        <f t="shared" si="98"/>
        <v/>
      </c>
      <c r="AM204" s="16" t="str">
        <f t="shared" si="99"/>
        <v/>
      </c>
      <c r="AN204" s="16">
        <f t="shared" si="100"/>
        <v>2</v>
      </c>
      <c r="AO204" s="16">
        <f t="shared" si="101"/>
        <v>5</v>
      </c>
      <c r="AP204" s="16">
        <f t="shared" si="85"/>
        <v>5</v>
      </c>
    </row>
    <row r="205" spans="1:42" x14ac:dyDescent="0.25">
      <c r="A205" s="4" t="str">
        <f t="shared" si="79"/>
        <v>104-18.9</v>
      </c>
      <c r="B205" s="16">
        <v>18.917042722435902</v>
      </c>
      <c r="C205" s="16">
        <v>104</v>
      </c>
      <c r="D205" s="16" t="s">
        <v>1851</v>
      </c>
      <c r="E205" s="16">
        <v>2890</v>
      </c>
      <c r="F205" s="16">
        <v>1685.3153471007399</v>
      </c>
      <c r="G205" s="16">
        <v>56.025278924551202</v>
      </c>
      <c r="H205" s="16" t="s">
        <v>1852</v>
      </c>
      <c r="I205" s="16" t="s">
        <v>1853</v>
      </c>
      <c r="J205" s="16" t="s">
        <v>5</v>
      </c>
      <c r="K205" s="16">
        <v>101163.060786218</v>
      </c>
      <c r="L205" s="16">
        <v>18835.278858783298</v>
      </c>
      <c r="M205" s="4" t="str">
        <f>IF(ISERROR(VLOOKUP(A205,BW_2021_04_19!A:K,11,FALSE))=TRUE,(IF(ISERROR(VLOOKUP((CONCATENATE(ROUND(C205,0),"-",ROUND(B205-0.1,1))),BW_2021_04_19!A:K,11,FALSE))=TRUE,(IF(ISERROR(VLOOKUP((CONCATENATE(ROUND(C205,0),"-",ROUND(B205+0.1,1))),BW_2021_04_19!A:K,11,FALSE))=TRUE,(IF(ISERROR(VLOOKUP((CONCATENATE(ROUND(C205,0),"-",ROUND(B205-0.2,1))),BW_2021_04_19!A:K,11,FALSE))=TRUE, (IF(ISERROR(VLOOKUP((CONCATENATE(ROUND(C205,0),"-",ROUND(B205+0.2,1))),BW_2021_04_19!A:K,11,FALSE))=TRUE,"0",VLOOKUP((CONCATENATE(ROUND(C205,0),"-",ROUND(B205+0.2,1))),BW_2021_04_19!A:K,11,FALSE))),VLOOKUP((CONCATENATE(ROUND(C205,0),"-",ROUND(B205-0.2,1))),BW_2021_04_19!A:K,11,FALSE))),VLOOKUP((CONCATENATE(ROUND(C205,0),"-",ROUND(B205+0.1,1))),BW_2021_04_19!A:K,11,FALSE))),VLOOKUP((CONCATENATE(ROUND(C205,0),"-",ROUND(B205-0.1,1))),BW_2021_04_19!A:K,11,FALSE))),VLOOKUP(A205,BW_2021_04_19!A:K,11,FALSE))</f>
        <v>0</v>
      </c>
      <c r="N205" s="4" t="str">
        <f t="shared" si="80"/>
        <v>0</v>
      </c>
      <c r="O205" s="4">
        <f t="shared" si="81"/>
        <v>101163</v>
      </c>
      <c r="P205" s="4">
        <f>IF(O205="0","0",O205*1000/Proben_Infos!$J$3*Proben_Infos!$K$3*(0.05/Proben_Infos!$L$3)*(0.001/Proben_Infos!$M$3))</f>
        <v>404652</v>
      </c>
      <c r="Q205" s="16">
        <f>ROUND(100/Proben_Infos!$H$3*P205,0)</f>
        <v>9</v>
      </c>
      <c r="R205" s="12">
        <f>B205+Proben_Infos!$D$3</f>
        <v>18.909142722435902</v>
      </c>
      <c r="S205" s="4" t="str">
        <f t="shared" si="82"/>
        <v>104-18.9</v>
      </c>
      <c r="T205" s="16">
        <f t="shared" si="86"/>
        <v>2890</v>
      </c>
      <c r="U205" s="4">
        <f>F205+Proben_Infos!$G$3</f>
        <v>1684.3153471007399</v>
      </c>
      <c r="V205" s="16">
        <f t="shared" si="87"/>
        <v>56</v>
      </c>
      <c r="W205" s="4" t="str">
        <f t="shared" si="83"/>
        <v>GC_PBMZ_104_RI_1684</v>
      </c>
      <c r="X205" s="4">
        <f>Proben_Infos!$A$3</f>
        <v>72100736</v>
      </c>
      <c r="Y205" s="12" t="str">
        <f>IF(ISNA(VLOOKUP(D205,Proben_Infos!C:E,3,0)),"",VLOOKUP(D205,Proben_Infos!C:E,3,0))</f>
        <v/>
      </c>
      <c r="Z205" s="16" t="str">
        <f t="shared" si="88"/>
        <v>104-18.9</v>
      </c>
      <c r="AA205" s="16" t="str">
        <f t="shared" si="89"/>
        <v>104-19</v>
      </c>
      <c r="AB205" s="16" t="str">
        <f t="shared" si="90"/>
        <v>104-18.8</v>
      </c>
      <c r="AC205" s="16" t="str">
        <f t="shared" si="91"/>
        <v>104-19.1</v>
      </c>
      <c r="AD205" s="16" t="str">
        <f t="shared" si="92"/>
        <v>104-18.7</v>
      </c>
      <c r="AE205" s="16">
        <f t="shared" si="93"/>
        <v>9</v>
      </c>
      <c r="AF205" s="16" t="str">
        <f t="shared" si="94"/>
        <v>GC_PBMZ_104_RI_1684</v>
      </c>
      <c r="AG205" s="16" t="str">
        <f t="shared" si="95"/>
        <v/>
      </c>
      <c r="AH205" s="12" t="str">
        <f t="shared" si="84"/>
        <v/>
      </c>
      <c r="AI205" s="12" t="str">
        <f>IF(ISNA(VLOOKUP(D205,Proben_Infos!L:O,3,0)),"",VLOOKUP(D205,Proben_Infos!L:O,3,0))</f>
        <v/>
      </c>
      <c r="AJ205" s="16" t="str">
        <f t="shared" si="96"/>
        <v/>
      </c>
      <c r="AK205" s="16">
        <f t="shared" si="97"/>
        <v>5</v>
      </c>
      <c r="AL205" s="16">
        <f t="shared" si="98"/>
        <v>4</v>
      </c>
      <c r="AM205" s="16">
        <f t="shared" si="99"/>
        <v>3</v>
      </c>
      <c r="AN205" s="16">
        <f t="shared" si="100"/>
        <v>2</v>
      </c>
      <c r="AO205" s="16">
        <f t="shared" si="101"/>
        <v>5</v>
      </c>
      <c r="AP205" s="16">
        <f t="shared" si="85"/>
        <v>5</v>
      </c>
    </row>
    <row r="206" spans="1:42" x14ac:dyDescent="0.25">
      <c r="A206" s="4" t="str">
        <f t="shared" si="79"/>
        <v>191-18.9</v>
      </c>
      <c r="B206" s="16">
        <v>18.926442730755099</v>
      </c>
      <c r="C206" s="16">
        <v>191</v>
      </c>
      <c r="D206" s="16" t="s">
        <v>224</v>
      </c>
      <c r="E206" s="16">
        <v>1691</v>
      </c>
      <c r="F206" s="16">
        <v>1686.1172644480901</v>
      </c>
      <c r="G206" s="16">
        <v>64.617936860655504</v>
      </c>
      <c r="H206" s="16" t="s">
        <v>225</v>
      </c>
      <c r="I206" s="16" t="s">
        <v>215</v>
      </c>
      <c r="J206" s="16" t="s">
        <v>18</v>
      </c>
      <c r="K206" s="16">
        <v>815511.509516255</v>
      </c>
      <c r="L206" s="16">
        <v>258110.36616109801</v>
      </c>
      <c r="M206" s="4" t="str">
        <f>IF(ISERROR(VLOOKUP(A206,BW_2021_04_19!A:K,11,FALSE))=TRUE,(IF(ISERROR(VLOOKUP((CONCATENATE(ROUND(C206,0),"-",ROUND(B206-0.1,1))),BW_2021_04_19!A:K,11,FALSE))=TRUE,(IF(ISERROR(VLOOKUP((CONCATENATE(ROUND(C206,0),"-",ROUND(B206+0.1,1))),BW_2021_04_19!A:K,11,FALSE))=TRUE,(IF(ISERROR(VLOOKUP((CONCATENATE(ROUND(C206,0),"-",ROUND(B206-0.2,1))),BW_2021_04_19!A:K,11,FALSE))=TRUE, (IF(ISERROR(VLOOKUP((CONCATENATE(ROUND(C206,0),"-",ROUND(B206+0.2,1))),BW_2021_04_19!A:K,11,FALSE))=TRUE,"0",VLOOKUP((CONCATENATE(ROUND(C206,0),"-",ROUND(B206+0.2,1))),BW_2021_04_19!A:K,11,FALSE))),VLOOKUP((CONCATENATE(ROUND(C206,0),"-",ROUND(B206-0.2,1))),BW_2021_04_19!A:K,11,FALSE))),VLOOKUP((CONCATENATE(ROUND(C206,0),"-",ROUND(B206+0.1,1))),BW_2021_04_19!A:K,11,FALSE))),VLOOKUP((CONCATENATE(ROUND(C206,0),"-",ROUND(B206-0.1,1))),BW_2021_04_19!A:K,11,FALSE))),VLOOKUP(A206,BW_2021_04_19!A:K,11,FALSE))</f>
        <v>0</v>
      </c>
      <c r="N206" s="4" t="str">
        <f t="shared" si="80"/>
        <v>0</v>
      </c>
      <c r="O206" s="4">
        <f t="shared" si="81"/>
        <v>815512</v>
      </c>
      <c r="P206" s="4">
        <f>IF(O206="0","0",O206*1000/Proben_Infos!$J$3*Proben_Infos!$K$3*(0.05/Proben_Infos!$L$3)*(0.001/Proben_Infos!$M$3))</f>
        <v>3262048</v>
      </c>
      <c r="Q206" s="16">
        <f>ROUND(100/Proben_Infos!$H$3*P206,0)</f>
        <v>73</v>
      </c>
      <c r="R206" s="12">
        <f>B206+Proben_Infos!$D$3</f>
        <v>18.9185427307551</v>
      </c>
      <c r="S206" s="4" t="str">
        <f t="shared" si="82"/>
        <v>191-18.9</v>
      </c>
      <c r="T206" s="16">
        <f t="shared" si="86"/>
        <v>1691</v>
      </c>
      <c r="U206" s="4">
        <f>F206+Proben_Infos!$G$3</f>
        <v>1685.1172644480901</v>
      </c>
      <c r="V206" s="16">
        <f t="shared" si="87"/>
        <v>64.599999999999994</v>
      </c>
      <c r="W206" s="4" t="str">
        <f t="shared" si="83"/>
        <v>GC_PBMZ_191_RI_1685</v>
      </c>
      <c r="X206" s="4">
        <f>Proben_Infos!$A$3</f>
        <v>72100736</v>
      </c>
      <c r="Y206" s="12" t="str">
        <f>IF(ISNA(VLOOKUP(D206,Proben_Infos!C:E,3,0)),"",VLOOKUP(D206,Proben_Infos!C:E,3,0))</f>
        <v/>
      </c>
      <c r="Z206" s="16" t="str">
        <f t="shared" si="88"/>
        <v>191-18.9</v>
      </c>
      <c r="AA206" s="16" t="str">
        <f t="shared" si="89"/>
        <v>191-19</v>
      </c>
      <c r="AB206" s="16" t="str">
        <f t="shared" si="90"/>
        <v>191-18.8</v>
      </c>
      <c r="AC206" s="16" t="str">
        <f t="shared" si="91"/>
        <v>191-19.1</v>
      </c>
      <c r="AD206" s="16" t="str">
        <f t="shared" si="92"/>
        <v>191-18.7</v>
      </c>
      <c r="AE206" s="16">
        <f t="shared" si="93"/>
        <v>73</v>
      </c>
      <c r="AF206" s="16" t="str">
        <f t="shared" si="94"/>
        <v>GC_PBMZ_191_RI_1685</v>
      </c>
      <c r="AG206" s="16" t="str">
        <f t="shared" si="95"/>
        <v/>
      </c>
      <c r="AH206" s="12" t="str">
        <f t="shared" si="84"/>
        <v>T</v>
      </c>
      <c r="AI206" s="12" t="str">
        <f>IF(ISNA(VLOOKUP(D206,Proben_Infos!L:O,3,0)),"",VLOOKUP(D206,Proben_Infos!L:O,3,0))</f>
        <v/>
      </c>
      <c r="AJ206" s="16" t="str">
        <f t="shared" si="96"/>
        <v/>
      </c>
      <c r="AK206" s="16">
        <f t="shared" si="97"/>
        <v>5</v>
      </c>
      <c r="AL206" s="16" t="str">
        <f t="shared" si="98"/>
        <v/>
      </c>
      <c r="AM206" s="16" t="str">
        <f t="shared" si="99"/>
        <v/>
      </c>
      <c r="AN206" s="16">
        <f t="shared" si="100"/>
        <v>2</v>
      </c>
      <c r="AO206" s="16">
        <f t="shared" si="101"/>
        <v>5</v>
      </c>
      <c r="AP206" s="16">
        <f t="shared" si="85"/>
        <v>5</v>
      </c>
    </row>
    <row r="207" spans="1:42" x14ac:dyDescent="0.25">
      <c r="A207" s="4" t="str">
        <f t="shared" si="79"/>
        <v>153-19</v>
      </c>
      <c r="B207" s="16">
        <v>18.982848764161599</v>
      </c>
      <c r="C207" s="16">
        <v>153</v>
      </c>
      <c r="D207" s="16" t="s">
        <v>1485</v>
      </c>
      <c r="E207" s="16">
        <v>1259</v>
      </c>
      <c r="F207" s="16">
        <v>1690.9292789855101</v>
      </c>
      <c r="G207" s="16">
        <v>52.185215841285498</v>
      </c>
      <c r="H207" s="16" t="s">
        <v>1486</v>
      </c>
      <c r="I207" s="16" t="s">
        <v>551</v>
      </c>
      <c r="J207" s="16" t="s">
        <v>5</v>
      </c>
      <c r="K207" s="16">
        <v>525294.02704418497</v>
      </c>
      <c r="L207" s="16">
        <v>128053.32108106901</v>
      </c>
      <c r="M207" s="4" t="str">
        <f>IF(ISERROR(VLOOKUP(A207,BW_2021_04_19!A:K,11,FALSE))=TRUE,(IF(ISERROR(VLOOKUP((CONCATENATE(ROUND(C207,0),"-",ROUND(B207-0.1,1))),BW_2021_04_19!A:K,11,FALSE))=TRUE,(IF(ISERROR(VLOOKUP((CONCATENATE(ROUND(C207,0),"-",ROUND(B207+0.1,1))),BW_2021_04_19!A:K,11,FALSE))=TRUE,(IF(ISERROR(VLOOKUP((CONCATENATE(ROUND(C207,0),"-",ROUND(B207-0.2,1))),BW_2021_04_19!A:K,11,FALSE))=TRUE, (IF(ISERROR(VLOOKUP((CONCATENATE(ROUND(C207,0),"-",ROUND(B207+0.2,1))),BW_2021_04_19!A:K,11,FALSE))=TRUE,"0",VLOOKUP((CONCATENATE(ROUND(C207,0),"-",ROUND(B207+0.2,1))),BW_2021_04_19!A:K,11,FALSE))),VLOOKUP((CONCATENATE(ROUND(C207,0),"-",ROUND(B207-0.2,1))),BW_2021_04_19!A:K,11,FALSE))),VLOOKUP((CONCATENATE(ROUND(C207,0),"-",ROUND(B207+0.1,1))),BW_2021_04_19!A:K,11,FALSE))),VLOOKUP((CONCATENATE(ROUND(C207,0),"-",ROUND(B207-0.1,1))),BW_2021_04_19!A:K,11,FALSE))),VLOOKUP(A207,BW_2021_04_19!A:K,11,FALSE))</f>
        <v>0</v>
      </c>
      <c r="N207" s="4" t="str">
        <f t="shared" si="80"/>
        <v>0</v>
      </c>
      <c r="O207" s="4">
        <f t="shared" si="81"/>
        <v>525294</v>
      </c>
      <c r="P207" s="4">
        <f>IF(O207="0","0",O207*1000/Proben_Infos!$J$3*Proben_Infos!$K$3*(0.05/Proben_Infos!$L$3)*(0.001/Proben_Infos!$M$3))</f>
        <v>2101176</v>
      </c>
      <c r="Q207" s="16">
        <f>ROUND(100/Proben_Infos!$H$3*P207,0)</f>
        <v>47</v>
      </c>
      <c r="R207" s="12">
        <f>B207+Proben_Infos!$D$3</f>
        <v>18.974948764161599</v>
      </c>
      <c r="S207" s="4" t="str">
        <f t="shared" si="82"/>
        <v>153-19</v>
      </c>
      <c r="T207" s="16">
        <f t="shared" si="86"/>
        <v>1259</v>
      </c>
      <c r="U207" s="4">
        <f>F207+Proben_Infos!$G$3</f>
        <v>1689.9292789855101</v>
      </c>
      <c r="V207" s="16">
        <f t="shared" si="87"/>
        <v>52.2</v>
      </c>
      <c r="W207" s="4" t="str">
        <f t="shared" si="83"/>
        <v>GC_PBMZ_153_RI_1690</v>
      </c>
      <c r="X207" s="4">
        <f>Proben_Infos!$A$3</f>
        <v>72100736</v>
      </c>
      <c r="Y207" s="12" t="str">
        <f>IF(ISNA(VLOOKUP(D207,Proben_Infos!C:E,3,0)),"",VLOOKUP(D207,Proben_Infos!C:E,3,0))</f>
        <v/>
      </c>
      <c r="Z207" s="16" t="str">
        <f t="shared" si="88"/>
        <v>153-19</v>
      </c>
      <c r="AA207" s="16" t="str">
        <f t="shared" si="89"/>
        <v>153-19.1</v>
      </c>
      <c r="AB207" s="16" t="str">
        <f t="shared" si="90"/>
        <v>153-18.9</v>
      </c>
      <c r="AC207" s="16" t="str">
        <f t="shared" si="91"/>
        <v>153-19.2</v>
      </c>
      <c r="AD207" s="16" t="str">
        <f t="shared" si="92"/>
        <v>153-18.8</v>
      </c>
      <c r="AE207" s="16">
        <f t="shared" si="93"/>
        <v>47</v>
      </c>
      <c r="AF207" s="16" t="str">
        <f t="shared" si="94"/>
        <v>GC_PBMZ_153_RI_1690</v>
      </c>
      <c r="AG207" s="16" t="str">
        <f t="shared" si="95"/>
        <v/>
      </c>
      <c r="AH207" s="12" t="str">
        <f t="shared" si="84"/>
        <v/>
      </c>
      <c r="AI207" s="12" t="str">
        <f>IF(ISNA(VLOOKUP(D207,Proben_Infos!L:O,3,0)),"",VLOOKUP(D207,Proben_Infos!L:O,3,0))</f>
        <v/>
      </c>
      <c r="AJ207" s="16" t="str">
        <f t="shared" si="96"/>
        <v/>
      </c>
      <c r="AK207" s="16">
        <f t="shared" si="97"/>
        <v>5</v>
      </c>
      <c r="AL207" s="16">
        <f t="shared" si="98"/>
        <v>4</v>
      </c>
      <c r="AM207" s="16">
        <f t="shared" si="99"/>
        <v>3</v>
      </c>
      <c r="AN207" s="16">
        <f t="shared" si="100"/>
        <v>2</v>
      </c>
      <c r="AO207" s="16">
        <f t="shared" si="101"/>
        <v>5</v>
      </c>
      <c r="AP207" s="16">
        <f t="shared" si="85"/>
        <v>5</v>
      </c>
    </row>
    <row r="208" spans="1:42" x14ac:dyDescent="0.25">
      <c r="A208" s="4" t="str">
        <f t="shared" si="79"/>
        <v>71-19.1</v>
      </c>
      <c r="B208" s="16">
        <v>19.118631173909701</v>
      </c>
      <c r="C208" s="16">
        <v>71</v>
      </c>
      <c r="D208" s="16" t="s">
        <v>796</v>
      </c>
      <c r="E208" s="16">
        <v>1770</v>
      </c>
      <c r="F208" s="16">
        <v>1702.5129144616301</v>
      </c>
      <c r="G208" s="16">
        <v>60.4201342704987</v>
      </c>
      <c r="H208" s="16" t="s">
        <v>797</v>
      </c>
      <c r="I208" s="16" t="s">
        <v>798</v>
      </c>
      <c r="J208" s="16" t="s">
        <v>5</v>
      </c>
      <c r="K208" s="16">
        <v>70687.593826115102</v>
      </c>
      <c r="L208" s="16">
        <v>26795.1488651326</v>
      </c>
      <c r="M208" s="4">
        <f>IF(ISERROR(VLOOKUP(A208,BW_2021_04_19!A:K,11,FALSE))=TRUE,(IF(ISERROR(VLOOKUP((CONCATENATE(ROUND(C208,0),"-",ROUND(B208-0.1,1))),BW_2021_04_19!A:K,11,FALSE))=TRUE,(IF(ISERROR(VLOOKUP((CONCATENATE(ROUND(C208,0),"-",ROUND(B208+0.1,1))),BW_2021_04_19!A:K,11,FALSE))=TRUE,(IF(ISERROR(VLOOKUP((CONCATENATE(ROUND(C208,0),"-",ROUND(B208-0.2,1))),BW_2021_04_19!A:K,11,FALSE))=TRUE, (IF(ISERROR(VLOOKUP((CONCATENATE(ROUND(C208,0),"-",ROUND(B208+0.2,1))),BW_2021_04_19!A:K,11,FALSE))=TRUE,"0",VLOOKUP((CONCATENATE(ROUND(C208,0),"-",ROUND(B208+0.2,1))),BW_2021_04_19!A:K,11,FALSE))),VLOOKUP((CONCATENATE(ROUND(C208,0),"-",ROUND(B208-0.2,1))),BW_2021_04_19!A:K,11,FALSE))),VLOOKUP((CONCATENATE(ROUND(C208,0),"-",ROUND(B208+0.1,1))),BW_2021_04_19!A:K,11,FALSE))),VLOOKUP((CONCATENATE(ROUND(C208,0),"-",ROUND(B208-0.1,1))),BW_2021_04_19!A:K,11,FALSE))),VLOOKUP(A208,BW_2021_04_19!A:K,11,FALSE))</f>
        <v>195410.35777917999</v>
      </c>
      <c r="N208" s="4">
        <f t="shared" si="80"/>
        <v>195410.35777917999</v>
      </c>
      <c r="O208" s="4">
        <f t="shared" si="81"/>
        <v>0</v>
      </c>
      <c r="P208" s="4">
        <f>IF(O208="0","0",O208*1000/Proben_Infos!$J$3*Proben_Infos!$K$3*(0.05/Proben_Infos!$L$3)*(0.001/Proben_Infos!$M$3))</f>
        <v>0</v>
      </c>
      <c r="Q208" s="16">
        <f>ROUND(100/Proben_Infos!$H$3*P208,0)</f>
        <v>0</v>
      </c>
      <c r="R208" s="12">
        <f>B208+Proben_Infos!$D$3</f>
        <v>19.110731173909702</v>
      </c>
      <c r="S208" s="4" t="str">
        <f t="shared" si="82"/>
        <v>71-19.1</v>
      </c>
      <c r="T208" s="16">
        <f t="shared" si="86"/>
        <v>1770</v>
      </c>
      <c r="U208" s="4">
        <f>F208+Proben_Infos!$G$3</f>
        <v>1701.5129144616301</v>
      </c>
      <c r="V208" s="16">
        <f t="shared" si="87"/>
        <v>60.4</v>
      </c>
      <c r="W208" s="4" t="str">
        <f t="shared" si="83"/>
        <v>GC_PBMZ_71_RI_1702</v>
      </c>
      <c r="X208" s="4">
        <f>Proben_Infos!$A$3</f>
        <v>72100736</v>
      </c>
      <c r="Y208" s="12" t="str">
        <f>IF(ISNA(VLOOKUP(D208,Proben_Infos!C:E,3,0)),"",VLOOKUP(D208,Proben_Infos!C:E,3,0))</f>
        <v/>
      </c>
      <c r="Z208" s="16" t="str">
        <f t="shared" si="88"/>
        <v>71-19.1</v>
      </c>
      <c r="AA208" s="16" t="str">
        <f t="shared" si="89"/>
        <v>71-19.2</v>
      </c>
      <c r="AB208" s="16" t="str">
        <f t="shared" si="90"/>
        <v>71-19</v>
      </c>
      <c r="AC208" s="16" t="str">
        <f t="shared" si="91"/>
        <v>71-19.3</v>
      </c>
      <c r="AD208" s="16" t="str">
        <f t="shared" si="92"/>
        <v>71-18.9</v>
      </c>
      <c r="AE208" s="16">
        <f t="shared" si="93"/>
        <v>0</v>
      </c>
      <c r="AF208" s="16" t="str">
        <f t="shared" si="94"/>
        <v>GC_PBMZ_71_RI_1702</v>
      </c>
      <c r="AG208" s="16" t="str">
        <f t="shared" si="95"/>
        <v/>
      </c>
      <c r="AH208" s="12" t="str">
        <f t="shared" si="84"/>
        <v/>
      </c>
      <c r="AI208" s="12" t="str">
        <f>IF(ISNA(VLOOKUP(D208,Proben_Infos!L:O,3,0)),"",VLOOKUP(D208,Proben_Infos!L:O,3,0))</f>
        <v/>
      </c>
      <c r="AJ208" s="16">
        <f t="shared" si="96"/>
        <v>6</v>
      </c>
      <c r="AK208" s="16">
        <f t="shared" si="97"/>
        <v>5</v>
      </c>
      <c r="AL208" s="16" t="str">
        <f t="shared" si="98"/>
        <v/>
      </c>
      <c r="AM208" s="16">
        <f t="shared" si="99"/>
        <v>3</v>
      </c>
      <c r="AN208" s="16">
        <f t="shared" si="100"/>
        <v>2</v>
      </c>
      <c r="AO208" s="16">
        <f t="shared" si="101"/>
        <v>6</v>
      </c>
      <c r="AP208" s="16">
        <f t="shared" si="85"/>
        <v>6</v>
      </c>
    </row>
    <row r="209" spans="1:42" x14ac:dyDescent="0.25">
      <c r="A209" s="4" t="str">
        <f t="shared" si="79"/>
        <v>121-19.2</v>
      </c>
      <c r="B209" s="16">
        <v>19.167032515565001</v>
      </c>
      <c r="C209" s="16">
        <v>121</v>
      </c>
      <c r="D209" s="16" t="s">
        <v>475</v>
      </c>
      <c r="E209" s="16">
        <v>2389</v>
      </c>
      <c r="F209" s="16">
        <v>1706.64204649965</v>
      </c>
      <c r="G209" s="16">
        <v>65.527260247971896</v>
      </c>
      <c r="H209" s="16" t="s">
        <v>476</v>
      </c>
      <c r="I209" s="16" t="s">
        <v>407</v>
      </c>
      <c r="J209" s="16" t="s">
        <v>5</v>
      </c>
      <c r="K209" s="16">
        <v>231411.44062774599</v>
      </c>
      <c r="L209" s="16">
        <v>97602.6948059282</v>
      </c>
      <c r="M209" s="4" t="str">
        <f>IF(ISERROR(VLOOKUP(A209,BW_2021_04_19!A:K,11,FALSE))=TRUE,(IF(ISERROR(VLOOKUP((CONCATENATE(ROUND(C209,0),"-",ROUND(B209-0.1,1))),BW_2021_04_19!A:K,11,FALSE))=TRUE,(IF(ISERROR(VLOOKUP((CONCATENATE(ROUND(C209,0),"-",ROUND(B209+0.1,1))),BW_2021_04_19!A:K,11,FALSE))=TRUE,(IF(ISERROR(VLOOKUP((CONCATENATE(ROUND(C209,0),"-",ROUND(B209-0.2,1))),BW_2021_04_19!A:K,11,FALSE))=TRUE, (IF(ISERROR(VLOOKUP((CONCATENATE(ROUND(C209,0),"-",ROUND(B209+0.2,1))),BW_2021_04_19!A:K,11,FALSE))=TRUE,"0",VLOOKUP((CONCATENATE(ROUND(C209,0),"-",ROUND(B209+0.2,1))),BW_2021_04_19!A:K,11,FALSE))),VLOOKUP((CONCATENATE(ROUND(C209,0),"-",ROUND(B209-0.2,1))),BW_2021_04_19!A:K,11,FALSE))),VLOOKUP((CONCATENATE(ROUND(C209,0),"-",ROUND(B209+0.1,1))),BW_2021_04_19!A:K,11,FALSE))),VLOOKUP((CONCATENATE(ROUND(C209,0),"-",ROUND(B209-0.1,1))),BW_2021_04_19!A:K,11,FALSE))),VLOOKUP(A209,BW_2021_04_19!A:K,11,FALSE))</f>
        <v>0</v>
      </c>
      <c r="N209" s="4" t="str">
        <f t="shared" si="80"/>
        <v>0</v>
      </c>
      <c r="O209" s="4">
        <f t="shared" si="81"/>
        <v>231411</v>
      </c>
      <c r="P209" s="4">
        <f>IF(O209="0","0",O209*1000/Proben_Infos!$J$3*Proben_Infos!$K$3*(0.05/Proben_Infos!$L$3)*(0.001/Proben_Infos!$M$3))</f>
        <v>925644</v>
      </c>
      <c r="Q209" s="16">
        <f>ROUND(100/Proben_Infos!$H$3*P209,0)</f>
        <v>21</v>
      </c>
      <c r="R209" s="12">
        <f>B209+Proben_Infos!$D$3</f>
        <v>19.159132515565002</v>
      </c>
      <c r="S209" s="4" t="str">
        <f t="shared" si="82"/>
        <v>121-19.2</v>
      </c>
      <c r="T209" s="16">
        <f t="shared" si="86"/>
        <v>2389</v>
      </c>
      <c r="U209" s="4">
        <f>F209+Proben_Infos!$G$3</f>
        <v>1705.64204649965</v>
      </c>
      <c r="V209" s="16">
        <f t="shared" si="87"/>
        <v>65.5</v>
      </c>
      <c r="W209" s="4" t="str">
        <f t="shared" si="83"/>
        <v>GC_PBMZ_121_RI_1706</v>
      </c>
      <c r="X209" s="4">
        <f>Proben_Infos!$A$3</f>
        <v>72100736</v>
      </c>
      <c r="Y209" s="12" t="str">
        <f>IF(ISNA(VLOOKUP(D209,Proben_Infos!C:E,3,0)),"",VLOOKUP(D209,Proben_Infos!C:E,3,0))</f>
        <v/>
      </c>
      <c r="Z209" s="16" t="str">
        <f t="shared" si="88"/>
        <v>121-19.2</v>
      </c>
      <c r="AA209" s="16" t="str">
        <f t="shared" si="89"/>
        <v>121-19.3</v>
      </c>
      <c r="AB209" s="16" t="str">
        <f t="shared" si="90"/>
        <v>121-19.1</v>
      </c>
      <c r="AC209" s="16" t="str">
        <f t="shared" si="91"/>
        <v>121-19.4</v>
      </c>
      <c r="AD209" s="16" t="str">
        <f t="shared" si="92"/>
        <v>121-19</v>
      </c>
      <c r="AE209" s="16">
        <f t="shared" si="93"/>
        <v>21</v>
      </c>
      <c r="AF209" s="16" t="str">
        <f t="shared" si="94"/>
        <v>GC_PBMZ_121_RI_1706</v>
      </c>
      <c r="AG209" s="16" t="str">
        <f t="shared" si="95"/>
        <v/>
      </c>
      <c r="AH209" s="12" t="str">
        <f t="shared" si="84"/>
        <v/>
      </c>
      <c r="AI209" s="12" t="str">
        <f>IF(ISNA(VLOOKUP(D209,Proben_Infos!L:O,3,0)),"",VLOOKUP(D209,Proben_Infos!L:O,3,0))</f>
        <v/>
      </c>
      <c r="AJ209" s="16" t="str">
        <f t="shared" si="96"/>
        <v/>
      </c>
      <c r="AK209" s="16">
        <f t="shared" si="97"/>
        <v>5</v>
      </c>
      <c r="AL209" s="16">
        <f t="shared" si="98"/>
        <v>4</v>
      </c>
      <c r="AM209" s="16">
        <f t="shared" si="99"/>
        <v>3</v>
      </c>
      <c r="AN209" s="16">
        <f t="shared" si="100"/>
        <v>2</v>
      </c>
      <c r="AO209" s="16">
        <f t="shared" si="101"/>
        <v>5</v>
      </c>
      <c r="AP209" s="16">
        <f t="shared" si="85"/>
        <v>5</v>
      </c>
    </row>
    <row r="210" spans="1:42" x14ac:dyDescent="0.25">
      <c r="A210" s="4" t="str">
        <f t="shared" si="79"/>
        <v>135-19.2</v>
      </c>
      <c r="B210" s="16">
        <v>19.2181405799343</v>
      </c>
      <c r="C210" s="16">
        <v>135</v>
      </c>
      <c r="D210" s="16"/>
      <c r="E210" s="16">
        <v>1704</v>
      </c>
      <c r="F210" s="16">
        <v>1711.0020898119101</v>
      </c>
      <c r="G210" s="16">
        <v>86.875012402162398</v>
      </c>
      <c r="H210" s="16" t="s">
        <v>1854</v>
      </c>
      <c r="I210" s="16"/>
      <c r="J210" s="16" t="s">
        <v>18</v>
      </c>
      <c r="K210" s="16">
        <v>1456641.1002216099</v>
      </c>
      <c r="L210" s="16">
        <v>191220.68275792801</v>
      </c>
      <c r="M210" s="4" t="str">
        <f>IF(ISERROR(VLOOKUP(A210,BW_2021_04_19!A:K,11,FALSE))=TRUE,(IF(ISERROR(VLOOKUP((CONCATENATE(ROUND(C210,0),"-",ROUND(B210-0.1,1))),BW_2021_04_19!A:K,11,FALSE))=TRUE,(IF(ISERROR(VLOOKUP((CONCATENATE(ROUND(C210,0),"-",ROUND(B210+0.1,1))),BW_2021_04_19!A:K,11,FALSE))=TRUE,(IF(ISERROR(VLOOKUP((CONCATENATE(ROUND(C210,0),"-",ROUND(B210-0.2,1))),BW_2021_04_19!A:K,11,FALSE))=TRUE, (IF(ISERROR(VLOOKUP((CONCATENATE(ROUND(C210,0),"-",ROUND(B210+0.2,1))),BW_2021_04_19!A:K,11,FALSE))=TRUE,"0",VLOOKUP((CONCATENATE(ROUND(C210,0),"-",ROUND(B210+0.2,1))),BW_2021_04_19!A:K,11,FALSE))),VLOOKUP((CONCATENATE(ROUND(C210,0),"-",ROUND(B210-0.2,1))),BW_2021_04_19!A:K,11,FALSE))),VLOOKUP((CONCATENATE(ROUND(C210,0),"-",ROUND(B210+0.1,1))),BW_2021_04_19!A:K,11,FALSE))),VLOOKUP((CONCATENATE(ROUND(C210,0),"-",ROUND(B210-0.1,1))),BW_2021_04_19!A:K,11,FALSE))),VLOOKUP(A210,BW_2021_04_19!A:K,11,FALSE))</f>
        <v>0</v>
      </c>
      <c r="N210" s="4" t="str">
        <f t="shared" si="80"/>
        <v>0</v>
      </c>
      <c r="O210" s="4">
        <f t="shared" si="81"/>
        <v>1456641</v>
      </c>
      <c r="P210" s="4">
        <f>IF(O210="0","0",O210*1000/Proben_Infos!$J$3*Proben_Infos!$K$3*(0.05/Proben_Infos!$L$3)*(0.001/Proben_Infos!$M$3))</f>
        <v>5826564</v>
      </c>
      <c r="Q210" s="16">
        <f>ROUND(100/Proben_Infos!$H$3*P210,0)</f>
        <v>131</v>
      </c>
      <c r="R210" s="12">
        <f>B210+Proben_Infos!$D$3</f>
        <v>19.2102405799343</v>
      </c>
      <c r="S210" s="4" t="str">
        <f t="shared" si="82"/>
        <v>135-19.2</v>
      </c>
      <c r="T210" s="16">
        <f t="shared" si="86"/>
        <v>1704</v>
      </c>
      <c r="U210" s="4">
        <f>F210+Proben_Infos!$G$3</f>
        <v>1710.0020898119101</v>
      </c>
      <c r="V210" s="16">
        <f t="shared" si="87"/>
        <v>86.9</v>
      </c>
      <c r="W210" s="4" t="str">
        <f t="shared" si="83"/>
        <v>GC_PBMZ_135_RI_1710</v>
      </c>
      <c r="X210" s="4">
        <f>Proben_Infos!$A$3</f>
        <v>72100736</v>
      </c>
      <c r="Y210" s="12" t="str">
        <f>IF(ISNA(VLOOKUP(D210,Proben_Infos!C:E,3,0)),"",VLOOKUP(D210,Proben_Infos!C:E,3,0))</f>
        <v/>
      </c>
      <c r="Z210" s="16" t="str">
        <f t="shared" si="88"/>
        <v>135-19.2</v>
      </c>
      <c r="AA210" s="16" t="str">
        <f t="shared" si="89"/>
        <v>135-19.3</v>
      </c>
      <c r="AB210" s="16" t="str">
        <f t="shared" si="90"/>
        <v>135-19.1</v>
      </c>
      <c r="AC210" s="16" t="str">
        <f t="shared" si="91"/>
        <v>135-19.4</v>
      </c>
      <c r="AD210" s="16" t="str">
        <f t="shared" si="92"/>
        <v>135-19</v>
      </c>
      <c r="AE210" s="16">
        <f t="shared" si="93"/>
        <v>131</v>
      </c>
      <c r="AF210" s="16" t="str">
        <f t="shared" si="94"/>
        <v>GC_BPMZ_135_RI_1704</v>
      </c>
      <c r="AG210" s="16">
        <f t="shared" si="95"/>
        <v>0</v>
      </c>
      <c r="AH210" s="12" t="str">
        <f t="shared" si="84"/>
        <v>T</v>
      </c>
      <c r="AI210" s="12" t="str">
        <f>IF(ISNA(VLOOKUP(D210,Proben_Infos!L:O,3,0)),"",VLOOKUP(D210,Proben_Infos!L:O,3,0))</f>
        <v/>
      </c>
      <c r="AJ210" s="16" t="str">
        <f t="shared" si="96"/>
        <v/>
      </c>
      <c r="AK210" s="16" t="str">
        <f t="shared" si="97"/>
        <v/>
      </c>
      <c r="AL210" s="16" t="str">
        <f t="shared" si="98"/>
        <v/>
      </c>
      <c r="AM210" s="16" t="str">
        <f t="shared" si="99"/>
        <v/>
      </c>
      <c r="AN210" s="16">
        <f t="shared" si="100"/>
        <v>2</v>
      </c>
      <c r="AO210" s="16">
        <f t="shared" si="101"/>
        <v>2</v>
      </c>
      <c r="AP210" s="16">
        <f t="shared" si="85"/>
        <v>2</v>
      </c>
    </row>
    <row r="211" spans="1:42" x14ac:dyDescent="0.25">
      <c r="A211" s="4" t="str">
        <f t="shared" si="79"/>
        <v>191-19.2</v>
      </c>
      <c r="B211" s="16">
        <v>19.2209415387414</v>
      </c>
      <c r="C211" s="16">
        <v>190.90000915527301</v>
      </c>
      <c r="D211" s="16" t="s">
        <v>1487</v>
      </c>
      <c r="E211" s="16">
        <v>2015</v>
      </c>
      <c r="F211" s="16">
        <v>1711.2410403936799</v>
      </c>
      <c r="G211" s="16">
        <v>65.791320259049002</v>
      </c>
      <c r="H211" s="16" t="s">
        <v>1488</v>
      </c>
      <c r="I211" s="16" t="s">
        <v>1489</v>
      </c>
      <c r="J211" s="16" t="s">
        <v>5</v>
      </c>
      <c r="K211" s="16">
        <v>778646.160413365</v>
      </c>
      <c r="L211" s="16">
        <v>197556.24377712901</v>
      </c>
      <c r="M211" s="4" t="str">
        <f>IF(ISERROR(VLOOKUP(A211,BW_2021_04_19!A:K,11,FALSE))=TRUE,(IF(ISERROR(VLOOKUP((CONCATENATE(ROUND(C211,0),"-",ROUND(B211-0.1,1))),BW_2021_04_19!A:K,11,FALSE))=TRUE,(IF(ISERROR(VLOOKUP((CONCATENATE(ROUND(C211,0),"-",ROUND(B211+0.1,1))),BW_2021_04_19!A:K,11,FALSE))=TRUE,(IF(ISERROR(VLOOKUP((CONCATENATE(ROUND(C211,0),"-",ROUND(B211-0.2,1))),BW_2021_04_19!A:K,11,FALSE))=TRUE, (IF(ISERROR(VLOOKUP((CONCATENATE(ROUND(C211,0),"-",ROUND(B211+0.2,1))),BW_2021_04_19!A:K,11,FALSE))=TRUE,"0",VLOOKUP((CONCATENATE(ROUND(C211,0),"-",ROUND(B211+0.2,1))),BW_2021_04_19!A:K,11,FALSE))),VLOOKUP((CONCATENATE(ROUND(C211,0),"-",ROUND(B211-0.2,1))),BW_2021_04_19!A:K,11,FALSE))),VLOOKUP((CONCATENATE(ROUND(C211,0),"-",ROUND(B211+0.1,1))),BW_2021_04_19!A:K,11,FALSE))),VLOOKUP((CONCATENATE(ROUND(C211,0),"-",ROUND(B211-0.1,1))),BW_2021_04_19!A:K,11,FALSE))),VLOOKUP(A211,BW_2021_04_19!A:K,11,FALSE))</f>
        <v>0</v>
      </c>
      <c r="N211" s="4" t="str">
        <f t="shared" si="80"/>
        <v>0</v>
      </c>
      <c r="O211" s="4">
        <f t="shared" si="81"/>
        <v>778646</v>
      </c>
      <c r="P211" s="4">
        <f>IF(O211="0","0",O211*1000/Proben_Infos!$J$3*Proben_Infos!$K$3*(0.05/Proben_Infos!$L$3)*(0.001/Proben_Infos!$M$3))</f>
        <v>3114584</v>
      </c>
      <c r="Q211" s="16">
        <f>ROUND(100/Proben_Infos!$H$3*P211,0)</f>
        <v>70</v>
      </c>
      <c r="R211" s="12">
        <f>B211+Proben_Infos!$D$3</f>
        <v>19.2130415387414</v>
      </c>
      <c r="S211" s="4" t="str">
        <f t="shared" si="82"/>
        <v>191-19.2</v>
      </c>
      <c r="T211" s="16">
        <f t="shared" si="86"/>
        <v>2015</v>
      </c>
      <c r="U211" s="4">
        <f>F211+Proben_Infos!$G$3</f>
        <v>1710.2410403936799</v>
      </c>
      <c r="V211" s="16">
        <f t="shared" si="87"/>
        <v>65.8</v>
      </c>
      <c r="W211" s="4" t="str">
        <f t="shared" si="83"/>
        <v>GC_PBMZ_191_RI_1710</v>
      </c>
      <c r="X211" s="4">
        <f>Proben_Infos!$A$3</f>
        <v>72100736</v>
      </c>
      <c r="Y211" s="12" t="str">
        <f>IF(ISNA(VLOOKUP(D211,Proben_Infos!C:E,3,0)),"",VLOOKUP(D211,Proben_Infos!C:E,3,0))</f>
        <v/>
      </c>
      <c r="Z211" s="16" t="str">
        <f t="shared" si="88"/>
        <v>191-19.2</v>
      </c>
      <c r="AA211" s="16" t="str">
        <f t="shared" si="89"/>
        <v>191-19.3</v>
      </c>
      <c r="AB211" s="16" t="str">
        <f t="shared" si="90"/>
        <v>191-19.1</v>
      </c>
      <c r="AC211" s="16" t="str">
        <f t="shared" si="91"/>
        <v>191-19.4</v>
      </c>
      <c r="AD211" s="16" t="str">
        <f t="shared" si="92"/>
        <v>191-19</v>
      </c>
      <c r="AE211" s="16">
        <f t="shared" si="93"/>
        <v>70</v>
      </c>
      <c r="AF211" s="16" t="str">
        <f t="shared" si="94"/>
        <v>GC_PBMZ_191_RI_1710</v>
      </c>
      <c r="AG211" s="16" t="str">
        <f t="shared" si="95"/>
        <v/>
      </c>
      <c r="AH211" s="12" t="str">
        <f t="shared" si="84"/>
        <v/>
      </c>
      <c r="AI211" s="12" t="str">
        <f>IF(ISNA(VLOOKUP(D211,Proben_Infos!L:O,3,0)),"",VLOOKUP(D211,Proben_Infos!L:O,3,0))</f>
        <v/>
      </c>
      <c r="AJ211" s="16" t="str">
        <f t="shared" si="96"/>
        <v/>
      </c>
      <c r="AK211" s="16">
        <f t="shared" si="97"/>
        <v>5</v>
      </c>
      <c r="AL211" s="16">
        <f t="shared" si="98"/>
        <v>4</v>
      </c>
      <c r="AM211" s="16">
        <f t="shared" si="99"/>
        <v>3</v>
      </c>
      <c r="AN211" s="16">
        <f t="shared" si="100"/>
        <v>2</v>
      </c>
      <c r="AO211" s="16">
        <f t="shared" si="101"/>
        <v>5</v>
      </c>
      <c r="AP211" s="16">
        <f>IF(OR(O211&lt;10000,Y211="Säule",Y211="BW",Y211="IS"),6,
IF(G211&lt;80,5,
IF(AND(ABS(E211-U211)&gt;100,NOT(E211="")),4,
IF(AND(AI211="x",NOT(E211="")),1,
IF(AND(OR(J211="NIST20.L",J211="NIST17.L",J211="NIST11.L",J211="SWGDRUG.L",J211="WILEY275.L",J211="HPPEST.L",J211="PMW_TOX2.L",J211="ENVI96.L"),NOT(E211="")),3,
IF(E211="",4,2))))))</f>
        <v>5</v>
      </c>
    </row>
    <row r="212" spans="1:42" x14ac:dyDescent="0.25">
      <c r="A212" s="4" t="str">
        <f t="shared" si="79"/>
        <v>93-19.2</v>
      </c>
      <c r="B212" s="16">
        <v>19.224986988800602</v>
      </c>
      <c r="C212" s="16">
        <v>93.099998474121094</v>
      </c>
      <c r="D212" s="16" t="s">
        <v>1490</v>
      </c>
      <c r="E212" s="16">
        <v>1753</v>
      </c>
      <c r="F212" s="16">
        <v>1711.5861588733901</v>
      </c>
      <c r="G212" s="16">
        <v>50.528391670862099</v>
      </c>
      <c r="H212" s="16" t="s">
        <v>1491</v>
      </c>
      <c r="I212" s="16" t="s">
        <v>1492</v>
      </c>
      <c r="J212" s="16" t="s">
        <v>5</v>
      </c>
      <c r="K212" s="16">
        <v>133569.164914989</v>
      </c>
      <c r="L212" s="16">
        <v>40700.242806814298</v>
      </c>
      <c r="M212" s="4" t="str">
        <f>IF(ISERROR(VLOOKUP(A212,BW_2021_04_19!A:K,11,FALSE))=TRUE,(IF(ISERROR(VLOOKUP((CONCATENATE(ROUND(C212,0),"-",ROUND(B212-0.1,1))),BW_2021_04_19!A:K,11,FALSE))=TRUE,(IF(ISERROR(VLOOKUP((CONCATENATE(ROUND(C212,0),"-",ROUND(B212+0.1,1))),BW_2021_04_19!A:K,11,FALSE))=TRUE,(IF(ISERROR(VLOOKUP((CONCATENATE(ROUND(C212,0),"-",ROUND(B212-0.2,1))),BW_2021_04_19!A:K,11,FALSE))=TRUE, (IF(ISERROR(VLOOKUP((CONCATENATE(ROUND(C212,0),"-",ROUND(B212+0.2,1))),BW_2021_04_19!A:K,11,FALSE))=TRUE,"0",VLOOKUP((CONCATENATE(ROUND(C212,0),"-",ROUND(B212+0.2,1))),BW_2021_04_19!A:K,11,FALSE))),VLOOKUP((CONCATENATE(ROUND(C212,0),"-",ROUND(B212-0.2,1))),BW_2021_04_19!A:K,11,FALSE))),VLOOKUP((CONCATENATE(ROUND(C212,0),"-",ROUND(B212+0.1,1))),BW_2021_04_19!A:K,11,FALSE))),VLOOKUP((CONCATENATE(ROUND(C212,0),"-",ROUND(B212-0.1,1))),BW_2021_04_19!A:K,11,FALSE))),VLOOKUP(A212,BW_2021_04_19!A:K,11,FALSE))</f>
        <v>0</v>
      </c>
      <c r="N212" s="4" t="str">
        <f t="shared" si="80"/>
        <v>0</v>
      </c>
      <c r="O212" s="4">
        <f t="shared" si="81"/>
        <v>133569</v>
      </c>
      <c r="P212" s="4">
        <f>IF(O212="0","0",O212*1000/Proben_Infos!$J$3*Proben_Infos!$K$3*(0.05/Proben_Infos!$L$3)*(0.001/Proben_Infos!$M$3))</f>
        <v>534276</v>
      </c>
      <c r="Q212" s="16">
        <f>ROUND(100/Proben_Infos!$H$3*P212,0)</f>
        <v>12</v>
      </c>
      <c r="R212" s="12">
        <f>B212+Proben_Infos!$D$3</f>
        <v>19.217086988800602</v>
      </c>
      <c r="S212" s="4" t="str">
        <f t="shared" si="82"/>
        <v>93-19.2</v>
      </c>
      <c r="T212" s="16">
        <f t="shared" si="86"/>
        <v>1753</v>
      </c>
      <c r="U212" s="4">
        <f>F212+Proben_Infos!$G$3</f>
        <v>1710.5861588733901</v>
      </c>
      <c r="V212" s="16">
        <f t="shared" si="87"/>
        <v>50.5</v>
      </c>
      <c r="W212" s="4" t="str">
        <f t="shared" si="83"/>
        <v>GC_PBMZ_93_RI_1711</v>
      </c>
      <c r="X212" s="4">
        <f>Proben_Infos!$A$3</f>
        <v>72100736</v>
      </c>
      <c r="Y212" s="12" t="str">
        <f>IF(ISNA(VLOOKUP(D212,Proben_Infos!C:E,3,0)),"",VLOOKUP(D212,Proben_Infos!C:E,3,0))</f>
        <v/>
      </c>
      <c r="Z212" s="16" t="str">
        <f t="shared" si="88"/>
        <v>93-19.2</v>
      </c>
      <c r="AA212" s="16" t="str">
        <f t="shared" si="89"/>
        <v>93-19.3</v>
      </c>
      <c r="AB212" s="16" t="str">
        <f t="shared" si="90"/>
        <v>93-19.1</v>
      </c>
      <c r="AC212" s="16" t="str">
        <f t="shared" si="91"/>
        <v>93-19.4</v>
      </c>
      <c r="AD212" s="16" t="str">
        <f t="shared" si="92"/>
        <v>93-19</v>
      </c>
      <c r="AE212" s="16">
        <f t="shared" si="93"/>
        <v>12</v>
      </c>
      <c r="AF212" s="16" t="str">
        <f t="shared" si="94"/>
        <v>GC_PBMZ_93_RI_1711</v>
      </c>
      <c r="AG212" s="16" t="str">
        <f t="shared" si="95"/>
        <v/>
      </c>
      <c r="AH212" s="12" t="str">
        <f t="shared" si="84"/>
        <v/>
      </c>
      <c r="AI212" s="12" t="str">
        <f>IF(ISNA(VLOOKUP(D212,Proben_Infos!L:O,3,0)),"",VLOOKUP(D212,Proben_Infos!L:O,3,0))</f>
        <v/>
      </c>
      <c r="AJ212" s="16" t="str">
        <f t="shared" si="96"/>
        <v/>
      </c>
      <c r="AK212" s="16">
        <f t="shared" si="97"/>
        <v>5</v>
      </c>
      <c r="AL212" s="16" t="str">
        <f t="shared" si="98"/>
        <v/>
      </c>
      <c r="AM212" s="16">
        <f t="shared" si="99"/>
        <v>3</v>
      </c>
      <c r="AN212" s="16">
        <f t="shared" si="100"/>
        <v>2</v>
      </c>
      <c r="AO212" s="16">
        <f t="shared" si="101"/>
        <v>5</v>
      </c>
      <c r="AP212" s="16">
        <f t="shared" ref="AP212:AP246" si="102">IF(OR(O212&lt;10000,Y212="Säule",Y212="BW",Y212="IS"),6,
IF(G212&lt;80,5,
IF(AND(ABS(E212-U212)&gt;100,NOT(E212="")),4,
IF(AND(AI212="x",NOT(E212="")),1,
IF(AND(OR(J212="NIST20.L",J212="NIST17.L",J212="NIST11.L",J212="SWGDRUG.L",J212="WILEY275.L",J212="HPPEST.L",J212="PMW_TOX2.L",J212="ENVI96.L"),NOT(E212="")),3,
IF(E212="",4,2))))))</f>
        <v>5</v>
      </c>
    </row>
    <row r="213" spans="1:42" x14ac:dyDescent="0.25">
      <c r="A213" s="4" t="str">
        <f t="shared" si="79"/>
        <v>71-19.3</v>
      </c>
      <c r="B213" s="16">
        <v>19.258440494253101</v>
      </c>
      <c r="C213" s="16">
        <v>71.099998474121094</v>
      </c>
      <c r="D213" s="16" t="s">
        <v>145</v>
      </c>
      <c r="E213" s="16">
        <v>1972</v>
      </c>
      <c r="F213" s="16">
        <v>1714.4400868105799</v>
      </c>
      <c r="G213" s="16">
        <v>72.340544958524603</v>
      </c>
      <c r="H213" s="16" t="s">
        <v>146</v>
      </c>
      <c r="I213" s="16" t="s">
        <v>147</v>
      </c>
      <c r="J213" s="16" t="s">
        <v>5</v>
      </c>
      <c r="K213" s="16">
        <v>261852.986603892</v>
      </c>
      <c r="L213" s="16">
        <v>63042.360026181901</v>
      </c>
      <c r="M213" s="4">
        <f>IF(ISERROR(VLOOKUP(A213,BW_2021_04_19!A:K,11,FALSE))=TRUE,(IF(ISERROR(VLOOKUP((CONCATENATE(ROUND(C213,0),"-",ROUND(B213-0.1,1))),BW_2021_04_19!A:K,11,FALSE))=TRUE,(IF(ISERROR(VLOOKUP((CONCATENATE(ROUND(C213,0),"-",ROUND(B213+0.1,1))),BW_2021_04_19!A:K,11,FALSE))=TRUE,(IF(ISERROR(VLOOKUP((CONCATENATE(ROUND(C213,0),"-",ROUND(B213-0.2,1))),BW_2021_04_19!A:K,11,FALSE))=TRUE, (IF(ISERROR(VLOOKUP((CONCATENATE(ROUND(C213,0),"-",ROUND(B213+0.2,1))),BW_2021_04_19!A:K,11,FALSE))=TRUE,"0",VLOOKUP((CONCATENATE(ROUND(C213,0),"-",ROUND(B213+0.2,1))),BW_2021_04_19!A:K,11,FALSE))),VLOOKUP((CONCATENATE(ROUND(C213,0),"-",ROUND(B213-0.2,1))),BW_2021_04_19!A:K,11,FALSE))),VLOOKUP((CONCATENATE(ROUND(C213,0),"-",ROUND(B213+0.1,1))),BW_2021_04_19!A:K,11,FALSE))),VLOOKUP((CONCATENATE(ROUND(C213,0),"-",ROUND(B213-0.1,1))),BW_2021_04_19!A:K,11,FALSE))),VLOOKUP(A213,BW_2021_04_19!A:K,11,FALSE))</f>
        <v>195410.35777917999</v>
      </c>
      <c r="N213" s="4">
        <f t="shared" si="80"/>
        <v>195410.35777917999</v>
      </c>
      <c r="O213" s="4">
        <f t="shared" si="81"/>
        <v>66443</v>
      </c>
      <c r="P213" s="4">
        <f>IF(O213="0","0",O213*1000/Proben_Infos!$J$3*Proben_Infos!$K$3*(0.05/Proben_Infos!$L$3)*(0.001/Proben_Infos!$M$3))</f>
        <v>265772</v>
      </c>
      <c r="Q213" s="16">
        <f>ROUND(100/Proben_Infos!$H$3*P213,0)</f>
        <v>6</v>
      </c>
      <c r="R213" s="12">
        <f>B213+Proben_Infos!$D$3</f>
        <v>19.250540494253102</v>
      </c>
      <c r="S213" s="4" t="str">
        <f t="shared" si="82"/>
        <v>71-19.3</v>
      </c>
      <c r="T213" s="16">
        <f t="shared" si="86"/>
        <v>1972</v>
      </c>
      <c r="U213" s="4">
        <f>F213+Proben_Infos!$G$3</f>
        <v>1713.4400868105799</v>
      </c>
      <c r="V213" s="16">
        <f t="shared" si="87"/>
        <v>72.3</v>
      </c>
      <c r="W213" s="4" t="str">
        <f t="shared" si="83"/>
        <v>GC_PBMZ_71_RI_1713</v>
      </c>
      <c r="X213" s="4">
        <f>Proben_Infos!$A$3</f>
        <v>72100736</v>
      </c>
      <c r="Y213" s="12" t="str">
        <f>IF(ISNA(VLOOKUP(D213,Proben_Infos!C:E,3,0)),"",VLOOKUP(D213,Proben_Infos!C:E,3,0))</f>
        <v/>
      </c>
      <c r="Z213" s="16" t="str">
        <f t="shared" si="88"/>
        <v>71-19.3</v>
      </c>
      <c r="AA213" s="16" t="str">
        <f t="shared" si="89"/>
        <v>71-19.4</v>
      </c>
      <c r="AB213" s="16" t="str">
        <f t="shared" si="90"/>
        <v>71-19.2</v>
      </c>
      <c r="AC213" s="16" t="str">
        <f t="shared" si="91"/>
        <v>71-19.5</v>
      </c>
      <c r="AD213" s="16" t="str">
        <f t="shared" si="92"/>
        <v>71-19.1</v>
      </c>
      <c r="AE213" s="16">
        <f t="shared" si="93"/>
        <v>6</v>
      </c>
      <c r="AF213" s="16" t="str">
        <f t="shared" si="94"/>
        <v>GC_PBMZ_71_RI_1713</v>
      </c>
      <c r="AG213" s="16" t="str">
        <f t="shared" si="95"/>
        <v/>
      </c>
      <c r="AH213" s="12" t="str">
        <f t="shared" si="84"/>
        <v/>
      </c>
      <c r="AI213" s="12" t="str">
        <f>IF(ISNA(VLOOKUP(D213,Proben_Infos!L:O,3,0)),"",VLOOKUP(D213,Proben_Infos!L:O,3,0))</f>
        <v/>
      </c>
      <c r="AJ213" s="16" t="str">
        <f t="shared" si="96"/>
        <v/>
      </c>
      <c r="AK213" s="16">
        <f t="shared" si="97"/>
        <v>5</v>
      </c>
      <c r="AL213" s="16">
        <f t="shared" si="98"/>
        <v>4</v>
      </c>
      <c r="AM213" s="16">
        <f t="shared" si="99"/>
        <v>3</v>
      </c>
      <c r="AN213" s="16">
        <f t="shared" si="100"/>
        <v>2</v>
      </c>
      <c r="AO213" s="16">
        <f t="shared" si="101"/>
        <v>5</v>
      </c>
      <c r="AP213" s="16">
        <f t="shared" si="102"/>
        <v>5</v>
      </c>
    </row>
    <row r="214" spans="1:42" x14ac:dyDescent="0.25">
      <c r="A214" s="4" t="str">
        <f t="shared" si="79"/>
        <v>129-19.3</v>
      </c>
      <c r="B214" s="16">
        <v>19.274530827790901</v>
      </c>
      <c r="C214" s="16">
        <v>129</v>
      </c>
      <c r="D214" s="16" t="s">
        <v>1493</v>
      </c>
      <c r="E214" s="16">
        <v>2085</v>
      </c>
      <c r="F214" s="16">
        <v>1715.8127576796401</v>
      </c>
      <c r="G214" s="16">
        <v>51.711191539208599</v>
      </c>
      <c r="H214" s="16" t="s">
        <v>1494</v>
      </c>
      <c r="I214" s="16" t="s">
        <v>1495</v>
      </c>
      <c r="J214" s="16" t="s">
        <v>5</v>
      </c>
      <c r="K214" s="16">
        <v>18822.565760114401</v>
      </c>
      <c r="L214" s="16">
        <v>8328.7465378419802</v>
      </c>
      <c r="M214" s="4" t="str">
        <f>IF(ISERROR(VLOOKUP(A214,BW_2021_04_19!A:K,11,FALSE))=TRUE,(IF(ISERROR(VLOOKUP((CONCATENATE(ROUND(C214,0),"-",ROUND(B214-0.1,1))),BW_2021_04_19!A:K,11,FALSE))=TRUE,(IF(ISERROR(VLOOKUP((CONCATENATE(ROUND(C214,0),"-",ROUND(B214+0.1,1))),BW_2021_04_19!A:K,11,FALSE))=TRUE,(IF(ISERROR(VLOOKUP((CONCATENATE(ROUND(C214,0),"-",ROUND(B214-0.2,1))),BW_2021_04_19!A:K,11,FALSE))=TRUE, (IF(ISERROR(VLOOKUP((CONCATENATE(ROUND(C214,0),"-",ROUND(B214+0.2,1))),BW_2021_04_19!A:K,11,FALSE))=TRUE,"0",VLOOKUP((CONCATENATE(ROUND(C214,0),"-",ROUND(B214+0.2,1))),BW_2021_04_19!A:K,11,FALSE))),VLOOKUP((CONCATENATE(ROUND(C214,0),"-",ROUND(B214-0.2,1))),BW_2021_04_19!A:K,11,FALSE))),VLOOKUP((CONCATENATE(ROUND(C214,0),"-",ROUND(B214+0.1,1))),BW_2021_04_19!A:K,11,FALSE))),VLOOKUP((CONCATENATE(ROUND(C214,0),"-",ROUND(B214-0.1,1))),BW_2021_04_19!A:K,11,FALSE))),VLOOKUP(A214,BW_2021_04_19!A:K,11,FALSE))</f>
        <v>0</v>
      </c>
      <c r="N214" s="4" t="str">
        <f t="shared" si="80"/>
        <v>0</v>
      </c>
      <c r="O214" s="4">
        <f t="shared" si="81"/>
        <v>18823</v>
      </c>
      <c r="P214" s="4">
        <f>IF(O214="0","0",O214*1000/Proben_Infos!$J$3*Proben_Infos!$K$3*(0.05/Proben_Infos!$L$3)*(0.001/Proben_Infos!$M$3))</f>
        <v>75292</v>
      </c>
      <c r="Q214" s="16">
        <f>ROUND(100/Proben_Infos!$H$3*P214,0)</f>
        <v>2</v>
      </c>
      <c r="R214" s="12">
        <f>B214+Proben_Infos!$D$3</f>
        <v>19.266630827790902</v>
      </c>
      <c r="S214" s="4" t="str">
        <f t="shared" si="82"/>
        <v>129-19.3</v>
      </c>
      <c r="T214" s="16">
        <f t="shared" si="86"/>
        <v>2085</v>
      </c>
      <c r="U214" s="4">
        <f>F214+Proben_Infos!$G$3</f>
        <v>1714.8127576796401</v>
      </c>
      <c r="V214" s="16">
        <f t="shared" si="87"/>
        <v>51.7</v>
      </c>
      <c r="W214" s="4" t="str">
        <f t="shared" si="83"/>
        <v>GC_PBMZ_129_RI_1715</v>
      </c>
      <c r="X214" s="4">
        <f>Proben_Infos!$A$3</f>
        <v>72100736</v>
      </c>
      <c r="Y214" s="12" t="str">
        <f>IF(ISNA(VLOOKUP(D214,Proben_Infos!C:E,3,0)),"",VLOOKUP(D214,Proben_Infos!C:E,3,0))</f>
        <v/>
      </c>
      <c r="Z214" s="16" t="str">
        <f t="shared" si="88"/>
        <v>129-19.3</v>
      </c>
      <c r="AA214" s="16" t="str">
        <f t="shared" si="89"/>
        <v>129-19.4</v>
      </c>
      <c r="AB214" s="16" t="str">
        <f t="shared" si="90"/>
        <v>129-19.2</v>
      </c>
      <c r="AC214" s="16" t="str">
        <f t="shared" si="91"/>
        <v>129-19.5</v>
      </c>
      <c r="AD214" s="16" t="str">
        <f t="shared" si="92"/>
        <v>129-19.1</v>
      </c>
      <c r="AE214" s="16">
        <f t="shared" si="93"/>
        <v>2</v>
      </c>
      <c r="AF214" s="16" t="str">
        <f t="shared" si="94"/>
        <v>GC_PBMZ_129_RI_1715</v>
      </c>
      <c r="AG214" s="16" t="str">
        <f t="shared" si="95"/>
        <v/>
      </c>
      <c r="AH214" s="12" t="str">
        <f t="shared" si="84"/>
        <v/>
      </c>
      <c r="AI214" s="12" t="str">
        <f>IF(ISNA(VLOOKUP(D214,Proben_Infos!L:O,3,0)),"",VLOOKUP(D214,Proben_Infos!L:O,3,0))</f>
        <v/>
      </c>
      <c r="AJ214" s="16" t="str">
        <f t="shared" si="96"/>
        <v/>
      </c>
      <c r="AK214" s="16">
        <f t="shared" si="97"/>
        <v>5</v>
      </c>
      <c r="AL214" s="16">
        <f t="shared" si="98"/>
        <v>4</v>
      </c>
      <c r="AM214" s="16">
        <f t="shared" si="99"/>
        <v>3</v>
      </c>
      <c r="AN214" s="16">
        <f t="shared" si="100"/>
        <v>2</v>
      </c>
      <c r="AO214" s="16">
        <f t="shared" si="101"/>
        <v>5</v>
      </c>
      <c r="AP214" s="16">
        <f t="shared" si="102"/>
        <v>5</v>
      </c>
    </row>
    <row r="215" spans="1:42" x14ac:dyDescent="0.25">
      <c r="A215" s="4" t="str">
        <f t="shared" si="79"/>
        <v>163-19.4</v>
      </c>
      <c r="B215" s="16">
        <v>19.4092409520599</v>
      </c>
      <c r="C215" s="16">
        <v>163</v>
      </c>
      <c r="D215" s="16" t="s">
        <v>678</v>
      </c>
      <c r="E215" s="16">
        <v>1689</v>
      </c>
      <c r="F215" s="16">
        <v>1727.30491618065</v>
      </c>
      <c r="G215" s="16">
        <v>65.802461022015905</v>
      </c>
      <c r="H215" s="16" t="s">
        <v>679</v>
      </c>
      <c r="I215" s="16" t="s">
        <v>680</v>
      </c>
      <c r="J215" s="16" t="s">
        <v>5</v>
      </c>
      <c r="K215" s="16">
        <v>462790.32781199698</v>
      </c>
      <c r="L215" s="16">
        <v>108622.74432890701</v>
      </c>
      <c r="M215" s="4">
        <f>IF(ISERROR(VLOOKUP(A215,BW_2021_04_19!A:K,11,FALSE))=TRUE,(IF(ISERROR(VLOOKUP((CONCATENATE(ROUND(C215,0),"-",ROUND(B215-0.1,1))),BW_2021_04_19!A:K,11,FALSE))=TRUE,(IF(ISERROR(VLOOKUP((CONCATENATE(ROUND(C215,0),"-",ROUND(B215+0.1,1))),BW_2021_04_19!A:K,11,FALSE))=TRUE,(IF(ISERROR(VLOOKUP((CONCATENATE(ROUND(C215,0),"-",ROUND(B215-0.2,1))),BW_2021_04_19!A:K,11,FALSE))=TRUE, (IF(ISERROR(VLOOKUP((CONCATENATE(ROUND(C215,0),"-",ROUND(B215+0.2,1))),BW_2021_04_19!A:K,11,FALSE))=TRUE,"0",VLOOKUP((CONCATENATE(ROUND(C215,0),"-",ROUND(B215+0.2,1))),BW_2021_04_19!A:K,11,FALSE))),VLOOKUP((CONCATENATE(ROUND(C215,0),"-",ROUND(B215-0.2,1))),BW_2021_04_19!A:K,11,FALSE))),VLOOKUP((CONCATENATE(ROUND(C215,0),"-",ROUND(B215+0.1,1))),BW_2021_04_19!A:K,11,FALSE))),VLOOKUP((CONCATENATE(ROUND(C215,0),"-",ROUND(B215-0.1,1))),BW_2021_04_19!A:K,11,FALSE))),VLOOKUP(A215,BW_2021_04_19!A:K,11,FALSE))</f>
        <v>155250.554335667</v>
      </c>
      <c r="N215" s="4">
        <f t="shared" si="80"/>
        <v>155250.554335667</v>
      </c>
      <c r="O215" s="4">
        <f t="shared" si="81"/>
        <v>307540</v>
      </c>
      <c r="P215" s="4">
        <f>IF(O215="0","0",O215*1000/Proben_Infos!$J$3*Proben_Infos!$K$3*(0.05/Proben_Infos!$L$3)*(0.001/Proben_Infos!$M$3))</f>
        <v>1230160</v>
      </c>
      <c r="Q215" s="16">
        <f>ROUND(100/Proben_Infos!$H$3*P215,0)</f>
        <v>28</v>
      </c>
      <c r="R215" s="12">
        <f>B215+Proben_Infos!$D$3</f>
        <v>19.401340952059901</v>
      </c>
      <c r="S215" s="4" t="str">
        <f t="shared" si="82"/>
        <v>163-19.4</v>
      </c>
      <c r="T215" s="16">
        <f t="shared" si="86"/>
        <v>1689</v>
      </c>
      <c r="U215" s="4">
        <f>F215+Proben_Infos!$G$3</f>
        <v>1726.30491618065</v>
      </c>
      <c r="V215" s="16">
        <f t="shared" si="87"/>
        <v>65.8</v>
      </c>
      <c r="W215" s="4" t="str">
        <f t="shared" si="83"/>
        <v>GC_PBMZ_163_RI_1726</v>
      </c>
      <c r="X215" s="4">
        <f>Proben_Infos!$A$3</f>
        <v>72100736</v>
      </c>
      <c r="Y215" s="12" t="str">
        <f>IF(ISNA(VLOOKUP(D215,Proben_Infos!C:E,3,0)),"",VLOOKUP(D215,Proben_Infos!C:E,3,0))</f>
        <v/>
      </c>
      <c r="Z215" s="16" t="str">
        <f t="shared" si="88"/>
        <v>163-19.4</v>
      </c>
      <c r="AA215" s="16" t="str">
        <f t="shared" si="89"/>
        <v>163-19.5</v>
      </c>
      <c r="AB215" s="16" t="str">
        <f t="shared" si="90"/>
        <v>163-19.3</v>
      </c>
      <c r="AC215" s="16" t="str">
        <f t="shared" si="91"/>
        <v>163-19.6</v>
      </c>
      <c r="AD215" s="16" t="str">
        <f t="shared" si="92"/>
        <v>163-19.2</v>
      </c>
      <c r="AE215" s="16">
        <f t="shared" si="93"/>
        <v>28</v>
      </c>
      <c r="AF215" s="16" t="str">
        <f t="shared" si="94"/>
        <v>GC_PBMZ_163_RI_1726</v>
      </c>
      <c r="AG215" s="16" t="str">
        <f t="shared" si="95"/>
        <v/>
      </c>
      <c r="AH215" s="12" t="str">
        <f t="shared" si="84"/>
        <v/>
      </c>
      <c r="AI215" s="12" t="str">
        <f>IF(ISNA(VLOOKUP(D215,Proben_Infos!L:O,3,0)),"",VLOOKUP(D215,Proben_Infos!L:O,3,0))</f>
        <v/>
      </c>
      <c r="AJ215" s="16" t="str">
        <f t="shared" si="96"/>
        <v/>
      </c>
      <c r="AK215" s="16">
        <f t="shared" si="97"/>
        <v>5</v>
      </c>
      <c r="AL215" s="16" t="str">
        <f t="shared" si="98"/>
        <v/>
      </c>
      <c r="AM215" s="16">
        <f t="shared" si="99"/>
        <v>3</v>
      </c>
      <c r="AN215" s="16">
        <f t="shared" si="100"/>
        <v>2</v>
      </c>
      <c r="AO215" s="16">
        <f t="shared" si="101"/>
        <v>5</v>
      </c>
      <c r="AP215" s="16">
        <f t="shared" si="102"/>
        <v>5</v>
      </c>
    </row>
    <row r="216" spans="1:42" x14ac:dyDescent="0.25">
      <c r="A216" s="4" t="str">
        <f t="shared" si="79"/>
        <v>191-19.5</v>
      </c>
      <c r="B216" s="16">
        <v>19.469107656400599</v>
      </c>
      <c r="C216" s="16">
        <v>191</v>
      </c>
      <c r="D216" s="16" t="s">
        <v>1496</v>
      </c>
      <c r="E216" s="16"/>
      <c r="F216" s="16">
        <v>1732.4121615265401</v>
      </c>
      <c r="G216" s="16">
        <v>65.632543861510598</v>
      </c>
      <c r="H216" s="16" t="s">
        <v>1497</v>
      </c>
      <c r="I216" s="16" t="s">
        <v>1498</v>
      </c>
      <c r="J216" s="16" t="s">
        <v>1767</v>
      </c>
      <c r="K216" s="16">
        <v>81614.763611269504</v>
      </c>
      <c r="L216" s="16">
        <v>30449.255357567901</v>
      </c>
      <c r="M216" s="4" t="str">
        <f>IF(ISERROR(VLOOKUP(A216,BW_2021_04_19!A:K,11,FALSE))=TRUE,(IF(ISERROR(VLOOKUP((CONCATENATE(ROUND(C216,0),"-",ROUND(B216-0.1,1))),BW_2021_04_19!A:K,11,FALSE))=TRUE,(IF(ISERROR(VLOOKUP((CONCATENATE(ROUND(C216,0),"-",ROUND(B216+0.1,1))),BW_2021_04_19!A:K,11,FALSE))=TRUE,(IF(ISERROR(VLOOKUP((CONCATENATE(ROUND(C216,0),"-",ROUND(B216-0.2,1))),BW_2021_04_19!A:K,11,FALSE))=TRUE, (IF(ISERROR(VLOOKUP((CONCATENATE(ROUND(C216,0),"-",ROUND(B216+0.2,1))),BW_2021_04_19!A:K,11,FALSE))=TRUE,"0",VLOOKUP((CONCATENATE(ROUND(C216,0),"-",ROUND(B216+0.2,1))),BW_2021_04_19!A:K,11,FALSE))),VLOOKUP((CONCATENATE(ROUND(C216,0),"-",ROUND(B216-0.2,1))),BW_2021_04_19!A:K,11,FALSE))),VLOOKUP((CONCATENATE(ROUND(C216,0),"-",ROUND(B216+0.1,1))),BW_2021_04_19!A:K,11,FALSE))),VLOOKUP((CONCATENATE(ROUND(C216,0),"-",ROUND(B216-0.1,1))),BW_2021_04_19!A:K,11,FALSE))),VLOOKUP(A216,BW_2021_04_19!A:K,11,FALSE))</f>
        <v>0</v>
      </c>
      <c r="N216" s="4" t="str">
        <f t="shared" si="80"/>
        <v>0</v>
      </c>
      <c r="O216" s="4">
        <f t="shared" si="81"/>
        <v>81615</v>
      </c>
      <c r="P216" s="4">
        <f>IF(O216="0","0",O216*1000/Proben_Infos!$J$3*Proben_Infos!$K$3*(0.05/Proben_Infos!$L$3)*(0.001/Proben_Infos!$M$3))</f>
        <v>326460</v>
      </c>
      <c r="Q216" s="16">
        <f>ROUND(100/Proben_Infos!$H$3*P216,0)</f>
        <v>7</v>
      </c>
      <c r="R216" s="12">
        <f>B216+Proben_Infos!$D$3</f>
        <v>19.4612076564006</v>
      </c>
      <c r="S216" s="4" t="str">
        <f t="shared" si="82"/>
        <v>191-19.5</v>
      </c>
      <c r="T216" s="16" t="str">
        <f t="shared" si="86"/>
        <v/>
      </c>
      <c r="U216" s="4">
        <f>F216+Proben_Infos!$G$3</f>
        <v>1731.4121615265401</v>
      </c>
      <c r="V216" s="16">
        <f t="shared" si="87"/>
        <v>65.599999999999994</v>
      </c>
      <c r="W216" s="4" t="str">
        <f t="shared" si="83"/>
        <v>GC_PBMZ_191_RI_1731</v>
      </c>
      <c r="X216" s="4">
        <f>Proben_Infos!$A$3</f>
        <v>72100736</v>
      </c>
      <c r="Y216" s="12" t="str">
        <f>IF(ISNA(VLOOKUP(D216,Proben_Infos!C:E,3,0)),"",VLOOKUP(D216,Proben_Infos!C:E,3,0))</f>
        <v/>
      </c>
      <c r="Z216" s="16" t="str">
        <f t="shared" si="88"/>
        <v>191-19.5</v>
      </c>
      <c r="AA216" s="16" t="str">
        <f t="shared" si="89"/>
        <v>191-19.6</v>
      </c>
      <c r="AB216" s="16" t="str">
        <f t="shared" si="90"/>
        <v>191-19.4</v>
      </c>
      <c r="AC216" s="16" t="str">
        <f t="shared" si="91"/>
        <v>191-19.7</v>
      </c>
      <c r="AD216" s="16" t="str">
        <f t="shared" si="92"/>
        <v>191-19.3</v>
      </c>
      <c r="AE216" s="16">
        <f t="shared" si="93"/>
        <v>7</v>
      </c>
      <c r="AF216" s="16" t="str">
        <f t="shared" si="94"/>
        <v>GC_PBMZ_191_RI_1731</v>
      </c>
      <c r="AG216" s="16" t="str">
        <f t="shared" si="95"/>
        <v/>
      </c>
      <c r="AH216" s="12" t="str">
        <f t="shared" si="84"/>
        <v/>
      </c>
      <c r="AI216" s="12" t="str">
        <f>IF(ISNA(VLOOKUP(D216,Proben_Infos!L:O,3,0)),"",VLOOKUP(D216,Proben_Infos!L:O,3,0))</f>
        <v/>
      </c>
      <c r="AJ216" s="16" t="str">
        <f t="shared" si="96"/>
        <v/>
      </c>
      <c r="AK216" s="16">
        <f t="shared" si="97"/>
        <v>5</v>
      </c>
      <c r="AL216" s="16" t="str">
        <f t="shared" si="98"/>
        <v/>
      </c>
      <c r="AM216" s="16">
        <f t="shared" si="99"/>
        <v>3</v>
      </c>
      <c r="AN216" s="16">
        <f t="shared" si="100"/>
        <v>2</v>
      </c>
      <c r="AO216" s="16">
        <f t="shared" si="101"/>
        <v>5</v>
      </c>
      <c r="AP216" s="16">
        <f t="shared" si="102"/>
        <v>5</v>
      </c>
    </row>
    <row r="217" spans="1:42" x14ac:dyDescent="0.25">
      <c r="A217" s="4" t="str">
        <f t="shared" si="79"/>
        <v>99-19.5</v>
      </c>
      <c r="B217" s="16">
        <v>19.4884482965359</v>
      </c>
      <c r="C217" s="16">
        <v>99</v>
      </c>
      <c r="D217" s="16" t="s">
        <v>426</v>
      </c>
      <c r="E217" s="16">
        <v>820</v>
      </c>
      <c r="F217" s="16">
        <v>1734.0621169634601</v>
      </c>
      <c r="G217" s="16">
        <v>67.9505433092488</v>
      </c>
      <c r="H217" s="16" t="s">
        <v>427</v>
      </c>
      <c r="I217" s="16" t="s">
        <v>428</v>
      </c>
      <c r="J217" s="16" t="s">
        <v>5</v>
      </c>
      <c r="K217" s="16">
        <v>375017.70620464702</v>
      </c>
      <c r="L217" s="16">
        <v>181721.921675402</v>
      </c>
      <c r="M217" s="4" t="str">
        <f>IF(ISERROR(VLOOKUP(A217,BW_2021_04_19!A:K,11,FALSE))=TRUE,(IF(ISERROR(VLOOKUP((CONCATENATE(ROUND(C217,0),"-",ROUND(B217-0.1,1))),BW_2021_04_19!A:K,11,FALSE))=TRUE,(IF(ISERROR(VLOOKUP((CONCATENATE(ROUND(C217,0),"-",ROUND(B217+0.1,1))),BW_2021_04_19!A:K,11,FALSE))=TRUE,(IF(ISERROR(VLOOKUP((CONCATENATE(ROUND(C217,0),"-",ROUND(B217-0.2,1))),BW_2021_04_19!A:K,11,FALSE))=TRUE, (IF(ISERROR(VLOOKUP((CONCATENATE(ROUND(C217,0),"-",ROUND(B217+0.2,1))),BW_2021_04_19!A:K,11,FALSE))=TRUE,"0",VLOOKUP((CONCATENATE(ROUND(C217,0),"-",ROUND(B217+0.2,1))),BW_2021_04_19!A:K,11,FALSE))),VLOOKUP((CONCATENATE(ROUND(C217,0),"-",ROUND(B217-0.2,1))),BW_2021_04_19!A:K,11,FALSE))),VLOOKUP((CONCATENATE(ROUND(C217,0),"-",ROUND(B217+0.1,1))),BW_2021_04_19!A:K,11,FALSE))),VLOOKUP((CONCATENATE(ROUND(C217,0),"-",ROUND(B217-0.1,1))),BW_2021_04_19!A:K,11,FALSE))),VLOOKUP(A217,BW_2021_04_19!A:K,11,FALSE))</f>
        <v>0</v>
      </c>
      <c r="N217" s="4" t="str">
        <f t="shared" si="80"/>
        <v>0</v>
      </c>
      <c r="O217" s="4">
        <f t="shared" si="81"/>
        <v>375018</v>
      </c>
      <c r="P217" s="4">
        <f>IF(O217="0","0",O217*1000/Proben_Infos!$J$3*Proben_Infos!$K$3*(0.05/Proben_Infos!$L$3)*(0.001/Proben_Infos!$M$3))</f>
        <v>1500072</v>
      </c>
      <c r="Q217" s="16">
        <f>ROUND(100/Proben_Infos!$H$3*P217,0)</f>
        <v>34</v>
      </c>
      <c r="R217" s="12">
        <f>B217+Proben_Infos!$D$3</f>
        <v>19.4805482965359</v>
      </c>
      <c r="S217" s="4" t="str">
        <f t="shared" si="82"/>
        <v>99-19.5</v>
      </c>
      <c r="T217" s="16">
        <f t="shared" si="86"/>
        <v>820</v>
      </c>
      <c r="U217" s="4">
        <f>F217+Proben_Infos!$G$3</f>
        <v>1733.0621169634601</v>
      </c>
      <c r="V217" s="16">
        <f t="shared" si="87"/>
        <v>68</v>
      </c>
      <c r="W217" s="4" t="str">
        <f t="shared" si="83"/>
        <v>GC_PBMZ_99_RI_1733</v>
      </c>
      <c r="X217" s="4">
        <f>Proben_Infos!$A$3</f>
        <v>72100736</v>
      </c>
      <c r="Y217" s="12" t="str">
        <f>IF(ISNA(VLOOKUP(D217,Proben_Infos!C:E,3,0)),"",VLOOKUP(D217,Proben_Infos!C:E,3,0))</f>
        <v/>
      </c>
      <c r="Z217" s="16" t="str">
        <f t="shared" si="88"/>
        <v>99-19.5</v>
      </c>
      <c r="AA217" s="16" t="str">
        <f t="shared" si="89"/>
        <v>99-19.6</v>
      </c>
      <c r="AB217" s="16" t="str">
        <f t="shared" si="90"/>
        <v>99-19.4</v>
      </c>
      <c r="AC217" s="16" t="str">
        <f t="shared" si="91"/>
        <v>99-19.7</v>
      </c>
      <c r="AD217" s="16" t="str">
        <f t="shared" si="92"/>
        <v>99-19.3</v>
      </c>
      <c r="AE217" s="16">
        <f t="shared" si="93"/>
        <v>34</v>
      </c>
      <c r="AF217" s="16" t="str">
        <f t="shared" si="94"/>
        <v>GC_PBMZ_99_RI_1733</v>
      </c>
      <c r="AG217" s="16" t="str">
        <f t="shared" si="95"/>
        <v/>
      </c>
      <c r="AH217" s="12" t="str">
        <f t="shared" si="84"/>
        <v/>
      </c>
      <c r="AI217" s="12" t="str">
        <f>IF(ISNA(VLOOKUP(D217,Proben_Infos!L:O,3,0)),"",VLOOKUP(D217,Proben_Infos!L:O,3,0))</f>
        <v/>
      </c>
      <c r="AJ217" s="16" t="str">
        <f t="shared" si="96"/>
        <v/>
      </c>
      <c r="AK217" s="16">
        <f t="shared" si="97"/>
        <v>5</v>
      </c>
      <c r="AL217" s="16">
        <f t="shared" si="98"/>
        <v>4</v>
      </c>
      <c r="AM217" s="16">
        <f t="shared" si="99"/>
        <v>3</v>
      </c>
      <c r="AN217" s="16">
        <f t="shared" si="100"/>
        <v>2</v>
      </c>
      <c r="AO217" s="16">
        <f t="shared" si="101"/>
        <v>5</v>
      </c>
      <c r="AP217" s="16">
        <f t="shared" si="102"/>
        <v>5</v>
      </c>
    </row>
    <row r="218" spans="1:42" x14ac:dyDescent="0.25">
      <c r="A218" s="4" t="str">
        <f t="shared" si="79"/>
        <v>99-19.5</v>
      </c>
      <c r="B218" s="16">
        <v>19.4949625407917</v>
      </c>
      <c r="C218" s="16">
        <v>99.099998474121094</v>
      </c>
      <c r="D218" s="16" t="s">
        <v>1855</v>
      </c>
      <c r="E218" s="16">
        <v>1096</v>
      </c>
      <c r="F218" s="16">
        <v>1734.61784896881</v>
      </c>
      <c r="G218" s="16">
        <v>56.173625996695201</v>
      </c>
      <c r="H218" s="16" t="s">
        <v>1856</v>
      </c>
      <c r="I218" s="16" t="s">
        <v>646</v>
      </c>
      <c r="J218" s="16" t="s">
        <v>5</v>
      </c>
      <c r="K218" s="16">
        <v>679549.57902122103</v>
      </c>
      <c r="L218" s="16">
        <v>181721.921675402</v>
      </c>
      <c r="M218" s="4" t="str">
        <f>IF(ISERROR(VLOOKUP(A218,BW_2021_04_19!A:K,11,FALSE))=TRUE,(IF(ISERROR(VLOOKUP((CONCATENATE(ROUND(C218,0),"-",ROUND(B218-0.1,1))),BW_2021_04_19!A:K,11,FALSE))=TRUE,(IF(ISERROR(VLOOKUP((CONCATENATE(ROUND(C218,0),"-",ROUND(B218+0.1,1))),BW_2021_04_19!A:K,11,FALSE))=TRUE,(IF(ISERROR(VLOOKUP((CONCATENATE(ROUND(C218,0),"-",ROUND(B218-0.2,1))),BW_2021_04_19!A:K,11,FALSE))=TRUE, (IF(ISERROR(VLOOKUP((CONCATENATE(ROUND(C218,0),"-",ROUND(B218+0.2,1))),BW_2021_04_19!A:K,11,FALSE))=TRUE,"0",VLOOKUP((CONCATENATE(ROUND(C218,0),"-",ROUND(B218+0.2,1))),BW_2021_04_19!A:K,11,FALSE))),VLOOKUP((CONCATENATE(ROUND(C218,0),"-",ROUND(B218-0.2,1))),BW_2021_04_19!A:K,11,FALSE))),VLOOKUP((CONCATENATE(ROUND(C218,0),"-",ROUND(B218+0.1,1))),BW_2021_04_19!A:K,11,FALSE))),VLOOKUP((CONCATENATE(ROUND(C218,0),"-",ROUND(B218-0.1,1))),BW_2021_04_19!A:K,11,FALSE))),VLOOKUP(A218,BW_2021_04_19!A:K,11,FALSE))</f>
        <v>0</v>
      </c>
      <c r="N218" s="4" t="str">
        <f t="shared" si="80"/>
        <v>0</v>
      </c>
      <c r="O218" s="4">
        <f t="shared" si="81"/>
        <v>679550</v>
      </c>
      <c r="P218" s="4">
        <f>IF(O218="0","0",O218*1000/Proben_Infos!$J$3*Proben_Infos!$K$3*(0.05/Proben_Infos!$L$3)*(0.001/Proben_Infos!$M$3))</f>
        <v>2718200</v>
      </c>
      <c r="Q218" s="16">
        <f>ROUND(100/Proben_Infos!$H$3*P218,0)</f>
        <v>61</v>
      </c>
      <c r="R218" s="12">
        <f>B218+Proben_Infos!$D$3</f>
        <v>19.487062540791701</v>
      </c>
      <c r="S218" s="4" t="str">
        <f t="shared" si="82"/>
        <v>99-19.5</v>
      </c>
      <c r="T218" s="16">
        <f t="shared" si="86"/>
        <v>1096</v>
      </c>
      <c r="U218" s="4">
        <f>F218+Proben_Infos!$G$3</f>
        <v>1733.61784896881</v>
      </c>
      <c r="V218" s="16">
        <f t="shared" si="87"/>
        <v>56.2</v>
      </c>
      <c r="W218" s="4" t="str">
        <f t="shared" si="83"/>
        <v>GC_PBMZ_99_RI_1734</v>
      </c>
      <c r="X218" s="4">
        <f>Proben_Infos!$A$3</f>
        <v>72100736</v>
      </c>
      <c r="Y218" s="12" t="str">
        <f>IF(ISNA(VLOOKUP(D218,Proben_Infos!C:E,3,0)),"",VLOOKUP(D218,Proben_Infos!C:E,3,0))</f>
        <v/>
      </c>
      <c r="Z218" s="16" t="str">
        <f t="shared" si="88"/>
        <v>99-19.5</v>
      </c>
      <c r="AA218" s="16" t="str">
        <f t="shared" si="89"/>
        <v>99-19.6</v>
      </c>
      <c r="AB218" s="16" t="str">
        <f t="shared" si="90"/>
        <v>99-19.4</v>
      </c>
      <c r="AC218" s="16" t="str">
        <f t="shared" si="91"/>
        <v>99-19.7</v>
      </c>
      <c r="AD218" s="16" t="str">
        <f t="shared" si="92"/>
        <v>99-19.3</v>
      </c>
      <c r="AE218" s="16">
        <f t="shared" si="93"/>
        <v>61</v>
      </c>
      <c r="AF218" s="16" t="str">
        <f t="shared" si="94"/>
        <v>GC_PBMZ_99_RI_1734</v>
      </c>
      <c r="AG218" s="16" t="str">
        <f t="shared" si="95"/>
        <v/>
      </c>
      <c r="AH218" s="12" t="str">
        <f t="shared" si="84"/>
        <v/>
      </c>
      <c r="AI218" s="12" t="str">
        <f>IF(ISNA(VLOOKUP(D218,Proben_Infos!L:O,3,0)),"",VLOOKUP(D218,Proben_Infos!L:O,3,0))</f>
        <v/>
      </c>
      <c r="AJ218" s="16" t="str">
        <f t="shared" si="96"/>
        <v/>
      </c>
      <c r="AK218" s="16">
        <f t="shared" si="97"/>
        <v>5</v>
      </c>
      <c r="AL218" s="16">
        <f t="shared" si="98"/>
        <v>4</v>
      </c>
      <c r="AM218" s="16">
        <f t="shared" si="99"/>
        <v>3</v>
      </c>
      <c r="AN218" s="16">
        <f t="shared" si="100"/>
        <v>2</v>
      </c>
      <c r="AO218" s="16">
        <f t="shared" si="101"/>
        <v>5</v>
      </c>
      <c r="AP218" s="16">
        <f t="shared" si="102"/>
        <v>5</v>
      </c>
    </row>
    <row r="219" spans="1:42" x14ac:dyDescent="0.25">
      <c r="A219" s="4" t="str">
        <f t="shared" si="79"/>
        <v>180-19.7</v>
      </c>
      <c r="B219" s="16">
        <v>19.651840662342799</v>
      </c>
      <c r="C219" s="16">
        <v>180</v>
      </c>
      <c r="D219" s="16" t="s">
        <v>1499</v>
      </c>
      <c r="E219" s="16">
        <v>743</v>
      </c>
      <c r="F219" s="16">
        <v>1748.0011655383</v>
      </c>
      <c r="G219" s="16">
        <v>51.589771054833101</v>
      </c>
      <c r="H219" s="16" t="s">
        <v>1500</v>
      </c>
      <c r="I219" s="16" t="s">
        <v>1501</v>
      </c>
      <c r="J219" s="16" t="s">
        <v>5</v>
      </c>
      <c r="K219" s="16">
        <v>72540.856933445699</v>
      </c>
      <c r="L219" s="16">
        <v>14303.180142483699</v>
      </c>
      <c r="M219" s="4" t="str">
        <f>IF(ISERROR(VLOOKUP(A219,BW_2021_04_19!A:K,11,FALSE))=TRUE,(IF(ISERROR(VLOOKUP((CONCATENATE(ROUND(C219,0),"-",ROUND(B219-0.1,1))),BW_2021_04_19!A:K,11,FALSE))=TRUE,(IF(ISERROR(VLOOKUP((CONCATENATE(ROUND(C219,0),"-",ROUND(B219+0.1,1))),BW_2021_04_19!A:K,11,FALSE))=TRUE,(IF(ISERROR(VLOOKUP((CONCATENATE(ROUND(C219,0),"-",ROUND(B219-0.2,1))),BW_2021_04_19!A:K,11,FALSE))=TRUE, (IF(ISERROR(VLOOKUP((CONCATENATE(ROUND(C219,0),"-",ROUND(B219+0.2,1))),BW_2021_04_19!A:K,11,FALSE))=TRUE,"0",VLOOKUP((CONCATENATE(ROUND(C219,0),"-",ROUND(B219+0.2,1))),BW_2021_04_19!A:K,11,FALSE))),VLOOKUP((CONCATENATE(ROUND(C219,0),"-",ROUND(B219-0.2,1))),BW_2021_04_19!A:K,11,FALSE))),VLOOKUP((CONCATENATE(ROUND(C219,0),"-",ROUND(B219+0.1,1))),BW_2021_04_19!A:K,11,FALSE))),VLOOKUP((CONCATENATE(ROUND(C219,0),"-",ROUND(B219-0.1,1))),BW_2021_04_19!A:K,11,FALSE))),VLOOKUP(A219,BW_2021_04_19!A:K,11,FALSE))</f>
        <v>0</v>
      </c>
      <c r="N219" s="4" t="str">
        <f t="shared" si="80"/>
        <v>0</v>
      </c>
      <c r="O219" s="4">
        <f t="shared" si="81"/>
        <v>72541</v>
      </c>
      <c r="P219" s="4">
        <f>IF(O219="0","0",O219*1000/Proben_Infos!$J$3*Proben_Infos!$K$3*(0.05/Proben_Infos!$L$3)*(0.001/Proben_Infos!$M$3))</f>
        <v>290164</v>
      </c>
      <c r="Q219" s="16">
        <f>ROUND(100/Proben_Infos!$H$3*P219,0)</f>
        <v>7</v>
      </c>
      <c r="R219" s="12">
        <f>B219+Proben_Infos!$D$3</f>
        <v>19.6439406623428</v>
      </c>
      <c r="S219" s="4" t="str">
        <f t="shared" si="82"/>
        <v>180-19.6</v>
      </c>
      <c r="T219" s="16">
        <f t="shared" si="86"/>
        <v>743</v>
      </c>
      <c r="U219" s="4">
        <f>F219+Proben_Infos!$G$3</f>
        <v>1747.0011655383</v>
      </c>
      <c r="V219" s="16">
        <f t="shared" si="87"/>
        <v>51.6</v>
      </c>
      <c r="W219" s="4" t="str">
        <f t="shared" si="83"/>
        <v>GC_PBMZ_180_RI_1747</v>
      </c>
      <c r="X219" s="4">
        <f>Proben_Infos!$A$3</f>
        <v>72100736</v>
      </c>
      <c r="Y219" s="12" t="str">
        <f>IF(ISNA(VLOOKUP(D219,Proben_Infos!C:E,3,0)),"",VLOOKUP(D219,Proben_Infos!C:E,3,0))</f>
        <v/>
      </c>
      <c r="Z219" s="16" t="str">
        <f t="shared" si="88"/>
        <v>180-19.6</v>
      </c>
      <c r="AA219" s="16" t="str">
        <f t="shared" si="89"/>
        <v>180-19.7</v>
      </c>
      <c r="AB219" s="16" t="str">
        <f t="shared" si="90"/>
        <v>180-19.5</v>
      </c>
      <c r="AC219" s="16" t="str">
        <f t="shared" si="91"/>
        <v>180-19.8</v>
      </c>
      <c r="AD219" s="16" t="str">
        <f t="shared" si="92"/>
        <v>180-19.4</v>
      </c>
      <c r="AE219" s="16">
        <f t="shared" si="93"/>
        <v>7</v>
      </c>
      <c r="AF219" s="16" t="str">
        <f t="shared" si="94"/>
        <v>GC_PBMZ_180_RI_1747</v>
      </c>
      <c r="AG219" s="16" t="str">
        <f t="shared" si="95"/>
        <v/>
      </c>
      <c r="AH219" s="12" t="str">
        <f t="shared" si="84"/>
        <v/>
      </c>
      <c r="AI219" s="12" t="str">
        <f>IF(ISNA(VLOOKUP(D219,Proben_Infos!L:O,3,0)),"",VLOOKUP(D219,Proben_Infos!L:O,3,0))</f>
        <v/>
      </c>
      <c r="AJ219" s="16" t="str">
        <f t="shared" si="96"/>
        <v/>
      </c>
      <c r="AK219" s="16">
        <f t="shared" si="97"/>
        <v>5</v>
      </c>
      <c r="AL219" s="16">
        <f t="shared" si="98"/>
        <v>4</v>
      </c>
      <c r="AM219" s="16">
        <f t="shared" si="99"/>
        <v>3</v>
      </c>
      <c r="AN219" s="16">
        <f t="shared" si="100"/>
        <v>2</v>
      </c>
      <c r="AO219" s="16">
        <f t="shared" si="101"/>
        <v>5</v>
      </c>
      <c r="AP219" s="16">
        <f t="shared" si="102"/>
        <v>5</v>
      </c>
    </row>
    <row r="220" spans="1:42" x14ac:dyDescent="0.25">
      <c r="A220" s="4" t="str">
        <f t="shared" si="79"/>
        <v>139-19.7</v>
      </c>
      <c r="B220" s="16">
        <v>19.687152141593302</v>
      </c>
      <c r="C220" s="16">
        <v>139</v>
      </c>
      <c r="D220" s="16" t="s">
        <v>1502</v>
      </c>
      <c r="E220" s="16">
        <v>1160</v>
      </c>
      <c r="F220" s="16">
        <v>1751.01359774154</v>
      </c>
      <c r="G220" s="16">
        <v>58.091648448559397</v>
      </c>
      <c r="H220" s="16" t="s">
        <v>1503</v>
      </c>
      <c r="I220" s="16" t="s">
        <v>1504</v>
      </c>
      <c r="J220" s="16" t="s">
        <v>5</v>
      </c>
      <c r="K220" s="16">
        <v>2077181.75443344</v>
      </c>
      <c r="L220" s="16">
        <v>140701.92187473201</v>
      </c>
      <c r="M220" s="4" t="str">
        <f>IF(ISERROR(VLOOKUP(A220,BW_2021_04_19!A:K,11,FALSE))=TRUE,(IF(ISERROR(VLOOKUP((CONCATENATE(ROUND(C220,0),"-",ROUND(B220-0.1,1))),BW_2021_04_19!A:K,11,FALSE))=TRUE,(IF(ISERROR(VLOOKUP((CONCATENATE(ROUND(C220,0),"-",ROUND(B220+0.1,1))),BW_2021_04_19!A:K,11,FALSE))=TRUE,(IF(ISERROR(VLOOKUP((CONCATENATE(ROUND(C220,0),"-",ROUND(B220-0.2,1))),BW_2021_04_19!A:K,11,FALSE))=TRUE, (IF(ISERROR(VLOOKUP((CONCATENATE(ROUND(C220,0),"-",ROUND(B220+0.2,1))),BW_2021_04_19!A:K,11,FALSE))=TRUE,"0",VLOOKUP((CONCATENATE(ROUND(C220,0),"-",ROUND(B220+0.2,1))),BW_2021_04_19!A:K,11,FALSE))),VLOOKUP((CONCATENATE(ROUND(C220,0),"-",ROUND(B220-0.2,1))),BW_2021_04_19!A:K,11,FALSE))),VLOOKUP((CONCATENATE(ROUND(C220,0),"-",ROUND(B220+0.1,1))),BW_2021_04_19!A:K,11,FALSE))),VLOOKUP((CONCATENATE(ROUND(C220,0),"-",ROUND(B220-0.1,1))),BW_2021_04_19!A:K,11,FALSE))),VLOOKUP(A220,BW_2021_04_19!A:K,11,FALSE))</f>
        <v>0</v>
      </c>
      <c r="N220" s="4" t="str">
        <f t="shared" si="80"/>
        <v>0</v>
      </c>
      <c r="O220" s="4">
        <f t="shared" si="81"/>
        <v>2077182</v>
      </c>
      <c r="P220" s="4">
        <f>IF(O220="0","0",O220*1000/Proben_Infos!$J$3*Proben_Infos!$K$3*(0.05/Proben_Infos!$L$3)*(0.001/Proben_Infos!$M$3))</f>
        <v>8308728</v>
      </c>
      <c r="Q220" s="16">
        <f>ROUND(100/Proben_Infos!$H$3*P220,0)</f>
        <v>187</v>
      </c>
      <c r="R220" s="12">
        <f>B220+Proben_Infos!$D$3</f>
        <v>19.679252141593302</v>
      </c>
      <c r="S220" s="4" t="str">
        <f t="shared" si="82"/>
        <v>139-19.7</v>
      </c>
      <c r="T220" s="16">
        <f t="shared" si="86"/>
        <v>1160</v>
      </c>
      <c r="U220" s="4">
        <f>F220+Proben_Infos!$G$3</f>
        <v>1750.01359774154</v>
      </c>
      <c r="V220" s="16">
        <f t="shared" si="87"/>
        <v>58.1</v>
      </c>
      <c r="W220" s="4" t="str">
        <f t="shared" si="83"/>
        <v>GC_PBMZ_139_RI_1750</v>
      </c>
      <c r="X220" s="4">
        <f>Proben_Infos!$A$3</f>
        <v>72100736</v>
      </c>
      <c r="Y220" s="12" t="str">
        <f>IF(ISNA(VLOOKUP(D220,Proben_Infos!C:E,3,0)),"",VLOOKUP(D220,Proben_Infos!C:E,3,0))</f>
        <v/>
      </c>
      <c r="Z220" s="16" t="str">
        <f t="shared" si="88"/>
        <v>139-19.7</v>
      </c>
      <c r="AA220" s="16" t="str">
        <f t="shared" si="89"/>
        <v>139-19.8</v>
      </c>
      <c r="AB220" s="16" t="str">
        <f t="shared" si="90"/>
        <v>139-19.6</v>
      </c>
      <c r="AC220" s="16" t="str">
        <f t="shared" si="91"/>
        <v>139-19.9</v>
      </c>
      <c r="AD220" s="16" t="str">
        <f t="shared" si="92"/>
        <v>139-19.5</v>
      </c>
      <c r="AE220" s="16">
        <f t="shared" si="93"/>
        <v>187</v>
      </c>
      <c r="AF220" s="16" t="str">
        <f t="shared" si="94"/>
        <v>GC_PBMZ_139_RI_1750</v>
      </c>
      <c r="AG220" s="16" t="str">
        <f t="shared" si="95"/>
        <v/>
      </c>
      <c r="AH220" s="12" t="str">
        <f t="shared" si="84"/>
        <v/>
      </c>
      <c r="AI220" s="12" t="str">
        <f>IF(ISNA(VLOOKUP(D220,Proben_Infos!L:O,3,0)),"",VLOOKUP(D220,Proben_Infos!L:O,3,0))</f>
        <v/>
      </c>
      <c r="AJ220" s="16" t="str">
        <f t="shared" si="96"/>
        <v/>
      </c>
      <c r="AK220" s="16">
        <f t="shared" si="97"/>
        <v>5</v>
      </c>
      <c r="AL220" s="16">
        <f t="shared" si="98"/>
        <v>4</v>
      </c>
      <c r="AM220" s="16">
        <f t="shared" si="99"/>
        <v>3</v>
      </c>
      <c r="AN220" s="16">
        <f t="shared" si="100"/>
        <v>2</v>
      </c>
      <c r="AO220" s="16">
        <f t="shared" si="101"/>
        <v>5</v>
      </c>
      <c r="AP220" s="16">
        <f t="shared" si="102"/>
        <v>5</v>
      </c>
    </row>
    <row r="221" spans="1:42" x14ac:dyDescent="0.25">
      <c r="A221" s="4" t="str">
        <f t="shared" si="79"/>
        <v>123-19.7</v>
      </c>
      <c r="B221" s="16">
        <v>19.691044728901002</v>
      </c>
      <c r="C221" s="16">
        <v>123</v>
      </c>
      <c r="D221" s="16" t="s">
        <v>1857</v>
      </c>
      <c r="E221" s="16">
        <v>1830</v>
      </c>
      <c r="F221" s="16">
        <v>1751.34567545703</v>
      </c>
      <c r="G221" s="16">
        <v>52.585434887682801</v>
      </c>
      <c r="H221" s="16" t="s">
        <v>1858</v>
      </c>
      <c r="I221" s="16" t="s">
        <v>1505</v>
      </c>
      <c r="J221" s="16" t="s">
        <v>5</v>
      </c>
      <c r="K221" s="16">
        <v>291072.29262666899</v>
      </c>
      <c r="L221" s="16">
        <v>21631.729249828</v>
      </c>
      <c r="M221" s="4" t="str">
        <f>IF(ISERROR(VLOOKUP(A221,BW_2021_04_19!A:K,11,FALSE))=TRUE,(IF(ISERROR(VLOOKUP((CONCATENATE(ROUND(C221,0),"-",ROUND(B221-0.1,1))),BW_2021_04_19!A:K,11,FALSE))=TRUE,(IF(ISERROR(VLOOKUP((CONCATENATE(ROUND(C221,0),"-",ROUND(B221+0.1,1))),BW_2021_04_19!A:K,11,FALSE))=TRUE,(IF(ISERROR(VLOOKUP((CONCATENATE(ROUND(C221,0),"-",ROUND(B221-0.2,1))),BW_2021_04_19!A:K,11,FALSE))=TRUE, (IF(ISERROR(VLOOKUP((CONCATENATE(ROUND(C221,0),"-",ROUND(B221+0.2,1))),BW_2021_04_19!A:K,11,FALSE))=TRUE,"0",VLOOKUP((CONCATENATE(ROUND(C221,0),"-",ROUND(B221+0.2,1))),BW_2021_04_19!A:K,11,FALSE))),VLOOKUP((CONCATENATE(ROUND(C221,0),"-",ROUND(B221-0.2,1))),BW_2021_04_19!A:K,11,FALSE))),VLOOKUP((CONCATENATE(ROUND(C221,0),"-",ROUND(B221+0.1,1))),BW_2021_04_19!A:K,11,FALSE))),VLOOKUP((CONCATENATE(ROUND(C221,0),"-",ROUND(B221-0.1,1))),BW_2021_04_19!A:K,11,FALSE))),VLOOKUP(A221,BW_2021_04_19!A:K,11,FALSE))</f>
        <v>0</v>
      </c>
      <c r="N221" s="4" t="str">
        <f t="shared" si="80"/>
        <v>0</v>
      </c>
      <c r="O221" s="4">
        <f t="shared" si="81"/>
        <v>291072</v>
      </c>
      <c r="P221" s="4">
        <f>IF(O221="0","0",O221*1000/Proben_Infos!$J$3*Proben_Infos!$K$3*(0.05/Proben_Infos!$L$3)*(0.001/Proben_Infos!$M$3))</f>
        <v>1164288</v>
      </c>
      <c r="Q221" s="16">
        <f>ROUND(100/Proben_Infos!$H$3*P221,0)</f>
        <v>26</v>
      </c>
      <c r="R221" s="12">
        <f>B221+Proben_Infos!$D$3</f>
        <v>19.683144728901002</v>
      </c>
      <c r="S221" s="4" t="str">
        <f t="shared" si="82"/>
        <v>123-19.7</v>
      </c>
      <c r="T221" s="16">
        <f t="shared" si="86"/>
        <v>1830</v>
      </c>
      <c r="U221" s="4">
        <f>F221+Proben_Infos!$G$3</f>
        <v>1750.34567545703</v>
      </c>
      <c r="V221" s="16">
        <f t="shared" si="87"/>
        <v>52.6</v>
      </c>
      <c r="W221" s="4" t="str">
        <f t="shared" si="83"/>
        <v>GC_PBMZ_123_RI_1750</v>
      </c>
      <c r="X221" s="4">
        <f>Proben_Infos!$A$3</f>
        <v>72100736</v>
      </c>
      <c r="Y221" s="12" t="str">
        <f>IF(ISNA(VLOOKUP(D221,Proben_Infos!C:E,3,0)),"",VLOOKUP(D221,Proben_Infos!C:E,3,0))</f>
        <v/>
      </c>
      <c r="Z221" s="16" t="str">
        <f t="shared" si="88"/>
        <v>123-19.7</v>
      </c>
      <c r="AA221" s="16" t="str">
        <f t="shared" si="89"/>
        <v>123-19.8</v>
      </c>
      <c r="AB221" s="16" t="str">
        <f t="shared" si="90"/>
        <v>123-19.6</v>
      </c>
      <c r="AC221" s="16" t="str">
        <f t="shared" si="91"/>
        <v>123-19.9</v>
      </c>
      <c r="AD221" s="16" t="str">
        <f t="shared" si="92"/>
        <v>123-19.5</v>
      </c>
      <c r="AE221" s="16">
        <f t="shared" si="93"/>
        <v>26</v>
      </c>
      <c r="AF221" s="16" t="str">
        <f t="shared" si="94"/>
        <v>GC_PBMZ_123_RI_1750</v>
      </c>
      <c r="AG221" s="16" t="str">
        <f t="shared" si="95"/>
        <v/>
      </c>
      <c r="AH221" s="12" t="str">
        <f t="shared" si="84"/>
        <v/>
      </c>
      <c r="AI221" s="12" t="str">
        <f>IF(ISNA(VLOOKUP(D221,Proben_Infos!L:O,3,0)),"",VLOOKUP(D221,Proben_Infos!L:O,3,0))</f>
        <v/>
      </c>
      <c r="AJ221" s="16" t="str">
        <f t="shared" si="96"/>
        <v/>
      </c>
      <c r="AK221" s="16">
        <f t="shared" si="97"/>
        <v>5</v>
      </c>
      <c r="AL221" s="16" t="str">
        <f t="shared" si="98"/>
        <v/>
      </c>
      <c r="AM221" s="16">
        <f t="shared" si="99"/>
        <v>3</v>
      </c>
      <c r="AN221" s="16">
        <f t="shared" si="100"/>
        <v>2</v>
      </c>
      <c r="AO221" s="16">
        <f t="shared" si="101"/>
        <v>5</v>
      </c>
      <c r="AP221" s="16">
        <f t="shared" si="102"/>
        <v>5</v>
      </c>
    </row>
    <row r="222" spans="1:42" x14ac:dyDescent="0.25">
      <c r="A222" s="4" t="str">
        <f t="shared" si="79"/>
        <v>105-19.7</v>
      </c>
      <c r="B222" s="16">
        <v>19.7088694036246</v>
      </c>
      <c r="C222" s="16">
        <v>105</v>
      </c>
      <c r="D222" s="16" t="s">
        <v>1506</v>
      </c>
      <c r="E222" s="16">
        <v>3230</v>
      </c>
      <c r="F222" s="16">
        <v>1752.8663034593001</v>
      </c>
      <c r="G222" s="16">
        <v>55.742161174464002</v>
      </c>
      <c r="H222" s="16" t="s">
        <v>1507</v>
      </c>
      <c r="I222" s="16" t="s">
        <v>1508</v>
      </c>
      <c r="J222" s="16" t="s">
        <v>5</v>
      </c>
      <c r="K222" s="16">
        <v>357747.42167776701</v>
      </c>
      <c r="L222" s="16">
        <v>74718.554523681101</v>
      </c>
      <c r="M222" s="4" t="str">
        <f>IF(ISERROR(VLOOKUP(A222,BW_2021_04_19!A:K,11,FALSE))=TRUE,(IF(ISERROR(VLOOKUP((CONCATENATE(ROUND(C222,0),"-",ROUND(B222-0.1,1))),BW_2021_04_19!A:K,11,FALSE))=TRUE,(IF(ISERROR(VLOOKUP((CONCATENATE(ROUND(C222,0),"-",ROUND(B222+0.1,1))),BW_2021_04_19!A:K,11,FALSE))=TRUE,(IF(ISERROR(VLOOKUP((CONCATENATE(ROUND(C222,0),"-",ROUND(B222-0.2,1))),BW_2021_04_19!A:K,11,FALSE))=TRUE, (IF(ISERROR(VLOOKUP((CONCATENATE(ROUND(C222,0),"-",ROUND(B222+0.2,1))),BW_2021_04_19!A:K,11,FALSE))=TRUE,"0",VLOOKUP((CONCATENATE(ROUND(C222,0),"-",ROUND(B222+0.2,1))),BW_2021_04_19!A:K,11,FALSE))),VLOOKUP((CONCATENATE(ROUND(C222,0),"-",ROUND(B222-0.2,1))),BW_2021_04_19!A:K,11,FALSE))),VLOOKUP((CONCATENATE(ROUND(C222,0),"-",ROUND(B222+0.1,1))),BW_2021_04_19!A:K,11,FALSE))),VLOOKUP((CONCATENATE(ROUND(C222,0),"-",ROUND(B222-0.1,1))),BW_2021_04_19!A:K,11,FALSE))),VLOOKUP(A222,BW_2021_04_19!A:K,11,FALSE))</f>
        <v>0</v>
      </c>
      <c r="N222" s="4" t="str">
        <f t="shared" si="80"/>
        <v>0</v>
      </c>
      <c r="O222" s="4">
        <f t="shared" si="81"/>
        <v>357747</v>
      </c>
      <c r="P222" s="4">
        <f>IF(O222="0","0",O222*1000/Proben_Infos!$J$3*Proben_Infos!$K$3*(0.05/Proben_Infos!$L$3)*(0.001/Proben_Infos!$M$3))</f>
        <v>1430988</v>
      </c>
      <c r="Q222" s="16">
        <f>ROUND(100/Proben_Infos!$H$3*P222,0)</f>
        <v>32</v>
      </c>
      <c r="R222" s="12">
        <f>B222+Proben_Infos!$D$3</f>
        <v>19.700969403624601</v>
      </c>
      <c r="S222" s="4" t="str">
        <f t="shared" si="82"/>
        <v>105-19.7</v>
      </c>
      <c r="T222" s="16">
        <f t="shared" si="86"/>
        <v>3230</v>
      </c>
      <c r="U222" s="4">
        <f>F222+Proben_Infos!$G$3</f>
        <v>1751.8663034593001</v>
      </c>
      <c r="V222" s="16">
        <f t="shared" si="87"/>
        <v>55.7</v>
      </c>
      <c r="W222" s="4" t="str">
        <f t="shared" si="83"/>
        <v>GC_PBMZ_105_RI_1752</v>
      </c>
      <c r="X222" s="4">
        <f>Proben_Infos!$A$3</f>
        <v>72100736</v>
      </c>
      <c r="Y222" s="12" t="str">
        <f>IF(ISNA(VLOOKUP(D222,Proben_Infos!C:E,3,0)),"",VLOOKUP(D222,Proben_Infos!C:E,3,0))</f>
        <v/>
      </c>
      <c r="Z222" s="16" t="str">
        <f t="shared" si="88"/>
        <v>105-19.7</v>
      </c>
      <c r="AA222" s="16" t="str">
        <f t="shared" si="89"/>
        <v>105-19.8</v>
      </c>
      <c r="AB222" s="16" t="str">
        <f t="shared" si="90"/>
        <v>105-19.6</v>
      </c>
      <c r="AC222" s="16" t="str">
        <f t="shared" si="91"/>
        <v>105-19.9</v>
      </c>
      <c r="AD222" s="16" t="str">
        <f t="shared" si="92"/>
        <v>105-19.5</v>
      </c>
      <c r="AE222" s="16">
        <f t="shared" si="93"/>
        <v>32</v>
      </c>
      <c r="AF222" s="16" t="str">
        <f t="shared" si="94"/>
        <v>GC_PBMZ_105_RI_1752</v>
      </c>
      <c r="AG222" s="16" t="str">
        <f t="shared" si="95"/>
        <v/>
      </c>
      <c r="AH222" s="12" t="str">
        <f t="shared" si="84"/>
        <v/>
      </c>
      <c r="AI222" s="12" t="str">
        <f>IF(ISNA(VLOOKUP(D222,Proben_Infos!L:O,3,0)),"",VLOOKUP(D222,Proben_Infos!L:O,3,0))</f>
        <v/>
      </c>
      <c r="AJ222" s="16" t="str">
        <f t="shared" si="96"/>
        <v/>
      </c>
      <c r="AK222" s="16">
        <f t="shared" si="97"/>
        <v>5</v>
      </c>
      <c r="AL222" s="16">
        <f t="shared" si="98"/>
        <v>4</v>
      </c>
      <c r="AM222" s="16">
        <f t="shared" si="99"/>
        <v>3</v>
      </c>
      <c r="AN222" s="16">
        <f t="shared" si="100"/>
        <v>2</v>
      </c>
      <c r="AO222" s="16">
        <f t="shared" si="101"/>
        <v>5</v>
      </c>
      <c r="AP222" s="16">
        <f t="shared" si="102"/>
        <v>5</v>
      </c>
    </row>
    <row r="223" spans="1:42" x14ac:dyDescent="0.25">
      <c r="A223" s="4" t="str">
        <f t="shared" si="79"/>
        <v>119-19.7</v>
      </c>
      <c r="B223" s="16">
        <v>19.709930252793299</v>
      </c>
      <c r="C223" s="16">
        <v>119</v>
      </c>
      <c r="D223" s="16" t="s">
        <v>730</v>
      </c>
      <c r="E223" s="16">
        <v>1574</v>
      </c>
      <c r="F223" s="16">
        <v>1752.9568047995599</v>
      </c>
      <c r="G223" s="16">
        <v>60.191754088854204</v>
      </c>
      <c r="H223" s="16" t="s">
        <v>731</v>
      </c>
      <c r="I223" s="16" t="s">
        <v>732</v>
      </c>
      <c r="J223" s="16" t="s">
        <v>5</v>
      </c>
      <c r="K223" s="16">
        <v>749378.96635861101</v>
      </c>
      <c r="L223" s="16">
        <v>89261.732134798294</v>
      </c>
      <c r="M223" s="4" t="str">
        <f>IF(ISERROR(VLOOKUP(A223,BW_2021_04_19!A:K,11,FALSE))=TRUE,(IF(ISERROR(VLOOKUP((CONCATENATE(ROUND(C223,0),"-",ROUND(B223-0.1,1))),BW_2021_04_19!A:K,11,FALSE))=TRUE,(IF(ISERROR(VLOOKUP((CONCATENATE(ROUND(C223,0),"-",ROUND(B223+0.1,1))),BW_2021_04_19!A:K,11,FALSE))=TRUE,(IF(ISERROR(VLOOKUP((CONCATENATE(ROUND(C223,0),"-",ROUND(B223-0.2,1))),BW_2021_04_19!A:K,11,FALSE))=TRUE, (IF(ISERROR(VLOOKUP((CONCATENATE(ROUND(C223,0),"-",ROUND(B223+0.2,1))),BW_2021_04_19!A:K,11,FALSE))=TRUE,"0",VLOOKUP((CONCATENATE(ROUND(C223,0),"-",ROUND(B223+0.2,1))),BW_2021_04_19!A:K,11,FALSE))),VLOOKUP((CONCATENATE(ROUND(C223,0),"-",ROUND(B223-0.2,1))),BW_2021_04_19!A:K,11,FALSE))),VLOOKUP((CONCATENATE(ROUND(C223,0),"-",ROUND(B223+0.1,1))),BW_2021_04_19!A:K,11,FALSE))),VLOOKUP((CONCATENATE(ROUND(C223,0),"-",ROUND(B223-0.1,1))),BW_2021_04_19!A:K,11,FALSE))),VLOOKUP(A223,BW_2021_04_19!A:K,11,FALSE))</f>
        <v>0</v>
      </c>
      <c r="N223" s="4" t="str">
        <f t="shared" si="80"/>
        <v>0</v>
      </c>
      <c r="O223" s="4">
        <f t="shared" si="81"/>
        <v>749379</v>
      </c>
      <c r="P223" s="4">
        <f>IF(O223="0","0",O223*1000/Proben_Infos!$J$3*Proben_Infos!$K$3*(0.05/Proben_Infos!$L$3)*(0.001/Proben_Infos!$M$3))</f>
        <v>2997516</v>
      </c>
      <c r="Q223" s="16">
        <f>ROUND(100/Proben_Infos!$H$3*P223,0)</f>
        <v>67</v>
      </c>
      <c r="R223" s="12">
        <f>B223+Proben_Infos!$D$3</f>
        <v>19.7020302527933</v>
      </c>
      <c r="S223" s="4" t="str">
        <f t="shared" si="82"/>
        <v>119-19.7</v>
      </c>
      <c r="T223" s="16">
        <f t="shared" si="86"/>
        <v>1574</v>
      </c>
      <c r="U223" s="4">
        <f>F223+Proben_Infos!$G$3</f>
        <v>1751.9568047995599</v>
      </c>
      <c r="V223" s="16">
        <f t="shared" si="87"/>
        <v>60.2</v>
      </c>
      <c r="W223" s="4" t="str">
        <f t="shared" si="83"/>
        <v>GC_PBMZ_119_RI_1752</v>
      </c>
      <c r="X223" s="4">
        <f>Proben_Infos!$A$3</f>
        <v>72100736</v>
      </c>
      <c r="Y223" s="12" t="str">
        <f>IF(ISNA(VLOOKUP(D223,Proben_Infos!C:E,3,0)),"",VLOOKUP(D223,Proben_Infos!C:E,3,0))</f>
        <v/>
      </c>
      <c r="Z223" s="16" t="str">
        <f t="shared" si="88"/>
        <v>119-19.7</v>
      </c>
      <c r="AA223" s="16" t="str">
        <f t="shared" si="89"/>
        <v>119-19.8</v>
      </c>
      <c r="AB223" s="16" t="str">
        <f t="shared" si="90"/>
        <v>119-19.6</v>
      </c>
      <c r="AC223" s="16" t="str">
        <f t="shared" si="91"/>
        <v>119-19.9</v>
      </c>
      <c r="AD223" s="16" t="str">
        <f t="shared" si="92"/>
        <v>119-19.5</v>
      </c>
      <c r="AE223" s="16">
        <f t="shared" si="93"/>
        <v>67</v>
      </c>
      <c r="AF223" s="16" t="str">
        <f t="shared" si="94"/>
        <v>GC_PBMZ_119_RI_1752</v>
      </c>
      <c r="AG223" s="16" t="str">
        <f t="shared" si="95"/>
        <v/>
      </c>
      <c r="AH223" s="12" t="str">
        <f t="shared" si="84"/>
        <v/>
      </c>
      <c r="AI223" s="12" t="str">
        <f>IF(ISNA(VLOOKUP(D223,Proben_Infos!L:O,3,0)),"",VLOOKUP(D223,Proben_Infos!L:O,3,0))</f>
        <v/>
      </c>
      <c r="AJ223" s="16" t="str">
        <f t="shared" si="96"/>
        <v/>
      </c>
      <c r="AK223" s="16">
        <f t="shared" si="97"/>
        <v>5</v>
      </c>
      <c r="AL223" s="16">
        <f t="shared" si="98"/>
        <v>4</v>
      </c>
      <c r="AM223" s="16">
        <f t="shared" si="99"/>
        <v>3</v>
      </c>
      <c r="AN223" s="16">
        <f t="shared" si="100"/>
        <v>2</v>
      </c>
      <c r="AO223" s="16">
        <f t="shared" si="101"/>
        <v>5</v>
      </c>
      <c r="AP223" s="16">
        <f t="shared" si="102"/>
        <v>5</v>
      </c>
    </row>
    <row r="224" spans="1:42" x14ac:dyDescent="0.25">
      <c r="A224" s="4" t="str">
        <f t="shared" si="79"/>
        <v>71-19.8</v>
      </c>
      <c r="B224" s="16">
        <v>19.752656586935402</v>
      </c>
      <c r="C224" s="16">
        <v>71.099998474121094</v>
      </c>
      <c r="D224" s="16" t="s">
        <v>203</v>
      </c>
      <c r="E224" s="16">
        <v>953</v>
      </c>
      <c r="F224" s="16">
        <v>1756.6018003542099</v>
      </c>
      <c r="G224" s="16">
        <v>63.506030553150701</v>
      </c>
      <c r="H224" s="16" t="s">
        <v>204</v>
      </c>
      <c r="I224" s="16" t="s">
        <v>139</v>
      </c>
      <c r="J224" s="16" t="s">
        <v>5</v>
      </c>
      <c r="K224" s="16">
        <v>215759.15950211301</v>
      </c>
      <c r="L224" s="16">
        <v>51078.640175934801</v>
      </c>
      <c r="M224" s="4">
        <f>IF(ISERROR(VLOOKUP(A224,BW_2021_04_19!A:K,11,FALSE))=TRUE,(IF(ISERROR(VLOOKUP((CONCATENATE(ROUND(C224,0),"-",ROUND(B224-0.1,1))),BW_2021_04_19!A:K,11,FALSE))=TRUE,(IF(ISERROR(VLOOKUP((CONCATENATE(ROUND(C224,0),"-",ROUND(B224+0.1,1))),BW_2021_04_19!A:K,11,FALSE))=TRUE,(IF(ISERROR(VLOOKUP((CONCATENATE(ROUND(C224,0),"-",ROUND(B224-0.2,1))),BW_2021_04_19!A:K,11,FALSE))=TRUE, (IF(ISERROR(VLOOKUP((CONCATENATE(ROUND(C224,0),"-",ROUND(B224+0.2,1))),BW_2021_04_19!A:K,11,FALSE))=TRUE,"0",VLOOKUP((CONCATENATE(ROUND(C224,0),"-",ROUND(B224+0.2,1))),BW_2021_04_19!A:K,11,FALSE))),VLOOKUP((CONCATENATE(ROUND(C224,0),"-",ROUND(B224-0.2,1))),BW_2021_04_19!A:K,11,FALSE))),VLOOKUP((CONCATENATE(ROUND(C224,0),"-",ROUND(B224+0.1,1))),BW_2021_04_19!A:K,11,FALSE))),VLOOKUP((CONCATENATE(ROUND(C224,0),"-",ROUND(B224-0.1,1))),BW_2021_04_19!A:K,11,FALSE))),VLOOKUP(A224,BW_2021_04_19!A:K,11,FALSE))</f>
        <v>288464.502672909</v>
      </c>
      <c r="N224" s="4">
        <f t="shared" si="80"/>
        <v>288464.502672909</v>
      </c>
      <c r="O224" s="4">
        <f t="shared" si="81"/>
        <v>0</v>
      </c>
      <c r="P224" s="4">
        <f>IF(O224="0","0",O224*1000/Proben_Infos!$J$3*Proben_Infos!$K$3*(0.05/Proben_Infos!$L$3)*(0.001/Proben_Infos!$M$3))</f>
        <v>0</v>
      </c>
      <c r="Q224" s="16">
        <f>ROUND(100/Proben_Infos!$H$3*P224,0)</f>
        <v>0</v>
      </c>
      <c r="R224" s="12">
        <f>B224+Proben_Infos!$D$3</f>
        <v>19.744756586935402</v>
      </c>
      <c r="S224" s="4" t="str">
        <f t="shared" si="82"/>
        <v>71-19.7</v>
      </c>
      <c r="T224" s="16">
        <f t="shared" si="86"/>
        <v>953</v>
      </c>
      <c r="U224" s="4">
        <f>F224+Proben_Infos!$G$3</f>
        <v>1755.6018003542099</v>
      </c>
      <c r="V224" s="16">
        <f t="shared" si="87"/>
        <v>63.5</v>
      </c>
      <c r="W224" s="4" t="str">
        <f t="shared" si="83"/>
        <v>GC_PBMZ_71_RI_1756</v>
      </c>
      <c r="X224" s="4">
        <f>Proben_Infos!$A$3</f>
        <v>72100736</v>
      </c>
      <c r="Y224" s="12" t="str">
        <f>IF(ISNA(VLOOKUP(D224,Proben_Infos!C:E,3,0)),"",VLOOKUP(D224,Proben_Infos!C:E,3,0))</f>
        <v/>
      </c>
      <c r="Z224" s="16" t="str">
        <f t="shared" si="88"/>
        <v>71-19.7</v>
      </c>
      <c r="AA224" s="16" t="str">
        <f t="shared" si="89"/>
        <v>71-19.8</v>
      </c>
      <c r="AB224" s="16" t="str">
        <f t="shared" si="90"/>
        <v>71-19.6</v>
      </c>
      <c r="AC224" s="16" t="str">
        <f t="shared" si="91"/>
        <v>71-19.9</v>
      </c>
      <c r="AD224" s="16" t="str">
        <f t="shared" si="92"/>
        <v>71-19.5</v>
      </c>
      <c r="AE224" s="16">
        <f t="shared" si="93"/>
        <v>0</v>
      </c>
      <c r="AF224" s="16" t="str">
        <f t="shared" si="94"/>
        <v>GC_PBMZ_71_RI_1756</v>
      </c>
      <c r="AG224" s="16" t="str">
        <f t="shared" si="95"/>
        <v/>
      </c>
      <c r="AH224" s="12" t="str">
        <f t="shared" si="84"/>
        <v/>
      </c>
      <c r="AI224" s="12" t="str">
        <f>IF(ISNA(VLOOKUP(D224,Proben_Infos!L:O,3,0)),"",VLOOKUP(D224,Proben_Infos!L:O,3,0))</f>
        <v/>
      </c>
      <c r="AJ224" s="16">
        <f t="shared" si="96"/>
        <v>6</v>
      </c>
      <c r="AK224" s="16">
        <f t="shared" si="97"/>
        <v>5</v>
      </c>
      <c r="AL224" s="16">
        <f t="shared" si="98"/>
        <v>4</v>
      </c>
      <c r="AM224" s="16">
        <f t="shared" si="99"/>
        <v>3</v>
      </c>
      <c r="AN224" s="16">
        <f t="shared" si="100"/>
        <v>2</v>
      </c>
      <c r="AO224" s="16">
        <f t="shared" si="101"/>
        <v>6</v>
      </c>
      <c r="AP224" s="16">
        <f t="shared" si="102"/>
        <v>6</v>
      </c>
    </row>
    <row r="225" spans="1:42" x14ac:dyDescent="0.25">
      <c r="A225" s="4" t="str">
        <f t="shared" si="79"/>
        <v>119-19.8</v>
      </c>
      <c r="B225" s="16">
        <v>19.821290534019401</v>
      </c>
      <c r="C225" s="16">
        <v>119</v>
      </c>
      <c r="D225" s="16" t="s">
        <v>342</v>
      </c>
      <c r="E225" s="16">
        <v>1672</v>
      </c>
      <c r="F225" s="16">
        <v>1762.4569816386099</v>
      </c>
      <c r="G225" s="16">
        <v>65.545314127393894</v>
      </c>
      <c r="H225" s="16" t="s">
        <v>343</v>
      </c>
      <c r="I225" s="16" t="s">
        <v>344</v>
      </c>
      <c r="J225" s="16" t="s">
        <v>5</v>
      </c>
      <c r="K225" s="16">
        <v>16895.489372369299</v>
      </c>
      <c r="L225" s="16">
        <v>36532.027129879498</v>
      </c>
      <c r="M225" s="4" t="str">
        <f>IF(ISERROR(VLOOKUP(A225,BW_2021_04_19!A:K,11,FALSE))=TRUE,(IF(ISERROR(VLOOKUP((CONCATENATE(ROUND(C225,0),"-",ROUND(B225-0.1,1))),BW_2021_04_19!A:K,11,FALSE))=TRUE,(IF(ISERROR(VLOOKUP((CONCATENATE(ROUND(C225,0),"-",ROUND(B225+0.1,1))),BW_2021_04_19!A:K,11,FALSE))=TRUE,(IF(ISERROR(VLOOKUP((CONCATENATE(ROUND(C225,0),"-",ROUND(B225-0.2,1))),BW_2021_04_19!A:K,11,FALSE))=TRUE, (IF(ISERROR(VLOOKUP((CONCATENATE(ROUND(C225,0),"-",ROUND(B225+0.2,1))),BW_2021_04_19!A:K,11,FALSE))=TRUE,"0",VLOOKUP((CONCATENATE(ROUND(C225,0),"-",ROUND(B225+0.2,1))),BW_2021_04_19!A:K,11,FALSE))),VLOOKUP((CONCATENATE(ROUND(C225,0),"-",ROUND(B225-0.2,1))),BW_2021_04_19!A:K,11,FALSE))),VLOOKUP((CONCATENATE(ROUND(C225,0),"-",ROUND(B225+0.1,1))),BW_2021_04_19!A:K,11,FALSE))),VLOOKUP((CONCATENATE(ROUND(C225,0),"-",ROUND(B225-0.1,1))),BW_2021_04_19!A:K,11,FALSE))),VLOOKUP(A225,BW_2021_04_19!A:K,11,FALSE))</f>
        <v>0</v>
      </c>
      <c r="N225" s="4" t="str">
        <f t="shared" si="80"/>
        <v>0</v>
      </c>
      <c r="O225" s="4">
        <f t="shared" si="81"/>
        <v>16895</v>
      </c>
      <c r="P225" s="4">
        <f>IF(O225="0","0",O225*1000/Proben_Infos!$J$3*Proben_Infos!$K$3*(0.05/Proben_Infos!$L$3)*(0.001/Proben_Infos!$M$3))</f>
        <v>67580</v>
      </c>
      <c r="Q225" s="16">
        <f>ROUND(100/Proben_Infos!$H$3*P225,0)</f>
        <v>2</v>
      </c>
      <c r="R225" s="12">
        <f>B225+Proben_Infos!$D$3</f>
        <v>19.813390534019401</v>
      </c>
      <c r="S225" s="4" t="str">
        <f t="shared" si="82"/>
        <v>119-19.8</v>
      </c>
      <c r="T225" s="16">
        <f t="shared" si="86"/>
        <v>1672</v>
      </c>
      <c r="U225" s="4">
        <f>F225+Proben_Infos!$G$3</f>
        <v>1761.4569816386099</v>
      </c>
      <c r="V225" s="16">
        <f t="shared" si="87"/>
        <v>65.5</v>
      </c>
      <c r="W225" s="4" t="str">
        <f t="shared" si="83"/>
        <v>GC_PBMZ_119_RI_1761</v>
      </c>
      <c r="X225" s="4">
        <f>Proben_Infos!$A$3</f>
        <v>72100736</v>
      </c>
      <c r="Y225" s="12" t="str">
        <f>IF(ISNA(VLOOKUP(D225,Proben_Infos!C:E,3,0)),"",VLOOKUP(D225,Proben_Infos!C:E,3,0))</f>
        <v/>
      </c>
      <c r="Z225" s="16" t="str">
        <f t="shared" si="88"/>
        <v>119-19.8</v>
      </c>
      <c r="AA225" s="16" t="str">
        <f t="shared" si="89"/>
        <v>119-19.9</v>
      </c>
      <c r="AB225" s="16" t="str">
        <f t="shared" si="90"/>
        <v>119-19.7</v>
      </c>
      <c r="AC225" s="16" t="str">
        <f t="shared" si="91"/>
        <v>119-20</v>
      </c>
      <c r="AD225" s="16" t="str">
        <f t="shared" si="92"/>
        <v>119-19.6</v>
      </c>
      <c r="AE225" s="16">
        <f t="shared" si="93"/>
        <v>2</v>
      </c>
      <c r="AF225" s="16" t="str">
        <f t="shared" si="94"/>
        <v>GC_PBMZ_119_RI_1761</v>
      </c>
      <c r="AG225" s="16" t="str">
        <f t="shared" si="95"/>
        <v/>
      </c>
      <c r="AH225" s="12" t="str">
        <f t="shared" si="84"/>
        <v/>
      </c>
      <c r="AI225" s="12" t="str">
        <f>IF(ISNA(VLOOKUP(D225,Proben_Infos!L:O,3,0)),"",VLOOKUP(D225,Proben_Infos!L:O,3,0))</f>
        <v/>
      </c>
      <c r="AJ225" s="16" t="str">
        <f t="shared" si="96"/>
        <v/>
      </c>
      <c r="AK225" s="16">
        <f t="shared" si="97"/>
        <v>5</v>
      </c>
      <c r="AL225" s="16" t="str">
        <f t="shared" si="98"/>
        <v/>
      </c>
      <c r="AM225" s="16">
        <f t="shared" si="99"/>
        <v>3</v>
      </c>
      <c r="AN225" s="16">
        <f t="shared" si="100"/>
        <v>2</v>
      </c>
      <c r="AO225" s="16">
        <f t="shared" si="101"/>
        <v>5</v>
      </c>
      <c r="AP225" s="16">
        <f t="shared" si="102"/>
        <v>5</v>
      </c>
    </row>
    <row r="226" spans="1:42" x14ac:dyDescent="0.25">
      <c r="A226" s="4" t="str">
        <f t="shared" si="79"/>
        <v>219-20</v>
      </c>
      <c r="B226" s="16">
        <v>19.992593178861501</v>
      </c>
      <c r="C226" s="16">
        <v>219</v>
      </c>
      <c r="D226" s="16" t="s">
        <v>283</v>
      </c>
      <c r="E226" s="16">
        <v>1772</v>
      </c>
      <c r="F226" s="16">
        <v>1777.0708583375699</v>
      </c>
      <c r="G226" s="16">
        <v>73.095242289740597</v>
      </c>
      <c r="H226" s="16" t="s">
        <v>284</v>
      </c>
      <c r="I226" s="16" t="s">
        <v>215</v>
      </c>
      <c r="J226" s="16" t="s">
        <v>1767</v>
      </c>
      <c r="K226" s="16">
        <v>1071975.7095956199</v>
      </c>
      <c r="L226" s="16">
        <v>197398.09941055399</v>
      </c>
      <c r="M226" s="4">
        <f>IF(ISERROR(VLOOKUP(A226,BW_2021_04_19!A:K,11,FALSE))=TRUE,(IF(ISERROR(VLOOKUP((CONCATENATE(ROUND(C226,0),"-",ROUND(B226-0.1,1))),BW_2021_04_19!A:K,11,FALSE))=TRUE,(IF(ISERROR(VLOOKUP((CONCATENATE(ROUND(C226,0),"-",ROUND(B226+0.1,1))),BW_2021_04_19!A:K,11,FALSE))=TRUE,(IF(ISERROR(VLOOKUP((CONCATENATE(ROUND(C226,0),"-",ROUND(B226-0.2,1))),BW_2021_04_19!A:K,11,FALSE))=TRUE, (IF(ISERROR(VLOOKUP((CONCATENATE(ROUND(C226,0),"-",ROUND(B226+0.2,1))),BW_2021_04_19!A:K,11,FALSE))=TRUE,"0",VLOOKUP((CONCATENATE(ROUND(C226,0),"-",ROUND(B226+0.2,1))),BW_2021_04_19!A:K,11,FALSE))),VLOOKUP((CONCATENATE(ROUND(C226,0),"-",ROUND(B226-0.2,1))),BW_2021_04_19!A:K,11,FALSE))),VLOOKUP((CONCATENATE(ROUND(C226,0),"-",ROUND(B226+0.1,1))),BW_2021_04_19!A:K,11,FALSE))),VLOOKUP((CONCATENATE(ROUND(C226,0),"-",ROUND(B226-0.1,1))),BW_2021_04_19!A:K,11,FALSE))),VLOOKUP(A226,BW_2021_04_19!A:K,11,FALSE))</f>
        <v>418136.57233497797</v>
      </c>
      <c r="N226" s="4">
        <f t="shared" si="80"/>
        <v>418136.57233497797</v>
      </c>
      <c r="O226" s="4">
        <f t="shared" si="81"/>
        <v>653839</v>
      </c>
      <c r="P226" s="4">
        <f>IF(O226="0","0",O226*1000/Proben_Infos!$J$3*Proben_Infos!$K$3*(0.05/Proben_Infos!$L$3)*(0.001/Proben_Infos!$M$3))</f>
        <v>2615356</v>
      </c>
      <c r="Q226" s="16">
        <f>ROUND(100/Proben_Infos!$H$3*P226,0)</f>
        <v>59</v>
      </c>
      <c r="R226" s="12">
        <f>B226+Proben_Infos!$D$3</f>
        <v>19.984693178861502</v>
      </c>
      <c r="S226" s="4" t="str">
        <f t="shared" si="82"/>
        <v>219-20</v>
      </c>
      <c r="T226" s="16">
        <f t="shared" si="86"/>
        <v>1772</v>
      </c>
      <c r="U226" s="4">
        <f>F226+Proben_Infos!$G$3</f>
        <v>1776.0708583375699</v>
      </c>
      <c r="V226" s="16">
        <f t="shared" si="87"/>
        <v>73.099999999999994</v>
      </c>
      <c r="W226" s="4" t="str">
        <f t="shared" si="83"/>
        <v>GC_PBMZ_219_RI_1776</v>
      </c>
      <c r="X226" s="4">
        <f>Proben_Infos!$A$3</f>
        <v>72100736</v>
      </c>
      <c r="Y226" s="12" t="str">
        <f>IF(ISNA(VLOOKUP(D226,Proben_Infos!C:E,3,0)),"",VLOOKUP(D226,Proben_Infos!C:E,3,0))</f>
        <v/>
      </c>
      <c r="Z226" s="16" t="str">
        <f t="shared" si="88"/>
        <v>219-20</v>
      </c>
      <c r="AA226" s="16" t="str">
        <f t="shared" si="89"/>
        <v>219-20.1</v>
      </c>
      <c r="AB226" s="16" t="str">
        <f t="shared" si="90"/>
        <v>219-19.9</v>
      </c>
      <c r="AC226" s="16" t="str">
        <f t="shared" si="91"/>
        <v>219-20.2</v>
      </c>
      <c r="AD226" s="16" t="str">
        <f t="shared" si="92"/>
        <v>219-19.8</v>
      </c>
      <c r="AE226" s="16">
        <f t="shared" si="93"/>
        <v>59</v>
      </c>
      <c r="AF226" s="16" t="str">
        <f t="shared" si="94"/>
        <v>GC_PBMZ_219_RI_1776</v>
      </c>
      <c r="AG226" s="16" t="str">
        <f t="shared" si="95"/>
        <v/>
      </c>
      <c r="AH226" s="12" t="str">
        <f t="shared" si="84"/>
        <v/>
      </c>
      <c r="AI226" s="12" t="str">
        <f>IF(ISNA(VLOOKUP(D226,Proben_Infos!L:O,3,0)),"",VLOOKUP(D226,Proben_Infos!L:O,3,0))</f>
        <v/>
      </c>
      <c r="AJ226" s="16" t="str">
        <f t="shared" si="96"/>
        <v/>
      </c>
      <c r="AK226" s="16">
        <f t="shared" si="97"/>
        <v>5</v>
      </c>
      <c r="AL226" s="16" t="str">
        <f t="shared" si="98"/>
        <v/>
      </c>
      <c r="AM226" s="16">
        <f t="shared" si="99"/>
        <v>3</v>
      </c>
      <c r="AN226" s="16">
        <f t="shared" si="100"/>
        <v>2</v>
      </c>
      <c r="AO226" s="16">
        <f t="shared" si="101"/>
        <v>5</v>
      </c>
      <c r="AP226" s="16">
        <f t="shared" si="102"/>
        <v>5</v>
      </c>
    </row>
    <row r="227" spans="1:42" x14ac:dyDescent="0.25">
      <c r="A227" s="4" t="str">
        <f t="shared" si="79"/>
        <v>115-20</v>
      </c>
      <c r="B227" s="16">
        <v>20.0366915757449</v>
      </c>
      <c r="C227" s="16">
        <v>115</v>
      </c>
      <c r="D227" s="16" t="s">
        <v>1509</v>
      </c>
      <c r="E227" s="16">
        <v>1051</v>
      </c>
      <c r="F227" s="16">
        <v>1780.8329049496899</v>
      </c>
      <c r="G227" s="16">
        <v>55.037078647069599</v>
      </c>
      <c r="H227" s="16" t="s">
        <v>1510</v>
      </c>
      <c r="I227" s="16" t="s">
        <v>658</v>
      </c>
      <c r="J227" s="16" t="s">
        <v>5</v>
      </c>
      <c r="K227" s="16">
        <v>2270526.6049925699</v>
      </c>
      <c r="L227" s="16">
        <v>352082.783516364</v>
      </c>
      <c r="M227" s="4" t="str">
        <f>IF(ISERROR(VLOOKUP(A227,BW_2021_04_19!A:K,11,FALSE))=TRUE,(IF(ISERROR(VLOOKUP((CONCATENATE(ROUND(C227,0),"-",ROUND(B227-0.1,1))),BW_2021_04_19!A:K,11,FALSE))=TRUE,(IF(ISERROR(VLOOKUP((CONCATENATE(ROUND(C227,0),"-",ROUND(B227+0.1,1))),BW_2021_04_19!A:K,11,FALSE))=TRUE,(IF(ISERROR(VLOOKUP((CONCATENATE(ROUND(C227,0),"-",ROUND(B227-0.2,1))),BW_2021_04_19!A:K,11,FALSE))=TRUE, (IF(ISERROR(VLOOKUP((CONCATENATE(ROUND(C227,0),"-",ROUND(B227+0.2,1))),BW_2021_04_19!A:K,11,FALSE))=TRUE,"0",VLOOKUP((CONCATENATE(ROUND(C227,0),"-",ROUND(B227+0.2,1))),BW_2021_04_19!A:K,11,FALSE))),VLOOKUP((CONCATENATE(ROUND(C227,0),"-",ROUND(B227-0.2,1))),BW_2021_04_19!A:K,11,FALSE))),VLOOKUP((CONCATENATE(ROUND(C227,0),"-",ROUND(B227+0.1,1))),BW_2021_04_19!A:K,11,FALSE))),VLOOKUP((CONCATENATE(ROUND(C227,0),"-",ROUND(B227-0.1,1))),BW_2021_04_19!A:K,11,FALSE))),VLOOKUP(A227,BW_2021_04_19!A:K,11,FALSE))</f>
        <v>0</v>
      </c>
      <c r="N227" s="4" t="str">
        <f t="shared" si="80"/>
        <v>0</v>
      </c>
      <c r="O227" s="4">
        <f t="shared" si="81"/>
        <v>2270527</v>
      </c>
      <c r="P227" s="4">
        <f>IF(O227="0","0",O227*1000/Proben_Infos!$J$3*Proben_Infos!$K$3*(0.05/Proben_Infos!$L$3)*(0.001/Proben_Infos!$M$3))</f>
        <v>9082108</v>
      </c>
      <c r="Q227" s="16">
        <f>ROUND(100/Proben_Infos!$H$3*P227,0)</f>
        <v>204</v>
      </c>
      <c r="R227" s="12">
        <f>B227+Proben_Infos!$D$3</f>
        <v>20.028791575744901</v>
      </c>
      <c r="S227" s="4" t="str">
        <f t="shared" si="82"/>
        <v>115-20</v>
      </c>
      <c r="T227" s="16">
        <f t="shared" si="86"/>
        <v>1051</v>
      </c>
      <c r="U227" s="4">
        <f>F227+Proben_Infos!$G$3</f>
        <v>1779.8329049496899</v>
      </c>
      <c r="V227" s="16">
        <f t="shared" si="87"/>
        <v>55</v>
      </c>
      <c r="W227" s="4" t="str">
        <f t="shared" si="83"/>
        <v>GC_PBMZ_115_RI_1780</v>
      </c>
      <c r="X227" s="4">
        <f>Proben_Infos!$A$3</f>
        <v>72100736</v>
      </c>
      <c r="Y227" s="12" t="str">
        <f>IF(ISNA(VLOOKUP(D227,Proben_Infos!C:E,3,0)),"",VLOOKUP(D227,Proben_Infos!C:E,3,0))</f>
        <v/>
      </c>
      <c r="Z227" s="16" t="str">
        <f t="shared" si="88"/>
        <v>115-20</v>
      </c>
      <c r="AA227" s="16" t="str">
        <f t="shared" si="89"/>
        <v>115-20.1</v>
      </c>
      <c r="AB227" s="16" t="str">
        <f t="shared" si="90"/>
        <v>115-19.9</v>
      </c>
      <c r="AC227" s="16" t="str">
        <f t="shared" si="91"/>
        <v>115-20.2</v>
      </c>
      <c r="AD227" s="16" t="str">
        <f t="shared" si="92"/>
        <v>115-19.8</v>
      </c>
      <c r="AE227" s="16">
        <f t="shared" si="93"/>
        <v>204</v>
      </c>
      <c r="AF227" s="16" t="str">
        <f t="shared" si="94"/>
        <v>GC_PBMZ_115_RI_1780</v>
      </c>
      <c r="AG227" s="16" t="str">
        <f t="shared" si="95"/>
        <v/>
      </c>
      <c r="AH227" s="12" t="str">
        <f t="shared" si="84"/>
        <v/>
      </c>
      <c r="AI227" s="12" t="str">
        <f>IF(ISNA(VLOOKUP(D227,Proben_Infos!L:O,3,0)),"",VLOOKUP(D227,Proben_Infos!L:O,3,0))</f>
        <v/>
      </c>
      <c r="AJ227" s="16" t="str">
        <f t="shared" si="96"/>
        <v/>
      </c>
      <c r="AK227" s="16">
        <f t="shared" si="97"/>
        <v>5</v>
      </c>
      <c r="AL227" s="16">
        <f t="shared" si="98"/>
        <v>4</v>
      </c>
      <c r="AM227" s="16">
        <f t="shared" si="99"/>
        <v>3</v>
      </c>
      <c r="AN227" s="16">
        <f t="shared" si="100"/>
        <v>2</v>
      </c>
      <c r="AO227" s="16">
        <f t="shared" si="101"/>
        <v>5</v>
      </c>
      <c r="AP227" s="16">
        <f t="shared" si="102"/>
        <v>5</v>
      </c>
    </row>
    <row r="228" spans="1:42" x14ac:dyDescent="0.25">
      <c r="A228" s="4" t="str">
        <f t="shared" si="79"/>
        <v>130-20</v>
      </c>
      <c r="B228" s="16">
        <v>20.038773989450799</v>
      </c>
      <c r="C228" s="16">
        <v>130</v>
      </c>
      <c r="D228" s="16"/>
      <c r="E228" s="16">
        <v>1777</v>
      </c>
      <c r="F228" s="16">
        <v>1781.01055624727</v>
      </c>
      <c r="G228" s="16">
        <v>98.557140796977905</v>
      </c>
      <c r="H228" s="16" t="s">
        <v>1859</v>
      </c>
      <c r="I228" s="16"/>
      <c r="J228" s="16" t="s">
        <v>18</v>
      </c>
      <c r="K228" s="16">
        <v>8277370.1081240503</v>
      </c>
      <c r="L228" s="16">
        <v>940523.28232693498</v>
      </c>
      <c r="M228" s="4" t="str">
        <f>IF(ISERROR(VLOOKUP(A228,BW_2021_04_19!A:K,11,FALSE))=TRUE,(IF(ISERROR(VLOOKUP((CONCATENATE(ROUND(C228,0),"-",ROUND(B228-0.1,1))),BW_2021_04_19!A:K,11,FALSE))=TRUE,(IF(ISERROR(VLOOKUP((CONCATENATE(ROUND(C228,0),"-",ROUND(B228+0.1,1))),BW_2021_04_19!A:K,11,FALSE))=TRUE,(IF(ISERROR(VLOOKUP((CONCATENATE(ROUND(C228,0),"-",ROUND(B228-0.2,1))),BW_2021_04_19!A:K,11,FALSE))=TRUE, (IF(ISERROR(VLOOKUP((CONCATENATE(ROUND(C228,0),"-",ROUND(B228+0.2,1))),BW_2021_04_19!A:K,11,FALSE))=TRUE,"0",VLOOKUP((CONCATENATE(ROUND(C228,0),"-",ROUND(B228+0.2,1))),BW_2021_04_19!A:K,11,FALSE))),VLOOKUP((CONCATENATE(ROUND(C228,0),"-",ROUND(B228-0.2,1))),BW_2021_04_19!A:K,11,FALSE))),VLOOKUP((CONCATENATE(ROUND(C228,0),"-",ROUND(B228+0.1,1))),BW_2021_04_19!A:K,11,FALSE))),VLOOKUP((CONCATENATE(ROUND(C228,0),"-",ROUND(B228-0.1,1))),BW_2021_04_19!A:K,11,FALSE))),VLOOKUP(A228,BW_2021_04_19!A:K,11,FALSE))</f>
        <v>0</v>
      </c>
      <c r="N228" s="4" t="str">
        <f t="shared" si="80"/>
        <v>0</v>
      </c>
      <c r="O228" s="4">
        <f t="shared" si="81"/>
        <v>8277370</v>
      </c>
      <c r="P228" s="4">
        <f>IF(O228="0","0",O228*1000/Proben_Infos!$J$3*Proben_Infos!$K$3*(0.05/Proben_Infos!$L$3)*(0.001/Proben_Infos!$M$3))</f>
        <v>33109480</v>
      </c>
      <c r="Q228" s="16">
        <f>ROUND(100/Proben_Infos!$H$3*P228,0)</f>
        <v>745</v>
      </c>
      <c r="R228" s="12">
        <f>B228+Proben_Infos!$D$3</f>
        <v>20.0308739894508</v>
      </c>
      <c r="S228" s="4" t="str">
        <f t="shared" si="82"/>
        <v>130-20</v>
      </c>
      <c r="T228" s="16">
        <f t="shared" si="86"/>
        <v>1777</v>
      </c>
      <c r="U228" s="4">
        <f>F228+Proben_Infos!$G$3</f>
        <v>1780.01055624727</v>
      </c>
      <c r="V228" s="16">
        <f t="shared" si="87"/>
        <v>98.6</v>
      </c>
      <c r="W228" s="4" t="str">
        <f t="shared" si="83"/>
        <v>GC_PBMZ_130_RI_1780</v>
      </c>
      <c r="X228" s="4">
        <f>Proben_Infos!$A$3</f>
        <v>72100736</v>
      </c>
      <c r="Y228" s="12" t="str">
        <f>IF(ISNA(VLOOKUP(D228,Proben_Infos!C:E,3,0)),"",VLOOKUP(D228,Proben_Infos!C:E,3,0))</f>
        <v/>
      </c>
      <c r="Z228" s="16" t="str">
        <f t="shared" si="88"/>
        <v>130-20</v>
      </c>
      <c r="AA228" s="16" t="str">
        <f t="shared" si="89"/>
        <v>130-20.1</v>
      </c>
      <c r="AB228" s="16" t="str">
        <f t="shared" si="90"/>
        <v>130-19.9</v>
      </c>
      <c r="AC228" s="16" t="str">
        <f t="shared" si="91"/>
        <v>130-20.2</v>
      </c>
      <c r="AD228" s="16" t="str">
        <f t="shared" si="92"/>
        <v>130-19.8</v>
      </c>
      <c r="AE228" s="16">
        <f t="shared" si="93"/>
        <v>745</v>
      </c>
      <c r="AF228" s="16" t="str">
        <f t="shared" si="94"/>
        <v>GC_BPMZ_130_RI_1777</v>
      </c>
      <c r="AG228" s="16">
        <f t="shared" si="95"/>
        <v>0</v>
      </c>
      <c r="AH228" s="12" t="str">
        <f t="shared" si="84"/>
        <v>T</v>
      </c>
      <c r="AI228" s="12" t="str">
        <f>IF(ISNA(VLOOKUP(D228,Proben_Infos!L:O,3,0)),"",VLOOKUP(D228,Proben_Infos!L:O,3,0))</f>
        <v/>
      </c>
      <c r="AJ228" s="16" t="str">
        <f t="shared" si="96"/>
        <v/>
      </c>
      <c r="AK228" s="16" t="str">
        <f t="shared" si="97"/>
        <v/>
      </c>
      <c r="AL228" s="16" t="str">
        <f t="shared" si="98"/>
        <v/>
      </c>
      <c r="AM228" s="16" t="str">
        <f t="shared" si="99"/>
        <v/>
      </c>
      <c r="AN228" s="16">
        <f t="shared" si="100"/>
        <v>2</v>
      </c>
      <c r="AO228" s="16">
        <f t="shared" si="101"/>
        <v>2</v>
      </c>
      <c r="AP228" s="16">
        <f t="shared" si="102"/>
        <v>2</v>
      </c>
    </row>
    <row r="229" spans="1:42" x14ac:dyDescent="0.25">
      <c r="A229" s="4" t="str">
        <f t="shared" si="79"/>
        <v>166-20</v>
      </c>
      <c r="B229" s="16">
        <v>20.043847210915501</v>
      </c>
      <c r="C229" s="16">
        <v>166</v>
      </c>
      <c r="D229" s="16" t="s">
        <v>1511</v>
      </c>
      <c r="E229" s="16">
        <v>1705</v>
      </c>
      <c r="F229" s="16">
        <v>1781.44335419397</v>
      </c>
      <c r="G229" s="16">
        <v>59.0692288088811</v>
      </c>
      <c r="H229" s="16" t="s">
        <v>1512</v>
      </c>
      <c r="I229" s="16" t="s">
        <v>633</v>
      </c>
      <c r="J229" s="16" t="s">
        <v>5</v>
      </c>
      <c r="K229" s="16">
        <v>144924.49387046901</v>
      </c>
      <c r="L229" s="16">
        <v>65715.797247468698</v>
      </c>
      <c r="M229" s="4" t="str">
        <f>IF(ISERROR(VLOOKUP(A229,BW_2021_04_19!A:K,11,FALSE))=TRUE,(IF(ISERROR(VLOOKUP((CONCATENATE(ROUND(C229,0),"-",ROUND(B229-0.1,1))),BW_2021_04_19!A:K,11,FALSE))=TRUE,(IF(ISERROR(VLOOKUP((CONCATENATE(ROUND(C229,0),"-",ROUND(B229+0.1,1))),BW_2021_04_19!A:K,11,FALSE))=TRUE,(IF(ISERROR(VLOOKUP((CONCATENATE(ROUND(C229,0),"-",ROUND(B229-0.2,1))),BW_2021_04_19!A:K,11,FALSE))=TRUE, (IF(ISERROR(VLOOKUP((CONCATENATE(ROUND(C229,0),"-",ROUND(B229+0.2,1))),BW_2021_04_19!A:K,11,FALSE))=TRUE,"0",VLOOKUP((CONCATENATE(ROUND(C229,0),"-",ROUND(B229+0.2,1))),BW_2021_04_19!A:K,11,FALSE))),VLOOKUP((CONCATENATE(ROUND(C229,0),"-",ROUND(B229-0.2,1))),BW_2021_04_19!A:K,11,FALSE))),VLOOKUP((CONCATENATE(ROUND(C229,0),"-",ROUND(B229+0.1,1))),BW_2021_04_19!A:K,11,FALSE))),VLOOKUP((CONCATENATE(ROUND(C229,0),"-",ROUND(B229-0.1,1))),BW_2021_04_19!A:K,11,FALSE))),VLOOKUP(A229,BW_2021_04_19!A:K,11,FALSE))</f>
        <v>0</v>
      </c>
      <c r="N229" s="4" t="str">
        <f t="shared" si="80"/>
        <v>0</v>
      </c>
      <c r="O229" s="4">
        <f t="shared" si="81"/>
        <v>144924</v>
      </c>
      <c r="P229" s="4">
        <f>IF(O229="0","0",O229*1000/Proben_Infos!$J$3*Proben_Infos!$K$3*(0.05/Proben_Infos!$L$3)*(0.001/Proben_Infos!$M$3))</f>
        <v>579696</v>
      </c>
      <c r="Q229" s="16">
        <f>ROUND(100/Proben_Infos!$H$3*P229,0)</f>
        <v>13</v>
      </c>
      <c r="R229" s="12">
        <f>B229+Proben_Infos!$D$3</f>
        <v>20.035947210915502</v>
      </c>
      <c r="S229" s="4" t="str">
        <f t="shared" si="82"/>
        <v>166-20</v>
      </c>
      <c r="T229" s="16">
        <f t="shared" si="86"/>
        <v>1705</v>
      </c>
      <c r="U229" s="4">
        <f>F229+Proben_Infos!$G$3</f>
        <v>1780.44335419397</v>
      </c>
      <c r="V229" s="16">
        <f t="shared" si="87"/>
        <v>59.1</v>
      </c>
      <c r="W229" s="4" t="str">
        <f t="shared" si="83"/>
        <v>GC_PBMZ_166_RI_1780</v>
      </c>
      <c r="X229" s="4">
        <f>Proben_Infos!$A$3</f>
        <v>72100736</v>
      </c>
      <c r="Y229" s="12" t="str">
        <f>IF(ISNA(VLOOKUP(D229,Proben_Infos!C:E,3,0)),"",VLOOKUP(D229,Proben_Infos!C:E,3,0))</f>
        <v/>
      </c>
      <c r="Z229" s="16" t="str">
        <f t="shared" si="88"/>
        <v>166-20</v>
      </c>
      <c r="AA229" s="16" t="str">
        <f t="shared" si="89"/>
        <v>166-20.1</v>
      </c>
      <c r="AB229" s="16" t="str">
        <f t="shared" si="90"/>
        <v>166-19.9</v>
      </c>
      <c r="AC229" s="16" t="str">
        <f t="shared" si="91"/>
        <v>166-20.2</v>
      </c>
      <c r="AD229" s="16" t="str">
        <f t="shared" si="92"/>
        <v>166-19.8</v>
      </c>
      <c r="AE229" s="16">
        <f t="shared" si="93"/>
        <v>13</v>
      </c>
      <c r="AF229" s="16" t="str">
        <f t="shared" si="94"/>
        <v>GC_PBMZ_166_RI_1780</v>
      </c>
      <c r="AG229" s="16" t="str">
        <f t="shared" si="95"/>
        <v/>
      </c>
      <c r="AH229" s="12" t="str">
        <f t="shared" si="84"/>
        <v/>
      </c>
      <c r="AI229" s="12" t="str">
        <f>IF(ISNA(VLOOKUP(D229,Proben_Infos!L:O,3,0)),"",VLOOKUP(D229,Proben_Infos!L:O,3,0))</f>
        <v/>
      </c>
      <c r="AJ229" s="16" t="str">
        <f t="shared" si="96"/>
        <v/>
      </c>
      <c r="AK229" s="16">
        <f t="shared" si="97"/>
        <v>5</v>
      </c>
      <c r="AL229" s="16" t="str">
        <f t="shared" si="98"/>
        <v/>
      </c>
      <c r="AM229" s="16">
        <f t="shared" si="99"/>
        <v>3</v>
      </c>
      <c r="AN229" s="16">
        <f t="shared" si="100"/>
        <v>2</v>
      </c>
      <c r="AO229" s="16">
        <f t="shared" si="101"/>
        <v>5</v>
      </c>
      <c r="AP229" s="16">
        <f t="shared" si="102"/>
        <v>5</v>
      </c>
    </row>
    <row r="230" spans="1:42" x14ac:dyDescent="0.25">
      <c r="A230" s="4" t="str">
        <f t="shared" si="79"/>
        <v>125-20.2</v>
      </c>
      <c r="B230" s="16">
        <v>20.181001555326699</v>
      </c>
      <c r="C230" s="16">
        <v>125</v>
      </c>
      <c r="D230" s="16" t="s">
        <v>1513</v>
      </c>
      <c r="E230" s="16">
        <v>1281</v>
      </c>
      <c r="F230" s="16">
        <v>1793.1440298011601</v>
      </c>
      <c r="G230" s="16">
        <v>60.319384778144197</v>
      </c>
      <c r="H230" s="16" t="s">
        <v>1514</v>
      </c>
      <c r="I230" s="16" t="s">
        <v>1515</v>
      </c>
      <c r="J230" s="16" t="s">
        <v>5</v>
      </c>
      <c r="K230" s="16">
        <v>377193.42237260501</v>
      </c>
      <c r="L230" s="16">
        <v>38731.228455608798</v>
      </c>
      <c r="M230" s="4" t="str">
        <f>IF(ISERROR(VLOOKUP(A230,BW_2021_04_19!A:K,11,FALSE))=TRUE,(IF(ISERROR(VLOOKUP((CONCATENATE(ROUND(C230,0),"-",ROUND(B230-0.1,1))),BW_2021_04_19!A:K,11,FALSE))=TRUE,(IF(ISERROR(VLOOKUP((CONCATENATE(ROUND(C230,0),"-",ROUND(B230+0.1,1))),BW_2021_04_19!A:K,11,FALSE))=TRUE,(IF(ISERROR(VLOOKUP((CONCATENATE(ROUND(C230,0),"-",ROUND(B230-0.2,1))),BW_2021_04_19!A:K,11,FALSE))=TRUE, (IF(ISERROR(VLOOKUP((CONCATENATE(ROUND(C230,0),"-",ROUND(B230+0.2,1))),BW_2021_04_19!A:K,11,FALSE))=TRUE,"0",VLOOKUP((CONCATENATE(ROUND(C230,0),"-",ROUND(B230+0.2,1))),BW_2021_04_19!A:K,11,FALSE))),VLOOKUP((CONCATENATE(ROUND(C230,0),"-",ROUND(B230-0.2,1))),BW_2021_04_19!A:K,11,FALSE))),VLOOKUP((CONCATENATE(ROUND(C230,0),"-",ROUND(B230+0.1,1))),BW_2021_04_19!A:K,11,FALSE))),VLOOKUP((CONCATENATE(ROUND(C230,0),"-",ROUND(B230-0.1,1))),BW_2021_04_19!A:K,11,FALSE))),VLOOKUP(A230,BW_2021_04_19!A:K,11,FALSE))</f>
        <v>0</v>
      </c>
      <c r="N230" s="4" t="str">
        <f t="shared" si="80"/>
        <v>0</v>
      </c>
      <c r="O230" s="4">
        <f t="shared" si="81"/>
        <v>377193</v>
      </c>
      <c r="P230" s="4">
        <f>IF(O230="0","0",O230*1000/Proben_Infos!$J$3*Proben_Infos!$K$3*(0.05/Proben_Infos!$L$3)*(0.001/Proben_Infos!$M$3))</f>
        <v>1508772</v>
      </c>
      <c r="Q230" s="16">
        <f>ROUND(100/Proben_Infos!$H$3*P230,0)</f>
        <v>34</v>
      </c>
      <c r="R230" s="12">
        <f>B230+Proben_Infos!$D$3</f>
        <v>20.173101555326699</v>
      </c>
      <c r="S230" s="4" t="str">
        <f t="shared" si="82"/>
        <v>125-20.2</v>
      </c>
      <c r="T230" s="16">
        <f t="shared" si="86"/>
        <v>1281</v>
      </c>
      <c r="U230" s="4">
        <f>F230+Proben_Infos!$G$3</f>
        <v>1792.1440298011601</v>
      </c>
      <c r="V230" s="16">
        <f t="shared" si="87"/>
        <v>60.3</v>
      </c>
      <c r="W230" s="4" t="str">
        <f t="shared" si="83"/>
        <v>GC_PBMZ_125_RI_1792</v>
      </c>
      <c r="X230" s="4">
        <f>Proben_Infos!$A$3</f>
        <v>72100736</v>
      </c>
      <c r="Y230" s="12" t="str">
        <f>IF(ISNA(VLOOKUP(D230,Proben_Infos!C:E,3,0)),"",VLOOKUP(D230,Proben_Infos!C:E,3,0))</f>
        <v/>
      </c>
      <c r="Z230" s="16" t="str">
        <f t="shared" si="88"/>
        <v>125-20.2</v>
      </c>
      <c r="AA230" s="16" t="str">
        <f t="shared" si="89"/>
        <v>125-20.3</v>
      </c>
      <c r="AB230" s="16" t="str">
        <f t="shared" si="90"/>
        <v>125-20.1</v>
      </c>
      <c r="AC230" s="16" t="str">
        <f t="shared" si="91"/>
        <v>125-20.4</v>
      </c>
      <c r="AD230" s="16" t="str">
        <f t="shared" si="92"/>
        <v>125-20</v>
      </c>
      <c r="AE230" s="16">
        <f t="shared" si="93"/>
        <v>34</v>
      </c>
      <c r="AF230" s="16" t="str">
        <f t="shared" si="94"/>
        <v>GC_PBMZ_125_RI_1792</v>
      </c>
      <c r="AG230" s="16" t="str">
        <f t="shared" si="95"/>
        <v/>
      </c>
      <c r="AH230" s="12" t="str">
        <f t="shared" si="84"/>
        <v/>
      </c>
      <c r="AI230" s="12" t="str">
        <f>IF(ISNA(VLOOKUP(D230,Proben_Infos!L:O,3,0)),"",VLOOKUP(D230,Proben_Infos!L:O,3,0))</f>
        <v/>
      </c>
      <c r="AJ230" s="16" t="str">
        <f t="shared" si="96"/>
        <v/>
      </c>
      <c r="AK230" s="16">
        <f t="shared" si="97"/>
        <v>5</v>
      </c>
      <c r="AL230" s="16">
        <f t="shared" si="98"/>
        <v>4</v>
      </c>
      <c r="AM230" s="16">
        <f t="shared" si="99"/>
        <v>3</v>
      </c>
      <c r="AN230" s="16">
        <f t="shared" si="100"/>
        <v>2</v>
      </c>
      <c r="AO230" s="16">
        <f t="shared" si="101"/>
        <v>5</v>
      </c>
      <c r="AP230" s="16">
        <f t="shared" si="102"/>
        <v>5</v>
      </c>
    </row>
    <row r="231" spans="1:42" x14ac:dyDescent="0.25">
      <c r="A231" s="4" t="str">
        <f t="shared" si="79"/>
        <v>97-20.2</v>
      </c>
      <c r="B231" s="16">
        <v>20.1823786229013</v>
      </c>
      <c r="C231" s="16">
        <v>97.099998474121094</v>
      </c>
      <c r="D231" s="16" t="s">
        <v>569</v>
      </c>
      <c r="E231" s="16"/>
      <c r="F231" s="16">
        <v>1793.26150782235</v>
      </c>
      <c r="G231" s="16">
        <v>84.743128887105598</v>
      </c>
      <c r="H231" s="16" t="s">
        <v>570</v>
      </c>
      <c r="I231" s="16" t="s">
        <v>571</v>
      </c>
      <c r="J231" s="16" t="s">
        <v>141</v>
      </c>
      <c r="K231" s="16">
        <v>785694.67099223996</v>
      </c>
      <c r="L231" s="16">
        <v>111106.446828341</v>
      </c>
      <c r="M231" s="4">
        <f>IF(ISERROR(VLOOKUP(A231,BW_2021_04_19!A:K,11,FALSE))=TRUE,(IF(ISERROR(VLOOKUP((CONCATENATE(ROUND(C231,0),"-",ROUND(B231-0.1,1))),BW_2021_04_19!A:K,11,FALSE))=TRUE,(IF(ISERROR(VLOOKUP((CONCATENATE(ROUND(C231,0),"-",ROUND(B231+0.1,1))),BW_2021_04_19!A:K,11,FALSE))=TRUE,(IF(ISERROR(VLOOKUP((CONCATENATE(ROUND(C231,0),"-",ROUND(B231-0.2,1))),BW_2021_04_19!A:K,11,FALSE))=TRUE, (IF(ISERROR(VLOOKUP((CONCATENATE(ROUND(C231,0),"-",ROUND(B231+0.2,1))),BW_2021_04_19!A:K,11,FALSE))=TRUE,"0",VLOOKUP((CONCATENATE(ROUND(C231,0),"-",ROUND(B231+0.2,1))),BW_2021_04_19!A:K,11,FALSE))),VLOOKUP((CONCATENATE(ROUND(C231,0),"-",ROUND(B231-0.2,1))),BW_2021_04_19!A:K,11,FALSE))),VLOOKUP((CONCATENATE(ROUND(C231,0),"-",ROUND(B231+0.1,1))),BW_2021_04_19!A:K,11,FALSE))),VLOOKUP((CONCATENATE(ROUND(C231,0),"-",ROUND(B231-0.1,1))),BW_2021_04_19!A:K,11,FALSE))),VLOOKUP(A231,BW_2021_04_19!A:K,11,FALSE))</f>
        <v>581421.11526167195</v>
      </c>
      <c r="N231" s="4">
        <f t="shared" si="80"/>
        <v>581421.11526167195</v>
      </c>
      <c r="O231" s="4">
        <f t="shared" si="81"/>
        <v>204274</v>
      </c>
      <c r="P231" s="4">
        <f>IF(O231="0","0",O231*1000/Proben_Infos!$J$3*Proben_Infos!$K$3*(0.05/Proben_Infos!$L$3)*(0.001/Proben_Infos!$M$3))</f>
        <v>817096</v>
      </c>
      <c r="Q231" s="16">
        <f>ROUND(100/Proben_Infos!$H$3*P231,0)</f>
        <v>18</v>
      </c>
      <c r="R231" s="12">
        <f>B231+Proben_Infos!$D$3</f>
        <v>20.174478622901301</v>
      </c>
      <c r="S231" s="4" t="str">
        <f t="shared" si="82"/>
        <v>97-20.2</v>
      </c>
      <c r="T231" s="16" t="str">
        <f t="shared" si="86"/>
        <v/>
      </c>
      <c r="U231" s="4">
        <f>F231+Proben_Infos!$G$3</f>
        <v>1792.26150782235</v>
      </c>
      <c r="V231" s="16">
        <f t="shared" si="87"/>
        <v>84.7</v>
      </c>
      <c r="W231" s="4" t="str">
        <f t="shared" si="83"/>
        <v>GC_PBMZ_97_RI_1792</v>
      </c>
      <c r="X231" s="4">
        <f>Proben_Infos!$A$3</f>
        <v>72100736</v>
      </c>
      <c r="Y231" s="12" t="str">
        <f>IF(ISNA(VLOOKUP(D231,Proben_Infos!C:E,3,0)),"",VLOOKUP(D231,Proben_Infos!C:E,3,0))</f>
        <v/>
      </c>
      <c r="Z231" s="16" t="str">
        <f t="shared" si="88"/>
        <v>97-20.2</v>
      </c>
      <c r="AA231" s="16" t="str">
        <f t="shared" si="89"/>
        <v>97-20.3</v>
      </c>
      <c r="AB231" s="16" t="str">
        <f t="shared" si="90"/>
        <v>97-20.1</v>
      </c>
      <c r="AC231" s="16" t="str">
        <f t="shared" si="91"/>
        <v>97-20.4</v>
      </c>
      <c r="AD231" s="16" t="str">
        <f t="shared" si="92"/>
        <v>97-20</v>
      </c>
      <c r="AE231" s="16">
        <f t="shared" si="93"/>
        <v>18</v>
      </c>
      <c r="AF231" s="16" t="str">
        <f t="shared" si="94"/>
        <v>GC_PBMZ_97_RI_1792</v>
      </c>
      <c r="AG231" s="16" t="str">
        <f t="shared" si="95"/>
        <v/>
      </c>
      <c r="AH231" s="12" t="str">
        <f t="shared" si="84"/>
        <v/>
      </c>
      <c r="AI231" s="12" t="str">
        <f>IF(ISNA(VLOOKUP(D231,Proben_Infos!L:O,3,0)),"",VLOOKUP(D231,Proben_Infos!L:O,3,0))</f>
        <v/>
      </c>
      <c r="AJ231" s="16" t="str">
        <f t="shared" si="96"/>
        <v/>
      </c>
      <c r="AK231" s="16" t="str">
        <f t="shared" si="97"/>
        <v/>
      </c>
      <c r="AL231" s="16" t="str">
        <f t="shared" si="98"/>
        <v/>
      </c>
      <c r="AM231" s="16">
        <f t="shared" si="99"/>
        <v>3</v>
      </c>
      <c r="AN231" s="16">
        <f t="shared" si="100"/>
        <v>2</v>
      </c>
      <c r="AO231" s="16">
        <f t="shared" si="101"/>
        <v>3</v>
      </c>
      <c r="AP231" s="16">
        <f t="shared" si="102"/>
        <v>4</v>
      </c>
    </row>
    <row r="232" spans="1:42" x14ac:dyDescent="0.25">
      <c r="A232" s="4" t="str">
        <f t="shared" si="79"/>
        <v>125-20.4</v>
      </c>
      <c r="B232" s="16">
        <v>20.374066240404701</v>
      </c>
      <c r="C232" s="16">
        <v>125.09999847412099</v>
      </c>
      <c r="D232" s="16" t="s">
        <v>28</v>
      </c>
      <c r="E232" s="16">
        <v>1814</v>
      </c>
      <c r="F232" s="16">
        <v>1810.60003515218</v>
      </c>
      <c r="G232" s="16">
        <v>92.747914805263306</v>
      </c>
      <c r="H232" s="16" t="s">
        <v>157</v>
      </c>
      <c r="I232" s="16" t="s">
        <v>29</v>
      </c>
      <c r="J232" s="16" t="s">
        <v>18</v>
      </c>
      <c r="K232" s="16">
        <v>1649348.9797287299</v>
      </c>
      <c r="L232" s="16">
        <v>345999.76798715402</v>
      </c>
      <c r="M232" s="4" t="str">
        <f>IF(ISERROR(VLOOKUP(A232,BW_2021_04_19!A:K,11,FALSE))=TRUE,(IF(ISERROR(VLOOKUP((CONCATENATE(ROUND(C232,0),"-",ROUND(B232-0.1,1))),BW_2021_04_19!A:K,11,FALSE))=TRUE,(IF(ISERROR(VLOOKUP((CONCATENATE(ROUND(C232,0),"-",ROUND(B232+0.1,1))),BW_2021_04_19!A:K,11,FALSE))=TRUE,(IF(ISERROR(VLOOKUP((CONCATENATE(ROUND(C232,0),"-",ROUND(B232-0.2,1))),BW_2021_04_19!A:K,11,FALSE))=TRUE, (IF(ISERROR(VLOOKUP((CONCATENATE(ROUND(C232,0),"-",ROUND(B232+0.2,1))),BW_2021_04_19!A:K,11,FALSE))=TRUE,"0",VLOOKUP((CONCATENATE(ROUND(C232,0),"-",ROUND(B232+0.2,1))),BW_2021_04_19!A:K,11,FALSE))),VLOOKUP((CONCATENATE(ROUND(C232,0),"-",ROUND(B232-0.2,1))),BW_2021_04_19!A:K,11,FALSE))),VLOOKUP((CONCATENATE(ROUND(C232,0),"-",ROUND(B232+0.1,1))),BW_2021_04_19!A:K,11,FALSE))),VLOOKUP((CONCATENATE(ROUND(C232,0),"-",ROUND(B232-0.1,1))),BW_2021_04_19!A:K,11,FALSE))),VLOOKUP(A232,BW_2021_04_19!A:K,11,FALSE))</f>
        <v>0</v>
      </c>
      <c r="N232" s="4" t="str">
        <f t="shared" si="80"/>
        <v>0</v>
      </c>
      <c r="O232" s="4">
        <f t="shared" si="81"/>
        <v>1649349</v>
      </c>
      <c r="P232" s="4">
        <f>IF(O232="0","0",O232*1000/Proben_Infos!$J$3*Proben_Infos!$K$3*(0.05/Proben_Infos!$L$3)*(0.001/Proben_Infos!$M$3))</f>
        <v>6597396</v>
      </c>
      <c r="Q232" s="16">
        <f>ROUND(100/Proben_Infos!$H$3*P232,0)</f>
        <v>148</v>
      </c>
      <c r="R232" s="12">
        <f>B232+Proben_Infos!$D$3</f>
        <v>20.366166240404702</v>
      </c>
      <c r="S232" s="4" t="str">
        <f t="shared" si="82"/>
        <v>125-20.4</v>
      </c>
      <c r="T232" s="16">
        <f t="shared" si="86"/>
        <v>1814</v>
      </c>
      <c r="U232" s="4">
        <f>F232+Proben_Infos!$G$3</f>
        <v>1809.60003515218</v>
      </c>
      <c r="V232" s="16">
        <f t="shared" si="87"/>
        <v>92.7</v>
      </c>
      <c r="W232" s="4" t="str">
        <f t="shared" si="83"/>
        <v>GC_PBMZ_125_RI_1810</v>
      </c>
      <c r="X232" s="4">
        <f>Proben_Infos!$A$3</f>
        <v>72100736</v>
      </c>
      <c r="Y232" s="12" t="str">
        <f>IF(ISNA(VLOOKUP(D232,Proben_Infos!C:E,3,0)),"",VLOOKUP(D232,Proben_Infos!C:E,3,0))</f>
        <v/>
      </c>
      <c r="Z232" s="16" t="str">
        <f t="shared" si="88"/>
        <v>125-20.4</v>
      </c>
      <c r="AA232" s="16" t="str">
        <f t="shared" si="89"/>
        <v>125-20.5</v>
      </c>
      <c r="AB232" s="16" t="str">
        <f t="shared" si="90"/>
        <v>125-20.3</v>
      </c>
      <c r="AC232" s="16" t="str">
        <f t="shared" si="91"/>
        <v>125-20.6</v>
      </c>
      <c r="AD232" s="16" t="str">
        <f t="shared" si="92"/>
        <v>125-20.2</v>
      </c>
      <c r="AE232" s="16">
        <f t="shared" si="93"/>
        <v>148</v>
      </c>
      <c r="AF232" s="16" t="str">
        <f t="shared" si="94"/>
        <v>Tris(2-chloroisopropyl)phosphate</v>
      </c>
      <c r="AG232" s="16" t="str">
        <f t="shared" si="95"/>
        <v>13674-84-5</v>
      </c>
      <c r="AH232" s="12" t="str">
        <f t="shared" si="84"/>
        <v>T</v>
      </c>
      <c r="AI232" s="12" t="str">
        <f>IF(ISNA(VLOOKUP(D232,Proben_Infos!L:O,3,0)),"",VLOOKUP(D232,Proben_Infos!L:O,3,0))</f>
        <v>x</v>
      </c>
      <c r="AJ232" s="16" t="str">
        <f t="shared" si="96"/>
        <v/>
      </c>
      <c r="AK232" s="16" t="str">
        <f t="shared" si="97"/>
        <v/>
      </c>
      <c r="AL232" s="16" t="str">
        <f t="shared" si="98"/>
        <v/>
      </c>
      <c r="AM232" s="16" t="str">
        <f t="shared" si="99"/>
        <v/>
      </c>
      <c r="AN232" s="16">
        <f t="shared" si="100"/>
        <v>1</v>
      </c>
      <c r="AO232" s="16">
        <f t="shared" si="101"/>
        <v>1</v>
      </c>
      <c r="AP232" s="16">
        <f t="shared" si="102"/>
        <v>1</v>
      </c>
    </row>
    <row r="233" spans="1:42" x14ac:dyDescent="0.25">
      <c r="A233" s="4" t="str">
        <f t="shared" si="79"/>
        <v>118-20.4</v>
      </c>
      <c r="B233" s="16">
        <v>20.436402918235</v>
      </c>
      <c r="C233" s="16">
        <v>118</v>
      </c>
      <c r="D233" s="16" t="s">
        <v>1860</v>
      </c>
      <c r="E233" s="16">
        <v>3431</v>
      </c>
      <c r="F233" s="16">
        <v>1816.46315383449</v>
      </c>
      <c r="G233" s="16">
        <v>56.652128898637898</v>
      </c>
      <c r="H233" s="16" t="s">
        <v>1861</v>
      </c>
      <c r="I233" s="16" t="s">
        <v>1862</v>
      </c>
      <c r="J233" s="16" t="s">
        <v>5</v>
      </c>
      <c r="K233" s="16">
        <v>83239.007829789</v>
      </c>
      <c r="L233" s="16">
        <v>20912.3424628299</v>
      </c>
      <c r="M233" s="4" t="str">
        <f>IF(ISERROR(VLOOKUP(A233,BW_2021_04_19!A:K,11,FALSE))=TRUE,(IF(ISERROR(VLOOKUP((CONCATENATE(ROUND(C233,0),"-",ROUND(B233-0.1,1))),BW_2021_04_19!A:K,11,FALSE))=TRUE,(IF(ISERROR(VLOOKUP((CONCATENATE(ROUND(C233,0),"-",ROUND(B233+0.1,1))),BW_2021_04_19!A:K,11,FALSE))=TRUE,(IF(ISERROR(VLOOKUP((CONCATENATE(ROUND(C233,0),"-",ROUND(B233-0.2,1))),BW_2021_04_19!A:K,11,FALSE))=TRUE, (IF(ISERROR(VLOOKUP((CONCATENATE(ROUND(C233,0),"-",ROUND(B233+0.2,1))),BW_2021_04_19!A:K,11,FALSE))=TRUE,"0",VLOOKUP((CONCATENATE(ROUND(C233,0),"-",ROUND(B233+0.2,1))),BW_2021_04_19!A:K,11,FALSE))),VLOOKUP((CONCATENATE(ROUND(C233,0),"-",ROUND(B233-0.2,1))),BW_2021_04_19!A:K,11,FALSE))),VLOOKUP((CONCATENATE(ROUND(C233,0),"-",ROUND(B233+0.1,1))),BW_2021_04_19!A:K,11,FALSE))),VLOOKUP((CONCATENATE(ROUND(C233,0),"-",ROUND(B233-0.1,1))),BW_2021_04_19!A:K,11,FALSE))),VLOOKUP(A233,BW_2021_04_19!A:K,11,FALSE))</f>
        <v>0</v>
      </c>
      <c r="N233" s="4" t="str">
        <f t="shared" si="80"/>
        <v>0</v>
      </c>
      <c r="O233" s="4">
        <f t="shared" si="81"/>
        <v>83239</v>
      </c>
      <c r="P233" s="4">
        <f>IF(O233="0","0",O233*1000/Proben_Infos!$J$3*Proben_Infos!$K$3*(0.05/Proben_Infos!$L$3)*(0.001/Proben_Infos!$M$3))</f>
        <v>332956</v>
      </c>
      <c r="Q233" s="16">
        <f>ROUND(100/Proben_Infos!$H$3*P233,0)</f>
        <v>7</v>
      </c>
      <c r="R233" s="12">
        <f>B233+Proben_Infos!$D$3</f>
        <v>20.428502918235001</v>
      </c>
      <c r="S233" s="4" t="str">
        <f t="shared" si="82"/>
        <v>118-20.4</v>
      </c>
      <c r="T233" s="16">
        <f t="shared" si="86"/>
        <v>3431</v>
      </c>
      <c r="U233" s="4">
        <f>F233+Proben_Infos!$G$3</f>
        <v>1815.46315383449</v>
      </c>
      <c r="V233" s="16">
        <f t="shared" si="87"/>
        <v>56.7</v>
      </c>
      <c r="W233" s="4" t="str">
        <f t="shared" si="83"/>
        <v>GC_PBMZ_118_RI_1815</v>
      </c>
      <c r="X233" s="4">
        <f>Proben_Infos!$A$3</f>
        <v>72100736</v>
      </c>
      <c r="Y233" s="12" t="str">
        <f>IF(ISNA(VLOOKUP(D233,Proben_Infos!C:E,3,0)),"",VLOOKUP(D233,Proben_Infos!C:E,3,0))</f>
        <v/>
      </c>
      <c r="Z233" s="16" t="str">
        <f t="shared" si="88"/>
        <v>118-20.4</v>
      </c>
      <c r="AA233" s="16" t="str">
        <f t="shared" si="89"/>
        <v>118-20.5</v>
      </c>
      <c r="AB233" s="16" t="str">
        <f t="shared" si="90"/>
        <v>118-20.3</v>
      </c>
      <c r="AC233" s="16" t="str">
        <f t="shared" si="91"/>
        <v>118-20.6</v>
      </c>
      <c r="AD233" s="16" t="str">
        <f t="shared" si="92"/>
        <v>118-20.2</v>
      </c>
      <c r="AE233" s="16">
        <f t="shared" si="93"/>
        <v>7</v>
      </c>
      <c r="AF233" s="16" t="str">
        <f t="shared" si="94"/>
        <v>GC_PBMZ_118_RI_1815</v>
      </c>
      <c r="AG233" s="16" t="str">
        <f t="shared" si="95"/>
        <v/>
      </c>
      <c r="AH233" s="12" t="str">
        <f t="shared" si="84"/>
        <v/>
      </c>
      <c r="AI233" s="12" t="str">
        <f>IF(ISNA(VLOOKUP(D233,Proben_Infos!L:O,3,0)),"",VLOOKUP(D233,Proben_Infos!L:O,3,0))</f>
        <v/>
      </c>
      <c r="AJ233" s="16" t="str">
        <f t="shared" si="96"/>
        <v/>
      </c>
      <c r="AK233" s="16">
        <f t="shared" si="97"/>
        <v>5</v>
      </c>
      <c r="AL233" s="16">
        <f t="shared" si="98"/>
        <v>4</v>
      </c>
      <c r="AM233" s="16">
        <f t="shared" si="99"/>
        <v>3</v>
      </c>
      <c r="AN233" s="16">
        <f t="shared" si="100"/>
        <v>2</v>
      </c>
      <c r="AO233" s="16">
        <f t="shared" si="101"/>
        <v>5</v>
      </c>
      <c r="AP233" s="16">
        <f t="shared" si="102"/>
        <v>5</v>
      </c>
    </row>
    <row r="234" spans="1:42" x14ac:dyDescent="0.25">
      <c r="A234" s="4" t="str">
        <f t="shared" si="79"/>
        <v>181-20.4</v>
      </c>
      <c r="B234" s="16">
        <v>20.449561350189899</v>
      </c>
      <c r="C234" s="16">
        <v>181</v>
      </c>
      <c r="D234" s="16" t="s">
        <v>222</v>
      </c>
      <c r="E234" s="16">
        <v>1607</v>
      </c>
      <c r="F234" s="16">
        <v>1817.7007791124099</v>
      </c>
      <c r="G234" s="16">
        <v>61.659007649112397</v>
      </c>
      <c r="H234" s="16" t="s">
        <v>1863</v>
      </c>
      <c r="I234" s="16" t="s">
        <v>223</v>
      </c>
      <c r="J234" s="16" t="s">
        <v>5</v>
      </c>
      <c r="K234" s="16">
        <v>609187.90423542797</v>
      </c>
      <c r="L234" s="16">
        <v>117021.043027491</v>
      </c>
      <c r="M234" s="4" t="str">
        <f>IF(ISERROR(VLOOKUP(A234,BW_2021_04_19!A:K,11,FALSE))=TRUE,(IF(ISERROR(VLOOKUP((CONCATENATE(ROUND(C234,0),"-",ROUND(B234-0.1,1))),BW_2021_04_19!A:K,11,FALSE))=TRUE,(IF(ISERROR(VLOOKUP((CONCATENATE(ROUND(C234,0),"-",ROUND(B234+0.1,1))),BW_2021_04_19!A:K,11,FALSE))=TRUE,(IF(ISERROR(VLOOKUP((CONCATENATE(ROUND(C234,0),"-",ROUND(B234-0.2,1))),BW_2021_04_19!A:K,11,FALSE))=TRUE, (IF(ISERROR(VLOOKUP((CONCATENATE(ROUND(C234,0),"-",ROUND(B234+0.2,1))),BW_2021_04_19!A:K,11,FALSE))=TRUE,"0",VLOOKUP((CONCATENATE(ROUND(C234,0),"-",ROUND(B234+0.2,1))),BW_2021_04_19!A:K,11,FALSE))),VLOOKUP((CONCATENATE(ROUND(C234,0),"-",ROUND(B234-0.2,1))),BW_2021_04_19!A:K,11,FALSE))),VLOOKUP((CONCATENATE(ROUND(C234,0),"-",ROUND(B234+0.1,1))),BW_2021_04_19!A:K,11,FALSE))),VLOOKUP((CONCATENATE(ROUND(C234,0),"-",ROUND(B234-0.1,1))),BW_2021_04_19!A:K,11,FALSE))),VLOOKUP(A234,BW_2021_04_19!A:K,11,FALSE))</f>
        <v>0</v>
      </c>
      <c r="N234" s="4" t="str">
        <f t="shared" si="80"/>
        <v>0</v>
      </c>
      <c r="O234" s="4">
        <f t="shared" si="81"/>
        <v>609188</v>
      </c>
      <c r="P234" s="4">
        <f>IF(O234="0","0",O234*1000/Proben_Infos!$J$3*Proben_Infos!$K$3*(0.05/Proben_Infos!$L$3)*(0.001/Proben_Infos!$M$3))</f>
        <v>2436752</v>
      </c>
      <c r="Q234" s="16">
        <f>ROUND(100/Proben_Infos!$H$3*P234,0)</f>
        <v>55</v>
      </c>
      <c r="R234" s="12">
        <f>B234+Proben_Infos!$D$3</f>
        <v>20.4416613501899</v>
      </c>
      <c r="S234" s="4" t="str">
        <f t="shared" si="82"/>
        <v>181-20.4</v>
      </c>
      <c r="T234" s="16">
        <f t="shared" si="86"/>
        <v>1607</v>
      </c>
      <c r="U234" s="4">
        <f>F234+Proben_Infos!$G$3</f>
        <v>1816.7007791124099</v>
      </c>
      <c r="V234" s="16">
        <f t="shared" si="87"/>
        <v>61.7</v>
      </c>
      <c r="W234" s="4" t="str">
        <f t="shared" si="83"/>
        <v>GC_PBMZ_181_RI_1817</v>
      </c>
      <c r="X234" s="4">
        <f>Proben_Infos!$A$3</f>
        <v>72100736</v>
      </c>
      <c r="Y234" s="12" t="str">
        <f>IF(ISNA(VLOOKUP(D234,Proben_Infos!C:E,3,0)),"",VLOOKUP(D234,Proben_Infos!C:E,3,0))</f>
        <v/>
      </c>
      <c r="Z234" s="16" t="str">
        <f t="shared" si="88"/>
        <v>181-20.4</v>
      </c>
      <c r="AA234" s="16" t="str">
        <f t="shared" si="89"/>
        <v>181-20.5</v>
      </c>
      <c r="AB234" s="16" t="str">
        <f t="shared" si="90"/>
        <v>181-20.3</v>
      </c>
      <c r="AC234" s="16" t="str">
        <f t="shared" si="91"/>
        <v>181-20.6</v>
      </c>
      <c r="AD234" s="16" t="str">
        <f t="shared" si="92"/>
        <v>181-20.2</v>
      </c>
      <c r="AE234" s="16">
        <f t="shared" si="93"/>
        <v>55</v>
      </c>
      <c r="AF234" s="16" t="str">
        <f t="shared" si="94"/>
        <v>GC_PBMZ_181_RI_1817</v>
      </c>
      <c r="AG234" s="16" t="str">
        <f t="shared" si="95"/>
        <v/>
      </c>
      <c r="AH234" s="12" t="str">
        <f t="shared" si="84"/>
        <v/>
      </c>
      <c r="AI234" s="12" t="str">
        <f>IF(ISNA(VLOOKUP(D234,Proben_Infos!L:O,3,0)),"",VLOOKUP(D234,Proben_Infos!L:O,3,0))</f>
        <v/>
      </c>
      <c r="AJ234" s="16" t="str">
        <f t="shared" si="96"/>
        <v/>
      </c>
      <c r="AK234" s="16">
        <f t="shared" si="97"/>
        <v>5</v>
      </c>
      <c r="AL234" s="16">
        <f t="shared" si="98"/>
        <v>4</v>
      </c>
      <c r="AM234" s="16">
        <f t="shared" si="99"/>
        <v>3</v>
      </c>
      <c r="AN234" s="16">
        <f t="shared" si="100"/>
        <v>2</v>
      </c>
      <c r="AO234" s="16">
        <f t="shared" si="101"/>
        <v>5</v>
      </c>
      <c r="AP234" s="16">
        <f t="shared" si="102"/>
        <v>5</v>
      </c>
    </row>
    <row r="235" spans="1:42" x14ac:dyDescent="0.25">
      <c r="A235" s="4" t="str">
        <f t="shared" si="79"/>
        <v>179-20.5</v>
      </c>
      <c r="B235" s="16">
        <v>20.471313850950601</v>
      </c>
      <c r="C235" s="16">
        <v>179</v>
      </c>
      <c r="D235" s="16" t="s">
        <v>1516</v>
      </c>
      <c r="E235" s="16">
        <v>1475</v>
      </c>
      <c r="F235" s="16">
        <v>1819.7467253841201</v>
      </c>
      <c r="G235" s="16">
        <v>53.739394691288098</v>
      </c>
      <c r="H235" s="16" t="s">
        <v>1517</v>
      </c>
      <c r="I235" s="16" t="s">
        <v>550</v>
      </c>
      <c r="J235" s="16" t="s">
        <v>5</v>
      </c>
      <c r="K235" s="16">
        <v>214541.91126636599</v>
      </c>
      <c r="L235" s="16">
        <v>44110.430613068304</v>
      </c>
      <c r="M235" s="4" t="str">
        <f>IF(ISERROR(VLOOKUP(A235,BW_2021_04_19!A:K,11,FALSE))=TRUE,(IF(ISERROR(VLOOKUP((CONCATENATE(ROUND(C235,0),"-",ROUND(B235-0.1,1))),BW_2021_04_19!A:K,11,FALSE))=TRUE,(IF(ISERROR(VLOOKUP((CONCATENATE(ROUND(C235,0),"-",ROUND(B235+0.1,1))),BW_2021_04_19!A:K,11,FALSE))=TRUE,(IF(ISERROR(VLOOKUP((CONCATENATE(ROUND(C235,0),"-",ROUND(B235-0.2,1))),BW_2021_04_19!A:K,11,FALSE))=TRUE, (IF(ISERROR(VLOOKUP((CONCATENATE(ROUND(C235,0),"-",ROUND(B235+0.2,1))),BW_2021_04_19!A:K,11,FALSE))=TRUE,"0",VLOOKUP((CONCATENATE(ROUND(C235,0),"-",ROUND(B235+0.2,1))),BW_2021_04_19!A:K,11,FALSE))),VLOOKUP((CONCATENATE(ROUND(C235,0),"-",ROUND(B235-0.2,1))),BW_2021_04_19!A:K,11,FALSE))),VLOOKUP((CONCATENATE(ROUND(C235,0),"-",ROUND(B235+0.1,1))),BW_2021_04_19!A:K,11,FALSE))),VLOOKUP((CONCATENATE(ROUND(C235,0),"-",ROUND(B235-0.1,1))),BW_2021_04_19!A:K,11,FALSE))),VLOOKUP(A235,BW_2021_04_19!A:K,11,FALSE))</f>
        <v>0</v>
      </c>
      <c r="N235" s="4" t="str">
        <f t="shared" si="80"/>
        <v>0</v>
      </c>
      <c r="O235" s="4">
        <f t="shared" si="81"/>
        <v>214542</v>
      </c>
      <c r="P235" s="4">
        <f>IF(O235="0","0",O235*1000/Proben_Infos!$J$3*Proben_Infos!$K$3*(0.05/Proben_Infos!$L$3)*(0.001/Proben_Infos!$M$3))</f>
        <v>858168</v>
      </c>
      <c r="Q235" s="16">
        <f>ROUND(100/Proben_Infos!$H$3*P235,0)</f>
        <v>19</v>
      </c>
      <c r="R235" s="12">
        <f>B235+Proben_Infos!$D$3</f>
        <v>20.463413850950602</v>
      </c>
      <c r="S235" s="4" t="str">
        <f t="shared" si="82"/>
        <v>179-20.5</v>
      </c>
      <c r="T235" s="16">
        <f t="shared" si="86"/>
        <v>1475</v>
      </c>
      <c r="U235" s="4">
        <f>F235+Proben_Infos!$G$3</f>
        <v>1818.7467253841201</v>
      </c>
      <c r="V235" s="16">
        <f t="shared" si="87"/>
        <v>53.7</v>
      </c>
      <c r="W235" s="4" t="str">
        <f t="shared" si="83"/>
        <v>GC_PBMZ_179_RI_1819</v>
      </c>
      <c r="X235" s="4">
        <f>Proben_Infos!$A$3</f>
        <v>72100736</v>
      </c>
      <c r="Y235" s="12" t="str">
        <f>IF(ISNA(VLOOKUP(D235,Proben_Infos!C:E,3,0)),"",VLOOKUP(D235,Proben_Infos!C:E,3,0))</f>
        <v/>
      </c>
      <c r="Z235" s="16" t="str">
        <f t="shared" si="88"/>
        <v>179-20.5</v>
      </c>
      <c r="AA235" s="16" t="str">
        <f t="shared" si="89"/>
        <v>179-20.6</v>
      </c>
      <c r="AB235" s="16" t="str">
        <f t="shared" si="90"/>
        <v>179-20.4</v>
      </c>
      <c r="AC235" s="16" t="str">
        <f t="shared" si="91"/>
        <v>179-20.7</v>
      </c>
      <c r="AD235" s="16" t="str">
        <f t="shared" si="92"/>
        <v>179-20.3</v>
      </c>
      <c r="AE235" s="16">
        <f t="shared" si="93"/>
        <v>19</v>
      </c>
      <c r="AF235" s="16" t="str">
        <f t="shared" si="94"/>
        <v>GC_PBMZ_179_RI_1819</v>
      </c>
      <c r="AG235" s="16" t="str">
        <f t="shared" si="95"/>
        <v/>
      </c>
      <c r="AH235" s="12" t="str">
        <f t="shared" si="84"/>
        <v/>
      </c>
      <c r="AI235" s="12" t="str">
        <f>IF(ISNA(VLOOKUP(D235,Proben_Infos!L:O,3,0)),"",VLOOKUP(D235,Proben_Infos!L:O,3,0))</f>
        <v/>
      </c>
      <c r="AJ235" s="16" t="str">
        <f t="shared" si="96"/>
        <v/>
      </c>
      <c r="AK235" s="16">
        <f t="shared" si="97"/>
        <v>5</v>
      </c>
      <c r="AL235" s="16">
        <f t="shared" si="98"/>
        <v>4</v>
      </c>
      <c r="AM235" s="16">
        <f t="shared" si="99"/>
        <v>3</v>
      </c>
      <c r="AN235" s="16">
        <f t="shared" si="100"/>
        <v>2</v>
      </c>
      <c r="AO235" s="16">
        <f t="shared" si="101"/>
        <v>5</v>
      </c>
      <c r="AP235" s="16">
        <f t="shared" si="102"/>
        <v>5</v>
      </c>
    </row>
    <row r="236" spans="1:42" x14ac:dyDescent="0.25">
      <c r="A236" s="4" t="str">
        <f t="shared" si="79"/>
        <v>99-20.5</v>
      </c>
      <c r="B236" s="16">
        <v>20.525075493260498</v>
      </c>
      <c r="C236" s="16">
        <v>99.099998474121094</v>
      </c>
      <c r="D236" s="16" t="s">
        <v>28</v>
      </c>
      <c r="E236" s="16">
        <v>1814</v>
      </c>
      <c r="F236" s="16">
        <v>1824.80331326127</v>
      </c>
      <c r="G236" s="16">
        <v>63.771866354291397</v>
      </c>
      <c r="H236" s="16" t="s">
        <v>157</v>
      </c>
      <c r="I236" s="16" t="s">
        <v>29</v>
      </c>
      <c r="J236" s="16" t="s">
        <v>18</v>
      </c>
      <c r="K236" s="16">
        <v>484337.64016937598</v>
      </c>
      <c r="L236" s="16">
        <v>87286.796343814698</v>
      </c>
      <c r="M236" s="4" t="str">
        <f>IF(ISERROR(VLOOKUP(A236,BW_2021_04_19!A:K,11,FALSE))=TRUE,(IF(ISERROR(VLOOKUP((CONCATENATE(ROUND(C236,0),"-",ROUND(B236-0.1,1))),BW_2021_04_19!A:K,11,FALSE))=TRUE,(IF(ISERROR(VLOOKUP((CONCATENATE(ROUND(C236,0),"-",ROUND(B236+0.1,1))),BW_2021_04_19!A:K,11,FALSE))=TRUE,(IF(ISERROR(VLOOKUP((CONCATENATE(ROUND(C236,0),"-",ROUND(B236-0.2,1))),BW_2021_04_19!A:K,11,FALSE))=TRUE, (IF(ISERROR(VLOOKUP((CONCATENATE(ROUND(C236,0),"-",ROUND(B236+0.2,1))),BW_2021_04_19!A:K,11,FALSE))=TRUE,"0",VLOOKUP((CONCATENATE(ROUND(C236,0),"-",ROUND(B236+0.2,1))),BW_2021_04_19!A:K,11,FALSE))),VLOOKUP((CONCATENATE(ROUND(C236,0),"-",ROUND(B236-0.2,1))),BW_2021_04_19!A:K,11,FALSE))),VLOOKUP((CONCATENATE(ROUND(C236,0),"-",ROUND(B236+0.1,1))),BW_2021_04_19!A:K,11,FALSE))),VLOOKUP((CONCATENATE(ROUND(C236,0),"-",ROUND(B236-0.1,1))),BW_2021_04_19!A:K,11,FALSE))),VLOOKUP(A236,BW_2021_04_19!A:K,11,FALSE))</f>
        <v>0</v>
      </c>
      <c r="N236" s="4" t="str">
        <f t="shared" si="80"/>
        <v>0</v>
      </c>
      <c r="O236" s="4">
        <f t="shared" si="81"/>
        <v>484338</v>
      </c>
      <c r="P236" s="4">
        <f>IF(O236="0","0",O236*1000/Proben_Infos!$J$3*Proben_Infos!$K$3*(0.05/Proben_Infos!$L$3)*(0.001/Proben_Infos!$M$3))</f>
        <v>1937352</v>
      </c>
      <c r="Q236" s="16">
        <f>ROUND(100/Proben_Infos!$H$3*P236,0)</f>
        <v>44</v>
      </c>
      <c r="R236" s="12">
        <f>B236+Proben_Infos!$D$3</f>
        <v>20.517175493260499</v>
      </c>
      <c r="S236" s="4" t="str">
        <f t="shared" si="82"/>
        <v>99-20.5</v>
      </c>
      <c r="T236" s="16">
        <f t="shared" si="86"/>
        <v>1814</v>
      </c>
      <c r="U236" s="4">
        <f>F236+Proben_Infos!$G$3</f>
        <v>1823.80331326127</v>
      </c>
      <c r="V236" s="16">
        <f t="shared" si="87"/>
        <v>63.8</v>
      </c>
      <c r="W236" s="4" t="str">
        <f t="shared" si="83"/>
        <v>GC_PBMZ_99_RI_1824</v>
      </c>
      <c r="X236" s="4">
        <f>Proben_Infos!$A$3</f>
        <v>72100736</v>
      </c>
      <c r="Y236" s="12" t="str">
        <f>IF(ISNA(VLOOKUP(D236,Proben_Infos!C:E,3,0)),"",VLOOKUP(D236,Proben_Infos!C:E,3,0))</f>
        <v/>
      </c>
      <c r="Z236" s="16" t="str">
        <f t="shared" si="88"/>
        <v>99-20.5</v>
      </c>
      <c r="AA236" s="16" t="str">
        <f t="shared" si="89"/>
        <v>99-20.6</v>
      </c>
      <c r="AB236" s="16" t="str">
        <f t="shared" si="90"/>
        <v>99-20.4</v>
      </c>
      <c r="AC236" s="16" t="str">
        <f t="shared" si="91"/>
        <v>99-20.7</v>
      </c>
      <c r="AD236" s="16" t="str">
        <f t="shared" si="92"/>
        <v>99-20.3</v>
      </c>
      <c r="AE236" s="16">
        <f t="shared" si="93"/>
        <v>44</v>
      </c>
      <c r="AF236" s="16" t="str">
        <f t="shared" si="94"/>
        <v>GC_PBMZ_99_RI_1824</v>
      </c>
      <c r="AG236" s="16" t="str">
        <f t="shared" si="95"/>
        <v/>
      </c>
      <c r="AH236" s="12" t="str">
        <f t="shared" si="84"/>
        <v>T</v>
      </c>
      <c r="AI236" s="12" t="str">
        <f>IF(ISNA(VLOOKUP(D236,Proben_Infos!L:O,3,0)),"",VLOOKUP(D236,Proben_Infos!L:O,3,0))</f>
        <v>x</v>
      </c>
      <c r="AJ236" s="16" t="str">
        <f t="shared" si="96"/>
        <v/>
      </c>
      <c r="AK236" s="16">
        <f t="shared" si="97"/>
        <v>5</v>
      </c>
      <c r="AL236" s="16" t="str">
        <f t="shared" si="98"/>
        <v/>
      </c>
      <c r="AM236" s="16" t="str">
        <f t="shared" si="99"/>
        <v/>
      </c>
      <c r="AN236" s="16">
        <f t="shared" si="100"/>
        <v>1</v>
      </c>
      <c r="AO236" s="16">
        <f t="shared" si="101"/>
        <v>5</v>
      </c>
      <c r="AP236" s="16">
        <f t="shared" si="102"/>
        <v>5</v>
      </c>
    </row>
    <row r="237" spans="1:42" x14ac:dyDescent="0.25">
      <c r="A237" s="4" t="str">
        <f t="shared" si="79"/>
        <v>229-20.6</v>
      </c>
      <c r="B237" s="16">
        <v>20.551000800850002</v>
      </c>
      <c r="C237" s="16">
        <v>229</v>
      </c>
      <c r="D237" s="16" t="s">
        <v>13</v>
      </c>
      <c r="E237" s="16">
        <v>1827</v>
      </c>
      <c r="F237" s="16">
        <v>1827.2417357207801</v>
      </c>
      <c r="G237" s="16">
        <v>61.751756355011402</v>
      </c>
      <c r="H237" s="16" t="s">
        <v>156</v>
      </c>
      <c r="I237" s="16" t="s">
        <v>14</v>
      </c>
      <c r="J237" s="16" t="s">
        <v>18</v>
      </c>
      <c r="K237" s="16">
        <v>645673.97215593106</v>
      </c>
      <c r="L237" s="16">
        <v>73247.282330496106</v>
      </c>
      <c r="M237" s="4">
        <f>IF(ISERROR(VLOOKUP(A237,BW_2021_04_19!A:K,11,FALSE))=TRUE,(IF(ISERROR(VLOOKUP((CONCATENATE(ROUND(C237,0),"-",ROUND(B237-0.1,1))),BW_2021_04_19!A:K,11,FALSE))=TRUE,(IF(ISERROR(VLOOKUP((CONCATENATE(ROUND(C237,0),"-",ROUND(B237+0.1,1))),BW_2021_04_19!A:K,11,FALSE))=TRUE,(IF(ISERROR(VLOOKUP((CONCATENATE(ROUND(C237,0),"-",ROUND(B237-0.2,1))),BW_2021_04_19!A:K,11,FALSE))=TRUE, (IF(ISERROR(VLOOKUP((CONCATENATE(ROUND(C237,0),"-",ROUND(B237+0.2,1))),BW_2021_04_19!A:K,11,FALSE))=TRUE,"0",VLOOKUP((CONCATENATE(ROUND(C237,0),"-",ROUND(B237+0.2,1))),BW_2021_04_19!A:K,11,FALSE))),VLOOKUP((CONCATENATE(ROUND(C237,0),"-",ROUND(B237-0.2,1))),BW_2021_04_19!A:K,11,FALSE))),VLOOKUP((CONCATENATE(ROUND(C237,0),"-",ROUND(B237+0.1,1))),BW_2021_04_19!A:K,11,FALSE))),VLOOKUP((CONCATENATE(ROUND(C237,0),"-",ROUND(B237-0.1,1))),BW_2021_04_19!A:K,11,FALSE))),VLOOKUP(A237,BW_2021_04_19!A:K,11,FALSE))</f>
        <v>59435.856297729202</v>
      </c>
      <c r="N237" s="4">
        <f t="shared" si="80"/>
        <v>59435.856297729202</v>
      </c>
      <c r="O237" s="4">
        <f t="shared" si="81"/>
        <v>586238</v>
      </c>
      <c r="P237" s="4">
        <f>IF(O237="0","0",O237*1000/Proben_Infos!$J$3*Proben_Infos!$K$3*(0.05/Proben_Infos!$L$3)*(0.001/Proben_Infos!$M$3))</f>
        <v>2344952</v>
      </c>
      <c r="Q237" s="16">
        <f>ROUND(100/Proben_Infos!$H$3*P237,0)</f>
        <v>53</v>
      </c>
      <c r="R237" s="12">
        <f>B237+Proben_Infos!$D$3</f>
        <v>20.543100800850002</v>
      </c>
      <c r="S237" s="4" t="str">
        <f t="shared" si="82"/>
        <v>229-20.5</v>
      </c>
      <c r="T237" s="16">
        <f t="shared" si="86"/>
        <v>1827</v>
      </c>
      <c r="U237" s="4">
        <f>F237+Proben_Infos!$G$3</f>
        <v>1826.2417357207801</v>
      </c>
      <c r="V237" s="16">
        <f t="shared" si="87"/>
        <v>61.8</v>
      </c>
      <c r="W237" s="4" t="str">
        <f t="shared" si="83"/>
        <v>GC_PBMZ_229_RI_1826</v>
      </c>
      <c r="X237" s="4">
        <f>Proben_Infos!$A$3</f>
        <v>72100736</v>
      </c>
      <c r="Y237" s="12" t="str">
        <f>IF(ISNA(VLOOKUP(D237,Proben_Infos!C:E,3,0)),"",VLOOKUP(D237,Proben_Infos!C:E,3,0))</f>
        <v/>
      </c>
      <c r="Z237" s="16" t="str">
        <f t="shared" si="88"/>
        <v>229-20.5</v>
      </c>
      <c r="AA237" s="16" t="str">
        <f t="shared" si="89"/>
        <v>229-20.6</v>
      </c>
      <c r="AB237" s="16" t="str">
        <f t="shared" si="90"/>
        <v>229-20.4</v>
      </c>
      <c r="AC237" s="16" t="str">
        <f t="shared" si="91"/>
        <v>229-20.7</v>
      </c>
      <c r="AD237" s="16" t="str">
        <f t="shared" si="92"/>
        <v>229-20.3</v>
      </c>
      <c r="AE237" s="16">
        <f t="shared" si="93"/>
        <v>53</v>
      </c>
      <c r="AF237" s="16" t="str">
        <f t="shared" si="94"/>
        <v>GC_PBMZ_229_RI_1826</v>
      </c>
      <c r="AG237" s="16" t="str">
        <f t="shared" si="95"/>
        <v/>
      </c>
      <c r="AH237" s="12" t="str">
        <f t="shared" si="84"/>
        <v>T</v>
      </c>
      <c r="AI237" s="12" t="str">
        <f>IF(ISNA(VLOOKUP(D237,Proben_Infos!L:O,3,0)),"",VLOOKUP(D237,Proben_Infos!L:O,3,0))</f>
        <v/>
      </c>
      <c r="AJ237" s="16" t="str">
        <f t="shared" si="96"/>
        <v/>
      </c>
      <c r="AK237" s="16">
        <f t="shared" si="97"/>
        <v>5</v>
      </c>
      <c r="AL237" s="16" t="str">
        <f t="shared" si="98"/>
        <v/>
      </c>
      <c r="AM237" s="16" t="str">
        <f t="shared" si="99"/>
        <v/>
      </c>
      <c r="AN237" s="16">
        <f t="shared" si="100"/>
        <v>2</v>
      </c>
      <c r="AO237" s="16">
        <f t="shared" si="101"/>
        <v>5</v>
      </c>
      <c r="AP237" s="16">
        <f t="shared" si="102"/>
        <v>5</v>
      </c>
    </row>
    <row r="238" spans="1:42" x14ac:dyDescent="0.25">
      <c r="A238" s="4" t="str">
        <f t="shared" si="79"/>
        <v>121-20.6</v>
      </c>
      <c r="B238" s="16">
        <v>20.5567077042394</v>
      </c>
      <c r="C238" s="16">
        <v>121</v>
      </c>
      <c r="D238" s="16" t="s">
        <v>1518</v>
      </c>
      <c r="E238" s="16">
        <v>2026</v>
      </c>
      <c r="F238" s="16">
        <v>1827.77850240525</v>
      </c>
      <c r="G238" s="16">
        <v>57.405125049899297</v>
      </c>
      <c r="H238" s="16" t="s">
        <v>1519</v>
      </c>
      <c r="I238" s="16" t="s">
        <v>517</v>
      </c>
      <c r="J238" s="16" t="s">
        <v>5</v>
      </c>
      <c r="K238" s="16">
        <v>224627.58013456099</v>
      </c>
      <c r="L238" s="16">
        <v>108359.75355091901</v>
      </c>
      <c r="M238" s="4" t="str">
        <f>IF(ISERROR(VLOOKUP(A238,BW_2021_04_19!A:K,11,FALSE))=TRUE,(IF(ISERROR(VLOOKUP((CONCATENATE(ROUND(C238,0),"-",ROUND(B238-0.1,1))),BW_2021_04_19!A:K,11,FALSE))=TRUE,(IF(ISERROR(VLOOKUP((CONCATENATE(ROUND(C238,0),"-",ROUND(B238+0.1,1))),BW_2021_04_19!A:K,11,FALSE))=TRUE,(IF(ISERROR(VLOOKUP((CONCATENATE(ROUND(C238,0),"-",ROUND(B238-0.2,1))),BW_2021_04_19!A:K,11,FALSE))=TRUE, (IF(ISERROR(VLOOKUP((CONCATENATE(ROUND(C238,0),"-",ROUND(B238+0.2,1))),BW_2021_04_19!A:K,11,FALSE))=TRUE,"0",VLOOKUP((CONCATENATE(ROUND(C238,0),"-",ROUND(B238+0.2,1))),BW_2021_04_19!A:K,11,FALSE))),VLOOKUP((CONCATENATE(ROUND(C238,0),"-",ROUND(B238-0.2,1))),BW_2021_04_19!A:K,11,FALSE))),VLOOKUP((CONCATENATE(ROUND(C238,0),"-",ROUND(B238+0.1,1))),BW_2021_04_19!A:K,11,FALSE))),VLOOKUP((CONCATENATE(ROUND(C238,0),"-",ROUND(B238-0.1,1))),BW_2021_04_19!A:K,11,FALSE))),VLOOKUP(A238,BW_2021_04_19!A:K,11,FALSE))</f>
        <v>0</v>
      </c>
      <c r="N238" s="4" t="str">
        <f t="shared" si="80"/>
        <v>0</v>
      </c>
      <c r="O238" s="4">
        <f t="shared" si="81"/>
        <v>224628</v>
      </c>
      <c r="P238" s="4">
        <f>IF(O238="0","0",O238*1000/Proben_Infos!$J$3*Proben_Infos!$K$3*(0.05/Proben_Infos!$L$3)*(0.001/Proben_Infos!$M$3))</f>
        <v>898512</v>
      </c>
      <c r="Q238" s="16">
        <f>ROUND(100/Proben_Infos!$H$3*P238,0)</f>
        <v>20</v>
      </c>
      <c r="R238" s="12">
        <f>B238+Proben_Infos!$D$3</f>
        <v>20.548807704239401</v>
      </c>
      <c r="S238" s="4" t="str">
        <f t="shared" si="82"/>
        <v>121-20.5</v>
      </c>
      <c r="T238" s="16">
        <f t="shared" si="86"/>
        <v>2026</v>
      </c>
      <c r="U238" s="4">
        <f>F238+Proben_Infos!$G$3</f>
        <v>1826.77850240525</v>
      </c>
      <c r="V238" s="16">
        <f t="shared" si="87"/>
        <v>57.4</v>
      </c>
      <c r="W238" s="4" t="str">
        <f t="shared" si="83"/>
        <v>GC_PBMZ_121_RI_1827</v>
      </c>
      <c r="X238" s="4">
        <f>Proben_Infos!$A$3</f>
        <v>72100736</v>
      </c>
      <c r="Y238" s="12" t="str">
        <f>IF(ISNA(VLOOKUP(D238,Proben_Infos!C:E,3,0)),"",VLOOKUP(D238,Proben_Infos!C:E,3,0))</f>
        <v/>
      </c>
      <c r="Z238" s="16" t="str">
        <f t="shared" si="88"/>
        <v>121-20.5</v>
      </c>
      <c r="AA238" s="16" t="str">
        <f t="shared" si="89"/>
        <v>121-20.6</v>
      </c>
      <c r="AB238" s="16" t="str">
        <f t="shared" si="90"/>
        <v>121-20.4</v>
      </c>
      <c r="AC238" s="16" t="str">
        <f t="shared" si="91"/>
        <v>121-20.7</v>
      </c>
      <c r="AD238" s="16" t="str">
        <f t="shared" si="92"/>
        <v>121-20.3</v>
      </c>
      <c r="AE238" s="16">
        <f t="shared" si="93"/>
        <v>20</v>
      </c>
      <c r="AF238" s="16" t="str">
        <f t="shared" si="94"/>
        <v>GC_PBMZ_121_RI_1827</v>
      </c>
      <c r="AG238" s="16" t="str">
        <f t="shared" si="95"/>
        <v/>
      </c>
      <c r="AH238" s="12" t="str">
        <f t="shared" si="84"/>
        <v/>
      </c>
      <c r="AI238" s="12" t="str">
        <f>IF(ISNA(VLOOKUP(D238,Proben_Infos!L:O,3,0)),"",VLOOKUP(D238,Proben_Infos!L:O,3,0))</f>
        <v/>
      </c>
      <c r="AJ238" s="16" t="str">
        <f t="shared" si="96"/>
        <v/>
      </c>
      <c r="AK238" s="16">
        <f t="shared" si="97"/>
        <v>5</v>
      </c>
      <c r="AL238" s="16">
        <f t="shared" si="98"/>
        <v>4</v>
      </c>
      <c r="AM238" s="16">
        <f t="shared" si="99"/>
        <v>3</v>
      </c>
      <c r="AN238" s="16">
        <f t="shared" si="100"/>
        <v>2</v>
      </c>
      <c r="AO238" s="16">
        <f t="shared" si="101"/>
        <v>5</v>
      </c>
      <c r="AP238" s="16">
        <f t="shared" si="102"/>
        <v>5</v>
      </c>
    </row>
    <row r="239" spans="1:42" x14ac:dyDescent="0.25">
      <c r="A239" s="4" t="str">
        <f t="shared" si="79"/>
        <v>220-20.6</v>
      </c>
      <c r="B239" s="16">
        <v>20.582102453505101</v>
      </c>
      <c r="C239" s="16">
        <v>220.10000610351599</v>
      </c>
      <c r="D239" s="16" t="s">
        <v>1520</v>
      </c>
      <c r="E239" s="16">
        <v>2214</v>
      </c>
      <c r="F239" s="16">
        <v>1830.16702284033</v>
      </c>
      <c r="G239" s="16">
        <v>54.023670638776103</v>
      </c>
      <c r="H239" s="16" t="s">
        <v>1521</v>
      </c>
      <c r="I239" s="16" t="s">
        <v>1522</v>
      </c>
      <c r="J239" s="16" t="s">
        <v>5</v>
      </c>
      <c r="K239" s="16">
        <v>106767.984756948</v>
      </c>
      <c r="L239" s="16">
        <v>29831.722969970899</v>
      </c>
      <c r="M239" s="4" t="str">
        <f>IF(ISERROR(VLOOKUP(A239,BW_2021_04_19!A:K,11,FALSE))=TRUE,(IF(ISERROR(VLOOKUP((CONCATENATE(ROUND(C239,0),"-",ROUND(B239-0.1,1))),BW_2021_04_19!A:K,11,FALSE))=TRUE,(IF(ISERROR(VLOOKUP((CONCATENATE(ROUND(C239,0),"-",ROUND(B239+0.1,1))),BW_2021_04_19!A:K,11,FALSE))=TRUE,(IF(ISERROR(VLOOKUP((CONCATENATE(ROUND(C239,0),"-",ROUND(B239-0.2,1))),BW_2021_04_19!A:K,11,FALSE))=TRUE, (IF(ISERROR(VLOOKUP((CONCATENATE(ROUND(C239,0),"-",ROUND(B239+0.2,1))),BW_2021_04_19!A:K,11,FALSE))=TRUE,"0",VLOOKUP((CONCATENATE(ROUND(C239,0),"-",ROUND(B239+0.2,1))),BW_2021_04_19!A:K,11,FALSE))),VLOOKUP((CONCATENATE(ROUND(C239,0),"-",ROUND(B239-0.2,1))),BW_2021_04_19!A:K,11,FALSE))),VLOOKUP((CONCATENATE(ROUND(C239,0),"-",ROUND(B239+0.1,1))),BW_2021_04_19!A:K,11,FALSE))),VLOOKUP((CONCATENATE(ROUND(C239,0),"-",ROUND(B239-0.1,1))),BW_2021_04_19!A:K,11,FALSE))),VLOOKUP(A239,BW_2021_04_19!A:K,11,FALSE))</f>
        <v>0</v>
      </c>
      <c r="N239" s="4" t="str">
        <f t="shared" si="80"/>
        <v>0</v>
      </c>
      <c r="O239" s="4">
        <f t="shared" si="81"/>
        <v>106768</v>
      </c>
      <c r="P239" s="4">
        <f>IF(O239="0","0",O239*1000/Proben_Infos!$J$3*Proben_Infos!$K$3*(0.05/Proben_Infos!$L$3)*(0.001/Proben_Infos!$M$3))</f>
        <v>427072</v>
      </c>
      <c r="Q239" s="16">
        <f>ROUND(100/Proben_Infos!$H$3*P239,0)</f>
        <v>10</v>
      </c>
      <c r="R239" s="12">
        <f>B239+Proben_Infos!$D$3</f>
        <v>20.574202453505102</v>
      </c>
      <c r="S239" s="4" t="str">
        <f t="shared" si="82"/>
        <v>220-20.6</v>
      </c>
      <c r="T239" s="16">
        <f t="shared" si="86"/>
        <v>2214</v>
      </c>
      <c r="U239" s="4">
        <f>F239+Proben_Infos!$G$3</f>
        <v>1829.16702284033</v>
      </c>
      <c r="V239" s="16">
        <f t="shared" si="87"/>
        <v>54</v>
      </c>
      <c r="W239" s="4" t="str">
        <f t="shared" si="83"/>
        <v>GC_PBMZ_220_RI_1829</v>
      </c>
      <c r="X239" s="4">
        <f>Proben_Infos!$A$3</f>
        <v>72100736</v>
      </c>
      <c r="Y239" s="12" t="str">
        <f>IF(ISNA(VLOOKUP(D239,Proben_Infos!C:E,3,0)),"",VLOOKUP(D239,Proben_Infos!C:E,3,0))</f>
        <v/>
      </c>
      <c r="Z239" s="16" t="str">
        <f t="shared" si="88"/>
        <v>220-20.6</v>
      </c>
      <c r="AA239" s="16" t="str">
        <f t="shared" si="89"/>
        <v>220-20.7</v>
      </c>
      <c r="AB239" s="16" t="str">
        <f t="shared" si="90"/>
        <v>220-20.5</v>
      </c>
      <c r="AC239" s="16" t="str">
        <f t="shared" si="91"/>
        <v>220-20.8</v>
      </c>
      <c r="AD239" s="16" t="str">
        <f t="shared" si="92"/>
        <v>220-20.4</v>
      </c>
      <c r="AE239" s="16">
        <f t="shared" si="93"/>
        <v>10</v>
      </c>
      <c r="AF239" s="16" t="str">
        <f t="shared" si="94"/>
        <v>GC_PBMZ_220_RI_1829</v>
      </c>
      <c r="AG239" s="16" t="str">
        <f t="shared" si="95"/>
        <v/>
      </c>
      <c r="AH239" s="12" t="str">
        <f t="shared" si="84"/>
        <v/>
      </c>
      <c r="AI239" s="12" t="str">
        <f>IF(ISNA(VLOOKUP(D239,Proben_Infos!L:O,3,0)),"",VLOOKUP(D239,Proben_Infos!L:O,3,0))</f>
        <v/>
      </c>
      <c r="AJ239" s="16" t="str">
        <f t="shared" si="96"/>
        <v/>
      </c>
      <c r="AK239" s="16">
        <f t="shared" si="97"/>
        <v>5</v>
      </c>
      <c r="AL239" s="16">
        <f t="shared" si="98"/>
        <v>4</v>
      </c>
      <c r="AM239" s="16">
        <f t="shared" si="99"/>
        <v>3</v>
      </c>
      <c r="AN239" s="16">
        <f t="shared" si="100"/>
        <v>2</v>
      </c>
      <c r="AO239" s="16">
        <f t="shared" si="101"/>
        <v>5</v>
      </c>
      <c r="AP239" s="16">
        <f t="shared" si="102"/>
        <v>5</v>
      </c>
    </row>
    <row r="240" spans="1:42" x14ac:dyDescent="0.25">
      <c r="A240" s="4" t="str">
        <f t="shared" si="79"/>
        <v>229-20.6</v>
      </c>
      <c r="B240" s="16">
        <v>20.590795358192999</v>
      </c>
      <c r="C240" s="16">
        <v>229</v>
      </c>
      <c r="D240" s="16" t="s">
        <v>111</v>
      </c>
      <c r="E240" s="16">
        <v>1893</v>
      </c>
      <c r="F240" s="16">
        <v>1830.9846399103001</v>
      </c>
      <c r="G240" s="16">
        <v>53.674741032910198</v>
      </c>
      <c r="H240" s="16" t="s">
        <v>762</v>
      </c>
      <c r="I240" s="16" t="s">
        <v>763</v>
      </c>
      <c r="J240" s="16" t="s">
        <v>5</v>
      </c>
      <c r="K240" s="16">
        <v>449284.49883698701</v>
      </c>
      <c r="L240" s="16">
        <v>45131.839584920002</v>
      </c>
      <c r="M240" s="4">
        <f>IF(ISERROR(VLOOKUP(A240,BW_2021_04_19!A:K,11,FALSE))=TRUE,(IF(ISERROR(VLOOKUP((CONCATENATE(ROUND(C240,0),"-",ROUND(B240-0.1,1))),BW_2021_04_19!A:K,11,FALSE))=TRUE,(IF(ISERROR(VLOOKUP((CONCATENATE(ROUND(C240,0),"-",ROUND(B240+0.1,1))),BW_2021_04_19!A:K,11,FALSE))=TRUE,(IF(ISERROR(VLOOKUP((CONCATENATE(ROUND(C240,0),"-",ROUND(B240-0.2,1))),BW_2021_04_19!A:K,11,FALSE))=TRUE, (IF(ISERROR(VLOOKUP((CONCATENATE(ROUND(C240,0),"-",ROUND(B240+0.2,1))),BW_2021_04_19!A:K,11,FALSE))=TRUE,"0",VLOOKUP((CONCATENATE(ROUND(C240,0),"-",ROUND(B240+0.2,1))),BW_2021_04_19!A:K,11,FALSE))),VLOOKUP((CONCATENATE(ROUND(C240,0),"-",ROUND(B240-0.2,1))),BW_2021_04_19!A:K,11,FALSE))),VLOOKUP((CONCATENATE(ROUND(C240,0),"-",ROUND(B240+0.1,1))),BW_2021_04_19!A:K,11,FALSE))),VLOOKUP((CONCATENATE(ROUND(C240,0),"-",ROUND(B240-0.1,1))),BW_2021_04_19!A:K,11,FALSE))),VLOOKUP(A240,BW_2021_04_19!A:K,11,FALSE))</f>
        <v>59435.856297729202</v>
      </c>
      <c r="N240" s="4">
        <f t="shared" si="80"/>
        <v>59435.856297729202</v>
      </c>
      <c r="O240" s="4">
        <f t="shared" si="81"/>
        <v>389849</v>
      </c>
      <c r="P240" s="4">
        <f>IF(O240="0","0",O240*1000/Proben_Infos!$J$3*Proben_Infos!$K$3*(0.05/Proben_Infos!$L$3)*(0.001/Proben_Infos!$M$3))</f>
        <v>1559396</v>
      </c>
      <c r="Q240" s="16">
        <f>ROUND(100/Proben_Infos!$H$3*P240,0)</f>
        <v>35</v>
      </c>
      <c r="R240" s="12">
        <f>B240+Proben_Infos!$D$3</f>
        <v>20.582895358192999</v>
      </c>
      <c r="S240" s="4" t="str">
        <f t="shared" si="82"/>
        <v>229-20.6</v>
      </c>
      <c r="T240" s="16">
        <f t="shared" si="86"/>
        <v>1893</v>
      </c>
      <c r="U240" s="4">
        <f>F240+Proben_Infos!$G$3</f>
        <v>1829.9846399103001</v>
      </c>
      <c r="V240" s="16">
        <f t="shared" si="87"/>
        <v>53.7</v>
      </c>
      <c r="W240" s="4" t="str">
        <f t="shared" si="83"/>
        <v>GC_PBMZ_229_RI_1830</v>
      </c>
      <c r="X240" s="4">
        <f>Proben_Infos!$A$3</f>
        <v>72100736</v>
      </c>
      <c r="Y240" s="12" t="str">
        <f>IF(ISNA(VLOOKUP(D240,Proben_Infos!C:E,3,0)),"",VLOOKUP(D240,Proben_Infos!C:E,3,0))</f>
        <v>Säule</v>
      </c>
      <c r="Z240" s="16" t="str">
        <f t="shared" si="88"/>
        <v>229-20.6</v>
      </c>
      <c r="AA240" s="16" t="str">
        <f t="shared" si="89"/>
        <v>229-20.7</v>
      </c>
      <c r="AB240" s="16" t="str">
        <f t="shared" si="90"/>
        <v>229-20.5</v>
      </c>
      <c r="AC240" s="16" t="str">
        <f t="shared" si="91"/>
        <v>229-20.8</v>
      </c>
      <c r="AD240" s="16" t="str">
        <f t="shared" si="92"/>
        <v>229-20.4</v>
      </c>
      <c r="AE240" s="16">
        <f t="shared" si="93"/>
        <v>35</v>
      </c>
      <c r="AF240" s="16" t="str">
        <f t="shared" si="94"/>
        <v>GC_PBMZ_229_RI_1830</v>
      </c>
      <c r="AG240" s="16" t="str">
        <f t="shared" si="95"/>
        <v/>
      </c>
      <c r="AH240" s="12" t="str">
        <f t="shared" si="84"/>
        <v/>
      </c>
      <c r="AI240" s="12" t="str">
        <f>IF(ISNA(VLOOKUP(D240,Proben_Infos!L:O,3,0)),"",VLOOKUP(D240,Proben_Infos!L:O,3,0))</f>
        <v/>
      </c>
      <c r="AJ240" s="16">
        <f t="shared" si="96"/>
        <v>6</v>
      </c>
      <c r="AK240" s="16">
        <f t="shared" si="97"/>
        <v>5</v>
      </c>
      <c r="AL240" s="16" t="str">
        <f t="shared" si="98"/>
        <v/>
      </c>
      <c r="AM240" s="16">
        <f t="shared" si="99"/>
        <v>3</v>
      </c>
      <c r="AN240" s="16">
        <f t="shared" si="100"/>
        <v>2</v>
      </c>
      <c r="AO240" s="16">
        <f t="shared" si="101"/>
        <v>6</v>
      </c>
      <c r="AP240" s="16">
        <f t="shared" si="102"/>
        <v>6</v>
      </c>
    </row>
    <row r="241" spans="1:42" x14ac:dyDescent="0.25">
      <c r="A241" s="16" t="str">
        <f t="shared" si="79"/>
        <v>204-20.7</v>
      </c>
      <c r="B241" s="2">
        <v>20.666438553445602</v>
      </c>
      <c r="C241" s="2">
        <v>204</v>
      </c>
      <c r="D241" s="2" t="s">
        <v>1864</v>
      </c>
      <c r="E241" s="2">
        <v>1924</v>
      </c>
      <c r="F241" s="2">
        <v>1838.0993121500101</v>
      </c>
      <c r="G241" s="2">
        <v>60.774064613288203</v>
      </c>
      <c r="H241" s="2" t="s">
        <v>1865</v>
      </c>
      <c r="I241" s="2" t="s">
        <v>1866</v>
      </c>
      <c r="J241" s="2" t="s">
        <v>5</v>
      </c>
      <c r="K241" s="2">
        <v>433891.94329593499</v>
      </c>
      <c r="L241" s="2">
        <v>85746.159557131905</v>
      </c>
      <c r="M241" s="16" t="str">
        <f>IF(ISERROR(VLOOKUP(A241,BW_2021_04_19!A:K,11,FALSE))=TRUE,(IF(ISERROR(VLOOKUP((CONCATENATE(ROUND(C241,0),"-",ROUND(B241-0.1,1))),BW_2021_04_19!A:K,11,FALSE))=TRUE,(IF(ISERROR(VLOOKUP((CONCATENATE(ROUND(C241,0),"-",ROUND(B241+0.1,1))),BW_2021_04_19!A:K,11,FALSE))=TRUE,(IF(ISERROR(VLOOKUP((CONCATENATE(ROUND(C241,0),"-",ROUND(B241-0.2,1))),BW_2021_04_19!A:K,11,FALSE))=TRUE, (IF(ISERROR(VLOOKUP((CONCATENATE(ROUND(C241,0),"-",ROUND(B241+0.2,1))),BW_2021_04_19!A:K,11,FALSE))=TRUE,"0",VLOOKUP((CONCATENATE(ROUND(C241,0),"-",ROUND(B241+0.2,1))),BW_2021_04_19!A:K,11,FALSE))),VLOOKUP((CONCATENATE(ROUND(C241,0),"-",ROUND(B241-0.2,1))),BW_2021_04_19!A:K,11,FALSE))),VLOOKUP((CONCATENATE(ROUND(C241,0),"-",ROUND(B241+0.1,1))),BW_2021_04_19!A:K,11,FALSE))),VLOOKUP((CONCATENATE(ROUND(C241,0),"-",ROUND(B241-0.1,1))),BW_2021_04_19!A:K,11,FALSE))),VLOOKUP(A241,BW_2021_04_19!A:K,11,FALSE))</f>
        <v>0</v>
      </c>
      <c r="N241" s="16" t="str">
        <f t="shared" ref="N241:N252" si="103">IF(ISERROR(M241),"0",M241)</f>
        <v>0</v>
      </c>
      <c r="O241" s="16">
        <f t="shared" ref="O241:O252" si="104">ROUND(IF(K241-N241&lt;0,"0",K241-N241),0)</f>
        <v>433892</v>
      </c>
      <c r="P241" s="16">
        <f>IF(O241="0","0",O241*1000/Proben_Infos!$J$3*Proben_Infos!$K$3*(0.05/Proben_Infos!$L$3)*(0.001/Proben_Infos!$M$3))</f>
        <v>1735568</v>
      </c>
      <c r="Q241" s="16">
        <f>ROUND(100/Proben_Infos!$H$3*P241,0)</f>
        <v>39</v>
      </c>
      <c r="R241" s="16">
        <f>B241+Proben_Infos!$D$3</f>
        <v>20.658538553445602</v>
      </c>
      <c r="S241" s="16" t="str">
        <f t="shared" ref="S241:S252" si="105">CONCATENATE(ROUND(C241,0),"-",ROUND(R241,1))</f>
        <v>204-20.7</v>
      </c>
      <c r="T241" s="16">
        <f t="shared" ref="T241:T252" si="106">IF(ROUND(E241,0)=0,"",ROUND(E241,0))</f>
        <v>1924</v>
      </c>
      <c r="U241" s="16">
        <f>F241+Proben_Infos!$G$3</f>
        <v>1837.0993121500101</v>
      </c>
      <c r="V241" s="16">
        <f t="shared" ref="V241:V252" si="107">IF(ROUND(G241,1)=0,"",ROUND(G241,1))</f>
        <v>60.8</v>
      </c>
      <c r="W241" s="16" t="str">
        <f t="shared" ref="W241:W252" si="108">CONCATENATE("GC_PBMZ_",ROUND(C241,0),"_RI_",ROUND(U241,0))</f>
        <v>GC_PBMZ_204_RI_1837</v>
      </c>
      <c r="X241" s="16">
        <f>Proben_Infos!$A$3</f>
        <v>72100736</v>
      </c>
      <c r="Y241" s="16" t="str">
        <f>IF(ISNA(VLOOKUP(D241,Proben_Infos!C:E,3,0)),"",VLOOKUP(D241,Proben_Infos!C:E,3,0))</f>
        <v/>
      </c>
      <c r="Z241" s="16" t="str">
        <f t="shared" ref="Z241:Z252" si="109">S241</f>
        <v>204-20.7</v>
      </c>
      <c r="AA241" s="16" t="str">
        <f t="shared" ref="AA241:AA252" si="110">CONCATENATE(ROUND(C241,0),"-",SUM(ROUND(R241,1),0.1))</f>
        <v>204-20.8</v>
      </c>
      <c r="AB241" s="16" t="str">
        <f t="shared" ref="AB241:AB252" si="111">CONCATENATE(ROUND(C241,0),"-",SUM(ROUND(R241,1),-0.1))</f>
        <v>204-20.6</v>
      </c>
      <c r="AC241" s="16" t="str">
        <f t="shared" ref="AC241:AC252" si="112">CONCATENATE(ROUND(C241,0),"-",SUM(ROUND(R241,1),0.2))</f>
        <v>204-20.9</v>
      </c>
      <c r="AD241" s="16" t="str">
        <f t="shared" ref="AD241:AD252" si="113">CONCATENATE(ROUND(C241,0),"-",SUM(ROUND(R241,1),-0.2))</f>
        <v>204-20.5</v>
      </c>
      <c r="AE241" s="16">
        <f t="shared" ref="AE241:AE252" si="114">Q241</f>
        <v>39</v>
      </c>
      <c r="AF241" s="16" t="str">
        <f t="shared" ref="AF241:AF252" si="115">IF(OR(AP241=1,AP241=2,AP241=3),H241,W241)</f>
        <v>GC_PBMZ_204_RI_1837</v>
      </c>
      <c r="AG241" s="16" t="str">
        <f t="shared" ref="AG241:AG252" si="116">IF(OR(AP241=1,AP241=2,AP241=3),D241,"")</f>
        <v/>
      </c>
      <c r="AH241" s="16" t="str">
        <f t="shared" ref="AH241:AH252" si="117">IF(J241="Tesla_Libary_2021_01_01.mslibrary.xml","T","")</f>
        <v/>
      </c>
      <c r="AI241" s="16" t="str">
        <f>IF(ISNA(VLOOKUP(D241,Proben_Infos!L:O,3,0)),"",VLOOKUP(D241,Proben_Infos!L:O,3,0))</f>
        <v/>
      </c>
      <c r="AJ241" s="16" t="str">
        <f t="shared" ref="AJ241:AJ252" si="118">IF(OR(O241&lt;10000,Y241="Säule",Y241="BW",Y241="IS"),6,"")</f>
        <v/>
      </c>
      <c r="AK241" s="16">
        <f t="shared" ref="AK241:AK252" si="119">IF(G241&lt;80,5,"")</f>
        <v>5</v>
      </c>
      <c r="AL241" s="16" t="str">
        <f t="shared" ref="AL241:AL252" si="120">IF(AND(ABS(E241-U241)&gt;100,NOT(E241="")),4,"")</f>
        <v/>
      </c>
      <c r="AM241" s="16">
        <f t="shared" si="99"/>
        <v>3</v>
      </c>
      <c r="AN241" s="16">
        <f t="shared" ref="AN241:AN252" si="121">IF(AI241="x",1,2)</f>
        <v>2</v>
      </c>
      <c r="AO241" s="16">
        <f t="shared" ref="AO241:AO252" si="122">IF(AJ241=6,6,IF(AK241=5,5,IF(AL241=4,4,IF(AM241=3,3,IF(AN241=2,2,1)))))</f>
        <v>5</v>
      </c>
      <c r="AP241" s="16">
        <f t="shared" si="102"/>
        <v>5</v>
      </c>
    </row>
    <row r="242" spans="1:42" x14ac:dyDescent="0.25">
      <c r="A242" s="16" t="str">
        <f t="shared" si="79"/>
        <v>147-20.7</v>
      </c>
      <c r="B242" s="2">
        <v>20.6706611940022</v>
      </c>
      <c r="C242" s="2">
        <v>147</v>
      </c>
      <c r="D242" s="2" t="s">
        <v>1523</v>
      </c>
      <c r="E242" s="2">
        <v>1464</v>
      </c>
      <c r="F242" s="2">
        <v>1838.49647548302</v>
      </c>
      <c r="G242" s="2">
        <v>68.246297102474202</v>
      </c>
      <c r="H242" s="2" t="s">
        <v>1524</v>
      </c>
      <c r="I242" s="2" t="s">
        <v>1525</v>
      </c>
      <c r="J242" s="2" t="s">
        <v>5</v>
      </c>
      <c r="K242" s="2">
        <v>221952.67228890199</v>
      </c>
      <c r="L242" s="2">
        <v>8527.7916697970904</v>
      </c>
      <c r="M242" s="16" t="str">
        <f>IF(ISERROR(VLOOKUP(A242,BW_2021_04_19!A:K,11,FALSE))=TRUE,(IF(ISERROR(VLOOKUP((CONCATENATE(ROUND(C242,0),"-",ROUND(B242-0.1,1))),BW_2021_04_19!A:K,11,FALSE))=TRUE,(IF(ISERROR(VLOOKUP((CONCATENATE(ROUND(C242,0),"-",ROUND(B242+0.1,1))),BW_2021_04_19!A:K,11,FALSE))=TRUE,(IF(ISERROR(VLOOKUP((CONCATENATE(ROUND(C242,0),"-",ROUND(B242-0.2,1))),BW_2021_04_19!A:K,11,FALSE))=TRUE, (IF(ISERROR(VLOOKUP((CONCATENATE(ROUND(C242,0),"-",ROUND(B242+0.2,1))),BW_2021_04_19!A:K,11,FALSE))=TRUE,"0",VLOOKUP((CONCATENATE(ROUND(C242,0),"-",ROUND(B242+0.2,1))),BW_2021_04_19!A:K,11,FALSE))),VLOOKUP((CONCATENATE(ROUND(C242,0),"-",ROUND(B242-0.2,1))),BW_2021_04_19!A:K,11,FALSE))),VLOOKUP((CONCATENATE(ROUND(C242,0),"-",ROUND(B242+0.1,1))),BW_2021_04_19!A:K,11,FALSE))),VLOOKUP((CONCATENATE(ROUND(C242,0),"-",ROUND(B242-0.1,1))),BW_2021_04_19!A:K,11,FALSE))),VLOOKUP(A242,BW_2021_04_19!A:K,11,FALSE))</f>
        <v>0</v>
      </c>
      <c r="N242" s="16" t="str">
        <f t="shared" si="103"/>
        <v>0</v>
      </c>
      <c r="O242" s="16">
        <f t="shared" si="104"/>
        <v>221953</v>
      </c>
      <c r="P242" s="16">
        <f>IF(O242="0","0",O242*1000/Proben_Infos!$J$3*Proben_Infos!$K$3*(0.05/Proben_Infos!$L$3)*(0.001/Proben_Infos!$M$3))</f>
        <v>887812</v>
      </c>
      <c r="Q242" s="16">
        <f>ROUND(100/Proben_Infos!$H$3*P242,0)</f>
        <v>20</v>
      </c>
      <c r="R242" s="16">
        <f>B242+Proben_Infos!$D$3</f>
        <v>20.662761194002201</v>
      </c>
      <c r="S242" s="16" t="str">
        <f t="shared" si="105"/>
        <v>147-20.7</v>
      </c>
      <c r="T242" s="16">
        <f t="shared" si="106"/>
        <v>1464</v>
      </c>
      <c r="U242" s="16">
        <f>F242+Proben_Infos!$G$3</f>
        <v>1837.49647548302</v>
      </c>
      <c r="V242" s="16">
        <f t="shared" si="107"/>
        <v>68.2</v>
      </c>
      <c r="W242" s="16" t="str">
        <f t="shared" si="108"/>
        <v>GC_PBMZ_147_RI_1837</v>
      </c>
      <c r="X242" s="16">
        <f>Proben_Infos!$A$3</f>
        <v>72100736</v>
      </c>
      <c r="Y242" s="16" t="str">
        <f>IF(ISNA(VLOOKUP(D242,Proben_Infos!C:E,3,0)),"",VLOOKUP(D242,Proben_Infos!C:E,3,0))</f>
        <v/>
      </c>
      <c r="Z242" s="16" t="str">
        <f t="shared" si="109"/>
        <v>147-20.7</v>
      </c>
      <c r="AA242" s="16" t="str">
        <f t="shared" si="110"/>
        <v>147-20.8</v>
      </c>
      <c r="AB242" s="16" t="str">
        <f t="shared" si="111"/>
        <v>147-20.6</v>
      </c>
      <c r="AC242" s="16" t="str">
        <f t="shared" si="112"/>
        <v>147-20.9</v>
      </c>
      <c r="AD242" s="16" t="str">
        <f t="shared" si="113"/>
        <v>147-20.5</v>
      </c>
      <c r="AE242" s="16">
        <f t="shared" si="114"/>
        <v>20</v>
      </c>
      <c r="AF242" s="16" t="str">
        <f t="shared" si="115"/>
        <v>GC_PBMZ_147_RI_1837</v>
      </c>
      <c r="AG242" s="16" t="str">
        <f t="shared" si="116"/>
        <v/>
      </c>
      <c r="AH242" s="16" t="str">
        <f t="shared" si="117"/>
        <v/>
      </c>
      <c r="AI242" s="16" t="str">
        <f>IF(ISNA(VLOOKUP(D242,Proben_Infos!L:O,3,0)),"",VLOOKUP(D242,Proben_Infos!L:O,3,0))</f>
        <v/>
      </c>
      <c r="AJ242" s="16" t="str">
        <f t="shared" si="118"/>
        <v/>
      </c>
      <c r="AK242" s="16">
        <f t="shared" si="119"/>
        <v>5</v>
      </c>
      <c r="AL242" s="16">
        <f t="shared" si="120"/>
        <v>4</v>
      </c>
      <c r="AM242" s="16">
        <f t="shared" si="99"/>
        <v>3</v>
      </c>
      <c r="AN242" s="16">
        <f t="shared" si="121"/>
        <v>2</v>
      </c>
      <c r="AO242" s="16">
        <f t="shared" si="122"/>
        <v>5</v>
      </c>
      <c r="AP242" s="16">
        <f t="shared" si="102"/>
        <v>5</v>
      </c>
    </row>
    <row r="243" spans="1:42" x14ac:dyDescent="0.25">
      <c r="A243" s="16" t="str">
        <f t="shared" si="79"/>
        <v>167-20.7</v>
      </c>
      <c r="B243" s="2">
        <v>20.747606381675698</v>
      </c>
      <c r="C243" s="2">
        <v>167</v>
      </c>
      <c r="D243" s="2" t="s">
        <v>1526</v>
      </c>
      <c r="F243" s="2">
        <v>1845.73360750649</v>
      </c>
      <c r="G243" s="2">
        <v>61.335725472398501</v>
      </c>
      <c r="H243" s="2" t="s">
        <v>1527</v>
      </c>
      <c r="I243" s="2" t="s">
        <v>1528</v>
      </c>
      <c r="J243" s="2" t="s">
        <v>1767</v>
      </c>
      <c r="K243" s="2">
        <v>141948.44446169201</v>
      </c>
      <c r="L243" s="2">
        <v>23023.799631103499</v>
      </c>
      <c r="M243" s="16" t="str">
        <f>IF(ISERROR(VLOOKUP(A243,BW_2021_04_19!A:K,11,FALSE))=TRUE,(IF(ISERROR(VLOOKUP((CONCATENATE(ROUND(C243,0),"-",ROUND(B243-0.1,1))),BW_2021_04_19!A:K,11,FALSE))=TRUE,(IF(ISERROR(VLOOKUP((CONCATENATE(ROUND(C243,0),"-",ROUND(B243+0.1,1))),BW_2021_04_19!A:K,11,FALSE))=TRUE,(IF(ISERROR(VLOOKUP((CONCATENATE(ROUND(C243,0),"-",ROUND(B243-0.2,1))),BW_2021_04_19!A:K,11,FALSE))=TRUE, (IF(ISERROR(VLOOKUP((CONCATENATE(ROUND(C243,0),"-",ROUND(B243+0.2,1))),BW_2021_04_19!A:K,11,FALSE))=TRUE,"0",VLOOKUP((CONCATENATE(ROUND(C243,0),"-",ROUND(B243+0.2,1))),BW_2021_04_19!A:K,11,FALSE))),VLOOKUP((CONCATENATE(ROUND(C243,0),"-",ROUND(B243-0.2,1))),BW_2021_04_19!A:K,11,FALSE))),VLOOKUP((CONCATENATE(ROUND(C243,0),"-",ROUND(B243+0.1,1))),BW_2021_04_19!A:K,11,FALSE))),VLOOKUP((CONCATENATE(ROUND(C243,0),"-",ROUND(B243-0.1,1))),BW_2021_04_19!A:K,11,FALSE))),VLOOKUP(A243,BW_2021_04_19!A:K,11,FALSE))</f>
        <v>0</v>
      </c>
      <c r="N243" s="16" t="str">
        <f t="shared" si="103"/>
        <v>0</v>
      </c>
      <c r="O243" s="16">
        <f t="shared" si="104"/>
        <v>141948</v>
      </c>
      <c r="P243" s="16">
        <f>IF(O243="0","0",O243*1000/Proben_Infos!$J$3*Proben_Infos!$K$3*(0.05/Proben_Infos!$L$3)*(0.001/Proben_Infos!$M$3))</f>
        <v>567792</v>
      </c>
      <c r="Q243" s="16">
        <f>ROUND(100/Proben_Infos!$H$3*P243,0)</f>
        <v>13</v>
      </c>
      <c r="R243" s="16">
        <f>B243+Proben_Infos!$D$3</f>
        <v>20.739706381675699</v>
      </c>
      <c r="S243" s="16" t="str">
        <f t="shared" si="105"/>
        <v>167-20.7</v>
      </c>
      <c r="T243" s="16" t="str">
        <f t="shared" si="106"/>
        <v/>
      </c>
      <c r="U243" s="16">
        <f>F243+Proben_Infos!$G$3</f>
        <v>1844.73360750649</v>
      </c>
      <c r="V243" s="16">
        <f t="shared" si="107"/>
        <v>61.3</v>
      </c>
      <c r="W243" s="16" t="str">
        <f t="shared" si="108"/>
        <v>GC_PBMZ_167_RI_1845</v>
      </c>
      <c r="X243" s="16">
        <f>Proben_Infos!$A$3</f>
        <v>72100736</v>
      </c>
      <c r="Y243" s="16" t="str">
        <f>IF(ISNA(VLOOKUP(D243,Proben_Infos!C:E,3,0)),"",VLOOKUP(D243,Proben_Infos!C:E,3,0))</f>
        <v/>
      </c>
      <c r="Z243" s="16" t="str">
        <f t="shared" si="109"/>
        <v>167-20.7</v>
      </c>
      <c r="AA243" s="16" t="str">
        <f t="shared" si="110"/>
        <v>167-20.8</v>
      </c>
      <c r="AB243" s="16" t="str">
        <f t="shared" si="111"/>
        <v>167-20.6</v>
      </c>
      <c r="AC243" s="16" t="str">
        <f t="shared" si="112"/>
        <v>167-20.9</v>
      </c>
      <c r="AD243" s="16" t="str">
        <f t="shared" si="113"/>
        <v>167-20.5</v>
      </c>
      <c r="AE243" s="16">
        <f t="shared" si="114"/>
        <v>13</v>
      </c>
      <c r="AF243" s="16" t="str">
        <f t="shared" si="115"/>
        <v>GC_PBMZ_167_RI_1845</v>
      </c>
      <c r="AG243" s="16" t="str">
        <f t="shared" si="116"/>
        <v/>
      </c>
      <c r="AH243" s="16" t="str">
        <f t="shared" si="117"/>
        <v/>
      </c>
      <c r="AI243" s="16" t="str">
        <f>IF(ISNA(VLOOKUP(D243,Proben_Infos!L:O,3,0)),"",VLOOKUP(D243,Proben_Infos!L:O,3,0))</f>
        <v/>
      </c>
      <c r="AJ243" s="16" t="str">
        <f t="shared" si="118"/>
        <v/>
      </c>
      <c r="AK243" s="16">
        <f t="shared" si="119"/>
        <v>5</v>
      </c>
      <c r="AL243" s="16" t="str">
        <f t="shared" si="120"/>
        <v/>
      </c>
      <c r="AM243" s="16">
        <f t="shared" si="99"/>
        <v>3</v>
      </c>
      <c r="AN243" s="16">
        <f t="shared" si="121"/>
        <v>2</v>
      </c>
      <c r="AO243" s="16">
        <f t="shared" si="122"/>
        <v>5</v>
      </c>
      <c r="AP243" s="16">
        <f t="shared" si="102"/>
        <v>5</v>
      </c>
    </row>
    <row r="244" spans="1:42" x14ac:dyDescent="0.25">
      <c r="A244" s="16" t="str">
        <f t="shared" si="79"/>
        <v>177-20.8</v>
      </c>
      <c r="B244" s="2">
        <v>20.824569232448798</v>
      </c>
      <c r="C244" s="2">
        <v>177</v>
      </c>
      <c r="D244" s="2" t="s">
        <v>1529</v>
      </c>
      <c r="E244" s="2">
        <v>1897</v>
      </c>
      <c r="F244" s="2">
        <v>1852.97240084482</v>
      </c>
      <c r="G244" s="2">
        <v>55.458497330563603</v>
      </c>
      <c r="H244" s="2" t="s">
        <v>1530</v>
      </c>
      <c r="I244" s="2" t="s">
        <v>562</v>
      </c>
      <c r="J244" s="2" t="s">
        <v>5</v>
      </c>
      <c r="K244" s="2">
        <v>35897.733509509402</v>
      </c>
      <c r="L244" s="2">
        <v>25489.4169094059</v>
      </c>
      <c r="M244" s="16" t="str">
        <f>IF(ISERROR(VLOOKUP(A244,BW_2021_04_19!A:K,11,FALSE))=TRUE,(IF(ISERROR(VLOOKUP((CONCATENATE(ROUND(C244,0),"-",ROUND(B244-0.1,1))),BW_2021_04_19!A:K,11,FALSE))=TRUE,(IF(ISERROR(VLOOKUP((CONCATENATE(ROUND(C244,0),"-",ROUND(B244+0.1,1))),BW_2021_04_19!A:K,11,FALSE))=TRUE,(IF(ISERROR(VLOOKUP((CONCATENATE(ROUND(C244,0),"-",ROUND(B244-0.2,1))),BW_2021_04_19!A:K,11,FALSE))=TRUE, (IF(ISERROR(VLOOKUP((CONCATENATE(ROUND(C244,0),"-",ROUND(B244+0.2,1))),BW_2021_04_19!A:K,11,FALSE))=TRUE,"0",VLOOKUP((CONCATENATE(ROUND(C244,0),"-",ROUND(B244+0.2,1))),BW_2021_04_19!A:K,11,FALSE))),VLOOKUP((CONCATENATE(ROUND(C244,0),"-",ROUND(B244-0.2,1))),BW_2021_04_19!A:K,11,FALSE))),VLOOKUP((CONCATENATE(ROUND(C244,0),"-",ROUND(B244+0.1,1))),BW_2021_04_19!A:K,11,FALSE))),VLOOKUP((CONCATENATE(ROUND(C244,0),"-",ROUND(B244-0.1,1))),BW_2021_04_19!A:K,11,FALSE))),VLOOKUP(A244,BW_2021_04_19!A:K,11,FALSE))</f>
        <v>0</v>
      </c>
      <c r="N244" s="16" t="str">
        <f t="shared" si="103"/>
        <v>0</v>
      </c>
      <c r="O244" s="16">
        <f t="shared" si="104"/>
        <v>35898</v>
      </c>
      <c r="P244" s="16">
        <f>IF(O244="0","0",O244*1000/Proben_Infos!$J$3*Proben_Infos!$K$3*(0.05/Proben_Infos!$L$3)*(0.001/Proben_Infos!$M$3))</f>
        <v>143592</v>
      </c>
      <c r="Q244" s="16">
        <f>ROUND(100/Proben_Infos!$H$3*P244,0)</f>
        <v>3</v>
      </c>
      <c r="R244" s="16">
        <f>B244+Proben_Infos!$D$3</f>
        <v>20.816669232448799</v>
      </c>
      <c r="S244" s="16" t="str">
        <f t="shared" si="105"/>
        <v>177-20.8</v>
      </c>
      <c r="T244" s="16">
        <f t="shared" si="106"/>
        <v>1897</v>
      </c>
      <c r="U244" s="16">
        <f>F244+Proben_Infos!$G$3</f>
        <v>1851.97240084482</v>
      </c>
      <c r="V244" s="16">
        <f t="shared" si="107"/>
        <v>55.5</v>
      </c>
      <c r="W244" s="16" t="str">
        <f t="shared" si="108"/>
        <v>GC_PBMZ_177_RI_1852</v>
      </c>
      <c r="X244" s="16">
        <f>Proben_Infos!$A$3</f>
        <v>72100736</v>
      </c>
      <c r="Y244" s="16" t="str">
        <f>IF(ISNA(VLOOKUP(D244,Proben_Infos!C:E,3,0)),"",VLOOKUP(D244,Proben_Infos!C:E,3,0))</f>
        <v/>
      </c>
      <c r="Z244" s="16" t="str">
        <f t="shared" si="109"/>
        <v>177-20.8</v>
      </c>
      <c r="AA244" s="16" t="str">
        <f t="shared" si="110"/>
        <v>177-20.9</v>
      </c>
      <c r="AB244" s="16" t="str">
        <f t="shared" si="111"/>
        <v>177-20.7</v>
      </c>
      <c r="AC244" s="16" t="str">
        <f t="shared" si="112"/>
        <v>177-21</v>
      </c>
      <c r="AD244" s="16" t="str">
        <f t="shared" si="113"/>
        <v>177-20.6</v>
      </c>
      <c r="AE244" s="16">
        <f t="shared" si="114"/>
        <v>3</v>
      </c>
      <c r="AF244" s="16" t="str">
        <f t="shared" si="115"/>
        <v>GC_PBMZ_177_RI_1852</v>
      </c>
      <c r="AG244" s="16" t="str">
        <f t="shared" si="116"/>
        <v/>
      </c>
      <c r="AH244" s="16" t="str">
        <f t="shared" si="117"/>
        <v/>
      </c>
      <c r="AI244" s="16" t="str">
        <f>IF(ISNA(VLOOKUP(D244,Proben_Infos!L:O,3,0)),"",VLOOKUP(D244,Proben_Infos!L:O,3,0))</f>
        <v/>
      </c>
      <c r="AJ244" s="16" t="str">
        <f t="shared" si="118"/>
        <v/>
      </c>
      <c r="AK244" s="16">
        <f t="shared" si="119"/>
        <v>5</v>
      </c>
      <c r="AL244" s="16" t="str">
        <f t="shared" si="120"/>
        <v/>
      </c>
      <c r="AM244" s="16">
        <f t="shared" si="99"/>
        <v>3</v>
      </c>
      <c r="AN244" s="16">
        <f t="shared" si="121"/>
        <v>2</v>
      </c>
      <c r="AO244" s="16">
        <f t="shared" si="122"/>
        <v>5</v>
      </c>
      <c r="AP244" s="16">
        <f t="shared" si="102"/>
        <v>5</v>
      </c>
    </row>
    <row r="245" spans="1:42" x14ac:dyDescent="0.25">
      <c r="A245" s="16" t="str">
        <f t="shared" si="79"/>
        <v>246-20.9</v>
      </c>
      <c r="B245" s="2">
        <v>20.8641457449461</v>
      </c>
      <c r="C245" s="2">
        <v>246</v>
      </c>
      <c r="D245" s="2" t="s">
        <v>830</v>
      </c>
      <c r="E245" s="2">
        <v>2139</v>
      </c>
      <c r="F245" s="2">
        <v>1856.6947966779001</v>
      </c>
      <c r="G245" s="2">
        <v>61.166121793913497</v>
      </c>
      <c r="H245" s="2" t="s">
        <v>831</v>
      </c>
      <c r="I245" s="2" t="s">
        <v>832</v>
      </c>
      <c r="J245" s="2" t="s">
        <v>5</v>
      </c>
      <c r="K245" s="2">
        <v>125458.81418814301</v>
      </c>
      <c r="L245" s="2">
        <v>13990.0425048615</v>
      </c>
      <c r="M245" s="16" t="str">
        <f>IF(ISERROR(VLOOKUP(A245,BW_2021_04_19!A:K,11,FALSE))=TRUE,(IF(ISERROR(VLOOKUP((CONCATENATE(ROUND(C245,0),"-",ROUND(B245-0.1,1))),BW_2021_04_19!A:K,11,FALSE))=TRUE,(IF(ISERROR(VLOOKUP((CONCATENATE(ROUND(C245,0),"-",ROUND(B245+0.1,1))),BW_2021_04_19!A:K,11,FALSE))=TRUE,(IF(ISERROR(VLOOKUP((CONCATENATE(ROUND(C245,0),"-",ROUND(B245-0.2,1))),BW_2021_04_19!A:K,11,FALSE))=TRUE, (IF(ISERROR(VLOOKUP((CONCATENATE(ROUND(C245,0),"-",ROUND(B245+0.2,1))),BW_2021_04_19!A:K,11,FALSE))=TRUE,"0",VLOOKUP((CONCATENATE(ROUND(C245,0),"-",ROUND(B245+0.2,1))),BW_2021_04_19!A:K,11,FALSE))),VLOOKUP((CONCATENATE(ROUND(C245,0),"-",ROUND(B245-0.2,1))),BW_2021_04_19!A:K,11,FALSE))),VLOOKUP((CONCATENATE(ROUND(C245,0),"-",ROUND(B245+0.1,1))),BW_2021_04_19!A:K,11,FALSE))),VLOOKUP((CONCATENATE(ROUND(C245,0),"-",ROUND(B245-0.1,1))),BW_2021_04_19!A:K,11,FALSE))),VLOOKUP(A245,BW_2021_04_19!A:K,11,FALSE))</f>
        <v>0</v>
      </c>
      <c r="N245" s="16" t="str">
        <f t="shared" si="103"/>
        <v>0</v>
      </c>
      <c r="O245" s="16">
        <f t="shared" si="104"/>
        <v>125459</v>
      </c>
      <c r="P245" s="16">
        <f>IF(O245="0","0",O245*1000/Proben_Infos!$J$3*Proben_Infos!$K$3*(0.05/Proben_Infos!$L$3)*(0.001/Proben_Infos!$M$3))</f>
        <v>501836</v>
      </c>
      <c r="Q245" s="16">
        <f>ROUND(100/Proben_Infos!$H$3*P245,0)</f>
        <v>11</v>
      </c>
      <c r="R245" s="16">
        <f>B245+Proben_Infos!$D$3</f>
        <v>20.856245744946101</v>
      </c>
      <c r="S245" s="16" t="str">
        <f t="shared" si="105"/>
        <v>246-20.9</v>
      </c>
      <c r="T245" s="16">
        <f t="shared" si="106"/>
        <v>2139</v>
      </c>
      <c r="U245" s="16">
        <f>F245+Proben_Infos!$G$3</f>
        <v>1855.6947966779001</v>
      </c>
      <c r="V245" s="16">
        <f t="shared" si="107"/>
        <v>61.2</v>
      </c>
      <c r="W245" s="16" t="str">
        <f t="shared" si="108"/>
        <v>GC_PBMZ_246_RI_1856</v>
      </c>
      <c r="X245" s="16">
        <f>Proben_Infos!$A$3</f>
        <v>72100736</v>
      </c>
      <c r="Y245" s="16" t="str">
        <f>IF(ISNA(VLOOKUP(D245,Proben_Infos!C:E,3,0)),"",VLOOKUP(D245,Proben_Infos!C:E,3,0))</f>
        <v/>
      </c>
      <c r="Z245" s="16" t="str">
        <f t="shared" si="109"/>
        <v>246-20.9</v>
      </c>
      <c r="AA245" s="16" t="str">
        <f t="shared" si="110"/>
        <v>246-21</v>
      </c>
      <c r="AB245" s="16" t="str">
        <f t="shared" si="111"/>
        <v>246-20.8</v>
      </c>
      <c r="AC245" s="16" t="str">
        <f t="shared" si="112"/>
        <v>246-21.1</v>
      </c>
      <c r="AD245" s="16" t="str">
        <f t="shared" si="113"/>
        <v>246-20.7</v>
      </c>
      <c r="AE245" s="16">
        <f t="shared" si="114"/>
        <v>11</v>
      </c>
      <c r="AF245" s="16" t="str">
        <f t="shared" si="115"/>
        <v>GC_PBMZ_246_RI_1856</v>
      </c>
      <c r="AG245" s="16" t="str">
        <f t="shared" si="116"/>
        <v/>
      </c>
      <c r="AH245" s="16" t="str">
        <f t="shared" si="117"/>
        <v/>
      </c>
      <c r="AI245" s="16" t="str">
        <f>IF(ISNA(VLOOKUP(D245,Proben_Infos!L:O,3,0)),"",VLOOKUP(D245,Proben_Infos!L:O,3,0))</f>
        <v/>
      </c>
      <c r="AJ245" s="16" t="str">
        <f t="shared" si="118"/>
        <v/>
      </c>
      <c r="AK245" s="16">
        <f t="shared" si="119"/>
        <v>5</v>
      </c>
      <c r="AL245" s="16">
        <f t="shared" si="120"/>
        <v>4</v>
      </c>
      <c r="AM245" s="16">
        <f t="shared" si="99"/>
        <v>3</v>
      </c>
      <c r="AN245" s="16">
        <f t="shared" si="121"/>
        <v>2</v>
      </c>
      <c r="AO245" s="16">
        <f t="shared" si="122"/>
        <v>5</v>
      </c>
      <c r="AP245" s="16">
        <f t="shared" si="102"/>
        <v>5</v>
      </c>
    </row>
    <row r="246" spans="1:42" x14ac:dyDescent="0.25">
      <c r="A246" s="16" t="str">
        <f t="shared" si="79"/>
        <v>194-20.9</v>
      </c>
      <c r="B246" s="2">
        <v>20.925941293475699</v>
      </c>
      <c r="C246" s="2">
        <v>194</v>
      </c>
      <c r="D246" s="2" t="s">
        <v>1531</v>
      </c>
      <c r="E246" s="2">
        <v>1961</v>
      </c>
      <c r="F246" s="2">
        <v>1862.5070190753399</v>
      </c>
      <c r="G246" s="2">
        <v>64.362918393139097</v>
      </c>
      <c r="H246" s="2" t="s">
        <v>1532</v>
      </c>
      <c r="I246" s="2" t="s">
        <v>1533</v>
      </c>
      <c r="J246" s="2" t="s">
        <v>5</v>
      </c>
      <c r="K246" s="2">
        <v>50495.010948826501</v>
      </c>
      <c r="L246" s="2">
        <v>57225.146900387597</v>
      </c>
      <c r="M246" s="16" t="str">
        <f>IF(ISERROR(VLOOKUP(A246,BW_2021_04_19!A:K,11,FALSE))=TRUE,(IF(ISERROR(VLOOKUP((CONCATENATE(ROUND(C246,0),"-",ROUND(B246-0.1,1))),BW_2021_04_19!A:K,11,FALSE))=TRUE,(IF(ISERROR(VLOOKUP((CONCATENATE(ROUND(C246,0),"-",ROUND(B246+0.1,1))),BW_2021_04_19!A:K,11,FALSE))=TRUE,(IF(ISERROR(VLOOKUP((CONCATENATE(ROUND(C246,0),"-",ROUND(B246-0.2,1))),BW_2021_04_19!A:K,11,FALSE))=TRUE, (IF(ISERROR(VLOOKUP((CONCATENATE(ROUND(C246,0),"-",ROUND(B246+0.2,1))),BW_2021_04_19!A:K,11,FALSE))=TRUE,"0",VLOOKUP((CONCATENATE(ROUND(C246,0),"-",ROUND(B246+0.2,1))),BW_2021_04_19!A:K,11,FALSE))),VLOOKUP((CONCATENATE(ROUND(C246,0),"-",ROUND(B246-0.2,1))),BW_2021_04_19!A:K,11,FALSE))),VLOOKUP((CONCATENATE(ROUND(C246,0),"-",ROUND(B246+0.1,1))),BW_2021_04_19!A:K,11,FALSE))),VLOOKUP((CONCATENATE(ROUND(C246,0),"-",ROUND(B246-0.1,1))),BW_2021_04_19!A:K,11,FALSE))),VLOOKUP(A246,BW_2021_04_19!A:K,11,FALSE))</f>
        <v>0</v>
      </c>
      <c r="N246" s="16" t="str">
        <f t="shared" si="103"/>
        <v>0</v>
      </c>
      <c r="O246" s="16">
        <f t="shared" si="104"/>
        <v>50495</v>
      </c>
      <c r="P246" s="16">
        <f>IF(O246="0","0",O246*1000/Proben_Infos!$J$3*Proben_Infos!$K$3*(0.05/Proben_Infos!$L$3)*(0.001/Proben_Infos!$M$3))</f>
        <v>201980</v>
      </c>
      <c r="Q246" s="16">
        <f>ROUND(100/Proben_Infos!$H$3*P246,0)</f>
        <v>5</v>
      </c>
      <c r="R246" s="16">
        <f>B246+Proben_Infos!$D$3</f>
        <v>20.918041293475699</v>
      </c>
      <c r="S246" s="16" t="str">
        <f t="shared" si="105"/>
        <v>194-20.9</v>
      </c>
      <c r="T246" s="16">
        <f t="shared" si="106"/>
        <v>1961</v>
      </c>
      <c r="U246" s="16">
        <f>F246+Proben_Infos!$G$3</f>
        <v>1861.5070190753399</v>
      </c>
      <c r="V246" s="16">
        <f t="shared" si="107"/>
        <v>64.400000000000006</v>
      </c>
      <c r="W246" s="16" t="str">
        <f t="shared" si="108"/>
        <v>GC_PBMZ_194_RI_1862</v>
      </c>
      <c r="X246" s="16">
        <f>Proben_Infos!$A$3</f>
        <v>72100736</v>
      </c>
      <c r="Y246" s="16" t="str">
        <f>IF(ISNA(VLOOKUP(D246,Proben_Infos!C:E,3,0)),"",VLOOKUP(D246,Proben_Infos!C:E,3,0))</f>
        <v/>
      </c>
      <c r="Z246" s="16" t="str">
        <f t="shared" si="109"/>
        <v>194-20.9</v>
      </c>
      <c r="AA246" s="16" t="str">
        <f t="shared" si="110"/>
        <v>194-21</v>
      </c>
      <c r="AB246" s="16" t="str">
        <f t="shared" si="111"/>
        <v>194-20.8</v>
      </c>
      <c r="AC246" s="16" t="str">
        <f t="shared" si="112"/>
        <v>194-21.1</v>
      </c>
      <c r="AD246" s="16" t="str">
        <f t="shared" si="113"/>
        <v>194-20.7</v>
      </c>
      <c r="AE246" s="16">
        <f t="shared" si="114"/>
        <v>5</v>
      </c>
      <c r="AF246" s="16" t="str">
        <f t="shared" si="115"/>
        <v>GC_PBMZ_194_RI_1862</v>
      </c>
      <c r="AG246" s="16" t="str">
        <f t="shared" si="116"/>
        <v/>
      </c>
      <c r="AH246" s="16" t="str">
        <f t="shared" si="117"/>
        <v/>
      </c>
      <c r="AI246" s="16" t="str">
        <f>IF(ISNA(VLOOKUP(D246,Proben_Infos!L:O,3,0)),"",VLOOKUP(D246,Proben_Infos!L:O,3,0))</f>
        <v/>
      </c>
      <c r="AJ246" s="16" t="str">
        <f t="shared" si="118"/>
        <v/>
      </c>
      <c r="AK246" s="16">
        <f t="shared" si="119"/>
        <v>5</v>
      </c>
      <c r="AL246" s="16" t="str">
        <f t="shared" si="120"/>
        <v/>
      </c>
      <c r="AM246" s="16">
        <f t="shared" si="99"/>
        <v>3</v>
      </c>
      <c r="AN246" s="16">
        <f t="shared" si="121"/>
        <v>2</v>
      </c>
      <c r="AO246" s="16">
        <f t="shared" si="122"/>
        <v>5</v>
      </c>
      <c r="AP246" s="16">
        <f t="shared" si="102"/>
        <v>5</v>
      </c>
    </row>
    <row r="247" spans="1:42" x14ac:dyDescent="0.25">
      <c r="A247" s="16" t="str">
        <f t="shared" si="79"/>
        <v>258-21</v>
      </c>
      <c r="B247" s="2">
        <v>20.998992158334801</v>
      </c>
      <c r="C247" s="2">
        <v>258</v>
      </c>
      <c r="D247" s="2" t="s">
        <v>1534</v>
      </c>
      <c r="E247" s="2">
        <v>2404</v>
      </c>
      <c r="F247" s="2">
        <v>1869.3778679146001</v>
      </c>
      <c r="G247" s="2">
        <v>56.421940199145602</v>
      </c>
      <c r="H247" s="2" t="s">
        <v>1535</v>
      </c>
      <c r="I247" s="2" t="s">
        <v>1536</v>
      </c>
      <c r="J247" s="2" t="s">
        <v>5</v>
      </c>
      <c r="K247" s="2">
        <v>750518.86945350305</v>
      </c>
      <c r="L247" s="2">
        <v>151379.74503883201</v>
      </c>
      <c r="M247" s="16" t="str">
        <f>IF(ISERROR(VLOOKUP(A247,BW_2021_04_19!A:K,11,FALSE))=TRUE,(IF(ISERROR(VLOOKUP((CONCATENATE(ROUND(C247,0),"-",ROUND(B247-0.1,1))),BW_2021_04_19!A:K,11,FALSE))=TRUE,(IF(ISERROR(VLOOKUP((CONCATENATE(ROUND(C247,0),"-",ROUND(B247+0.1,1))),BW_2021_04_19!A:K,11,FALSE))=TRUE,(IF(ISERROR(VLOOKUP((CONCATENATE(ROUND(C247,0),"-",ROUND(B247-0.2,1))),BW_2021_04_19!A:K,11,FALSE))=TRUE, (IF(ISERROR(VLOOKUP((CONCATENATE(ROUND(C247,0),"-",ROUND(B247+0.2,1))),BW_2021_04_19!A:K,11,FALSE))=TRUE,"0",VLOOKUP((CONCATENATE(ROUND(C247,0),"-",ROUND(B247+0.2,1))),BW_2021_04_19!A:K,11,FALSE))),VLOOKUP((CONCATENATE(ROUND(C247,0),"-",ROUND(B247-0.2,1))),BW_2021_04_19!A:K,11,FALSE))),VLOOKUP((CONCATENATE(ROUND(C247,0),"-",ROUND(B247+0.1,1))),BW_2021_04_19!A:K,11,FALSE))),VLOOKUP((CONCATENATE(ROUND(C247,0),"-",ROUND(B247-0.1,1))),BW_2021_04_19!A:K,11,FALSE))),VLOOKUP(A247,BW_2021_04_19!A:K,11,FALSE))</f>
        <v>0</v>
      </c>
      <c r="N247" s="16" t="str">
        <f t="shared" si="103"/>
        <v>0</v>
      </c>
      <c r="O247" s="16">
        <f t="shared" si="104"/>
        <v>750519</v>
      </c>
      <c r="P247" s="16">
        <f>IF(O247="0","0",O247*1000/Proben_Infos!$J$3*Proben_Infos!$K$3*(0.05/Proben_Infos!$L$3)*(0.001/Proben_Infos!$M$3))</f>
        <v>3002076</v>
      </c>
      <c r="Q247" s="16">
        <f>ROUND(100/Proben_Infos!$H$3*P247,0)</f>
        <v>68</v>
      </c>
      <c r="R247" s="16">
        <f>B247+Proben_Infos!$D$3</f>
        <v>20.991092158334801</v>
      </c>
      <c r="S247" s="16" t="str">
        <f t="shared" si="105"/>
        <v>258-21</v>
      </c>
      <c r="T247" s="16">
        <f t="shared" si="106"/>
        <v>2404</v>
      </c>
      <c r="U247" s="16">
        <f>F247+Proben_Infos!$G$3</f>
        <v>1868.3778679146001</v>
      </c>
      <c r="V247" s="16">
        <f t="shared" si="107"/>
        <v>56.4</v>
      </c>
      <c r="W247" s="16" t="str">
        <f t="shared" si="108"/>
        <v>GC_PBMZ_258_RI_1868</v>
      </c>
      <c r="X247" s="16">
        <f>Proben_Infos!$A$3</f>
        <v>72100736</v>
      </c>
      <c r="Y247" s="16" t="str">
        <f>IF(ISNA(VLOOKUP(D247,Proben_Infos!C:E,3,0)),"",VLOOKUP(D247,Proben_Infos!C:E,3,0))</f>
        <v/>
      </c>
      <c r="Z247" s="16" t="str">
        <f t="shared" si="109"/>
        <v>258-21</v>
      </c>
      <c r="AA247" s="16" t="str">
        <f t="shared" si="110"/>
        <v>258-21.1</v>
      </c>
      <c r="AB247" s="16" t="str">
        <f t="shared" si="111"/>
        <v>258-20.9</v>
      </c>
      <c r="AC247" s="16" t="str">
        <f t="shared" si="112"/>
        <v>258-21.2</v>
      </c>
      <c r="AD247" s="16" t="str">
        <f t="shared" si="113"/>
        <v>258-20.8</v>
      </c>
      <c r="AE247" s="16">
        <f t="shared" si="114"/>
        <v>68</v>
      </c>
      <c r="AF247" s="16" t="str">
        <f t="shared" si="115"/>
        <v>GC_PBMZ_258_RI_1868</v>
      </c>
      <c r="AG247" s="16" t="str">
        <f t="shared" si="116"/>
        <v/>
      </c>
      <c r="AH247" s="16" t="str">
        <f t="shared" si="117"/>
        <v/>
      </c>
      <c r="AI247" s="16" t="str">
        <f>IF(ISNA(VLOOKUP(D247,Proben_Infos!L:O,3,0)),"",VLOOKUP(D247,Proben_Infos!L:O,3,0))</f>
        <v/>
      </c>
      <c r="AJ247" s="16" t="str">
        <f t="shared" si="118"/>
        <v/>
      </c>
      <c r="AK247" s="16">
        <f t="shared" si="119"/>
        <v>5</v>
      </c>
      <c r="AL247" s="16">
        <f t="shared" si="120"/>
        <v>4</v>
      </c>
      <c r="AM247" s="16">
        <f t="shared" si="99"/>
        <v>3</v>
      </c>
      <c r="AN247" s="16">
        <f t="shared" si="121"/>
        <v>2</v>
      </c>
      <c r="AO247" s="16">
        <f t="shared" si="122"/>
        <v>5</v>
      </c>
      <c r="AP247" s="16">
        <f>IF(OR(O247&lt;10000,Y247="Säule",Y247="BW",Y247="IS"),6,
IF(G247&lt;80,5,
IF(AND(ABS(E247-U247)&gt;100,NOT(E247="")),4,
IF(AND(AI247="x",NOT(E247="")),1,
IF(AND(OR(J247="NIST20.L",J247="NIST17.L",J247="NIST11.L",J247="SWGDRUG.L",J247="WILEY275.L",J247="HPPEST.L",J247="PMW_TOX2.L",J247="ENVI96.L"),NOT(E247="")),3,
IF(E247="",4,2))))))</f>
        <v>5</v>
      </c>
    </row>
    <row r="248" spans="1:42" x14ac:dyDescent="0.25">
      <c r="A248" s="16" t="str">
        <f t="shared" si="79"/>
        <v>243-21</v>
      </c>
      <c r="B248" s="2">
        <v>21.002385154186999</v>
      </c>
      <c r="C248" s="2">
        <v>243</v>
      </c>
      <c r="D248" s="2" t="s">
        <v>226</v>
      </c>
      <c r="E248" s="2">
        <v>1851</v>
      </c>
      <c r="F248" s="2">
        <v>1869.6969984499899</v>
      </c>
      <c r="G248" s="2">
        <v>92.833921630897294</v>
      </c>
      <c r="H248" s="2" t="s">
        <v>227</v>
      </c>
      <c r="I248" s="2" t="s">
        <v>228</v>
      </c>
      <c r="J248" s="2" t="s">
        <v>5</v>
      </c>
      <c r="K248" s="2">
        <v>3266372.7676510899</v>
      </c>
      <c r="L248" s="2">
        <v>780469.88748907298</v>
      </c>
      <c r="M248" s="16">
        <f>IF(ISERROR(VLOOKUP(A248,BW_2021_04_19!A:K,11,FALSE))=TRUE,(IF(ISERROR(VLOOKUP((CONCATENATE(ROUND(C248,0),"-",ROUND(B248-0.1,1))),BW_2021_04_19!A:K,11,FALSE))=TRUE,(IF(ISERROR(VLOOKUP((CONCATENATE(ROUND(C248,0),"-",ROUND(B248+0.1,1))),BW_2021_04_19!A:K,11,FALSE))=TRUE,(IF(ISERROR(VLOOKUP((CONCATENATE(ROUND(C248,0),"-",ROUND(B248-0.2,1))),BW_2021_04_19!A:K,11,FALSE))=TRUE, (IF(ISERROR(VLOOKUP((CONCATENATE(ROUND(C248,0),"-",ROUND(B248+0.2,1))),BW_2021_04_19!A:K,11,FALSE))=TRUE,"0",VLOOKUP((CONCATENATE(ROUND(C248,0),"-",ROUND(B248+0.2,1))),BW_2021_04_19!A:K,11,FALSE))),VLOOKUP((CONCATENATE(ROUND(C248,0),"-",ROUND(B248-0.2,1))),BW_2021_04_19!A:K,11,FALSE))),VLOOKUP((CONCATENATE(ROUND(C248,0),"-",ROUND(B248+0.1,1))),BW_2021_04_19!A:K,11,FALSE))),VLOOKUP((CONCATENATE(ROUND(C248,0),"-",ROUND(B248-0.1,1))),BW_2021_04_19!A:K,11,FALSE))),VLOOKUP(A248,BW_2021_04_19!A:K,11,FALSE))</f>
        <v>12832.7340030631</v>
      </c>
      <c r="N248" s="16">
        <f t="shared" si="103"/>
        <v>12832.7340030631</v>
      </c>
      <c r="O248" s="16">
        <f t="shared" si="104"/>
        <v>3253540</v>
      </c>
      <c r="P248" s="16">
        <f>IF(O248="0","0",O248*1000/Proben_Infos!$J$3*Proben_Infos!$K$3*(0.05/Proben_Infos!$L$3)*(0.001/Proben_Infos!$M$3))</f>
        <v>13014160</v>
      </c>
      <c r="Q248" s="16">
        <f>ROUND(100/Proben_Infos!$H$3*P248,0)</f>
        <v>293</v>
      </c>
      <c r="R248" s="16">
        <f>B248+Proben_Infos!$D$3</f>
        <v>20.994485154187</v>
      </c>
      <c r="S248" s="16" t="str">
        <f t="shared" si="105"/>
        <v>243-21</v>
      </c>
      <c r="T248" s="16">
        <f t="shared" si="106"/>
        <v>1851</v>
      </c>
      <c r="U248" s="16">
        <f>F248+Proben_Infos!$G$3</f>
        <v>1868.6969984499899</v>
      </c>
      <c r="V248" s="16">
        <f t="shared" si="107"/>
        <v>92.8</v>
      </c>
      <c r="W248" s="16" t="str">
        <f t="shared" si="108"/>
        <v>GC_PBMZ_243_RI_1869</v>
      </c>
      <c r="X248" s="16">
        <f>Proben_Infos!$A$3</f>
        <v>72100736</v>
      </c>
      <c r="Y248" s="16" t="str">
        <f>IF(ISNA(VLOOKUP(D248,Proben_Infos!C:E,3,0)),"",VLOOKUP(D248,Proben_Infos!C:E,3,0))</f>
        <v/>
      </c>
      <c r="Z248" s="16" t="str">
        <f t="shared" si="109"/>
        <v>243-21</v>
      </c>
      <c r="AA248" s="16" t="str">
        <f t="shared" si="110"/>
        <v>243-21.1</v>
      </c>
      <c r="AB248" s="16" t="str">
        <f t="shared" si="111"/>
        <v>243-20.9</v>
      </c>
      <c r="AC248" s="16" t="str">
        <f t="shared" si="112"/>
        <v>243-21.2</v>
      </c>
      <c r="AD248" s="16" t="str">
        <f t="shared" si="113"/>
        <v>243-20.8</v>
      </c>
      <c r="AE248" s="16">
        <f t="shared" si="114"/>
        <v>293</v>
      </c>
      <c r="AF248" s="16" t="str">
        <f t="shared" si="115"/>
        <v>Cyclopenta[g]-2-benzopyran, 1,3,4,6,7,8-hexahydro-4,6,6,7,8,8-hexamethyl-</v>
      </c>
      <c r="AG248" s="16" t="str">
        <f t="shared" si="116"/>
        <v>1222-05-5</v>
      </c>
      <c r="AH248" s="16" t="str">
        <f t="shared" si="117"/>
        <v/>
      </c>
      <c r="AI248" s="16" t="str">
        <f>IF(ISNA(VLOOKUP(D248,Proben_Infos!L:O,3,0)),"",VLOOKUP(D248,Proben_Infos!L:O,3,0))</f>
        <v/>
      </c>
      <c r="AJ248" s="16" t="str">
        <f t="shared" si="118"/>
        <v/>
      </c>
      <c r="AK248" s="16" t="str">
        <f t="shared" si="119"/>
        <v/>
      </c>
      <c r="AL248" s="16" t="str">
        <f t="shared" si="120"/>
        <v/>
      </c>
      <c r="AM248" s="16">
        <f t="shared" si="99"/>
        <v>3</v>
      </c>
      <c r="AN248" s="16">
        <f t="shared" si="121"/>
        <v>2</v>
      </c>
      <c r="AO248" s="16">
        <f t="shared" si="122"/>
        <v>3</v>
      </c>
      <c r="AP248" s="16">
        <f t="shared" ref="AP248:AP278" si="123">IF(OR(O248&lt;10000,Y248="Säule",Y248="BW",Y248="IS"),6,
IF(G248&lt;80,5,
IF(AND(ABS(E248-U248)&gt;100,NOT(E248="")),4,
IF(AND(AI248="x",NOT(E248="")),1,
IF(AND(OR(J248="NIST20.L",J248="NIST17.L",J248="NIST11.L",J248="SWGDRUG.L",J248="WILEY275.L",J248="HPPEST.L",J248="PMW_TOX2.L",J248="ENVI96.L"),NOT(E248="")),3,
IF(E248="",4,2))))))</f>
        <v>3</v>
      </c>
    </row>
    <row r="249" spans="1:42" x14ac:dyDescent="0.25">
      <c r="A249" s="16" t="str">
        <f t="shared" si="79"/>
        <v>213-21</v>
      </c>
      <c r="B249" s="2">
        <v>21.008024248243601</v>
      </c>
      <c r="C249" s="2">
        <v>213</v>
      </c>
      <c r="D249" s="2" t="s">
        <v>1537</v>
      </c>
      <c r="E249" s="2">
        <v>1991</v>
      </c>
      <c r="F249" s="2">
        <v>1870.2273872814999</v>
      </c>
      <c r="G249" s="2">
        <v>57.693780129024397</v>
      </c>
      <c r="H249" s="2" t="s">
        <v>1538</v>
      </c>
      <c r="I249" s="2" t="s">
        <v>941</v>
      </c>
      <c r="J249" s="2" t="s">
        <v>5</v>
      </c>
      <c r="K249" s="2">
        <v>806891.78480415104</v>
      </c>
      <c r="L249" s="2">
        <v>255348.45935201799</v>
      </c>
      <c r="M249" s="16" t="str">
        <f>IF(ISERROR(VLOOKUP(A249,BW_2021_04_19!A:K,11,FALSE))=TRUE,(IF(ISERROR(VLOOKUP((CONCATENATE(ROUND(C249,0),"-",ROUND(B249-0.1,1))),BW_2021_04_19!A:K,11,FALSE))=TRUE,(IF(ISERROR(VLOOKUP((CONCATENATE(ROUND(C249,0),"-",ROUND(B249+0.1,1))),BW_2021_04_19!A:K,11,FALSE))=TRUE,(IF(ISERROR(VLOOKUP((CONCATENATE(ROUND(C249,0),"-",ROUND(B249-0.2,1))),BW_2021_04_19!A:K,11,FALSE))=TRUE, (IF(ISERROR(VLOOKUP((CONCATENATE(ROUND(C249,0),"-",ROUND(B249+0.2,1))),BW_2021_04_19!A:K,11,FALSE))=TRUE,"0",VLOOKUP((CONCATENATE(ROUND(C249,0),"-",ROUND(B249+0.2,1))),BW_2021_04_19!A:K,11,FALSE))),VLOOKUP((CONCATENATE(ROUND(C249,0),"-",ROUND(B249-0.2,1))),BW_2021_04_19!A:K,11,FALSE))),VLOOKUP((CONCATENATE(ROUND(C249,0),"-",ROUND(B249+0.1,1))),BW_2021_04_19!A:K,11,FALSE))),VLOOKUP((CONCATENATE(ROUND(C249,0),"-",ROUND(B249-0.1,1))),BW_2021_04_19!A:K,11,FALSE))),VLOOKUP(A249,BW_2021_04_19!A:K,11,FALSE))</f>
        <v>0</v>
      </c>
      <c r="N249" s="16" t="str">
        <f t="shared" si="103"/>
        <v>0</v>
      </c>
      <c r="O249" s="16">
        <f t="shared" si="104"/>
        <v>806892</v>
      </c>
      <c r="P249" s="16">
        <f>IF(O249="0","0",O249*1000/Proben_Infos!$J$3*Proben_Infos!$K$3*(0.05/Proben_Infos!$L$3)*(0.001/Proben_Infos!$M$3))</f>
        <v>3227568</v>
      </c>
      <c r="Q249" s="16">
        <f>ROUND(100/Proben_Infos!$H$3*P249,0)</f>
        <v>73</v>
      </c>
      <c r="R249" s="16">
        <f>B249+Proben_Infos!$D$3</f>
        <v>21.000124248243601</v>
      </c>
      <c r="S249" s="16" t="str">
        <f t="shared" si="105"/>
        <v>213-21</v>
      </c>
      <c r="T249" s="16">
        <f t="shared" si="106"/>
        <v>1991</v>
      </c>
      <c r="U249" s="16">
        <f>F249+Proben_Infos!$G$3</f>
        <v>1869.2273872814999</v>
      </c>
      <c r="V249" s="16">
        <f t="shared" si="107"/>
        <v>57.7</v>
      </c>
      <c r="W249" s="16" t="str">
        <f t="shared" si="108"/>
        <v>GC_PBMZ_213_RI_1869</v>
      </c>
      <c r="X249" s="16">
        <f>Proben_Infos!$A$3</f>
        <v>72100736</v>
      </c>
      <c r="Y249" s="16" t="str">
        <f>IF(ISNA(VLOOKUP(D249,Proben_Infos!C:E,3,0)),"",VLOOKUP(D249,Proben_Infos!C:E,3,0))</f>
        <v/>
      </c>
      <c r="Z249" s="16" t="str">
        <f t="shared" si="109"/>
        <v>213-21</v>
      </c>
      <c r="AA249" s="16" t="str">
        <f t="shared" si="110"/>
        <v>213-21.1</v>
      </c>
      <c r="AB249" s="16" t="str">
        <f t="shared" si="111"/>
        <v>213-20.9</v>
      </c>
      <c r="AC249" s="16" t="str">
        <f t="shared" si="112"/>
        <v>213-21.2</v>
      </c>
      <c r="AD249" s="16" t="str">
        <f t="shared" si="113"/>
        <v>213-20.8</v>
      </c>
      <c r="AE249" s="16">
        <f t="shared" si="114"/>
        <v>73</v>
      </c>
      <c r="AF249" s="16" t="str">
        <f t="shared" si="115"/>
        <v>GC_PBMZ_213_RI_1869</v>
      </c>
      <c r="AG249" s="16" t="str">
        <f t="shared" si="116"/>
        <v/>
      </c>
      <c r="AH249" s="16" t="str">
        <f t="shared" si="117"/>
        <v/>
      </c>
      <c r="AI249" s="16" t="str">
        <f>IF(ISNA(VLOOKUP(D249,Proben_Infos!L:O,3,0)),"",VLOOKUP(D249,Proben_Infos!L:O,3,0))</f>
        <v/>
      </c>
      <c r="AJ249" s="16" t="str">
        <f t="shared" si="118"/>
        <v/>
      </c>
      <c r="AK249" s="16">
        <f t="shared" si="119"/>
        <v>5</v>
      </c>
      <c r="AL249" s="16">
        <f t="shared" si="120"/>
        <v>4</v>
      </c>
      <c r="AM249" s="16">
        <f t="shared" si="99"/>
        <v>3</v>
      </c>
      <c r="AN249" s="16">
        <f t="shared" si="121"/>
        <v>2</v>
      </c>
      <c r="AO249" s="16">
        <f t="shared" si="122"/>
        <v>5</v>
      </c>
      <c r="AP249" s="16">
        <f t="shared" si="123"/>
        <v>5</v>
      </c>
    </row>
    <row r="250" spans="1:42" x14ac:dyDescent="0.25">
      <c r="A250" s="16" t="str">
        <f t="shared" si="79"/>
        <v>119-21.1</v>
      </c>
      <c r="B250" s="2">
        <v>21.0899671944128</v>
      </c>
      <c r="C250" s="2">
        <v>119</v>
      </c>
      <c r="D250" s="2" t="s">
        <v>868</v>
      </c>
      <c r="F250" s="2">
        <v>1877.9345868835601</v>
      </c>
      <c r="G250" s="2">
        <v>50.534776129671101</v>
      </c>
      <c r="H250" s="2" t="s">
        <v>869</v>
      </c>
      <c r="I250" s="2" t="s">
        <v>787</v>
      </c>
      <c r="J250" s="2" t="s">
        <v>1767</v>
      </c>
      <c r="K250" s="2">
        <v>571160.95848625398</v>
      </c>
      <c r="L250" s="2">
        <v>132044.73205464499</v>
      </c>
      <c r="M250" s="16" t="str">
        <f>IF(ISERROR(VLOOKUP(A250,BW_2021_04_19!A:K,11,FALSE))=TRUE,(IF(ISERROR(VLOOKUP((CONCATENATE(ROUND(C250,0),"-",ROUND(B250-0.1,1))),BW_2021_04_19!A:K,11,FALSE))=TRUE,(IF(ISERROR(VLOOKUP((CONCATENATE(ROUND(C250,0),"-",ROUND(B250+0.1,1))),BW_2021_04_19!A:K,11,FALSE))=TRUE,(IF(ISERROR(VLOOKUP((CONCATENATE(ROUND(C250,0),"-",ROUND(B250-0.2,1))),BW_2021_04_19!A:K,11,FALSE))=TRUE, (IF(ISERROR(VLOOKUP((CONCATENATE(ROUND(C250,0),"-",ROUND(B250+0.2,1))),BW_2021_04_19!A:K,11,FALSE))=TRUE,"0",VLOOKUP((CONCATENATE(ROUND(C250,0),"-",ROUND(B250+0.2,1))),BW_2021_04_19!A:K,11,FALSE))),VLOOKUP((CONCATENATE(ROUND(C250,0),"-",ROUND(B250-0.2,1))),BW_2021_04_19!A:K,11,FALSE))),VLOOKUP((CONCATENATE(ROUND(C250,0),"-",ROUND(B250+0.1,1))),BW_2021_04_19!A:K,11,FALSE))),VLOOKUP((CONCATENATE(ROUND(C250,0),"-",ROUND(B250-0.1,1))),BW_2021_04_19!A:K,11,FALSE))),VLOOKUP(A250,BW_2021_04_19!A:K,11,FALSE))</f>
        <v>0</v>
      </c>
      <c r="N250" s="16" t="str">
        <f t="shared" si="103"/>
        <v>0</v>
      </c>
      <c r="O250" s="16">
        <f t="shared" si="104"/>
        <v>571161</v>
      </c>
      <c r="P250" s="16">
        <f>IF(O250="0","0",O250*1000/Proben_Infos!$J$3*Proben_Infos!$K$3*(0.05/Proben_Infos!$L$3)*(0.001/Proben_Infos!$M$3))</f>
        <v>2284644</v>
      </c>
      <c r="Q250" s="16">
        <f>ROUND(100/Proben_Infos!$H$3*P250,0)</f>
        <v>51</v>
      </c>
      <c r="R250" s="16">
        <f>B250+Proben_Infos!$D$3</f>
        <v>21.082067194412801</v>
      </c>
      <c r="S250" s="16" t="str">
        <f t="shared" si="105"/>
        <v>119-21.1</v>
      </c>
      <c r="T250" s="16" t="str">
        <f t="shared" si="106"/>
        <v/>
      </c>
      <c r="U250" s="16">
        <f>F250+Proben_Infos!$G$3</f>
        <v>1876.9345868835601</v>
      </c>
      <c r="V250" s="16">
        <f t="shared" si="107"/>
        <v>50.5</v>
      </c>
      <c r="W250" s="16" t="str">
        <f t="shared" si="108"/>
        <v>GC_PBMZ_119_RI_1877</v>
      </c>
      <c r="X250" s="16">
        <f>Proben_Infos!$A$3</f>
        <v>72100736</v>
      </c>
      <c r="Y250" s="16" t="str">
        <f>IF(ISNA(VLOOKUP(D250,Proben_Infos!C:E,3,0)),"",VLOOKUP(D250,Proben_Infos!C:E,3,0))</f>
        <v/>
      </c>
      <c r="Z250" s="16" t="str">
        <f t="shared" si="109"/>
        <v>119-21.1</v>
      </c>
      <c r="AA250" s="16" t="str">
        <f t="shared" si="110"/>
        <v>119-21.2</v>
      </c>
      <c r="AB250" s="16" t="str">
        <f t="shared" si="111"/>
        <v>119-21</v>
      </c>
      <c r="AC250" s="16" t="str">
        <f t="shared" si="112"/>
        <v>119-21.3</v>
      </c>
      <c r="AD250" s="16" t="str">
        <f t="shared" si="113"/>
        <v>119-20.9</v>
      </c>
      <c r="AE250" s="16">
        <f t="shared" si="114"/>
        <v>51</v>
      </c>
      <c r="AF250" s="16" t="str">
        <f t="shared" si="115"/>
        <v>GC_PBMZ_119_RI_1877</v>
      </c>
      <c r="AG250" s="16" t="str">
        <f t="shared" si="116"/>
        <v/>
      </c>
      <c r="AH250" s="16" t="str">
        <f t="shared" si="117"/>
        <v/>
      </c>
      <c r="AI250" s="16" t="str">
        <f>IF(ISNA(VLOOKUP(D250,Proben_Infos!L:O,3,0)),"",VLOOKUP(D250,Proben_Infos!L:O,3,0))</f>
        <v/>
      </c>
      <c r="AJ250" s="16" t="str">
        <f t="shared" si="118"/>
        <v/>
      </c>
      <c r="AK250" s="16">
        <f t="shared" si="119"/>
        <v>5</v>
      </c>
      <c r="AL250" s="16" t="str">
        <f t="shared" si="120"/>
        <v/>
      </c>
      <c r="AM250" s="16">
        <f t="shared" si="99"/>
        <v>3</v>
      </c>
      <c r="AN250" s="16">
        <f t="shared" si="121"/>
        <v>2</v>
      </c>
      <c r="AO250" s="16">
        <f t="shared" si="122"/>
        <v>5</v>
      </c>
      <c r="AP250" s="16">
        <f t="shared" si="123"/>
        <v>5</v>
      </c>
    </row>
    <row r="251" spans="1:42" x14ac:dyDescent="0.25">
      <c r="A251" s="16" t="str">
        <f t="shared" si="79"/>
        <v>187-21.1</v>
      </c>
      <c r="B251" s="2">
        <v>21.093269124960699</v>
      </c>
      <c r="C251" s="2">
        <v>187</v>
      </c>
      <c r="D251" s="2" t="s">
        <v>630</v>
      </c>
      <c r="E251" s="2">
        <v>2887</v>
      </c>
      <c r="F251" s="2">
        <v>1878.2451522097499</v>
      </c>
      <c r="G251" s="2">
        <v>65.274930938750202</v>
      </c>
      <c r="H251" s="2" t="s">
        <v>631</v>
      </c>
      <c r="I251" s="2" t="s">
        <v>632</v>
      </c>
      <c r="J251" s="2" t="s">
        <v>5</v>
      </c>
      <c r="K251" s="2">
        <v>562012.10138419003</v>
      </c>
      <c r="L251" s="2">
        <v>365162.52215143398</v>
      </c>
      <c r="M251" s="16" t="str">
        <f>IF(ISERROR(VLOOKUP(A251,BW_2021_04_19!A:K,11,FALSE))=TRUE,(IF(ISERROR(VLOOKUP((CONCATENATE(ROUND(C251,0),"-",ROUND(B251-0.1,1))),BW_2021_04_19!A:K,11,FALSE))=TRUE,(IF(ISERROR(VLOOKUP((CONCATENATE(ROUND(C251,0),"-",ROUND(B251+0.1,1))),BW_2021_04_19!A:K,11,FALSE))=TRUE,(IF(ISERROR(VLOOKUP((CONCATENATE(ROUND(C251,0),"-",ROUND(B251-0.2,1))),BW_2021_04_19!A:K,11,FALSE))=TRUE, (IF(ISERROR(VLOOKUP((CONCATENATE(ROUND(C251,0),"-",ROUND(B251+0.2,1))),BW_2021_04_19!A:K,11,FALSE))=TRUE,"0",VLOOKUP((CONCATENATE(ROUND(C251,0),"-",ROUND(B251+0.2,1))),BW_2021_04_19!A:K,11,FALSE))),VLOOKUP((CONCATENATE(ROUND(C251,0),"-",ROUND(B251-0.2,1))),BW_2021_04_19!A:K,11,FALSE))),VLOOKUP((CONCATENATE(ROUND(C251,0),"-",ROUND(B251+0.1,1))),BW_2021_04_19!A:K,11,FALSE))),VLOOKUP((CONCATENATE(ROUND(C251,0),"-",ROUND(B251-0.1,1))),BW_2021_04_19!A:K,11,FALSE))),VLOOKUP(A251,BW_2021_04_19!A:K,11,FALSE))</f>
        <v>0</v>
      </c>
      <c r="N251" s="16" t="str">
        <f t="shared" si="103"/>
        <v>0</v>
      </c>
      <c r="O251" s="16">
        <f t="shared" si="104"/>
        <v>562012</v>
      </c>
      <c r="P251" s="16">
        <f>IF(O251="0","0",O251*1000/Proben_Infos!$J$3*Proben_Infos!$K$3*(0.05/Proben_Infos!$L$3)*(0.001/Proben_Infos!$M$3))</f>
        <v>2248048</v>
      </c>
      <c r="Q251" s="16">
        <f>ROUND(100/Proben_Infos!$H$3*P251,0)</f>
        <v>51</v>
      </c>
      <c r="R251" s="16">
        <f>B251+Proben_Infos!$D$3</f>
        <v>21.0853691249607</v>
      </c>
      <c r="S251" s="16" t="str">
        <f t="shared" si="105"/>
        <v>187-21.1</v>
      </c>
      <c r="T251" s="16">
        <f t="shared" si="106"/>
        <v>2887</v>
      </c>
      <c r="U251" s="16">
        <f>F251+Proben_Infos!$G$3</f>
        <v>1877.2451522097499</v>
      </c>
      <c r="V251" s="16">
        <f t="shared" si="107"/>
        <v>65.3</v>
      </c>
      <c r="W251" s="16" t="str">
        <f t="shared" si="108"/>
        <v>GC_PBMZ_187_RI_1877</v>
      </c>
      <c r="X251" s="16">
        <f>Proben_Infos!$A$3</f>
        <v>72100736</v>
      </c>
      <c r="Y251" s="16" t="str">
        <f>IF(ISNA(VLOOKUP(D251,Proben_Infos!C:E,3,0)),"",VLOOKUP(D251,Proben_Infos!C:E,3,0))</f>
        <v/>
      </c>
      <c r="Z251" s="16" t="str">
        <f t="shared" si="109"/>
        <v>187-21.1</v>
      </c>
      <c r="AA251" s="16" t="str">
        <f t="shared" si="110"/>
        <v>187-21.2</v>
      </c>
      <c r="AB251" s="16" t="str">
        <f t="shared" si="111"/>
        <v>187-21</v>
      </c>
      <c r="AC251" s="16" t="str">
        <f t="shared" si="112"/>
        <v>187-21.3</v>
      </c>
      <c r="AD251" s="16" t="str">
        <f t="shared" si="113"/>
        <v>187-20.9</v>
      </c>
      <c r="AE251" s="16">
        <f t="shared" si="114"/>
        <v>51</v>
      </c>
      <c r="AF251" s="16" t="str">
        <f t="shared" si="115"/>
        <v>GC_PBMZ_187_RI_1877</v>
      </c>
      <c r="AG251" s="16" t="str">
        <f t="shared" si="116"/>
        <v/>
      </c>
      <c r="AH251" s="16" t="str">
        <f t="shared" si="117"/>
        <v/>
      </c>
      <c r="AI251" s="16" t="str">
        <f>IF(ISNA(VLOOKUP(D251,Proben_Infos!L:O,3,0)),"",VLOOKUP(D251,Proben_Infos!L:O,3,0))</f>
        <v/>
      </c>
      <c r="AJ251" s="16" t="str">
        <f t="shared" si="118"/>
        <v/>
      </c>
      <c r="AK251" s="16">
        <f t="shared" si="119"/>
        <v>5</v>
      </c>
      <c r="AL251" s="16">
        <f t="shared" si="120"/>
        <v>4</v>
      </c>
      <c r="AM251" s="16">
        <f t="shared" si="99"/>
        <v>3</v>
      </c>
      <c r="AN251" s="16">
        <f t="shared" si="121"/>
        <v>2</v>
      </c>
      <c r="AO251" s="16">
        <f t="shared" si="122"/>
        <v>5</v>
      </c>
      <c r="AP251" s="16">
        <f t="shared" si="123"/>
        <v>5</v>
      </c>
    </row>
    <row r="252" spans="1:42" x14ac:dyDescent="0.25">
      <c r="A252" s="16" t="str">
        <f t="shared" si="79"/>
        <v>243-21.1</v>
      </c>
      <c r="B252" s="2">
        <v>21.126147360701101</v>
      </c>
      <c r="C252" s="2">
        <v>243</v>
      </c>
      <c r="E252" s="2">
        <v>1895</v>
      </c>
      <c r="F252" s="2">
        <v>1881.33753706118</v>
      </c>
      <c r="G252" s="2">
        <v>75.076699428753301</v>
      </c>
      <c r="H252" s="2" t="s">
        <v>1867</v>
      </c>
      <c r="J252" s="2" t="s">
        <v>18</v>
      </c>
      <c r="K252" s="2">
        <v>373588.691708653</v>
      </c>
      <c r="L252" s="2">
        <v>62116.684429459201</v>
      </c>
      <c r="M252" s="16">
        <f>IF(ISERROR(VLOOKUP(A252,BW_2021_04_19!A:K,11,FALSE))=TRUE,(IF(ISERROR(VLOOKUP((CONCATENATE(ROUND(C252,0),"-",ROUND(B252-0.1,1))),BW_2021_04_19!A:K,11,FALSE))=TRUE,(IF(ISERROR(VLOOKUP((CONCATENATE(ROUND(C252,0),"-",ROUND(B252+0.1,1))),BW_2021_04_19!A:K,11,FALSE))=TRUE,(IF(ISERROR(VLOOKUP((CONCATENATE(ROUND(C252,0),"-",ROUND(B252-0.2,1))),BW_2021_04_19!A:K,11,FALSE))=TRUE, (IF(ISERROR(VLOOKUP((CONCATENATE(ROUND(C252,0),"-",ROUND(B252+0.2,1))),BW_2021_04_19!A:K,11,FALSE))=TRUE,"0",VLOOKUP((CONCATENATE(ROUND(C252,0),"-",ROUND(B252+0.2,1))),BW_2021_04_19!A:K,11,FALSE))),VLOOKUP((CONCATENATE(ROUND(C252,0),"-",ROUND(B252-0.2,1))),BW_2021_04_19!A:K,11,FALSE))),VLOOKUP((CONCATENATE(ROUND(C252,0),"-",ROUND(B252+0.1,1))),BW_2021_04_19!A:K,11,FALSE))),VLOOKUP((CONCATENATE(ROUND(C252,0),"-",ROUND(B252-0.1,1))),BW_2021_04_19!A:K,11,FALSE))),VLOOKUP(A252,BW_2021_04_19!A:K,11,FALSE))</f>
        <v>12832.7340030631</v>
      </c>
      <c r="N252" s="16">
        <f t="shared" si="103"/>
        <v>12832.7340030631</v>
      </c>
      <c r="O252" s="16">
        <f t="shared" si="104"/>
        <v>360756</v>
      </c>
      <c r="P252" s="16">
        <f>IF(O252="0","0",O252*1000/Proben_Infos!$J$3*Proben_Infos!$K$3*(0.05/Proben_Infos!$L$3)*(0.001/Proben_Infos!$M$3))</f>
        <v>1443024</v>
      </c>
      <c r="Q252" s="16">
        <f>ROUND(100/Proben_Infos!$H$3*P252,0)</f>
        <v>32</v>
      </c>
      <c r="R252" s="16">
        <f>B252+Proben_Infos!$D$3</f>
        <v>21.118247360701101</v>
      </c>
      <c r="S252" s="16" t="str">
        <f t="shared" si="105"/>
        <v>243-21.1</v>
      </c>
      <c r="T252" s="16">
        <f t="shared" si="106"/>
        <v>1895</v>
      </c>
      <c r="U252" s="16">
        <f>F252+Proben_Infos!$G$3</f>
        <v>1880.33753706118</v>
      </c>
      <c r="V252" s="16">
        <f t="shared" si="107"/>
        <v>75.099999999999994</v>
      </c>
      <c r="W252" s="16" t="str">
        <f t="shared" si="108"/>
        <v>GC_PBMZ_243_RI_1880</v>
      </c>
      <c r="X252" s="16">
        <f>Proben_Infos!$A$3</f>
        <v>72100736</v>
      </c>
      <c r="Y252" s="16" t="str">
        <f>IF(ISNA(VLOOKUP(D252,Proben_Infos!C:E,3,0)),"",VLOOKUP(D252,Proben_Infos!C:E,3,0))</f>
        <v/>
      </c>
      <c r="Z252" s="16" t="str">
        <f t="shared" si="109"/>
        <v>243-21.1</v>
      </c>
      <c r="AA252" s="16" t="str">
        <f t="shared" si="110"/>
        <v>243-21.2</v>
      </c>
      <c r="AB252" s="16" t="str">
        <f t="shared" si="111"/>
        <v>243-21</v>
      </c>
      <c r="AC252" s="16" t="str">
        <f t="shared" si="112"/>
        <v>243-21.3</v>
      </c>
      <c r="AD252" s="16" t="str">
        <f t="shared" si="113"/>
        <v>243-20.9</v>
      </c>
      <c r="AE252" s="16">
        <f t="shared" si="114"/>
        <v>32</v>
      </c>
      <c r="AF252" s="16" t="str">
        <f t="shared" si="115"/>
        <v>GC_PBMZ_243_RI_1880</v>
      </c>
      <c r="AG252" s="16" t="str">
        <f t="shared" si="116"/>
        <v/>
      </c>
      <c r="AH252" s="16" t="str">
        <f t="shared" si="117"/>
        <v>T</v>
      </c>
      <c r="AI252" s="16" t="str">
        <f>IF(ISNA(VLOOKUP(D252,Proben_Infos!L:O,3,0)),"",VLOOKUP(D252,Proben_Infos!L:O,3,0))</f>
        <v/>
      </c>
      <c r="AJ252" s="16" t="str">
        <f t="shared" si="118"/>
        <v/>
      </c>
      <c r="AK252" s="16">
        <f t="shared" si="119"/>
        <v>5</v>
      </c>
      <c r="AL252" s="16" t="str">
        <f t="shared" si="120"/>
        <v/>
      </c>
      <c r="AM252" s="16" t="str">
        <f t="shared" si="99"/>
        <v/>
      </c>
      <c r="AN252" s="16">
        <f t="shared" si="121"/>
        <v>2</v>
      </c>
      <c r="AO252" s="16">
        <f t="shared" si="122"/>
        <v>5</v>
      </c>
      <c r="AP252" s="16">
        <f t="shared" si="123"/>
        <v>5</v>
      </c>
    </row>
    <row r="253" spans="1:42" x14ac:dyDescent="0.25">
      <c r="A253" s="16" t="str">
        <f t="shared" si="79"/>
        <v>213-21.1</v>
      </c>
      <c r="B253" s="2">
        <v>21.1334493638</v>
      </c>
      <c r="C253" s="2">
        <v>213</v>
      </c>
      <c r="D253" s="2" t="s">
        <v>1539</v>
      </c>
      <c r="E253" s="2">
        <v>2028</v>
      </c>
      <c r="F253" s="2">
        <v>1882.02433193504</v>
      </c>
      <c r="G253" s="2">
        <v>56.4308686439064</v>
      </c>
      <c r="H253" s="2" t="s">
        <v>1540</v>
      </c>
      <c r="I253" s="2" t="s">
        <v>1541</v>
      </c>
      <c r="J253" s="2" t="s">
        <v>5</v>
      </c>
      <c r="K253" s="2">
        <v>112539.295435126</v>
      </c>
      <c r="L253" s="2">
        <v>70627.997648925506</v>
      </c>
      <c r="M253" s="16" t="str">
        <f>IF(ISERROR(VLOOKUP(A253,BW_2021_04_19!A:K,11,FALSE))=TRUE,(IF(ISERROR(VLOOKUP((CONCATENATE(ROUND(C253,0),"-",ROUND(B253-0.1,1))),BW_2021_04_19!A:K,11,FALSE))=TRUE,(IF(ISERROR(VLOOKUP((CONCATENATE(ROUND(C253,0),"-",ROUND(B253+0.1,1))),BW_2021_04_19!A:K,11,FALSE))=TRUE,(IF(ISERROR(VLOOKUP((CONCATENATE(ROUND(C253,0),"-",ROUND(B253-0.2,1))),BW_2021_04_19!A:K,11,FALSE))=TRUE, (IF(ISERROR(VLOOKUP((CONCATENATE(ROUND(C253,0),"-",ROUND(B253+0.2,1))),BW_2021_04_19!A:K,11,FALSE))=TRUE,"0",VLOOKUP((CONCATENATE(ROUND(C253,0),"-",ROUND(B253+0.2,1))),BW_2021_04_19!A:K,11,FALSE))),VLOOKUP((CONCATENATE(ROUND(C253,0),"-",ROUND(B253-0.2,1))),BW_2021_04_19!A:K,11,FALSE))),VLOOKUP((CONCATENATE(ROUND(C253,0),"-",ROUND(B253+0.1,1))),BW_2021_04_19!A:K,11,FALSE))),VLOOKUP((CONCATENATE(ROUND(C253,0),"-",ROUND(B253-0.1,1))),BW_2021_04_19!A:K,11,FALSE))),VLOOKUP(A253,BW_2021_04_19!A:K,11,FALSE))</f>
        <v>0</v>
      </c>
      <c r="N253" s="16" t="str">
        <f t="shared" ref="N253:N299" si="124">IF(ISERROR(M253),"0",M253)</f>
        <v>0</v>
      </c>
      <c r="O253" s="16">
        <f t="shared" ref="O253:O299" si="125">ROUND(IF(K253-N253&lt;0,"0",K253-N253),0)</f>
        <v>112539</v>
      </c>
      <c r="P253" s="16">
        <f>IF(O253="0","0",O253*1000/Proben_Infos!$J$3*Proben_Infos!$K$3*(0.05/Proben_Infos!$L$3)*(0.001/Proben_Infos!$M$3))</f>
        <v>450156</v>
      </c>
      <c r="Q253" s="16">
        <f>ROUND(100/Proben_Infos!$H$3*P253,0)</f>
        <v>10</v>
      </c>
      <c r="R253" s="16">
        <f>B253+Proben_Infos!$D$3</f>
        <v>21.125549363800001</v>
      </c>
      <c r="S253" s="16" t="str">
        <f t="shared" ref="S253:S299" si="126">CONCATENATE(ROUND(C253,0),"-",ROUND(R253,1))</f>
        <v>213-21.1</v>
      </c>
      <c r="T253" s="16">
        <f t="shared" ref="T253:T299" si="127">IF(ROUND(E253,0)=0,"",ROUND(E253,0))</f>
        <v>2028</v>
      </c>
      <c r="U253" s="16">
        <f>F253+Proben_Infos!$G$3</f>
        <v>1881.02433193504</v>
      </c>
      <c r="V253" s="16">
        <f t="shared" ref="V253:V299" si="128">IF(ROUND(G253,1)=0,"",ROUND(G253,1))</f>
        <v>56.4</v>
      </c>
      <c r="W253" s="16" t="str">
        <f t="shared" ref="W253:W299" si="129">CONCATENATE("GC_PBMZ_",ROUND(C253,0),"_RI_",ROUND(U253,0))</f>
        <v>GC_PBMZ_213_RI_1881</v>
      </c>
      <c r="X253" s="16">
        <f>Proben_Infos!$A$3</f>
        <v>72100736</v>
      </c>
      <c r="Y253" s="16" t="str">
        <f>IF(ISNA(VLOOKUP(D253,Proben_Infos!C:E,3,0)),"",VLOOKUP(D253,Proben_Infos!C:E,3,0))</f>
        <v/>
      </c>
      <c r="Z253" s="16" t="str">
        <f t="shared" ref="Z253:Z299" si="130">S253</f>
        <v>213-21.1</v>
      </c>
      <c r="AA253" s="16" t="str">
        <f t="shared" ref="AA253:AA299" si="131">CONCATENATE(ROUND(C253,0),"-",SUM(ROUND(R253,1),0.1))</f>
        <v>213-21.2</v>
      </c>
      <c r="AB253" s="16" t="str">
        <f t="shared" ref="AB253:AB299" si="132">CONCATENATE(ROUND(C253,0),"-",SUM(ROUND(R253,1),-0.1))</f>
        <v>213-21</v>
      </c>
      <c r="AC253" s="16" t="str">
        <f t="shared" ref="AC253:AC299" si="133">CONCATENATE(ROUND(C253,0),"-",SUM(ROUND(R253,1),0.2))</f>
        <v>213-21.3</v>
      </c>
      <c r="AD253" s="16" t="str">
        <f t="shared" ref="AD253:AD299" si="134">CONCATENATE(ROUND(C253,0),"-",SUM(ROUND(R253,1),-0.2))</f>
        <v>213-20.9</v>
      </c>
      <c r="AE253" s="16">
        <f t="shared" ref="AE253:AE299" si="135">Q253</f>
        <v>10</v>
      </c>
      <c r="AF253" s="16" t="str">
        <f t="shared" ref="AF253:AF299" si="136">IF(OR(AP253=1,AP253=2,AP253=3),H253,W253)</f>
        <v>GC_PBMZ_213_RI_1881</v>
      </c>
      <c r="AG253" s="16" t="str">
        <f t="shared" ref="AG253:AG299" si="137">IF(OR(AP253=1,AP253=2,AP253=3),D253,"")</f>
        <v/>
      </c>
      <c r="AH253" s="16" t="str">
        <f t="shared" ref="AH253:AH299" si="138">IF(J253="Tesla_Libary_2021_01_01.mslibrary.xml","T","")</f>
        <v/>
      </c>
      <c r="AI253" s="16" t="str">
        <f>IF(ISNA(VLOOKUP(D253,Proben_Infos!L:O,3,0)),"",VLOOKUP(D253,Proben_Infos!L:O,3,0))</f>
        <v/>
      </c>
      <c r="AJ253" s="16" t="str">
        <f t="shared" ref="AJ253:AJ299" si="139">IF(OR(O253&lt;10000,Y253="Säule",Y253="BW",Y253="IS"),6,"")</f>
        <v/>
      </c>
      <c r="AK253" s="16">
        <f t="shared" ref="AK253:AK299" si="140">IF(G253&lt;80,5,"")</f>
        <v>5</v>
      </c>
      <c r="AL253" s="16">
        <f t="shared" ref="AL253:AL299" si="141">IF(AND(ABS(E253-U253)&gt;100,NOT(E253="")),4,"")</f>
        <v>4</v>
      </c>
      <c r="AM253" s="16">
        <f t="shared" si="99"/>
        <v>3</v>
      </c>
      <c r="AN253" s="16">
        <f t="shared" ref="AN253:AN299" si="142">IF(AI253="x",1,2)</f>
        <v>2</v>
      </c>
      <c r="AO253" s="16">
        <f t="shared" ref="AO253:AO299" si="143">IF(AJ253=6,6,IF(AK253=5,5,IF(AL253=4,4,IF(AM253=3,3,IF(AN253=2,2,1)))))</f>
        <v>5</v>
      </c>
      <c r="AP253" s="16">
        <f t="shared" si="123"/>
        <v>5</v>
      </c>
    </row>
    <row r="254" spans="1:42" x14ac:dyDescent="0.25">
      <c r="A254" s="16" t="str">
        <f t="shared" si="79"/>
        <v>119-21.2</v>
      </c>
      <c r="B254" s="2">
        <v>21.201859040955899</v>
      </c>
      <c r="C254" s="2">
        <v>119</v>
      </c>
      <c r="E254" s="2">
        <v>1885</v>
      </c>
      <c r="F254" s="2">
        <v>1888.45865070441</v>
      </c>
      <c r="G254" s="2">
        <v>74.104629398035001</v>
      </c>
      <c r="H254" s="2" t="s">
        <v>1868</v>
      </c>
      <c r="J254" s="2" t="s">
        <v>18</v>
      </c>
      <c r="K254" s="2">
        <v>1729058.9308561501</v>
      </c>
      <c r="L254" s="2">
        <v>211046.48610842199</v>
      </c>
      <c r="M254" s="16" t="str">
        <f>IF(ISERROR(VLOOKUP(A254,BW_2021_04_19!A:K,11,FALSE))=TRUE,(IF(ISERROR(VLOOKUP((CONCATENATE(ROUND(C254,0),"-",ROUND(B254-0.1,1))),BW_2021_04_19!A:K,11,FALSE))=TRUE,(IF(ISERROR(VLOOKUP((CONCATENATE(ROUND(C254,0),"-",ROUND(B254+0.1,1))),BW_2021_04_19!A:K,11,FALSE))=TRUE,(IF(ISERROR(VLOOKUP((CONCATENATE(ROUND(C254,0),"-",ROUND(B254-0.2,1))),BW_2021_04_19!A:K,11,FALSE))=TRUE, (IF(ISERROR(VLOOKUP((CONCATENATE(ROUND(C254,0),"-",ROUND(B254+0.2,1))),BW_2021_04_19!A:K,11,FALSE))=TRUE,"0",VLOOKUP((CONCATENATE(ROUND(C254,0),"-",ROUND(B254+0.2,1))),BW_2021_04_19!A:K,11,FALSE))),VLOOKUP((CONCATENATE(ROUND(C254,0),"-",ROUND(B254-0.2,1))),BW_2021_04_19!A:K,11,FALSE))),VLOOKUP((CONCATENATE(ROUND(C254,0),"-",ROUND(B254+0.1,1))),BW_2021_04_19!A:K,11,FALSE))),VLOOKUP((CONCATENATE(ROUND(C254,0),"-",ROUND(B254-0.1,1))),BW_2021_04_19!A:K,11,FALSE))),VLOOKUP(A254,BW_2021_04_19!A:K,11,FALSE))</f>
        <v>0</v>
      </c>
      <c r="N254" s="16" t="str">
        <f t="shared" si="124"/>
        <v>0</v>
      </c>
      <c r="O254" s="16">
        <f t="shared" si="125"/>
        <v>1729059</v>
      </c>
      <c r="P254" s="16">
        <f>IF(O254="0","0",O254*1000/Proben_Infos!$J$3*Proben_Infos!$K$3*(0.05/Proben_Infos!$L$3)*(0.001/Proben_Infos!$M$3))</f>
        <v>6916236</v>
      </c>
      <c r="Q254" s="16">
        <f>ROUND(100/Proben_Infos!$H$3*P254,0)</f>
        <v>156</v>
      </c>
      <c r="R254" s="16">
        <f>B254+Proben_Infos!$D$3</f>
        <v>21.1939590409559</v>
      </c>
      <c r="S254" s="16" t="str">
        <f t="shared" si="126"/>
        <v>119-21.2</v>
      </c>
      <c r="T254" s="16">
        <f t="shared" si="127"/>
        <v>1885</v>
      </c>
      <c r="U254" s="16">
        <f>F254+Proben_Infos!$G$3</f>
        <v>1887.45865070441</v>
      </c>
      <c r="V254" s="16">
        <f t="shared" si="128"/>
        <v>74.099999999999994</v>
      </c>
      <c r="W254" s="16" t="str">
        <f t="shared" si="129"/>
        <v>GC_PBMZ_119_RI_1887</v>
      </c>
      <c r="X254" s="16">
        <f>Proben_Infos!$A$3</f>
        <v>72100736</v>
      </c>
      <c r="Y254" s="16" t="str">
        <f>IF(ISNA(VLOOKUP(D254,Proben_Infos!C:E,3,0)),"",VLOOKUP(D254,Proben_Infos!C:E,3,0))</f>
        <v/>
      </c>
      <c r="Z254" s="16" t="str">
        <f t="shared" si="130"/>
        <v>119-21.2</v>
      </c>
      <c r="AA254" s="16" t="str">
        <f t="shared" si="131"/>
        <v>119-21.3</v>
      </c>
      <c r="AB254" s="16" t="str">
        <f t="shared" si="132"/>
        <v>119-21.1</v>
      </c>
      <c r="AC254" s="16" t="str">
        <f t="shared" si="133"/>
        <v>119-21.4</v>
      </c>
      <c r="AD254" s="16" t="str">
        <f t="shared" si="134"/>
        <v>119-21</v>
      </c>
      <c r="AE254" s="16">
        <f t="shared" si="135"/>
        <v>156</v>
      </c>
      <c r="AF254" s="16" t="str">
        <f t="shared" si="136"/>
        <v>GC_PBMZ_119_RI_1887</v>
      </c>
      <c r="AG254" s="16" t="str">
        <f t="shared" si="137"/>
        <v/>
      </c>
      <c r="AH254" s="16" t="str">
        <f t="shared" si="138"/>
        <v>T</v>
      </c>
      <c r="AI254" s="16" t="str">
        <f>IF(ISNA(VLOOKUP(D254,Proben_Infos!L:O,3,0)),"",VLOOKUP(D254,Proben_Infos!L:O,3,0))</f>
        <v/>
      </c>
      <c r="AJ254" s="16" t="str">
        <f t="shared" si="139"/>
        <v/>
      </c>
      <c r="AK254" s="16">
        <f t="shared" si="140"/>
        <v>5</v>
      </c>
      <c r="AL254" s="16" t="str">
        <f t="shared" si="141"/>
        <v/>
      </c>
      <c r="AM254" s="16" t="str">
        <f t="shared" si="99"/>
        <v/>
      </c>
      <c r="AN254" s="16">
        <f t="shared" si="142"/>
        <v>2</v>
      </c>
      <c r="AO254" s="16">
        <f t="shared" si="143"/>
        <v>5</v>
      </c>
      <c r="AP254" s="16">
        <f t="shared" si="123"/>
        <v>5</v>
      </c>
    </row>
    <row r="255" spans="1:42" x14ac:dyDescent="0.25">
      <c r="A255" s="16" t="str">
        <f t="shared" si="79"/>
        <v>114-21.2</v>
      </c>
      <c r="B255" s="2">
        <v>21.211404462106</v>
      </c>
      <c r="C255" s="2">
        <v>114.09999847412099</v>
      </c>
      <c r="D255" s="2">
        <v>627885</v>
      </c>
      <c r="E255" s="2">
        <v>1124</v>
      </c>
      <c r="F255" s="2">
        <v>1889.35645179075</v>
      </c>
      <c r="G255" s="2">
        <v>51.886438795943498</v>
      </c>
      <c r="H255" s="2" t="s">
        <v>1869</v>
      </c>
      <c r="I255" s="2" t="s">
        <v>1345</v>
      </c>
      <c r="J255" s="2" t="s">
        <v>5</v>
      </c>
      <c r="K255" s="2">
        <v>220813.017072399</v>
      </c>
      <c r="L255" s="2">
        <v>44513.682624353802</v>
      </c>
      <c r="M255" s="16" t="str">
        <f>IF(ISERROR(VLOOKUP(A255,BW_2021_04_19!A:K,11,FALSE))=TRUE,(IF(ISERROR(VLOOKUP((CONCATENATE(ROUND(C255,0),"-",ROUND(B255-0.1,1))),BW_2021_04_19!A:K,11,FALSE))=TRUE,(IF(ISERROR(VLOOKUP((CONCATENATE(ROUND(C255,0),"-",ROUND(B255+0.1,1))),BW_2021_04_19!A:K,11,FALSE))=TRUE,(IF(ISERROR(VLOOKUP((CONCATENATE(ROUND(C255,0),"-",ROUND(B255-0.2,1))),BW_2021_04_19!A:K,11,FALSE))=TRUE, (IF(ISERROR(VLOOKUP((CONCATENATE(ROUND(C255,0),"-",ROUND(B255+0.2,1))),BW_2021_04_19!A:K,11,FALSE))=TRUE,"0",VLOOKUP((CONCATENATE(ROUND(C255,0),"-",ROUND(B255+0.2,1))),BW_2021_04_19!A:K,11,FALSE))),VLOOKUP((CONCATENATE(ROUND(C255,0),"-",ROUND(B255-0.2,1))),BW_2021_04_19!A:K,11,FALSE))),VLOOKUP((CONCATENATE(ROUND(C255,0),"-",ROUND(B255+0.1,1))),BW_2021_04_19!A:K,11,FALSE))),VLOOKUP((CONCATENATE(ROUND(C255,0),"-",ROUND(B255-0.1,1))),BW_2021_04_19!A:K,11,FALSE))),VLOOKUP(A255,BW_2021_04_19!A:K,11,FALSE))</f>
        <v>0</v>
      </c>
      <c r="N255" s="16" t="str">
        <f t="shared" si="124"/>
        <v>0</v>
      </c>
      <c r="O255" s="16">
        <f t="shared" si="125"/>
        <v>220813</v>
      </c>
      <c r="P255" s="16">
        <f>IF(O255="0","0",O255*1000/Proben_Infos!$J$3*Proben_Infos!$K$3*(0.05/Proben_Infos!$L$3)*(0.001/Proben_Infos!$M$3))</f>
        <v>883252</v>
      </c>
      <c r="Q255" s="16">
        <f>ROUND(100/Proben_Infos!$H$3*P255,0)</f>
        <v>20</v>
      </c>
      <c r="R255" s="16">
        <f>B255+Proben_Infos!$D$3</f>
        <v>21.203504462106</v>
      </c>
      <c r="S255" s="16" t="str">
        <f t="shared" si="126"/>
        <v>114-21.2</v>
      </c>
      <c r="T255" s="16">
        <f t="shared" si="127"/>
        <v>1124</v>
      </c>
      <c r="U255" s="16">
        <f>F255+Proben_Infos!$G$3</f>
        <v>1888.35645179075</v>
      </c>
      <c r="V255" s="16">
        <f t="shared" si="128"/>
        <v>51.9</v>
      </c>
      <c r="W255" s="16" t="str">
        <f t="shared" si="129"/>
        <v>GC_PBMZ_114_RI_1888</v>
      </c>
      <c r="X255" s="16">
        <f>Proben_Infos!$A$3</f>
        <v>72100736</v>
      </c>
      <c r="Y255" s="16" t="str">
        <f>IF(ISNA(VLOOKUP(D255,Proben_Infos!C:E,3,0)),"",VLOOKUP(D255,Proben_Infos!C:E,3,0))</f>
        <v/>
      </c>
      <c r="Z255" s="16" t="str">
        <f t="shared" si="130"/>
        <v>114-21.2</v>
      </c>
      <c r="AA255" s="16" t="str">
        <f t="shared" si="131"/>
        <v>114-21.3</v>
      </c>
      <c r="AB255" s="16" t="str">
        <f t="shared" si="132"/>
        <v>114-21.1</v>
      </c>
      <c r="AC255" s="16" t="str">
        <f t="shared" si="133"/>
        <v>114-21.4</v>
      </c>
      <c r="AD255" s="16" t="str">
        <f t="shared" si="134"/>
        <v>114-21</v>
      </c>
      <c r="AE255" s="16">
        <f t="shared" si="135"/>
        <v>20</v>
      </c>
      <c r="AF255" s="16" t="str">
        <f t="shared" si="136"/>
        <v>GC_PBMZ_114_RI_1888</v>
      </c>
      <c r="AG255" s="16" t="str">
        <f t="shared" si="137"/>
        <v/>
      </c>
      <c r="AH255" s="16" t="str">
        <f t="shared" si="138"/>
        <v/>
      </c>
      <c r="AI255" s="16" t="str">
        <f>IF(ISNA(VLOOKUP(D255,Proben_Infos!L:O,3,0)),"",VLOOKUP(D255,Proben_Infos!L:O,3,0))</f>
        <v/>
      </c>
      <c r="AJ255" s="16" t="str">
        <f t="shared" si="139"/>
        <v/>
      </c>
      <c r="AK255" s="16">
        <f t="shared" si="140"/>
        <v>5</v>
      </c>
      <c r="AL255" s="16">
        <f t="shared" si="141"/>
        <v>4</v>
      </c>
      <c r="AM255" s="16">
        <f t="shared" si="99"/>
        <v>3</v>
      </c>
      <c r="AN255" s="16">
        <f t="shared" si="142"/>
        <v>2</v>
      </c>
      <c r="AO255" s="16">
        <f t="shared" si="143"/>
        <v>5</v>
      </c>
      <c r="AP255" s="16">
        <f t="shared" si="123"/>
        <v>5</v>
      </c>
    </row>
    <row r="256" spans="1:42" x14ac:dyDescent="0.25">
      <c r="A256" s="16" t="str">
        <f t="shared" si="79"/>
        <v>87-21.2</v>
      </c>
      <c r="B256" s="2">
        <v>21.211495235801301</v>
      </c>
      <c r="C256" s="2">
        <v>87</v>
      </c>
      <c r="D256" s="2" t="s">
        <v>1870</v>
      </c>
      <c r="E256" s="2">
        <v>1971</v>
      </c>
      <c r="F256" s="2">
        <v>1889.36498957248</v>
      </c>
      <c r="G256" s="2">
        <v>54.437247985797399</v>
      </c>
      <c r="H256" s="2" t="s">
        <v>1871</v>
      </c>
      <c r="I256" s="2" t="s">
        <v>1872</v>
      </c>
      <c r="J256" s="2" t="s">
        <v>5</v>
      </c>
      <c r="K256" s="2">
        <v>205090.029826994</v>
      </c>
      <c r="L256" s="2">
        <v>51719.427150767602</v>
      </c>
      <c r="M256" s="16">
        <f>IF(ISERROR(VLOOKUP(A256,BW_2021_04_19!A:K,11,FALSE))=TRUE,(IF(ISERROR(VLOOKUP((CONCATENATE(ROUND(C256,0),"-",ROUND(B256-0.1,1))),BW_2021_04_19!A:K,11,FALSE))=TRUE,(IF(ISERROR(VLOOKUP((CONCATENATE(ROUND(C256,0),"-",ROUND(B256+0.1,1))),BW_2021_04_19!A:K,11,FALSE))=TRUE,(IF(ISERROR(VLOOKUP((CONCATENATE(ROUND(C256,0),"-",ROUND(B256-0.2,1))),BW_2021_04_19!A:K,11,FALSE))=TRUE, (IF(ISERROR(VLOOKUP((CONCATENATE(ROUND(C256,0),"-",ROUND(B256+0.2,1))),BW_2021_04_19!A:K,11,FALSE))=TRUE,"0",VLOOKUP((CONCATENATE(ROUND(C256,0),"-",ROUND(B256+0.2,1))),BW_2021_04_19!A:K,11,FALSE))),VLOOKUP((CONCATENATE(ROUND(C256,0),"-",ROUND(B256-0.2,1))),BW_2021_04_19!A:K,11,FALSE))),VLOOKUP((CONCATENATE(ROUND(C256,0),"-",ROUND(B256+0.1,1))),BW_2021_04_19!A:K,11,FALSE))),VLOOKUP((CONCATENATE(ROUND(C256,0),"-",ROUND(B256-0.1,1))),BW_2021_04_19!A:K,11,FALSE))),VLOOKUP(A256,BW_2021_04_19!A:K,11,FALSE))</f>
        <v>15682.2854842458</v>
      </c>
      <c r="N256" s="16">
        <f t="shared" si="124"/>
        <v>15682.2854842458</v>
      </c>
      <c r="O256" s="16">
        <f t="shared" si="125"/>
        <v>189408</v>
      </c>
      <c r="P256" s="16">
        <f>IF(O256="0","0",O256*1000/Proben_Infos!$J$3*Proben_Infos!$K$3*(0.05/Proben_Infos!$L$3)*(0.001/Proben_Infos!$M$3))</f>
        <v>757632</v>
      </c>
      <c r="Q256" s="16">
        <f>ROUND(100/Proben_Infos!$H$3*P256,0)</f>
        <v>17</v>
      </c>
      <c r="R256" s="16">
        <f>B256+Proben_Infos!$D$3</f>
        <v>21.203595235801302</v>
      </c>
      <c r="S256" s="16" t="str">
        <f t="shared" si="126"/>
        <v>87-21.2</v>
      </c>
      <c r="T256" s="16">
        <f t="shared" si="127"/>
        <v>1971</v>
      </c>
      <c r="U256" s="16">
        <f>F256+Proben_Infos!$G$3</f>
        <v>1888.36498957248</v>
      </c>
      <c r="V256" s="16">
        <f t="shared" si="128"/>
        <v>54.4</v>
      </c>
      <c r="W256" s="16" t="str">
        <f t="shared" si="129"/>
        <v>GC_PBMZ_87_RI_1888</v>
      </c>
      <c r="X256" s="16">
        <f>Proben_Infos!$A$3</f>
        <v>72100736</v>
      </c>
      <c r="Y256" s="16" t="str">
        <f>IF(ISNA(VLOOKUP(D256,Proben_Infos!C:E,3,0)),"",VLOOKUP(D256,Proben_Infos!C:E,3,0))</f>
        <v/>
      </c>
      <c r="Z256" s="16" t="str">
        <f t="shared" si="130"/>
        <v>87-21.2</v>
      </c>
      <c r="AA256" s="16" t="str">
        <f t="shared" si="131"/>
        <v>87-21.3</v>
      </c>
      <c r="AB256" s="16" t="str">
        <f t="shared" si="132"/>
        <v>87-21.1</v>
      </c>
      <c r="AC256" s="16" t="str">
        <f t="shared" si="133"/>
        <v>87-21.4</v>
      </c>
      <c r="AD256" s="16" t="str">
        <f t="shared" si="134"/>
        <v>87-21</v>
      </c>
      <c r="AE256" s="16">
        <f t="shared" si="135"/>
        <v>17</v>
      </c>
      <c r="AF256" s="16" t="str">
        <f t="shared" si="136"/>
        <v>GC_PBMZ_87_RI_1888</v>
      </c>
      <c r="AG256" s="16" t="str">
        <f t="shared" si="137"/>
        <v/>
      </c>
      <c r="AH256" s="16" t="str">
        <f t="shared" si="138"/>
        <v/>
      </c>
      <c r="AI256" s="16" t="str">
        <f>IF(ISNA(VLOOKUP(D256,Proben_Infos!L:O,3,0)),"",VLOOKUP(D256,Proben_Infos!L:O,3,0))</f>
        <v/>
      </c>
      <c r="AJ256" s="16" t="str">
        <f t="shared" si="139"/>
        <v/>
      </c>
      <c r="AK256" s="16">
        <f t="shared" si="140"/>
        <v>5</v>
      </c>
      <c r="AL256" s="16" t="str">
        <f t="shared" si="141"/>
        <v/>
      </c>
      <c r="AM256" s="16">
        <f t="shared" si="99"/>
        <v>3</v>
      </c>
      <c r="AN256" s="16">
        <f t="shared" si="142"/>
        <v>2</v>
      </c>
      <c r="AO256" s="16">
        <f t="shared" si="143"/>
        <v>5</v>
      </c>
      <c r="AP256" s="16">
        <f t="shared" si="123"/>
        <v>5</v>
      </c>
    </row>
    <row r="257" spans="1:42" x14ac:dyDescent="0.25">
      <c r="A257" s="16" t="str">
        <f t="shared" si="79"/>
        <v>121-21.3</v>
      </c>
      <c r="B257" s="2">
        <v>21.292890503838599</v>
      </c>
      <c r="C257" s="2">
        <v>121</v>
      </c>
      <c r="E257" s="2">
        <v>1893</v>
      </c>
      <c r="F257" s="2">
        <v>1897.0206769349099</v>
      </c>
      <c r="G257" s="2">
        <v>94.135308565886305</v>
      </c>
      <c r="H257" s="2" t="s">
        <v>1873</v>
      </c>
      <c r="J257" s="2" t="s">
        <v>18</v>
      </c>
      <c r="K257" s="2">
        <v>3259489.65552299</v>
      </c>
      <c r="L257" s="2">
        <v>489299.135503105</v>
      </c>
      <c r="M257" s="16" t="str">
        <f>IF(ISERROR(VLOOKUP(A257,BW_2021_04_19!A:K,11,FALSE))=TRUE,(IF(ISERROR(VLOOKUP((CONCATENATE(ROUND(C257,0),"-",ROUND(B257-0.1,1))),BW_2021_04_19!A:K,11,FALSE))=TRUE,(IF(ISERROR(VLOOKUP((CONCATENATE(ROUND(C257,0),"-",ROUND(B257+0.1,1))),BW_2021_04_19!A:K,11,FALSE))=TRUE,(IF(ISERROR(VLOOKUP((CONCATENATE(ROUND(C257,0),"-",ROUND(B257-0.2,1))),BW_2021_04_19!A:K,11,FALSE))=TRUE, (IF(ISERROR(VLOOKUP((CONCATENATE(ROUND(C257,0),"-",ROUND(B257+0.2,1))),BW_2021_04_19!A:K,11,FALSE))=TRUE,"0",VLOOKUP((CONCATENATE(ROUND(C257,0),"-",ROUND(B257+0.2,1))),BW_2021_04_19!A:K,11,FALSE))),VLOOKUP((CONCATENATE(ROUND(C257,0),"-",ROUND(B257-0.2,1))),BW_2021_04_19!A:K,11,FALSE))),VLOOKUP((CONCATENATE(ROUND(C257,0),"-",ROUND(B257+0.1,1))),BW_2021_04_19!A:K,11,FALSE))),VLOOKUP((CONCATENATE(ROUND(C257,0),"-",ROUND(B257-0.1,1))),BW_2021_04_19!A:K,11,FALSE))),VLOOKUP(A257,BW_2021_04_19!A:K,11,FALSE))</f>
        <v>0</v>
      </c>
      <c r="N257" s="16" t="str">
        <f t="shared" si="124"/>
        <v>0</v>
      </c>
      <c r="O257" s="16">
        <f t="shared" si="125"/>
        <v>3259490</v>
      </c>
      <c r="P257" s="16">
        <f>IF(O257="0","0",O257*1000/Proben_Infos!$J$3*Proben_Infos!$K$3*(0.05/Proben_Infos!$L$3)*(0.001/Proben_Infos!$M$3))</f>
        <v>13037960</v>
      </c>
      <c r="Q257" s="16">
        <f>ROUND(100/Proben_Infos!$H$3*P257,0)</f>
        <v>293</v>
      </c>
      <c r="R257" s="16">
        <f>B257+Proben_Infos!$D$3</f>
        <v>21.2849905038386</v>
      </c>
      <c r="S257" s="16" t="str">
        <f t="shared" si="126"/>
        <v>121-21.3</v>
      </c>
      <c r="T257" s="16">
        <f t="shared" si="127"/>
        <v>1893</v>
      </c>
      <c r="U257" s="16">
        <f>F257+Proben_Infos!$G$3</f>
        <v>1896.0206769349099</v>
      </c>
      <c r="V257" s="16">
        <f t="shared" si="128"/>
        <v>94.1</v>
      </c>
      <c r="W257" s="16" t="str">
        <f t="shared" si="129"/>
        <v>GC_PBMZ_121_RI_1896</v>
      </c>
      <c r="X257" s="16">
        <f>Proben_Infos!$A$3</f>
        <v>72100736</v>
      </c>
      <c r="Y257" s="16" t="str">
        <f>IF(ISNA(VLOOKUP(D257,Proben_Infos!C:E,3,0)),"",VLOOKUP(D257,Proben_Infos!C:E,3,0))</f>
        <v/>
      </c>
      <c r="Z257" s="16" t="str">
        <f t="shared" si="130"/>
        <v>121-21.3</v>
      </c>
      <c r="AA257" s="16" t="str">
        <f t="shared" si="131"/>
        <v>121-21.4</v>
      </c>
      <c r="AB257" s="16" t="str">
        <f t="shared" si="132"/>
        <v>121-21.2</v>
      </c>
      <c r="AC257" s="16" t="str">
        <f t="shared" si="133"/>
        <v>121-21.5</v>
      </c>
      <c r="AD257" s="16" t="str">
        <f t="shared" si="134"/>
        <v>121-21.1</v>
      </c>
      <c r="AE257" s="16">
        <f t="shared" si="135"/>
        <v>293</v>
      </c>
      <c r="AF257" s="16" t="str">
        <f t="shared" si="136"/>
        <v>GC_BPMZ_121_RI_1893</v>
      </c>
      <c r="AG257" s="16">
        <f t="shared" si="137"/>
        <v>0</v>
      </c>
      <c r="AH257" s="16" t="str">
        <f t="shared" si="138"/>
        <v>T</v>
      </c>
      <c r="AI257" s="16" t="str">
        <f>IF(ISNA(VLOOKUP(D257,Proben_Infos!L:O,3,0)),"",VLOOKUP(D257,Proben_Infos!L:O,3,0))</f>
        <v/>
      </c>
      <c r="AJ257" s="16" t="str">
        <f t="shared" si="139"/>
        <v/>
      </c>
      <c r="AK257" s="16" t="str">
        <f t="shared" si="140"/>
        <v/>
      </c>
      <c r="AL257" s="16" t="str">
        <f t="shared" si="141"/>
        <v/>
      </c>
      <c r="AM257" s="16" t="str">
        <f t="shared" si="99"/>
        <v/>
      </c>
      <c r="AN257" s="16">
        <f t="shared" si="142"/>
        <v>2</v>
      </c>
      <c r="AO257" s="16">
        <f t="shared" si="143"/>
        <v>2</v>
      </c>
      <c r="AP257" s="16">
        <f t="shared" si="123"/>
        <v>2</v>
      </c>
    </row>
    <row r="258" spans="1:42" x14ac:dyDescent="0.25">
      <c r="A258" s="16" t="str">
        <f t="shared" ref="A258:A321" si="144">CONCATENATE(ROUND(C258,0),"-",ROUND(B258,1))</f>
        <v>121-21.3</v>
      </c>
      <c r="B258" s="2">
        <v>21.293330764021899</v>
      </c>
      <c r="C258" s="2">
        <v>121</v>
      </c>
      <c r="D258" s="2" t="s">
        <v>607</v>
      </c>
      <c r="E258" s="2">
        <v>1220</v>
      </c>
      <c r="F258" s="2">
        <v>1897.0620859062501</v>
      </c>
      <c r="G258" s="2">
        <v>55.696942531038601</v>
      </c>
      <c r="H258" s="2" t="s">
        <v>608</v>
      </c>
      <c r="I258" s="2" t="s">
        <v>609</v>
      </c>
      <c r="J258" s="2" t="s">
        <v>5</v>
      </c>
      <c r="K258" s="2">
        <v>1265533.11027254</v>
      </c>
      <c r="L258" s="2">
        <v>489299.135503105</v>
      </c>
      <c r="M258" s="16" t="str">
        <f>IF(ISERROR(VLOOKUP(A258,BW_2021_04_19!A:K,11,FALSE))=TRUE,(IF(ISERROR(VLOOKUP((CONCATENATE(ROUND(C258,0),"-",ROUND(B258-0.1,1))),BW_2021_04_19!A:K,11,FALSE))=TRUE,(IF(ISERROR(VLOOKUP((CONCATENATE(ROUND(C258,0),"-",ROUND(B258+0.1,1))),BW_2021_04_19!A:K,11,FALSE))=TRUE,(IF(ISERROR(VLOOKUP((CONCATENATE(ROUND(C258,0),"-",ROUND(B258-0.2,1))),BW_2021_04_19!A:K,11,FALSE))=TRUE, (IF(ISERROR(VLOOKUP((CONCATENATE(ROUND(C258,0),"-",ROUND(B258+0.2,1))),BW_2021_04_19!A:K,11,FALSE))=TRUE,"0",VLOOKUP((CONCATENATE(ROUND(C258,0),"-",ROUND(B258+0.2,1))),BW_2021_04_19!A:K,11,FALSE))),VLOOKUP((CONCATENATE(ROUND(C258,0),"-",ROUND(B258-0.2,1))),BW_2021_04_19!A:K,11,FALSE))),VLOOKUP((CONCATENATE(ROUND(C258,0),"-",ROUND(B258+0.1,1))),BW_2021_04_19!A:K,11,FALSE))),VLOOKUP((CONCATENATE(ROUND(C258,0),"-",ROUND(B258-0.1,1))),BW_2021_04_19!A:K,11,FALSE))),VLOOKUP(A258,BW_2021_04_19!A:K,11,FALSE))</f>
        <v>0</v>
      </c>
      <c r="N258" s="16" t="str">
        <f t="shared" si="124"/>
        <v>0</v>
      </c>
      <c r="O258" s="16">
        <f t="shared" si="125"/>
        <v>1265533</v>
      </c>
      <c r="P258" s="16">
        <f>IF(O258="0","0",O258*1000/Proben_Infos!$J$3*Proben_Infos!$K$3*(0.05/Proben_Infos!$L$3)*(0.001/Proben_Infos!$M$3))</f>
        <v>5062132</v>
      </c>
      <c r="Q258" s="16">
        <f>ROUND(100/Proben_Infos!$H$3*P258,0)</f>
        <v>114</v>
      </c>
      <c r="R258" s="16">
        <f>B258+Proben_Infos!$D$3</f>
        <v>21.2854307640219</v>
      </c>
      <c r="S258" s="16" t="str">
        <f t="shared" si="126"/>
        <v>121-21.3</v>
      </c>
      <c r="T258" s="16">
        <f t="shared" si="127"/>
        <v>1220</v>
      </c>
      <c r="U258" s="16">
        <f>F258+Proben_Infos!$G$3</f>
        <v>1896.0620859062501</v>
      </c>
      <c r="V258" s="16">
        <f t="shared" si="128"/>
        <v>55.7</v>
      </c>
      <c r="W258" s="16" t="str">
        <f t="shared" si="129"/>
        <v>GC_PBMZ_121_RI_1896</v>
      </c>
      <c r="X258" s="16">
        <f>Proben_Infos!$A$3</f>
        <v>72100736</v>
      </c>
      <c r="Y258" s="16" t="str">
        <f>IF(ISNA(VLOOKUP(D258,Proben_Infos!C:E,3,0)),"",VLOOKUP(D258,Proben_Infos!C:E,3,0))</f>
        <v/>
      </c>
      <c r="Z258" s="16" t="str">
        <f t="shared" si="130"/>
        <v>121-21.3</v>
      </c>
      <c r="AA258" s="16" t="str">
        <f t="shared" si="131"/>
        <v>121-21.4</v>
      </c>
      <c r="AB258" s="16" t="str">
        <f t="shared" si="132"/>
        <v>121-21.2</v>
      </c>
      <c r="AC258" s="16" t="str">
        <f t="shared" si="133"/>
        <v>121-21.5</v>
      </c>
      <c r="AD258" s="16" t="str">
        <f t="shared" si="134"/>
        <v>121-21.1</v>
      </c>
      <c r="AE258" s="16">
        <f t="shared" si="135"/>
        <v>114</v>
      </c>
      <c r="AF258" s="16" t="str">
        <f t="shared" si="136"/>
        <v>GC_PBMZ_121_RI_1896</v>
      </c>
      <c r="AG258" s="16" t="str">
        <f t="shared" si="137"/>
        <v/>
      </c>
      <c r="AH258" s="16" t="str">
        <f t="shared" si="138"/>
        <v/>
      </c>
      <c r="AI258" s="16" t="str">
        <f>IF(ISNA(VLOOKUP(D258,Proben_Infos!L:O,3,0)),"",VLOOKUP(D258,Proben_Infos!L:O,3,0))</f>
        <v/>
      </c>
      <c r="AJ258" s="16" t="str">
        <f t="shared" si="139"/>
        <v/>
      </c>
      <c r="AK258" s="16">
        <f t="shared" si="140"/>
        <v>5</v>
      </c>
      <c r="AL258" s="16">
        <f t="shared" si="141"/>
        <v>4</v>
      </c>
      <c r="AM258" s="16">
        <f t="shared" si="99"/>
        <v>3</v>
      </c>
      <c r="AN258" s="16">
        <f t="shared" si="142"/>
        <v>2</v>
      </c>
      <c r="AO258" s="16">
        <f t="shared" si="143"/>
        <v>5</v>
      </c>
      <c r="AP258" s="16">
        <f t="shared" si="123"/>
        <v>5</v>
      </c>
    </row>
    <row r="259" spans="1:42" x14ac:dyDescent="0.25">
      <c r="A259" s="16" t="str">
        <f t="shared" si="144"/>
        <v>76-21.4</v>
      </c>
      <c r="B259" s="2">
        <v>21.378492029155101</v>
      </c>
      <c r="C259" s="2">
        <v>76</v>
      </c>
      <c r="D259" s="2" t="s">
        <v>1542</v>
      </c>
      <c r="E259" s="2">
        <v>567</v>
      </c>
      <c r="F259" s="2">
        <v>1905.0719866900299</v>
      </c>
      <c r="G259" s="2">
        <v>69.3393637852853</v>
      </c>
      <c r="H259" s="2" t="s">
        <v>1543</v>
      </c>
      <c r="I259" s="2" t="s">
        <v>819</v>
      </c>
      <c r="J259" s="2" t="s">
        <v>5</v>
      </c>
      <c r="K259" s="2">
        <v>655270.67463511601</v>
      </c>
      <c r="L259" s="2">
        <v>299975.22502959298</v>
      </c>
      <c r="M259" s="16" t="str">
        <f>IF(ISERROR(VLOOKUP(A259,BW_2021_04_19!A:K,11,FALSE))=TRUE,(IF(ISERROR(VLOOKUP((CONCATENATE(ROUND(C259,0),"-",ROUND(B259-0.1,1))),BW_2021_04_19!A:K,11,FALSE))=TRUE,(IF(ISERROR(VLOOKUP((CONCATENATE(ROUND(C259,0),"-",ROUND(B259+0.1,1))),BW_2021_04_19!A:K,11,FALSE))=TRUE,(IF(ISERROR(VLOOKUP((CONCATENATE(ROUND(C259,0),"-",ROUND(B259-0.2,1))),BW_2021_04_19!A:K,11,FALSE))=TRUE, (IF(ISERROR(VLOOKUP((CONCATENATE(ROUND(C259,0),"-",ROUND(B259+0.2,1))),BW_2021_04_19!A:K,11,FALSE))=TRUE,"0",VLOOKUP((CONCATENATE(ROUND(C259,0),"-",ROUND(B259+0.2,1))),BW_2021_04_19!A:K,11,FALSE))),VLOOKUP((CONCATENATE(ROUND(C259,0),"-",ROUND(B259-0.2,1))),BW_2021_04_19!A:K,11,FALSE))),VLOOKUP((CONCATENATE(ROUND(C259,0),"-",ROUND(B259+0.1,1))),BW_2021_04_19!A:K,11,FALSE))),VLOOKUP((CONCATENATE(ROUND(C259,0),"-",ROUND(B259-0.1,1))),BW_2021_04_19!A:K,11,FALSE))),VLOOKUP(A259,BW_2021_04_19!A:K,11,FALSE))</f>
        <v>0</v>
      </c>
      <c r="N259" s="16" t="str">
        <f t="shared" si="124"/>
        <v>0</v>
      </c>
      <c r="O259" s="16">
        <f t="shared" si="125"/>
        <v>655271</v>
      </c>
      <c r="P259" s="16">
        <f>IF(O259="0","0",O259*1000/Proben_Infos!$J$3*Proben_Infos!$K$3*(0.05/Proben_Infos!$L$3)*(0.001/Proben_Infos!$M$3))</f>
        <v>2621084</v>
      </c>
      <c r="Q259" s="16">
        <f>ROUND(100/Proben_Infos!$H$3*P259,0)</f>
        <v>59</v>
      </c>
      <c r="R259" s="16">
        <f>B259+Proben_Infos!$D$3</f>
        <v>21.370592029155102</v>
      </c>
      <c r="S259" s="16" t="str">
        <f t="shared" si="126"/>
        <v>76-21.4</v>
      </c>
      <c r="T259" s="16">
        <f t="shared" si="127"/>
        <v>567</v>
      </c>
      <c r="U259" s="16">
        <f>F259+Proben_Infos!$G$3</f>
        <v>1904.0719866900299</v>
      </c>
      <c r="V259" s="16">
        <f t="shared" si="128"/>
        <v>69.3</v>
      </c>
      <c r="W259" s="16" t="str">
        <f t="shared" si="129"/>
        <v>GC_PBMZ_76_RI_1904</v>
      </c>
      <c r="X259" s="16">
        <f>Proben_Infos!$A$3</f>
        <v>72100736</v>
      </c>
      <c r="Y259" s="16" t="str">
        <f>IF(ISNA(VLOOKUP(D259,Proben_Infos!C:E,3,0)),"",VLOOKUP(D259,Proben_Infos!C:E,3,0))</f>
        <v/>
      </c>
      <c r="Z259" s="16" t="str">
        <f t="shared" si="130"/>
        <v>76-21.4</v>
      </c>
      <c r="AA259" s="16" t="str">
        <f t="shared" si="131"/>
        <v>76-21.5</v>
      </c>
      <c r="AB259" s="16" t="str">
        <f t="shared" si="132"/>
        <v>76-21.3</v>
      </c>
      <c r="AC259" s="16" t="str">
        <f t="shared" si="133"/>
        <v>76-21.6</v>
      </c>
      <c r="AD259" s="16" t="str">
        <f t="shared" si="134"/>
        <v>76-21.2</v>
      </c>
      <c r="AE259" s="16">
        <f t="shared" si="135"/>
        <v>59</v>
      </c>
      <c r="AF259" s="16" t="str">
        <f t="shared" si="136"/>
        <v>GC_PBMZ_76_RI_1904</v>
      </c>
      <c r="AG259" s="16" t="str">
        <f t="shared" si="137"/>
        <v/>
      </c>
      <c r="AH259" s="16" t="str">
        <f t="shared" si="138"/>
        <v/>
      </c>
      <c r="AI259" s="16" t="str">
        <f>IF(ISNA(VLOOKUP(D259,Proben_Infos!L:O,3,0)),"",VLOOKUP(D259,Proben_Infos!L:O,3,0))</f>
        <v/>
      </c>
      <c r="AJ259" s="16" t="str">
        <f t="shared" si="139"/>
        <v/>
      </c>
      <c r="AK259" s="16">
        <f t="shared" si="140"/>
        <v>5</v>
      </c>
      <c r="AL259" s="16">
        <f t="shared" si="141"/>
        <v>4</v>
      </c>
      <c r="AM259" s="16">
        <f t="shared" ref="AM259:AM322" si="145">IF(OR(J259="NIST20.L",J259="NIST17.L",J259="SWGDRUG.L",J259="WILEY275.L",J259="HPPEST.L",J259="PMW_TOX2.L",J259="ENVI96.L"),3,"")</f>
        <v>3</v>
      </c>
      <c r="AN259" s="16">
        <f t="shared" si="142"/>
        <v>2</v>
      </c>
      <c r="AO259" s="16">
        <f t="shared" si="143"/>
        <v>5</v>
      </c>
      <c r="AP259" s="16">
        <f t="shared" si="123"/>
        <v>5</v>
      </c>
    </row>
    <row r="260" spans="1:42" x14ac:dyDescent="0.25">
      <c r="A260" s="16" t="str">
        <f t="shared" si="144"/>
        <v>149-21.4</v>
      </c>
      <c r="B260" s="2">
        <v>21.3816466355077</v>
      </c>
      <c r="C260" s="2">
        <v>149</v>
      </c>
      <c r="E260" s="2">
        <v>1902</v>
      </c>
      <c r="F260" s="2">
        <v>1905.36869533869</v>
      </c>
      <c r="G260" s="2">
        <v>78.720586284221298</v>
      </c>
      <c r="H260" s="2" t="s">
        <v>1874</v>
      </c>
      <c r="J260" s="2" t="s">
        <v>18</v>
      </c>
      <c r="K260" s="2">
        <v>6150597.2806002405</v>
      </c>
      <c r="L260" s="2">
        <v>1761295.0990661299</v>
      </c>
      <c r="M260" s="16">
        <f>IF(ISERROR(VLOOKUP(A260,BW_2021_04_19!A:K,11,FALSE))=TRUE,(IF(ISERROR(VLOOKUP((CONCATENATE(ROUND(C260,0),"-",ROUND(B260-0.1,1))),BW_2021_04_19!A:K,11,FALSE))=TRUE,(IF(ISERROR(VLOOKUP((CONCATENATE(ROUND(C260,0),"-",ROUND(B260+0.1,1))),BW_2021_04_19!A:K,11,FALSE))=TRUE,(IF(ISERROR(VLOOKUP((CONCATENATE(ROUND(C260,0),"-",ROUND(B260-0.2,1))),BW_2021_04_19!A:K,11,FALSE))=TRUE, (IF(ISERROR(VLOOKUP((CONCATENATE(ROUND(C260,0),"-",ROUND(B260+0.2,1))),BW_2021_04_19!A:K,11,FALSE))=TRUE,"0",VLOOKUP((CONCATENATE(ROUND(C260,0),"-",ROUND(B260+0.2,1))),BW_2021_04_19!A:K,11,FALSE))),VLOOKUP((CONCATENATE(ROUND(C260,0),"-",ROUND(B260-0.2,1))),BW_2021_04_19!A:K,11,FALSE))),VLOOKUP((CONCATENATE(ROUND(C260,0),"-",ROUND(B260+0.1,1))),BW_2021_04_19!A:K,11,FALSE))),VLOOKUP((CONCATENATE(ROUND(C260,0),"-",ROUND(B260-0.1,1))),BW_2021_04_19!A:K,11,FALSE))),VLOOKUP(A260,BW_2021_04_19!A:K,11,FALSE))</f>
        <v>167439.88421415299</v>
      </c>
      <c r="N260" s="16">
        <f t="shared" si="124"/>
        <v>167439.88421415299</v>
      </c>
      <c r="O260" s="16">
        <f t="shared" si="125"/>
        <v>5983157</v>
      </c>
      <c r="P260" s="16">
        <f>IF(O260="0","0",O260*1000/Proben_Infos!$J$3*Proben_Infos!$K$3*(0.05/Proben_Infos!$L$3)*(0.001/Proben_Infos!$M$3))</f>
        <v>23932628</v>
      </c>
      <c r="Q260" s="16">
        <f>ROUND(100/Proben_Infos!$H$3*P260,0)</f>
        <v>539</v>
      </c>
      <c r="R260" s="16">
        <f>B260+Proben_Infos!$D$3</f>
        <v>21.3737466355077</v>
      </c>
      <c r="S260" s="16" t="str">
        <f t="shared" si="126"/>
        <v>149-21.4</v>
      </c>
      <c r="T260" s="16">
        <f t="shared" si="127"/>
        <v>1902</v>
      </c>
      <c r="U260" s="16">
        <f>F260+Proben_Infos!$G$3</f>
        <v>1904.36869533869</v>
      </c>
      <c r="V260" s="16">
        <f t="shared" si="128"/>
        <v>78.7</v>
      </c>
      <c r="W260" s="16" t="str">
        <f t="shared" si="129"/>
        <v>GC_PBMZ_149_RI_1904</v>
      </c>
      <c r="X260" s="16">
        <f>Proben_Infos!$A$3</f>
        <v>72100736</v>
      </c>
      <c r="Y260" s="16" t="str">
        <f>IF(ISNA(VLOOKUP(D260,Proben_Infos!C:E,3,0)),"",VLOOKUP(D260,Proben_Infos!C:E,3,0))</f>
        <v/>
      </c>
      <c r="Z260" s="16" t="str">
        <f t="shared" si="130"/>
        <v>149-21.4</v>
      </c>
      <c r="AA260" s="16" t="str">
        <f t="shared" si="131"/>
        <v>149-21.5</v>
      </c>
      <c r="AB260" s="16" t="str">
        <f t="shared" si="132"/>
        <v>149-21.3</v>
      </c>
      <c r="AC260" s="16" t="str">
        <f t="shared" si="133"/>
        <v>149-21.6</v>
      </c>
      <c r="AD260" s="16" t="str">
        <f t="shared" si="134"/>
        <v>149-21.2</v>
      </c>
      <c r="AE260" s="16">
        <f t="shared" si="135"/>
        <v>539</v>
      </c>
      <c r="AF260" s="16" t="str">
        <f t="shared" si="136"/>
        <v>GC_PBMZ_149_RI_1904</v>
      </c>
      <c r="AG260" s="16" t="str">
        <f t="shared" si="137"/>
        <v/>
      </c>
      <c r="AH260" s="16" t="str">
        <f t="shared" si="138"/>
        <v>T</v>
      </c>
      <c r="AI260" s="16" t="str">
        <f>IF(ISNA(VLOOKUP(D260,Proben_Infos!L:O,3,0)),"",VLOOKUP(D260,Proben_Infos!L:O,3,0))</f>
        <v/>
      </c>
      <c r="AJ260" s="16" t="str">
        <f t="shared" si="139"/>
        <v/>
      </c>
      <c r="AK260" s="16">
        <f t="shared" si="140"/>
        <v>5</v>
      </c>
      <c r="AL260" s="16" t="str">
        <f t="shared" si="141"/>
        <v/>
      </c>
      <c r="AM260" s="16" t="str">
        <f t="shared" si="145"/>
        <v/>
      </c>
      <c r="AN260" s="16">
        <f t="shared" si="142"/>
        <v>2</v>
      </c>
      <c r="AO260" s="16">
        <f t="shared" si="143"/>
        <v>5</v>
      </c>
      <c r="AP260" s="16">
        <f t="shared" si="123"/>
        <v>5</v>
      </c>
    </row>
    <row r="261" spans="1:42" x14ac:dyDescent="0.25">
      <c r="A261" s="16" t="str">
        <f t="shared" si="144"/>
        <v>198-21.4</v>
      </c>
      <c r="B261" s="2">
        <v>21.431193613217101</v>
      </c>
      <c r="C261" s="2">
        <v>198</v>
      </c>
      <c r="D261" s="2" t="s">
        <v>1875</v>
      </c>
      <c r="E261" s="2">
        <v>1996</v>
      </c>
      <c r="F261" s="2">
        <v>1910.02887006682</v>
      </c>
      <c r="G261" s="2">
        <v>73.678360191365002</v>
      </c>
      <c r="H261" s="2" t="s">
        <v>1876</v>
      </c>
      <c r="I261" s="2" t="s">
        <v>259</v>
      </c>
      <c r="J261" s="2" t="s">
        <v>5</v>
      </c>
      <c r="K261" s="2">
        <v>938493.04425091797</v>
      </c>
      <c r="L261" s="2">
        <v>185319.78243923499</v>
      </c>
      <c r="M261" s="16" t="str">
        <f>IF(ISERROR(VLOOKUP(A261,BW_2021_04_19!A:K,11,FALSE))=TRUE,(IF(ISERROR(VLOOKUP((CONCATENATE(ROUND(C261,0),"-",ROUND(B261-0.1,1))),BW_2021_04_19!A:K,11,FALSE))=TRUE,(IF(ISERROR(VLOOKUP((CONCATENATE(ROUND(C261,0),"-",ROUND(B261+0.1,1))),BW_2021_04_19!A:K,11,FALSE))=TRUE,(IF(ISERROR(VLOOKUP((CONCATENATE(ROUND(C261,0),"-",ROUND(B261-0.2,1))),BW_2021_04_19!A:K,11,FALSE))=TRUE, (IF(ISERROR(VLOOKUP((CONCATENATE(ROUND(C261,0),"-",ROUND(B261+0.2,1))),BW_2021_04_19!A:K,11,FALSE))=TRUE,"0",VLOOKUP((CONCATENATE(ROUND(C261,0),"-",ROUND(B261+0.2,1))),BW_2021_04_19!A:K,11,FALSE))),VLOOKUP((CONCATENATE(ROUND(C261,0),"-",ROUND(B261-0.2,1))),BW_2021_04_19!A:K,11,FALSE))),VLOOKUP((CONCATENATE(ROUND(C261,0),"-",ROUND(B261+0.1,1))),BW_2021_04_19!A:K,11,FALSE))),VLOOKUP((CONCATENATE(ROUND(C261,0),"-",ROUND(B261-0.1,1))),BW_2021_04_19!A:K,11,FALSE))),VLOOKUP(A261,BW_2021_04_19!A:K,11,FALSE))</f>
        <v>0</v>
      </c>
      <c r="N261" s="16" t="str">
        <f t="shared" si="124"/>
        <v>0</v>
      </c>
      <c r="O261" s="16">
        <f t="shared" si="125"/>
        <v>938493</v>
      </c>
      <c r="P261" s="16">
        <f>IF(O261="0","0",O261*1000/Proben_Infos!$J$3*Proben_Infos!$K$3*(0.05/Proben_Infos!$L$3)*(0.001/Proben_Infos!$M$3))</f>
        <v>3753972</v>
      </c>
      <c r="Q261" s="16">
        <f>ROUND(100/Proben_Infos!$H$3*P261,0)</f>
        <v>84</v>
      </c>
      <c r="R261" s="16">
        <f>B261+Proben_Infos!$D$3</f>
        <v>21.423293613217101</v>
      </c>
      <c r="S261" s="16" t="str">
        <f t="shared" si="126"/>
        <v>198-21.4</v>
      </c>
      <c r="T261" s="16">
        <f t="shared" si="127"/>
        <v>1996</v>
      </c>
      <c r="U261" s="16">
        <f>F261+Proben_Infos!$G$3</f>
        <v>1909.02887006682</v>
      </c>
      <c r="V261" s="16">
        <f t="shared" si="128"/>
        <v>73.7</v>
      </c>
      <c r="W261" s="16" t="str">
        <f t="shared" si="129"/>
        <v>GC_PBMZ_198_RI_1909</v>
      </c>
      <c r="X261" s="16">
        <f>Proben_Infos!$A$3</f>
        <v>72100736</v>
      </c>
      <c r="Y261" s="16" t="str">
        <f>IF(ISNA(VLOOKUP(D261,Proben_Infos!C:E,3,0)),"",VLOOKUP(D261,Proben_Infos!C:E,3,0))</f>
        <v/>
      </c>
      <c r="Z261" s="16" t="str">
        <f t="shared" si="130"/>
        <v>198-21.4</v>
      </c>
      <c r="AA261" s="16" t="str">
        <f t="shared" si="131"/>
        <v>198-21.5</v>
      </c>
      <c r="AB261" s="16" t="str">
        <f t="shared" si="132"/>
        <v>198-21.3</v>
      </c>
      <c r="AC261" s="16" t="str">
        <f t="shared" si="133"/>
        <v>198-21.6</v>
      </c>
      <c r="AD261" s="16" t="str">
        <f t="shared" si="134"/>
        <v>198-21.2</v>
      </c>
      <c r="AE261" s="16">
        <f t="shared" si="135"/>
        <v>84</v>
      </c>
      <c r="AF261" s="16" t="str">
        <f t="shared" si="136"/>
        <v>GC_PBMZ_198_RI_1909</v>
      </c>
      <c r="AG261" s="16" t="str">
        <f t="shared" si="137"/>
        <v/>
      </c>
      <c r="AH261" s="16" t="str">
        <f t="shared" si="138"/>
        <v/>
      </c>
      <c r="AI261" s="16" t="str">
        <f>IF(ISNA(VLOOKUP(D261,Proben_Infos!L:O,3,0)),"",VLOOKUP(D261,Proben_Infos!L:O,3,0))</f>
        <v/>
      </c>
      <c r="AJ261" s="16" t="str">
        <f t="shared" si="139"/>
        <v/>
      </c>
      <c r="AK261" s="16">
        <f t="shared" si="140"/>
        <v>5</v>
      </c>
      <c r="AL261" s="16" t="str">
        <f t="shared" si="141"/>
        <v/>
      </c>
      <c r="AM261" s="16">
        <f t="shared" si="145"/>
        <v>3</v>
      </c>
      <c r="AN261" s="16">
        <f t="shared" si="142"/>
        <v>2</v>
      </c>
      <c r="AO261" s="16">
        <f t="shared" si="143"/>
        <v>5</v>
      </c>
      <c r="AP261" s="16">
        <f t="shared" si="123"/>
        <v>5</v>
      </c>
    </row>
    <row r="262" spans="1:42" x14ac:dyDescent="0.25">
      <c r="A262" s="16" t="str">
        <f t="shared" si="144"/>
        <v>109-21.5</v>
      </c>
      <c r="B262" s="2">
        <v>21.498479752757301</v>
      </c>
      <c r="C262" s="2">
        <v>109</v>
      </c>
      <c r="D262" s="2" t="s">
        <v>1544</v>
      </c>
      <c r="E262" s="2">
        <v>1966</v>
      </c>
      <c r="F262" s="2">
        <v>1916.3575137406499</v>
      </c>
      <c r="G262" s="2">
        <v>54.077596245388598</v>
      </c>
      <c r="H262" s="2" t="s">
        <v>1545</v>
      </c>
      <c r="I262" s="2" t="s">
        <v>1546</v>
      </c>
      <c r="J262" s="2" t="s">
        <v>5</v>
      </c>
      <c r="K262" s="2">
        <v>103461.34247151601</v>
      </c>
      <c r="L262" s="2">
        <v>21808.263107021699</v>
      </c>
      <c r="M262" s="16" t="str">
        <f>IF(ISERROR(VLOOKUP(A262,BW_2021_04_19!A:K,11,FALSE))=TRUE,(IF(ISERROR(VLOOKUP((CONCATENATE(ROUND(C262,0),"-",ROUND(B262-0.1,1))),BW_2021_04_19!A:K,11,FALSE))=TRUE,(IF(ISERROR(VLOOKUP((CONCATENATE(ROUND(C262,0),"-",ROUND(B262+0.1,1))),BW_2021_04_19!A:K,11,FALSE))=TRUE,(IF(ISERROR(VLOOKUP((CONCATENATE(ROUND(C262,0),"-",ROUND(B262-0.2,1))),BW_2021_04_19!A:K,11,FALSE))=TRUE, (IF(ISERROR(VLOOKUP((CONCATENATE(ROUND(C262,0),"-",ROUND(B262+0.2,1))),BW_2021_04_19!A:K,11,FALSE))=TRUE,"0",VLOOKUP((CONCATENATE(ROUND(C262,0),"-",ROUND(B262+0.2,1))),BW_2021_04_19!A:K,11,FALSE))),VLOOKUP((CONCATENATE(ROUND(C262,0),"-",ROUND(B262-0.2,1))),BW_2021_04_19!A:K,11,FALSE))),VLOOKUP((CONCATENATE(ROUND(C262,0),"-",ROUND(B262+0.1,1))),BW_2021_04_19!A:K,11,FALSE))),VLOOKUP((CONCATENATE(ROUND(C262,0),"-",ROUND(B262-0.1,1))),BW_2021_04_19!A:K,11,FALSE))),VLOOKUP(A262,BW_2021_04_19!A:K,11,FALSE))</f>
        <v>0</v>
      </c>
      <c r="N262" s="16" t="str">
        <f t="shared" si="124"/>
        <v>0</v>
      </c>
      <c r="O262" s="16">
        <f t="shared" si="125"/>
        <v>103461</v>
      </c>
      <c r="P262" s="16">
        <f>IF(O262="0","0",O262*1000/Proben_Infos!$J$3*Proben_Infos!$K$3*(0.05/Proben_Infos!$L$3)*(0.001/Proben_Infos!$M$3))</f>
        <v>413844</v>
      </c>
      <c r="Q262" s="16">
        <f>ROUND(100/Proben_Infos!$H$3*P262,0)</f>
        <v>9</v>
      </c>
      <c r="R262" s="16">
        <f>B262+Proben_Infos!$D$3</f>
        <v>21.490579752757302</v>
      </c>
      <c r="S262" s="16" t="str">
        <f t="shared" si="126"/>
        <v>109-21.5</v>
      </c>
      <c r="T262" s="16">
        <f t="shared" si="127"/>
        <v>1966</v>
      </c>
      <c r="U262" s="16">
        <f>F262+Proben_Infos!$G$3</f>
        <v>1915.3575137406499</v>
      </c>
      <c r="V262" s="16">
        <f t="shared" si="128"/>
        <v>54.1</v>
      </c>
      <c r="W262" s="16" t="str">
        <f t="shared" si="129"/>
        <v>GC_PBMZ_109_RI_1915</v>
      </c>
      <c r="X262" s="16">
        <f>Proben_Infos!$A$3</f>
        <v>72100736</v>
      </c>
      <c r="Y262" s="16" t="str">
        <f>IF(ISNA(VLOOKUP(D262,Proben_Infos!C:E,3,0)),"",VLOOKUP(D262,Proben_Infos!C:E,3,0))</f>
        <v/>
      </c>
      <c r="Z262" s="16" t="str">
        <f t="shared" si="130"/>
        <v>109-21.5</v>
      </c>
      <c r="AA262" s="16" t="str">
        <f t="shared" si="131"/>
        <v>109-21.6</v>
      </c>
      <c r="AB262" s="16" t="str">
        <f t="shared" si="132"/>
        <v>109-21.4</v>
      </c>
      <c r="AC262" s="16" t="str">
        <f t="shared" si="133"/>
        <v>109-21.7</v>
      </c>
      <c r="AD262" s="16" t="str">
        <f t="shared" si="134"/>
        <v>109-21.3</v>
      </c>
      <c r="AE262" s="16">
        <f t="shared" si="135"/>
        <v>9</v>
      </c>
      <c r="AF262" s="16" t="str">
        <f t="shared" si="136"/>
        <v>GC_PBMZ_109_RI_1915</v>
      </c>
      <c r="AG262" s="16" t="str">
        <f t="shared" si="137"/>
        <v/>
      </c>
      <c r="AH262" s="16" t="str">
        <f t="shared" si="138"/>
        <v/>
      </c>
      <c r="AI262" s="16" t="str">
        <f>IF(ISNA(VLOOKUP(D262,Proben_Infos!L:O,3,0)),"",VLOOKUP(D262,Proben_Infos!L:O,3,0))</f>
        <v/>
      </c>
      <c r="AJ262" s="16" t="str">
        <f t="shared" si="139"/>
        <v/>
      </c>
      <c r="AK262" s="16">
        <f t="shared" si="140"/>
        <v>5</v>
      </c>
      <c r="AL262" s="16" t="str">
        <f t="shared" si="141"/>
        <v/>
      </c>
      <c r="AM262" s="16">
        <f t="shared" si="145"/>
        <v>3</v>
      </c>
      <c r="AN262" s="16">
        <f t="shared" si="142"/>
        <v>2</v>
      </c>
      <c r="AO262" s="16">
        <f t="shared" si="143"/>
        <v>5</v>
      </c>
      <c r="AP262" s="16">
        <f t="shared" si="123"/>
        <v>5</v>
      </c>
    </row>
    <row r="263" spans="1:42" x14ac:dyDescent="0.25">
      <c r="A263" s="16" t="str">
        <f t="shared" si="144"/>
        <v>87-21.5</v>
      </c>
      <c r="B263" s="2">
        <v>21.504412726698501</v>
      </c>
      <c r="C263" s="2">
        <v>87.099998474121094</v>
      </c>
      <c r="D263" s="2" t="s">
        <v>759</v>
      </c>
      <c r="E263" s="2">
        <v>1385</v>
      </c>
      <c r="F263" s="2">
        <v>1916.91554364483</v>
      </c>
      <c r="G263" s="2">
        <v>57.398507058937902</v>
      </c>
      <c r="H263" s="2" t="s">
        <v>760</v>
      </c>
      <c r="I263" s="2" t="s">
        <v>580</v>
      </c>
      <c r="J263" s="2" t="s">
        <v>5</v>
      </c>
      <c r="K263" s="2">
        <v>1848950.01061197</v>
      </c>
      <c r="L263" s="2">
        <v>617326.06512537994</v>
      </c>
      <c r="M263" s="16" t="str">
        <f>IF(ISERROR(VLOOKUP(A263,BW_2021_04_19!A:K,11,FALSE))=TRUE,(IF(ISERROR(VLOOKUP((CONCATENATE(ROUND(C263,0),"-",ROUND(B263-0.1,1))),BW_2021_04_19!A:K,11,FALSE))=TRUE,(IF(ISERROR(VLOOKUP((CONCATENATE(ROUND(C263,0),"-",ROUND(B263+0.1,1))),BW_2021_04_19!A:K,11,FALSE))=TRUE,(IF(ISERROR(VLOOKUP((CONCATENATE(ROUND(C263,0),"-",ROUND(B263-0.2,1))),BW_2021_04_19!A:K,11,FALSE))=TRUE, (IF(ISERROR(VLOOKUP((CONCATENATE(ROUND(C263,0),"-",ROUND(B263+0.2,1))),BW_2021_04_19!A:K,11,FALSE))=TRUE,"0",VLOOKUP((CONCATENATE(ROUND(C263,0),"-",ROUND(B263+0.2,1))),BW_2021_04_19!A:K,11,FALSE))),VLOOKUP((CONCATENATE(ROUND(C263,0),"-",ROUND(B263-0.2,1))),BW_2021_04_19!A:K,11,FALSE))),VLOOKUP((CONCATENATE(ROUND(C263,0),"-",ROUND(B263+0.1,1))),BW_2021_04_19!A:K,11,FALSE))),VLOOKUP((CONCATENATE(ROUND(C263,0),"-",ROUND(B263-0.1,1))),BW_2021_04_19!A:K,11,FALSE))),VLOOKUP(A263,BW_2021_04_19!A:K,11,FALSE))</f>
        <v>0</v>
      </c>
      <c r="N263" s="16" t="str">
        <f t="shared" si="124"/>
        <v>0</v>
      </c>
      <c r="O263" s="16">
        <f t="shared" si="125"/>
        <v>1848950</v>
      </c>
      <c r="P263" s="16">
        <f>IF(O263="0","0",O263*1000/Proben_Infos!$J$3*Proben_Infos!$K$3*(0.05/Proben_Infos!$L$3)*(0.001/Proben_Infos!$M$3))</f>
        <v>7395800</v>
      </c>
      <c r="Q263" s="16">
        <f>ROUND(100/Proben_Infos!$H$3*P263,0)</f>
        <v>166</v>
      </c>
      <c r="R263" s="16">
        <f>B263+Proben_Infos!$D$3</f>
        <v>21.496512726698501</v>
      </c>
      <c r="S263" s="16" t="str">
        <f t="shared" si="126"/>
        <v>87-21.5</v>
      </c>
      <c r="T263" s="16">
        <f t="shared" si="127"/>
        <v>1385</v>
      </c>
      <c r="U263" s="16">
        <f>F263+Proben_Infos!$G$3</f>
        <v>1915.91554364483</v>
      </c>
      <c r="V263" s="16">
        <f t="shared" si="128"/>
        <v>57.4</v>
      </c>
      <c r="W263" s="16" t="str">
        <f t="shared" si="129"/>
        <v>GC_PBMZ_87_RI_1916</v>
      </c>
      <c r="X263" s="16">
        <f>Proben_Infos!$A$3</f>
        <v>72100736</v>
      </c>
      <c r="Y263" s="16" t="str">
        <f>IF(ISNA(VLOOKUP(D263,Proben_Infos!C:E,3,0)),"",VLOOKUP(D263,Proben_Infos!C:E,3,0))</f>
        <v/>
      </c>
      <c r="Z263" s="16" t="str">
        <f t="shared" si="130"/>
        <v>87-21.5</v>
      </c>
      <c r="AA263" s="16" t="str">
        <f t="shared" si="131"/>
        <v>87-21.6</v>
      </c>
      <c r="AB263" s="16" t="str">
        <f t="shared" si="132"/>
        <v>87-21.4</v>
      </c>
      <c r="AC263" s="16" t="str">
        <f t="shared" si="133"/>
        <v>87-21.7</v>
      </c>
      <c r="AD263" s="16" t="str">
        <f t="shared" si="134"/>
        <v>87-21.3</v>
      </c>
      <c r="AE263" s="16">
        <f t="shared" si="135"/>
        <v>166</v>
      </c>
      <c r="AF263" s="16" t="str">
        <f t="shared" si="136"/>
        <v>GC_PBMZ_87_RI_1916</v>
      </c>
      <c r="AG263" s="16" t="str">
        <f t="shared" si="137"/>
        <v/>
      </c>
      <c r="AH263" s="16" t="str">
        <f t="shared" si="138"/>
        <v/>
      </c>
      <c r="AI263" s="16" t="str">
        <f>IF(ISNA(VLOOKUP(D263,Proben_Infos!L:O,3,0)),"",VLOOKUP(D263,Proben_Infos!L:O,3,0))</f>
        <v/>
      </c>
      <c r="AJ263" s="16" t="str">
        <f t="shared" si="139"/>
        <v/>
      </c>
      <c r="AK263" s="16">
        <f t="shared" si="140"/>
        <v>5</v>
      </c>
      <c r="AL263" s="16">
        <f t="shared" si="141"/>
        <v>4</v>
      </c>
      <c r="AM263" s="16">
        <f t="shared" si="145"/>
        <v>3</v>
      </c>
      <c r="AN263" s="16">
        <f t="shared" si="142"/>
        <v>2</v>
      </c>
      <c r="AO263" s="16">
        <f t="shared" si="143"/>
        <v>5</v>
      </c>
      <c r="AP263" s="16">
        <f t="shared" si="123"/>
        <v>5</v>
      </c>
    </row>
    <row r="264" spans="1:42" x14ac:dyDescent="0.25">
      <c r="A264" s="16" t="str">
        <f t="shared" si="144"/>
        <v>86-21.5</v>
      </c>
      <c r="B264" s="2">
        <v>21.506468946953799</v>
      </c>
      <c r="C264" s="2">
        <v>86.099998474121094</v>
      </c>
      <c r="D264" s="2" t="s">
        <v>833</v>
      </c>
      <c r="E264" s="2">
        <v>1881</v>
      </c>
      <c r="F264" s="2">
        <v>1917.1089428411501</v>
      </c>
      <c r="G264" s="2">
        <v>92.4321570495852</v>
      </c>
      <c r="H264" s="2" t="s">
        <v>834</v>
      </c>
      <c r="I264" s="2" t="s">
        <v>835</v>
      </c>
      <c r="J264" s="2" t="s">
        <v>5</v>
      </c>
      <c r="K264" s="2">
        <v>14641775.8496162</v>
      </c>
      <c r="L264" s="2">
        <v>10351171.987570699</v>
      </c>
      <c r="M264" s="16" t="str">
        <f>IF(ISERROR(VLOOKUP(A264,BW_2021_04_19!A:K,11,FALSE))=TRUE,(IF(ISERROR(VLOOKUP((CONCATENATE(ROUND(C264,0),"-",ROUND(B264-0.1,1))),BW_2021_04_19!A:K,11,FALSE))=TRUE,(IF(ISERROR(VLOOKUP((CONCATENATE(ROUND(C264,0),"-",ROUND(B264+0.1,1))),BW_2021_04_19!A:K,11,FALSE))=TRUE,(IF(ISERROR(VLOOKUP((CONCATENATE(ROUND(C264,0),"-",ROUND(B264-0.2,1))),BW_2021_04_19!A:K,11,FALSE))=TRUE, (IF(ISERROR(VLOOKUP((CONCATENATE(ROUND(C264,0),"-",ROUND(B264+0.2,1))),BW_2021_04_19!A:K,11,FALSE))=TRUE,"0",VLOOKUP((CONCATENATE(ROUND(C264,0),"-",ROUND(B264+0.2,1))),BW_2021_04_19!A:K,11,FALSE))),VLOOKUP((CONCATENATE(ROUND(C264,0),"-",ROUND(B264-0.2,1))),BW_2021_04_19!A:K,11,FALSE))),VLOOKUP((CONCATENATE(ROUND(C264,0),"-",ROUND(B264+0.1,1))),BW_2021_04_19!A:K,11,FALSE))),VLOOKUP((CONCATENATE(ROUND(C264,0),"-",ROUND(B264-0.1,1))),BW_2021_04_19!A:K,11,FALSE))),VLOOKUP(A264,BW_2021_04_19!A:K,11,FALSE))</f>
        <v>0</v>
      </c>
      <c r="N264" s="16" t="str">
        <f t="shared" si="124"/>
        <v>0</v>
      </c>
      <c r="O264" s="16">
        <f t="shared" si="125"/>
        <v>14641776</v>
      </c>
      <c r="P264" s="16">
        <f>IF(O264="0","0",O264*1000/Proben_Infos!$J$3*Proben_Infos!$K$3*(0.05/Proben_Infos!$L$3)*(0.001/Proben_Infos!$M$3))</f>
        <v>58567104</v>
      </c>
      <c r="Q264" s="16">
        <f>ROUND(100/Proben_Infos!$H$3*P264,0)</f>
        <v>1318</v>
      </c>
      <c r="R264" s="16">
        <f>B264+Proben_Infos!$D$3</f>
        <v>21.498568946953799</v>
      </c>
      <c r="S264" s="16" t="str">
        <f t="shared" si="126"/>
        <v>86-21.5</v>
      </c>
      <c r="T264" s="16">
        <f t="shared" si="127"/>
        <v>1881</v>
      </c>
      <c r="U264" s="16">
        <f>F264+Proben_Infos!$G$3</f>
        <v>1916.1089428411501</v>
      </c>
      <c r="V264" s="16">
        <f t="shared" si="128"/>
        <v>92.4</v>
      </c>
      <c r="W264" s="16" t="str">
        <f t="shared" si="129"/>
        <v>GC_PBMZ_86_RI_1916</v>
      </c>
      <c r="X264" s="16">
        <f>Proben_Infos!$A$3</f>
        <v>72100736</v>
      </c>
      <c r="Y264" s="16" t="str">
        <f>IF(ISNA(VLOOKUP(D264,Proben_Infos!C:E,3,0)),"",VLOOKUP(D264,Proben_Infos!C:E,3,0))</f>
        <v/>
      </c>
      <c r="Z264" s="16" t="str">
        <f t="shared" si="130"/>
        <v>86-21.5</v>
      </c>
      <c r="AA264" s="16" t="str">
        <f t="shared" si="131"/>
        <v>86-21.6</v>
      </c>
      <c r="AB264" s="16" t="str">
        <f t="shared" si="132"/>
        <v>86-21.4</v>
      </c>
      <c r="AC264" s="16" t="str">
        <f t="shared" si="133"/>
        <v>86-21.7</v>
      </c>
      <c r="AD264" s="16" t="str">
        <f t="shared" si="134"/>
        <v>86-21.3</v>
      </c>
      <c r="AE264" s="16">
        <f t="shared" si="135"/>
        <v>1318</v>
      </c>
      <c r="AF264" s="16" t="str">
        <f t="shared" si="136"/>
        <v>Lidocaine</v>
      </c>
      <c r="AG264" s="16" t="str">
        <f t="shared" si="137"/>
        <v>137-58-6</v>
      </c>
      <c r="AH264" s="16" t="str">
        <f t="shared" si="138"/>
        <v/>
      </c>
      <c r="AI264" s="16" t="str">
        <f>IF(ISNA(VLOOKUP(D264,Proben_Infos!L:O,3,0)),"",VLOOKUP(D264,Proben_Infos!L:O,3,0))</f>
        <v>x</v>
      </c>
      <c r="AJ264" s="16" t="str">
        <f t="shared" si="139"/>
        <v/>
      </c>
      <c r="AK264" s="16" t="str">
        <f t="shared" si="140"/>
        <v/>
      </c>
      <c r="AL264" s="16" t="str">
        <f t="shared" si="141"/>
        <v/>
      </c>
      <c r="AM264" s="16">
        <f t="shared" si="145"/>
        <v>3</v>
      </c>
      <c r="AN264" s="16">
        <f t="shared" si="142"/>
        <v>1</v>
      </c>
      <c r="AO264" s="16">
        <f t="shared" si="143"/>
        <v>3</v>
      </c>
      <c r="AP264" s="16">
        <f t="shared" si="123"/>
        <v>1</v>
      </c>
    </row>
    <row r="265" spans="1:42" x14ac:dyDescent="0.25">
      <c r="A265" s="16" t="str">
        <f t="shared" si="144"/>
        <v>205-21.6</v>
      </c>
      <c r="B265" s="2">
        <v>21.6135678631464</v>
      </c>
      <c r="C265" s="2">
        <v>205</v>
      </c>
      <c r="D265" s="2" t="s">
        <v>1547</v>
      </c>
      <c r="E265" s="2">
        <v>1525</v>
      </c>
      <c r="F265" s="2">
        <v>1927.1822043340601</v>
      </c>
      <c r="G265" s="2">
        <v>60.608567469584898</v>
      </c>
      <c r="H265" s="2" t="s">
        <v>1548</v>
      </c>
      <c r="I265" s="2" t="s">
        <v>1549</v>
      </c>
      <c r="J265" s="2" t="s">
        <v>5</v>
      </c>
      <c r="K265" s="2">
        <v>201446.47779970701</v>
      </c>
      <c r="L265" s="2">
        <v>47616.603470782298</v>
      </c>
      <c r="M265" s="16" t="str">
        <f>IF(ISERROR(VLOOKUP(A265,BW_2021_04_19!A:K,11,FALSE))=TRUE,(IF(ISERROR(VLOOKUP((CONCATENATE(ROUND(C265,0),"-",ROUND(B265-0.1,1))),BW_2021_04_19!A:K,11,FALSE))=TRUE,(IF(ISERROR(VLOOKUP((CONCATENATE(ROUND(C265,0),"-",ROUND(B265+0.1,1))),BW_2021_04_19!A:K,11,FALSE))=TRUE,(IF(ISERROR(VLOOKUP((CONCATENATE(ROUND(C265,0),"-",ROUND(B265-0.2,1))),BW_2021_04_19!A:K,11,FALSE))=TRUE, (IF(ISERROR(VLOOKUP((CONCATENATE(ROUND(C265,0),"-",ROUND(B265+0.2,1))),BW_2021_04_19!A:K,11,FALSE))=TRUE,"0",VLOOKUP((CONCATENATE(ROUND(C265,0),"-",ROUND(B265+0.2,1))),BW_2021_04_19!A:K,11,FALSE))),VLOOKUP((CONCATENATE(ROUND(C265,0),"-",ROUND(B265-0.2,1))),BW_2021_04_19!A:K,11,FALSE))),VLOOKUP((CONCATENATE(ROUND(C265,0),"-",ROUND(B265+0.1,1))),BW_2021_04_19!A:K,11,FALSE))),VLOOKUP((CONCATENATE(ROUND(C265,0),"-",ROUND(B265-0.1,1))),BW_2021_04_19!A:K,11,FALSE))),VLOOKUP(A265,BW_2021_04_19!A:K,11,FALSE))</f>
        <v>0</v>
      </c>
      <c r="N265" s="16" t="str">
        <f t="shared" si="124"/>
        <v>0</v>
      </c>
      <c r="O265" s="16">
        <f t="shared" si="125"/>
        <v>201446</v>
      </c>
      <c r="P265" s="16">
        <f>IF(O265="0","0",O265*1000/Proben_Infos!$J$3*Proben_Infos!$K$3*(0.05/Proben_Infos!$L$3)*(0.001/Proben_Infos!$M$3))</f>
        <v>805784</v>
      </c>
      <c r="Q265" s="16">
        <f>ROUND(100/Proben_Infos!$H$3*P265,0)</f>
        <v>18</v>
      </c>
      <c r="R265" s="16">
        <f>B265+Proben_Infos!$D$3</f>
        <v>21.605667863146401</v>
      </c>
      <c r="S265" s="16" t="str">
        <f t="shared" si="126"/>
        <v>205-21.6</v>
      </c>
      <c r="T265" s="16">
        <f t="shared" si="127"/>
        <v>1525</v>
      </c>
      <c r="U265" s="16">
        <f>F265+Proben_Infos!$G$3</f>
        <v>1926.1822043340601</v>
      </c>
      <c r="V265" s="16">
        <f t="shared" si="128"/>
        <v>60.6</v>
      </c>
      <c r="W265" s="16" t="str">
        <f t="shared" si="129"/>
        <v>GC_PBMZ_205_RI_1926</v>
      </c>
      <c r="X265" s="16">
        <f>Proben_Infos!$A$3</f>
        <v>72100736</v>
      </c>
      <c r="Y265" s="16" t="str">
        <f>IF(ISNA(VLOOKUP(D265,Proben_Infos!C:E,3,0)),"",VLOOKUP(D265,Proben_Infos!C:E,3,0))</f>
        <v/>
      </c>
      <c r="Z265" s="16" t="str">
        <f t="shared" si="130"/>
        <v>205-21.6</v>
      </c>
      <c r="AA265" s="16" t="str">
        <f t="shared" si="131"/>
        <v>205-21.7</v>
      </c>
      <c r="AB265" s="16" t="str">
        <f t="shared" si="132"/>
        <v>205-21.5</v>
      </c>
      <c r="AC265" s="16" t="str">
        <f t="shared" si="133"/>
        <v>205-21.8</v>
      </c>
      <c r="AD265" s="16" t="str">
        <f t="shared" si="134"/>
        <v>205-21.4</v>
      </c>
      <c r="AE265" s="16">
        <f t="shared" si="135"/>
        <v>18</v>
      </c>
      <c r="AF265" s="16" t="str">
        <f t="shared" si="136"/>
        <v>GC_PBMZ_205_RI_1926</v>
      </c>
      <c r="AG265" s="16" t="str">
        <f t="shared" si="137"/>
        <v/>
      </c>
      <c r="AH265" s="16" t="str">
        <f t="shared" si="138"/>
        <v/>
      </c>
      <c r="AI265" s="16" t="str">
        <f>IF(ISNA(VLOOKUP(D265,Proben_Infos!L:O,3,0)),"",VLOOKUP(D265,Proben_Infos!L:O,3,0))</f>
        <v/>
      </c>
      <c r="AJ265" s="16" t="str">
        <f t="shared" si="139"/>
        <v/>
      </c>
      <c r="AK265" s="16">
        <f t="shared" si="140"/>
        <v>5</v>
      </c>
      <c r="AL265" s="16">
        <f t="shared" si="141"/>
        <v>4</v>
      </c>
      <c r="AM265" s="16">
        <f t="shared" si="145"/>
        <v>3</v>
      </c>
      <c r="AN265" s="16">
        <f t="shared" si="142"/>
        <v>2</v>
      </c>
      <c r="AO265" s="16">
        <f t="shared" si="143"/>
        <v>5</v>
      </c>
      <c r="AP265" s="16">
        <f t="shared" si="123"/>
        <v>5</v>
      </c>
    </row>
    <row r="266" spans="1:42" x14ac:dyDescent="0.25">
      <c r="A266" s="16" t="str">
        <f t="shared" si="144"/>
        <v>135-21.7</v>
      </c>
      <c r="B266" s="2">
        <v>21.6529362720525</v>
      </c>
      <c r="C266" s="2">
        <v>135</v>
      </c>
      <c r="D266" s="2" t="s">
        <v>684</v>
      </c>
      <c r="E266" s="2">
        <v>1621</v>
      </c>
      <c r="F266" s="2">
        <v>1930.88502684216</v>
      </c>
      <c r="G266" s="2">
        <v>57.0165503040974</v>
      </c>
      <c r="H266" s="2" t="s">
        <v>685</v>
      </c>
      <c r="I266" s="2" t="s">
        <v>686</v>
      </c>
      <c r="J266" s="2" t="s">
        <v>5</v>
      </c>
      <c r="K266" s="2">
        <v>166133.07179398701</v>
      </c>
      <c r="L266" s="2">
        <v>74929.744048828405</v>
      </c>
      <c r="M266" s="16" t="str">
        <f>IF(ISERROR(VLOOKUP(A266,BW_2021_04_19!A:K,11,FALSE))=TRUE,(IF(ISERROR(VLOOKUP((CONCATENATE(ROUND(C266,0),"-",ROUND(B266-0.1,1))),BW_2021_04_19!A:K,11,FALSE))=TRUE,(IF(ISERROR(VLOOKUP((CONCATENATE(ROUND(C266,0),"-",ROUND(B266+0.1,1))),BW_2021_04_19!A:K,11,FALSE))=TRUE,(IF(ISERROR(VLOOKUP((CONCATENATE(ROUND(C266,0),"-",ROUND(B266-0.2,1))),BW_2021_04_19!A:K,11,FALSE))=TRUE, (IF(ISERROR(VLOOKUP((CONCATENATE(ROUND(C266,0),"-",ROUND(B266+0.2,1))),BW_2021_04_19!A:K,11,FALSE))=TRUE,"0",VLOOKUP((CONCATENATE(ROUND(C266,0),"-",ROUND(B266+0.2,1))),BW_2021_04_19!A:K,11,FALSE))),VLOOKUP((CONCATENATE(ROUND(C266,0),"-",ROUND(B266-0.2,1))),BW_2021_04_19!A:K,11,FALSE))),VLOOKUP((CONCATENATE(ROUND(C266,0),"-",ROUND(B266+0.1,1))),BW_2021_04_19!A:K,11,FALSE))),VLOOKUP((CONCATENATE(ROUND(C266,0),"-",ROUND(B266-0.1,1))),BW_2021_04_19!A:K,11,FALSE))),VLOOKUP(A266,BW_2021_04_19!A:K,11,FALSE))</f>
        <v>0</v>
      </c>
      <c r="N266" s="16" t="str">
        <f t="shared" si="124"/>
        <v>0</v>
      </c>
      <c r="O266" s="16">
        <f t="shared" si="125"/>
        <v>166133</v>
      </c>
      <c r="P266" s="16">
        <f>IF(O266="0","0",O266*1000/Proben_Infos!$J$3*Proben_Infos!$K$3*(0.05/Proben_Infos!$L$3)*(0.001/Proben_Infos!$M$3))</f>
        <v>664532</v>
      </c>
      <c r="Q266" s="16">
        <f>ROUND(100/Proben_Infos!$H$3*P266,0)</f>
        <v>15</v>
      </c>
      <c r="R266" s="16">
        <f>B266+Proben_Infos!$D$3</f>
        <v>21.645036272052501</v>
      </c>
      <c r="S266" s="16" t="str">
        <f t="shared" si="126"/>
        <v>135-21.6</v>
      </c>
      <c r="T266" s="16">
        <f t="shared" si="127"/>
        <v>1621</v>
      </c>
      <c r="U266" s="16">
        <f>F266+Proben_Infos!$G$3</f>
        <v>1929.88502684216</v>
      </c>
      <c r="V266" s="16">
        <f t="shared" si="128"/>
        <v>57</v>
      </c>
      <c r="W266" s="16" t="str">
        <f t="shared" si="129"/>
        <v>GC_PBMZ_135_RI_1930</v>
      </c>
      <c r="X266" s="16">
        <f>Proben_Infos!$A$3</f>
        <v>72100736</v>
      </c>
      <c r="Y266" s="16" t="str">
        <f>IF(ISNA(VLOOKUP(D266,Proben_Infos!C:E,3,0)),"",VLOOKUP(D266,Proben_Infos!C:E,3,0))</f>
        <v/>
      </c>
      <c r="Z266" s="16" t="str">
        <f t="shared" si="130"/>
        <v>135-21.6</v>
      </c>
      <c r="AA266" s="16" t="str">
        <f t="shared" si="131"/>
        <v>135-21.7</v>
      </c>
      <c r="AB266" s="16" t="str">
        <f t="shared" si="132"/>
        <v>135-21.5</v>
      </c>
      <c r="AC266" s="16" t="str">
        <f t="shared" si="133"/>
        <v>135-21.8</v>
      </c>
      <c r="AD266" s="16" t="str">
        <f t="shared" si="134"/>
        <v>135-21.4</v>
      </c>
      <c r="AE266" s="16">
        <f t="shared" si="135"/>
        <v>15</v>
      </c>
      <c r="AF266" s="16" t="str">
        <f t="shared" si="136"/>
        <v>GC_PBMZ_135_RI_1930</v>
      </c>
      <c r="AG266" s="16" t="str">
        <f t="shared" si="137"/>
        <v/>
      </c>
      <c r="AH266" s="16" t="str">
        <f t="shared" si="138"/>
        <v/>
      </c>
      <c r="AI266" s="16" t="str">
        <f>IF(ISNA(VLOOKUP(D266,Proben_Infos!L:O,3,0)),"",VLOOKUP(D266,Proben_Infos!L:O,3,0))</f>
        <v/>
      </c>
      <c r="AJ266" s="16" t="str">
        <f t="shared" si="139"/>
        <v/>
      </c>
      <c r="AK266" s="16">
        <f t="shared" si="140"/>
        <v>5</v>
      </c>
      <c r="AL266" s="16">
        <f t="shared" si="141"/>
        <v>4</v>
      </c>
      <c r="AM266" s="16">
        <f t="shared" si="145"/>
        <v>3</v>
      </c>
      <c r="AN266" s="16">
        <f t="shared" si="142"/>
        <v>2</v>
      </c>
      <c r="AO266" s="16">
        <f t="shared" si="143"/>
        <v>5</v>
      </c>
      <c r="AP266" s="16">
        <f t="shared" si="123"/>
        <v>5</v>
      </c>
    </row>
    <row r="267" spans="1:42" x14ac:dyDescent="0.25">
      <c r="A267" s="16" t="str">
        <f t="shared" si="144"/>
        <v>205-21.7</v>
      </c>
      <c r="B267" s="2">
        <v>21.7301479976073</v>
      </c>
      <c r="C267" s="2">
        <v>205</v>
      </c>
      <c r="D267" s="2" t="s">
        <v>634</v>
      </c>
      <c r="E267" s="2">
        <v>2949</v>
      </c>
      <c r="F267" s="2">
        <v>1938.14722826755</v>
      </c>
      <c r="G267" s="2">
        <v>70.643451500052805</v>
      </c>
      <c r="H267" s="2" t="s">
        <v>635</v>
      </c>
      <c r="I267" s="2" t="s">
        <v>636</v>
      </c>
      <c r="J267" s="2" t="s">
        <v>5</v>
      </c>
      <c r="K267" s="2">
        <v>204211.297972331</v>
      </c>
      <c r="L267" s="2">
        <v>170921.09222738299</v>
      </c>
      <c r="M267" s="16" t="str">
        <f>IF(ISERROR(VLOOKUP(A267,BW_2021_04_19!A:K,11,FALSE))=TRUE,(IF(ISERROR(VLOOKUP((CONCATENATE(ROUND(C267,0),"-",ROUND(B267-0.1,1))),BW_2021_04_19!A:K,11,FALSE))=TRUE,(IF(ISERROR(VLOOKUP((CONCATENATE(ROUND(C267,0),"-",ROUND(B267+0.1,1))),BW_2021_04_19!A:K,11,FALSE))=TRUE,(IF(ISERROR(VLOOKUP((CONCATENATE(ROUND(C267,0),"-",ROUND(B267-0.2,1))),BW_2021_04_19!A:K,11,FALSE))=TRUE, (IF(ISERROR(VLOOKUP((CONCATENATE(ROUND(C267,0),"-",ROUND(B267+0.2,1))),BW_2021_04_19!A:K,11,FALSE))=TRUE,"0",VLOOKUP((CONCATENATE(ROUND(C267,0),"-",ROUND(B267+0.2,1))),BW_2021_04_19!A:K,11,FALSE))),VLOOKUP((CONCATENATE(ROUND(C267,0),"-",ROUND(B267-0.2,1))),BW_2021_04_19!A:K,11,FALSE))),VLOOKUP((CONCATENATE(ROUND(C267,0),"-",ROUND(B267+0.1,1))),BW_2021_04_19!A:K,11,FALSE))),VLOOKUP((CONCATENATE(ROUND(C267,0),"-",ROUND(B267-0.1,1))),BW_2021_04_19!A:K,11,FALSE))),VLOOKUP(A267,BW_2021_04_19!A:K,11,FALSE))</f>
        <v>0</v>
      </c>
      <c r="N267" s="16" t="str">
        <f t="shared" si="124"/>
        <v>0</v>
      </c>
      <c r="O267" s="16">
        <f t="shared" si="125"/>
        <v>204211</v>
      </c>
      <c r="P267" s="16">
        <f>IF(O267="0","0",O267*1000/Proben_Infos!$J$3*Proben_Infos!$K$3*(0.05/Proben_Infos!$L$3)*(0.001/Proben_Infos!$M$3))</f>
        <v>816844</v>
      </c>
      <c r="Q267" s="16">
        <f>ROUND(100/Proben_Infos!$H$3*P267,0)</f>
        <v>18</v>
      </c>
      <c r="R267" s="16">
        <f>B267+Proben_Infos!$D$3</f>
        <v>21.722247997607301</v>
      </c>
      <c r="S267" s="16" t="str">
        <f t="shared" si="126"/>
        <v>205-21.7</v>
      </c>
      <c r="T267" s="16">
        <f t="shared" si="127"/>
        <v>2949</v>
      </c>
      <c r="U267" s="16">
        <f>F267+Proben_Infos!$G$3</f>
        <v>1937.14722826755</v>
      </c>
      <c r="V267" s="16">
        <f t="shared" si="128"/>
        <v>70.599999999999994</v>
      </c>
      <c r="W267" s="16" t="str">
        <f t="shared" si="129"/>
        <v>GC_PBMZ_205_RI_1937</v>
      </c>
      <c r="X267" s="16">
        <f>Proben_Infos!$A$3</f>
        <v>72100736</v>
      </c>
      <c r="Y267" s="16" t="str">
        <f>IF(ISNA(VLOOKUP(D267,Proben_Infos!C:E,3,0)),"",VLOOKUP(D267,Proben_Infos!C:E,3,0))</f>
        <v/>
      </c>
      <c r="Z267" s="16" t="str">
        <f t="shared" si="130"/>
        <v>205-21.7</v>
      </c>
      <c r="AA267" s="16" t="str">
        <f t="shared" si="131"/>
        <v>205-21.8</v>
      </c>
      <c r="AB267" s="16" t="str">
        <f t="shared" si="132"/>
        <v>205-21.6</v>
      </c>
      <c r="AC267" s="16" t="str">
        <f t="shared" si="133"/>
        <v>205-21.9</v>
      </c>
      <c r="AD267" s="16" t="str">
        <f t="shared" si="134"/>
        <v>205-21.5</v>
      </c>
      <c r="AE267" s="16">
        <f t="shared" si="135"/>
        <v>18</v>
      </c>
      <c r="AF267" s="16" t="str">
        <f t="shared" si="136"/>
        <v>GC_PBMZ_205_RI_1937</v>
      </c>
      <c r="AG267" s="16" t="str">
        <f t="shared" si="137"/>
        <v/>
      </c>
      <c r="AH267" s="16" t="str">
        <f t="shared" si="138"/>
        <v/>
      </c>
      <c r="AI267" s="16" t="str">
        <f>IF(ISNA(VLOOKUP(D267,Proben_Infos!L:O,3,0)),"",VLOOKUP(D267,Proben_Infos!L:O,3,0))</f>
        <v/>
      </c>
      <c r="AJ267" s="16" t="str">
        <f t="shared" si="139"/>
        <v/>
      </c>
      <c r="AK267" s="16">
        <f t="shared" si="140"/>
        <v>5</v>
      </c>
      <c r="AL267" s="16">
        <f t="shared" si="141"/>
        <v>4</v>
      </c>
      <c r="AM267" s="16">
        <f t="shared" si="145"/>
        <v>3</v>
      </c>
      <c r="AN267" s="16">
        <f t="shared" si="142"/>
        <v>2</v>
      </c>
      <c r="AO267" s="16">
        <f t="shared" si="143"/>
        <v>5</v>
      </c>
      <c r="AP267" s="16">
        <f t="shared" si="123"/>
        <v>5</v>
      </c>
    </row>
    <row r="268" spans="1:42" x14ac:dyDescent="0.25">
      <c r="A268" s="16" t="str">
        <f t="shared" si="144"/>
        <v>148-21.7</v>
      </c>
      <c r="B268" s="2">
        <v>21.743565205581699</v>
      </c>
      <c r="C268" s="2">
        <v>148</v>
      </c>
      <c r="D268" s="2" t="s">
        <v>1550</v>
      </c>
      <c r="E268" s="2">
        <v>1254</v>
      </c>
      <c r="F268" s="2">
        <v>1939.40919290021</v>
      </c>
      <c r="G268" s="2">
        <v>70.466097818415903</v>
      </c>
      <c r="H268" s="2" t="s">
        <v>1551</v>
      </c>
      <c r="I268" s="2" t="s">
        <v>657</v>
      </c>
      <c r="J268" s="2" t="s">
        <v>5</v>
      </c>
      <c r="K268" s="2">
        <v>194207.92929109299</v>
      </c>
      <c r="L268" s="2">
        <v>97793.445800309797</v>
      </c>
      <c r="M268" s="16" t="str">
        <f>IF(ISERROR(VLOOKUP(A268,BW_2021_04_19!A:K,11,FALSE))=TRUE,(IF(ISERROR(VLOOKUP((CONCATENATE(ROUND(C268,0),"-",ROUND(B268-0.1,1))),BW_2021_04_19!A:K,11,FALSE))=TRUE,(IF(ISERROR(VLOOKUP((CONCATENATE(ROUND(C268,0),"-",ROUND(B268+0.1,1))),BW_2021_04_19!A:K,11,FALSE))=TRUE,(IF(ISERROR(VLOOKUP((CONCATENATE(ROUND(C268,0),"-",ROUND(B268-0.2,1))),BW_2021_04_19!A:K,11,FALSE))=TRUE, (IF(ISERROR(VLOOKUP((CONCATENATE(ROUND(C268,0),"-",ROUND(B268+0.2,1))),BW_2021_04_19!A:K,11,FALSE))=TRUE,"0",VLOOKUP((CONCATENATE(ROUND(C268,0),"-",ROUND(B268+0.2,1))),BW_2021_04_19!A:K,11,FALSE))),VLOOKUP((CONCATENATE(ROUND(C268,0),"-",ROUND(B268-0.2,1))),BW_2021_04_19!A:K,11,FALSE))),VLOOKUP((CONCATENATE(ROUND(C268,0),"-",ROUND(B268+0.1,1))),BW_2021_04_19!A:K,11,FALSE))),VLOOKUP((CONCATENATE(ROUND(C268,0),"-",ROUND(B268-0.1,1))),BW_2021_04_19!A:K,11,FALSE))),VLOOKUP(A268,BW_2021_04_19!A:K,11,FALSE))</f>
        <v>0</v>
      </c>
      <c r="N268" s="16" t="str">
        <f t="shared" si="124"/>
        <v>0</v>
      </c>
      <c r="O268" s="16">
        <f t="shared" si="125"/>
        <v>194208</v>
      </c>
      <c r="P268" s="16">
        <f>IF(O268="0","0",O268*1000/Proben_Infos!$J$3*Proben_Infos!$K$3*(0.05/Proben_Infos!$L$3)*(0.001/Proben_Infos!$M$3))</f>
        <v>776832</v>
      </c>
      <c r="Q268" s="16">
        <f>ROUND(100/Proben_Infos!$H$3*P268,0)</f>
        <v>17</v>
      </c>
      <c r="R268" s="16">
        <f>B268+Proben_Infos!$D$3</f>
        <v>21.7356652055817</v>
      </c>
      <c r="S268" s="16" t="str">
        <f t="shared" si="126"/>
        <v>148-21.7</v>
      </c>
      <c r="T268" s="16">
        <f t="shared" si="127"/>
        <v>1254</v>
      </c>
      <c r="U268" s="16">
        <f>F268+Proben_Infos!$G$3</f>
        <v>1938.40919290021</v>
      </c>
      <c r="V268" s="16">
        <f t="shared" si="128"/>
        <v>70.5</v>
      </c>
      <c r="W268" s="16" t="str">
        <f t="shared" si="129"/>
        <v>GC_PBMZ_148_RI_1938</v>
      </c>
      <c r="X268" s="16">
        <f>Proben_Infos!$A$3</f>
        <v>72100736</v>
      </c>
      <c r="Y268" s="16" t="str">
        <f>IF(ISNA(VLOOKUP(D268,Proben_Infos!C:E,3,0)),"",VLOOKUP(D268,Proben_Infos!C:E,3,0))</f>
        <v/>
      </c>
      <c r="Z268" s="16" t="str">
        <f t="shared" si="130"/>
        <v>148-21.7</v>
      </c>
      <c r="AA268" s="16" t="str">
        <f t="shared" si="131"/>
        <v>148-21.8</v>
      </c>
      <c r="AB268" s="16" t="str">
        <f t="shared" si="132"/>
        <v>148-21.6</v>
      </c>
      <c r="AC268" s="16" t="str">
        <f t="shared" si="133"/>
        <v>148-21.9</v>
      </c>
      <c r="AD268" s="16" t="str">
        <f t="shared" si="134"/>
        <v>148-21.5</v>
      </c>
      <c r="AE268" s="16">
        <f t="shared" si="135"/>
        <v>17</v>
      </c>
      <c r="AF268" s="16" t="str">
        <f t="shared" si="136"/>
        <v>GC_PBMZ_148_RI_1938</v>
      </c>
      <c r="AG268" s="16" t="str">
        <f t="shared" si="137"/>
        <v/>
      </c>
      <c r="AH268" s="16" t="str">
        <f t="shared" si="138"/>
        <v/>
      </c>
      <c r="AI268" s="16" t="str">
        <f>IF(ISNA(VLOOKUP(D268,Proben_Infos!L:O,3,0)),"",VLOOKUP(D268,Proben_Infos!L:O,3,0))</f>
        <v/>
      </c>
      <c r="AJ268" s="16" t="str">
        <f t="shared" si="139"/>
        <v/>
      </c>
      <c r="AK268" s="16">
        <f t="shared" si="140"/>
        <v>5</v>
      </c>
      <c r="AL268" s="16">
        <f t="shared" si="141"/>
        <v>4</v>
      </c>
      <c r="AM268" s="16">
        <f t="shared" si="145"/>
        <v>3</v>
      </c>
      <c r="AN268" s="16">
        <f t="shared" si="142"/>
        <v>2</v>
      </c>
      <c r="AO268" s="16">
        <f t="shared" si="143"/>
        <v>5</v>
      </c>
      <c r="AP268" s="16">
        <f t="shared" si="123"/>
        <v>5</v>
      </c>
    </row>
    <row r="269" spans="1:42" x14ac:dyDescent="0.25">
      <c r="A269" s="16" t="str">
        <f t="shared" si="144"/>
        <v>151-21.8</v>
      </c>
      <c r="B269" s="2">
        <v>21.773853536809199</v>
      </c>
      <c r="C269" s="2">
        <v>151</v>
      </c>
      <c r="D269" s="2" t="s">
        <v>558</v>
      </c>
      <c r="E269" s="2">
        <v>1475</v>
      </c>
      <c r="F269" s="2">
        <v>1942.2579825190401</v>
      </c>
      <c r="G269" s="2">
        <v>85.307966528738604</v>
      </c>
      <c r="H269" s="2" t="s">
        <v>559</v>
      </c>
      <c r="I269" s="2" t="s">
        <v>560</v>
      </c>
      <c r="J269" s="2" t="s">
        <v>5</v>
      </c>
      <c r="K269" s="2">
        <v>496035.45747351699</v>
      </c>
      <c r="L269" s="2">
        <v>325939.92789614398</v>
      </c>
      <c r="M269" s="16" t="str">
        <f>IF(ISERROR(VLOOKUP(A269,BW_2021_04_19!A:K,11,FALSE))=TRUE,(IF(ISERROR(VLOOKUP((CONCATENATE(ROUND(C269,0),"-",ROUND(B269-0.1,1))),BW_2021_04_19!A:K,11,FALSE))=TRUE,(IF(ISERROR(VLOOKUP((CONCATENATE(ROUND(C269,0),"-",ROUND(B269+0.1,1))),BW_2021_04_19!A:K,11,FALSE))=TRUE,(IF(ISERROR(VLOOKUP((CONCATENATE(ROUND(C269,0),"-",ROUND(B269-0.2,1))),BW_2021_04_19!A:K,11,FALSE))=TRUE, (IF(ISERROR(VLOOKUP((CONCATENATE(ROUND(C269,0),"-",ROUND(B269+0.2,1))),BW_2021_04_19!A:K,11,FALSE))=TRUE,"0",VLOOKUP((CONCATENATE(ROUND(C269,0),"-",ROUND(B269+0.2,1))),BW_2021_04_19!A:K,11,FALSE))),VLOOKUP((CONCATENATE(ROUND(C269,0),"-",ROUND(B269-0.2,1))),BW_2021_04_19!A:K,11,FALSE))),VLOOKUP((CONCATENATE(ROUND(C269,0),"-",ROUND(B269+0.1,1))),BW_2021_04_19!A:K,11,FALSE))),VLOOKUP((CONCATENATE(ROUND(C269,0),"-",ROUND(B269-0.1,1))),BW_2021_04_19!A:K,11,FALSE))),VLOOKUP(A269,BW_2021_04_19!A:K,11,FALSE))</f>
        <v>0</v>
      </c>
      <c r="N269" s="16" t="str">
        <f t="shared" si="124"/>
        <v>0</v>
      </c>
      <c r="O269" s="16">
        <f t="shared" si="125"/>
        <v>496035</v>
      </c>
      <c r="P269" s="16">
        <f>IF(O269="0","0",O269*1000/Proben_Infos!$J$3*Proben_Infos!$K$3*(0.05/Proben_Infos!$L$3)*(0.001/Proben_Infos!$M$3))</f>
        <v>1984140</v>
      </c>
      <c r="Q269" s="16">
        <f>ROUND(100/Proben_Infos!$H$3*P269,0)</f>
        <v>45</v>
      </c>
      <c r="R269" s="16">
        <f>B269+Proben_Infos!$D$3</f>
        <v>21.765953536809199</v>
      </c>
      <c r="S269" s="16" t="str">
        <f t="shared" si="126"/>
        <v>151-21.8</v>
      </c>
      <c r="T269" s="16">
        <f t="shared" si="127"/>
        <v>1475</v>
      </c>
      <c r="U269" s="16">
        <f>F269+Proben_Infos!$G$3</f>
        <v>1941.2579825190401</v>
      </c>
      <c r="V269" s="16">
        <f t="shared" si="128"/>
        <v>85.3</v>
      </c>
      <c r="W269" s="16" t="str">
        <f t="shared" si="129"/>
        <v>GC_PBMZ_151_RI_1941</v>
      </c>
      <c r="X269" s="16">
        <f>Proben_Infos!$A$3</f>
        <v>72100736</v>
      </c>
      <c r="Y269" s="16" t="str">
        <f>IF(ISNA(VLOOKUP(D269,Proben_Infos!C:E,3,0)),"",VLOOKUP(D269,Proben_Infos!C:E,3,0))</f>
        <v/>
      </c>
      <c r="Z269" s="16" t="str">
        <f t="shared" si="130"/>
        <v>151-21.8</v>
      </c>
      <c r="AA269" s="16" t="str">
        <f t="shared" si="131"/>
        <v>151-21.9</v>
      </c>
      <c r="AB269" s="16" t="str">
        <f t="shared" si="132"/>
        <v>151-21.7</v>
      </c>
      <c r="AC269" s="16" t="str">
        <f t="shared" si="133"/>
        <v>151-22</v>
      </c>
      <c r="AD269" s="16" t="str">
        <f t="shared" si="134"/>
        <v>151-21.6</v>
      </c>
      <c r="AE269" s="16">
        <f t="shared" si="135"/>
        <v>45</v>
      </c>
      <c r="AF269" s="16" t="str">
        <f t="shared" si="136"/>
        <v>GC_PBMZ_151_RI_1941</v>
      </c>
      <c r="AG269" s="16" t="str">
        <f t="shared" si="137"/>
        <v/>
      </c>
      <c r="AH269" s="16" t="str">
        <f t="shared" si="138"/>
        <v/>
      </c>
      <c r="AI269" s="16" t="str">
        <f>IF(ISNA(VLOOKUP(D269,Proben_Infos!L:O,3,0)),"",VLOOKUP(D269,Proben_Infos!L:O,3,0))</f>
        <v/>
      </c>
      <c r="AJ269" s="16" t="str">
        <f t="shared" si="139"/>
        <v/>
      </c>
      <c r="AK269" s="16" t="str">
        <f t="shared" si="140"/>
        <v/>
      </c>
      <c r="AL269" s="16">
        <f t="shared" si="141"/>
        <v>4</v>
      </c>
      <c r="AM269" s="16">
        <f t="shared" si="145"/>
        <v>3</v>
      </c>
      <c r="AN269" s="16">
        <f t="shared" si="142"/>
        <v>2</v>
      </c>
      <c r="AO269" s="16">
        <f t="shared" si="143"/>
        <v>4</v>
      </c>
      <c r="AP269" s="16">
        <f t="shared" si="123"/>
        <v>4</v>
      </c>
    </row>
    <row r="270" spans="1:42" x14ac:dyDescent="0.25">
      <c r="A270" s="16" t="str">
        <f t="shared" si="144"/>
        <v>166-21.8</v>
      </c>
      <c r="B270" s="2">
        <v>21.782884443786099</v>
      </c>
      <c r="C270" s="2">
        <v>166</v>
      </c>
      <c r="D270" s="2" t="s">
        <v>1552</v>
      </c>
      <c r="E270" s="2">
        <v>2017</v>
      </c>
      <c r="F270" s="2">
        <v>1943.1073906244801</v>
      </c>
      <c r="G270" s="2">
        <v>55.180093364736102</v>
      </c>
      <c r="H270" s="2" t="s">
        <v>1553</v>
      </c>
      <c r="I270" s="2" t="s">
        <v>1554</v>
      </c>
      <c r="J270" s="2" t="s">
        <v>5</v>
      </c>
      <c r="K270" s="2">
        <v>159495.558497641</v>
      </c>
      <c r="L270" s="2">
        <v>30944.170560965598</v>
      </c>
      <c r="M270" s="16" t="str">
        <f>IF(ISERROR(VLOOKUP(A270,BW_2021_04_19!A:K,11,FALSE))=TRUE,(IF(ISERROR(VLOOKUP((CONCATENATE(ROUND(C270,0),"-",ROUND(B270-0.1,1))),BW_2021_04_19!A:K,11,FALSE))=TRUE,(IF(ISERROR(VLOOKUP((CONCATENATE(ROUND(C270,0),"-",ROUND(B270+0.1,1))),BW_2021_04_19!A:K,11,FALSE))=TRUE,(IF(ISERROR(VLOOKUP((CONCATENATE(ROUND(C270,0),"-",ROUND(B270-0.2,1))),BW_2021_04_19!A:K,11,FALSE))=TRUE, (IF(ISERROR(VLOOKUP((CONCATENATE(ROUND(C270,0),"-",ROUND(B270+0.2,1))),BW_2021_04_19!A:K,11,FALSE))=TRUE,"0",VLOOKUP((CONCATENATE(ROUND(C270,0),"-",ROUND(B270+0.2,1))),BW_2021_04_19!A:K,11,FALSE))),VLOOKUP((CONCATENATE(ROUND(C270,0),"-",ROUND(B270-0.2,1))),BW_2021_04_19!A:K,11,FALSE))),VLOOKUP((CONCATENATE(ROUND(C270,0),"-",ROUND(B270+0.1,1))),BW_2021_04_19!A:K,11,FALSE))),VLOOKUP((CONCATENATE(ROUND(C270,0),"-",ROUND(B270-0.1,1))),BW_2021_04_19!A:K,11,FALSE))),VLOOKUP(A270,BW_2021_04_19!A:K,11,FALSE))</f>
        <v>0</v>
      </c>
      <c r="N270" s="16" t="str">
        <f t="shared" si="124"/>
        <v>0</v>
      </c>
      <c r="O270" s="16">
        <f t="shared" si="125"/>
        <v>159496</v>
      </c>
      <c r="P270" s="16">
        <f>IF(O270="0","0",O270*1000/Proben_Infos!$J$3*Proben_Infos!$K$3*(0.05/Proben_Infos!$L$3)*(0.001/Proben_Infos!$M$3))</f>
        <v>637984</v>
      </c>
      <c r="Q270" s="16">
        <f>ROUND(100/Proben_Infos!$H$3*P270,0)</f>
        <v>14</v>
      </c>
      <c r="R270" s="16">
        <f>B270+Proben_Infos!$D$3</f>
        <v>21.774984443786099</v>
      </c>
      <c r="S270" s="16" t="str">
        <f t="shared" si="126"/>
        <v>166-21.8</v>
      </c>
      <c r="T270" s="16">
        <f t="shared" si="127"/>
        <v>2017</v>
      </c>
      <c r="U270" s="16">
        <f>F270+Proben_Infos!$G$3</f>
        <v>1942.1073906244801</v>
      </c>
      <c r="V270" s="16">
        <f t="shared" si="128"/>
        <v>55.2</v>
      </c>
      <c r="W270" s="16" t="str">
        <f t="shared" si="129"/>
        <v>GC_PBMZ_166_RI_1942</v>
      </c>
      <c r="X270" s="16">
        <f>Proben_Infos!$A$3</f>
        <v>72100736</v>
      </c>
      <c r="Y270" s="16" t="str">
        <f>IF(ISNA(VLOOKUP(D270,Proben_Infos!C:E,3,0)),"",VLOOKUP(D270,Proben_Infos!C:E,3,0))</f>
        <v/>
      </c>
      <c r="Z270" s="16" t="str">
        <f t="shared" si="130"/>
        <v>166-21.8</v>
      </c>
      <c r="AA270" s="16" t="str">
        <f t="shared" si="131"/>
        <v>166-21.9</v>
      </c>
      <c r="AB270" s="16" t="str">
        <f t="shared" si="132"/>
        <v>166-21.7</v>
      </c>
      <c r="AC270" s="16" t="str">
        <f t="shared" si="133"/>
        <v>166-22</v>
      </c>
      <c r="AD270" s="16" t="str">
        <f t="shared" si="134"/>
        <v>166-21.6</v>
      </c>
      <c r="AE270" s="16">
        <f t="shared" si="135"/>
        <v>14</v>
      </c>
      <c r="AF270" s="16" t="str">
        <f t="shared" si="136"/>
        <v>GC_PBMZ_166_RI_1942</v>
      </c>
      <c r="AG270" s="16" t="str">
        <f t="shared" si="137"/>
        <v/>
      </c>
      <c r="AH270" s="16" t="str">
        <f t="shared" si="138"/>
        <v/>
      </c>
      <c r="AI270" s="16" t="str">
        <f>IF(ISNA(VLOOKUP(D270,Proben_Infos!L:O,3,0)),"",VLOOKUP(D270,Proben_Infos!L:O,3,0))</f>
        <v/>
      </c>
      <c r="AJ270" s="16" t="str">
        <f t="shared" si="139"/>
        <v/>
      </c>
      <c r="AK270" s="16">
        <f t="shared" si="140"/>
        <v>5</v>
      </c>
      <c r="AL270" s="16" t="str">
        <f t="shared" si="141"/>
        <v/>
      </c>
      <c r="AM270" s="16">
        <f t="shared" si="145"/>
        <v>3</v>
      </c>
      <c r="AN270" s="16">
        <f t="shared" si="142"/>
        <v>2</v>
      </c>
      <c r="AO270" s="16">
        <f t="shared" si="143"/>
        <v>5</v>
      </c>
      <c r="AP270" s="16">
        <f t="shared" si="123"/>
        <v>5</v>
      </c>
    </row>
    <row r="271" spans="1:42" x14ac:dyDescent="0.25">
      <c r="A271" s="16" t="str">
        <f t="shared" si="144"/>
        <v>125-21.8</v>
      </c>
      <c r="B271" s="2">
        <v>21.792790837046599</v>
      </c>
      <c r="C271" s="2">
        <v>125</v>
      </c>
      <c r="D271" s="2" t="s">
        <v>1877</v>
      </c>
      <c r="E271" s="2">
        <v>1734</v>
      </c>
      <c r="F271" s="2">
        <v>1944.03914318848</v>
      </c>
      <c r="G271" s="2">
        <v>53.843806623749003</v>
      </c>
      <c r="H271" s="2" t="s">
        <v>1878</v>
      </c>
      <c r="I271" s="2" t="s">
        <v>1879</v>
      </c>
      <c r="J271" s="2" t="s">
        <v>5</v>
      </c>
      <c r="K271" s="2">
        <v>120632.20221549401</v>
      </c>
      <c r="L271" s="2">
        <v>76546.723414345994</v>
      </c>
      <c r="M271" s="16" t="str">
        <f>IF(ISERROR(VLOOKUP(A271,BW_2021_04_19!A:K,11,FALSE))=TRUE,(IF(ISERROR(VLOOKUP((CONCATENATE(ROUND(C271,0),"-",ROUND(B271-0.1,1))),BW_2021_04_19!A:K,11,FALSE))=TRUE,(IF(ISERROR(VLOOKUP((CONCATENATE(ROUND(C271,0),"-",ROUND(B271+0.1,1))),BW_2021_04_19!A:K,11,FALSE))=TRUE,(IF(ISERROR(VLOOKUP((CONCATENATE(ROUND(C271,0),"-",ROUND(B271-0.2,1))),BW_2021_04_19!A:K,11,FALSE))=TRUE, (IF(ISERROR(VLOOKUP((CONCATENATE(ROUND(C271,0),"-",ROUND(B271+0.2,1))),BW_2021_04_19!A:K,11,FALSE))=TRUE,"0",VLOOKUP((CONCATENATE(ROUND(C271,0),"-",ROUND(B271+0.2,1))),BW_2021_04_19!A:K,11,FALSE))),VLOOKUP((CONCATENATE(ROUND(C271,0),"-",ROUND(B271-0.2,1))),BW_2021_04_19!A:K,11,FALSE))),VLOOKUP((CONCATENATE(ROUND(C271,0),"-",ROUND(B271+0.1,1))),BW_2021_04_19!A:K,11,FALSE))),VLOOKUP((CONCATENATE(ROUND(C271,0),"-",ROUND(B271-0.1,1))),BW_2021_04_19!A:K,11,FALSE))),VLOOKUP(A271,BW_2021_04_19!A:K,11,FALSE))</f>
        <v>0</v>
      </c>
      <c r="N271" s="16" t="str">
        <f t="shared" si="124"/>
        <v>0</v>
      </c>
      <c r="O271" s="16">
        <f t="shared" si="125"/>
        <v>120632</v>
      </c>
      <c r="P271" s="16">
        <f>IF(O271="0","0",O271*1000/Proben_Infos!$J$3*Proben_Infos!$K$3*(0.05/Proben_Infos!$L$3)*(0.001/Proben_Infos!$M$3))</f>
        <v>482528</v>
      </c>
      <c r="Q271" s="16">
        <f>ROUND(100/Proben_Infos!$H$3*P271,0)</f>
        <v>11</v>
      </c>
      <c r="R271" s="16">
        <f>B271+Proben_Infos!$D$3</f>
        <v>21.7848908370466</v>
      </c>
      <c r="S271" s="16" t="str">
        <f t="shared" si="126"/>
        <v>125-21.8</v>
      </c>
      <c r="T271" s="16">
        <f t="shared" si="127"/>
        <v>1734</v>
      </c>
      <c r="U271" s="16">
        <f>F271+Proben_Infos!$G$3</f>
        <v>1943.03914318848</v>
      </c>
      <c r="V271" s="16">
        <f t="shared" si="128"/>
        <v>53.8</v>
      </c>
      <c r="W271" s="16" t="str">
        <f t="shared" si="129"/>
        <v>GC_PBMZ_125_RI_1943</v>
      </c>
      <c r="X271" s="16">
        <f>Proben_Infos!$A$3</f>
        <v>72100736</v>
      </c>
      <c r="Y271" s="16" t="str">
        <f>IF(ISNA(VLOOKUP(D271,Proben_Infos!C:E,3,0)),"",VLOOKUP(D271,Proben_Infos!C:E,3,0))</f>
        <v/>
      </c>
      <c r="Z271" s="16" t="str">
        <f t="shared" si="130"/>
        <v>125-21.8</v>
      </c>
      <c r="AA271" s="16" t="str">
        <f t="shared" si="131"/>
        <v>125-21.9</v>
      </c>
      <c r="AB271" s="16" t="str">
        <f t="shared" si="132"/>
        <v>125-21.7</v>
      </c>
      <c r="AC271" s="16" t="str">
        <f t="shared" si="133"/>
        <v>125-22</v>
      </c>
      <c r="AD271" s="16" t="str">
        <f t="shared" si="134"/>
        <v>125-21.6</v>
      </c>
      <c r="AE271" s="16">
        <f t="shared" si="135"/>
        <v>11</v>
      </c>
      <c r="AF271" s="16" t="str">
        <f t="shared" si="136"/>
        <v>GC_PBMZ_125_RI_1943</v>
      </c>
      <c r="AG271" s="16" t="str">
        <f t="shared" si="137"/>
        <v/>
      </c>
      <c r="AH271" s="16" t="str">
        <f t="shared" si="138"/>
        <v/>
      </c>
      <c r="AI271" s="16" t="str">
        <f>IF(ISNA(VLOOKUP(D271,Proben_Infos!L:O,3,0)),"",VLOOKUP(D271,Proben_Infos!L:O,3,0))</f>
        <v/>
      </c>
      <c r="AJ271" s="16" t="str">
        <f t="shared" si="139"/>
        <v/>
      </c>
      <c r="AK271" s="16">
        <f t="shared" si="140"/>
        <v>5</v>
      </c>
      <c r="AL271" s="16">
        <f t="shared" si="141"/>
        <v>4</v>
      </c>
      <c r="AM271" s="16">
        <f t="shared" si="145"/>
        <v>3</v>
      </c>
      <c r="AN271" s="16">
        <f t="shared" si="142"/>
        <v>2</v>
      </c>
      <c r="AO271" s="16">
        <f t="shared" si="143"/>
        <v>5</v>
      </c>
      <c r="AP271" s="16">
        <f t="shared" si="123"/>
        <v>5</v>
      </c>
    </row>
    <row r="272" spans="1:42" x14ac:dyDescent="0.25">
      <c r="A272" s="16" t="str">
        <f t="shared" si="144"/>
        <v>205-21.8</v>
      </c>
      <c r="B272" s="2">
        <v>21.836501589076398</v>
      </c>
      <c r="C272" s="2">
        <v>205</v>
      </c>
      <c r="E272" s="2">
        <v>1946</v>
      </c>
      <c r="F272" s="2">
        <v>1948.1503877360501</v>
      </c>
      <c r="G272" s="2">
        <v>97.295904024823699</v>
      </c>
      <c r="H272" s="2" t="s">
        <v>1880</v>
      </c>
      <c r="J272" s="2" t="s">
        <v>18</v>
      </c>
      <c r="K272" s="2">
        <v>9196448.7783182207</v>
      </c>
      <c r="L272" s="2">
        <v>3318495.8531966601</v>
      </c>
      <c r="M272" s="16" t="str">
        <f>IF(ISERROR(VLOOKUP(A272,BW_2021_04_19!A:K,11,FALSE))=TRUE,(IF(ISERROR(VLOOKUP((CONCATENATE(ROUND(C272,0),"-",ROUND(B272-0.1,1))),BW_2021_04_19!A:K,11,FALSE))=TRUE,(IF(ISERROR(VLOOKUP((CONCATENATE(ROUND(C272,0),"-",ROUND(B272+0.1,1))),BW_2021_04_19!A:K,11,FALSE))=TRUE,(IF(ISERROR(VLOOKUP((CONCATENATE(ROUND(C272,0),"-",ROUND(B272-0.2,1))),BW_2021_04_19!A:K,11,FALSE))=TRUE, (IF(ISERROR(VLOOKUP((CONCATENATE(ROUND(C272,0),"-",ROUND(B272+0.2,1))),BW_2021_04_19!A:K,11,FALSE))=TRUE,"0",VLOOKUP((CONCATENATE(ROUND(C272,0),"-",ROUND(B272+0.2,1))),BW_2021_04_19!A:K,11,FALSE))),VLOOKUP((CONCATENATE(ROUND(C272,0),"-",ROUND(B272-0.2,1))),BW_2021_04_19!A:K,11,FALSE))),VLOOKUP((CONCATENATE(ROUND(C272,0),"-",ROUND(B272+0.1,1))),BW_2021_04_19!A:K,11,FALSE))),VLOOKUP((CONCATENATE(ROUND(C272,0),"-",ROUND(B272-0.1,1))),BW_2021_04_19!A:K,11,FALSE))),VLOOKUP(A272,BW_2021_04_19!A:K,11,FALSE))</f>
        <v>0</v>
      </c>
      <c r="N272" s="16" t="str">
        <f t="shared" si="124"/>
        <v>0</v>
      </c>
      <c r="O272" s="16">
        <f t="shared" si="125"/>
        <v>9196449</v>
      </c>
      <c r="P272" s="16">
        <f>IF(O272="0","0",O272*1000/Proben_Infos!$J$3*Proben_Infos!$K$3*(0.05/Proben_Infos!$L$3)*(0.001/Proben_Infos!$M$3))</f>
        <v>36785796</v>
      </c>
      <c r="Q272" s="16">
        <f>ROUND(100/Proben_Infos!$H$3*P272,0)</f>
        <v>828</v>
      </c>
      <c r="R272" s="16">
        <f>B272+Proben_Infos!$D$3</f>
        <v>21.828601589076399</v>
      </c>
      <c r="S272" s="16" t="str">
        <f t="shared" si="126"/>
        <v>205-21.8</v>
      </c>
      <c r="T272" s="16">
        <f t="shared" si="127"/>
        <v>1946</v>
      </c>
      <c r="U272" s="16">
        <f>F272+Proben_Infos!$G$3</f>
        <v>1947.1503877360501</v>
      </c>
      <c r="V272" s="16">
        <f t="shared" si="128"/>
        <v>97.3</v>
      </c>
      <c r="W272" s="16" t="str">
        <f t="shared" si="129"/>
        <v>GC_PBMZ_205_RI_1947</v>
      </c>
      <c r="X272" s="16">
        <f>Proben_Infos!$A$3</f>
        <v>72100736</v>
      </c>
      <c r="Y272" s="16" t="str">
        <f>IF(ISNA(VLOOKUP(D272,Proben_Infos!C:E,3,0)),"",VLOOKUP(D272,Proben_Infos!C:E,3,0))</f>
        <v/>
      </c>
      <c r="Z272" s="16" t="str">
        <f t="shared" si="130"/>
        <v>205-21.8</v>
      </c>
      <c r="AA272" s="16" t="str">
        <f t="shared" si="131"/>
        <v>205-21.9</v>
      </c>
      <c r="AB272" s="16" t="str">
        <f t="shared" si="132"/>
        <v>205-21.7</v>
      </c>
      <c r="AC272" s="16" t="str">
        <f t="shared" si="133"/>
        <v>205-22</v>
      </c>
      <c r="AD272" s="16" t="str">
        <f t="shared" si="134"/>
        <v>205-21.6</v>
      </c>
      <c r="AE272" s="16">
        <f t="shared" si="135"/>
        <v>828</v>
      </c>
      <c r="AF272" s="16" t="str">
        <f t="shared" si="136"/>
        <v>GC_BPMZ_205_RI_1946</v>
      </c>
      <c r="AG272" s="16">
        <f t="shared" si="137"/>
        <v>0</v>
      </c>
      <c r="AH272" s="16" t="str">
        <f t="shared" si="138"/>
        <v>T</v>
      </c>
      <c r="AI272" s="16" t="str">
        <f>IF(ISNA(VLOOKUP(D272,Proben_Infos!L:O,3,0)),"",VLOOKUP(D272,Proben_Infos!L:O,3,0))</f>
        <v/>
      </c>
      <c r="AJ272" s="16" t="str">
        <f t="shared" si="139"/>
        <v/>
      </c>
      <c r="AK272" s="16" t="str">
        <f t="shared" si="140"/>
        <v/>
      </c>
      <c r="AL272" s="16" t="str">
        <f t="shared" si="141"/>
        <v/>
      </c>
      <c r="AM272" s="16" t="str">
        <f t="shared" si="145"/>
        <v/>
      </c>
      <c r="AN272" s="16">
        <f t="shared" si="142"/>
        <v>2</v>
      </c>
      <c r="AO272" s="16">
        <f t="shared" si="143"/>
        <v>2</v>
      </c>
      <c r="AP272" s="16">
        <f t="shared" si="123"/>
        <v>2</v>
      </c>
    </row>
    <row r="273" spans="1:42" x14ac:dyDescent="0.25">
      <c r="A273" s="16" t="str">
        <f t="shared" si="144"/>
        <v>192-22</v>
      </c>
      <c r="B273" s="2">
        <v>21.9520114109765</v>
      </c>
      <c r="C273" s="2">
        <v>192</v>
      </c>
      <c r="D273" s="2" t="s">
        <v>1555</v>
      </c>
      <c r="E273" s="2">
        <v>3042</v>
      </c>
      <c r="F273" s="2">
        <v>1959.0147426927899</v>
      </c>
      <c r="G273" s="2">
        <v>62.487816654266403</v>
      </c>
      <c r="H273" s="2" t="s">
        <v>1556</v>
      </c>
      <c r="I273" s="2" t="s">
        <v>1557</v>
      </c>
      <c r="J273" s="2" t="s">
        <v>5</v>
      </c>
      <c r="K273" s="2">
        <v>276185.44252035499</v>
      </c>
      <c r="L273" s="2">
        <v>134768.591329763</v>
      </c>
      <c r="M273" s="16" t="str">
        <f>IF(ISERROR(VLOOKUP(A273,BW_2021_04_19!A:K,11,FALSE))=TRUE,(IF(ISERROR(VLOOKUP((CONCATENATE(ROUND(C273,0),"-",ROUND(B273-0.1,1))),BW_2021_04_19!A:K,11,FALSE))=TRUE,(IF(ISERROR(VLOOKUP((CONCATENATE(ROUND(C273,0),"-",ROUND(B273+0.1,1))),BW_2021_04_19!A:K,11,FALSE))=TRUE,(IF(ISERROR(VLOOKUP((CONCATENATE(ROUND(C273,0),"-",ROUND(B273-0.2,1))),BW_2021_04_19!A:K,11,FALSE))=TRUE, (IF(ISERROR(VLOOKUP((CONCATENATE(ROUND(C273,0),"-",ROUND(B273+0.2,1))),BW_2021_04_19!A:K,11,FALSE))=TRUE,"0",VLOOKUP((CONCATENATE(ROUND(C273,0),"-",ROUND(B273+0.2,1))),BW_2021_04_19!A:K,11,FALSE))),VLOOKUP((CONCATENATE(ROUND(C273,0),"-",ROUND(B273-0.2,1))),BW_2021_04_19!A:K,11,FALSE))),VLOOKUP((CONCATENATE(ROUND(C273,0),"-",ROUND(B273+0.1,1))),BW_2021_04_19!A:K,11,FALSE))),VLOOKUP((CONCATENATE(ROUND(C273,0),"-",ROUND(B273-0.1,1))),BW_2021_04_19!A:K,11,FALSE))),VLOOKUP(A273,BW_2021_04_19!A:K,11,FALSE))</f>
        <v>0</v>
      </c>
      <c r="N273" s="16" t="str">
        <f t="shared" si="124"/>
        <v>0</v>
      </c>
      <c r="O273" s="16">
        <f t="shared" si="125"/>
        <v>276185</v>
      </c>
      <c r="P273" s="16">
        <f>IF(O273="0","0",O273*1000/Proben_Infos!$J$3*Proben_Infos!$K$3*(0.05/Proben_Infos!$L$3)*(0.001/Proben_Infos!$M$3))</f>
        <v>1104740</v>
      </c>
      <c r="Q273" s="16">
        <f>ROUND(100/Proben_Infos!$H$3*P273,0)</f>
        <v>25</v>
      </c>
      <c r="R273" s="16">
        <f>B273+Proben_Infos!$D$3</f>
        <v>21.9441114109765</v>
      </c>
      <c r="S273" s="16" t="str">
        <f t="shared" si="126"/>
        <v>192-21.9</v>
      </c>
      <c r="T273" s="16">
        <f t="shared" si="127"/>
        <v>3042</v>
      </c>
      <c r="U273" s="16">
        <f>F273+Proben_Infos!$G$3</f>
        <v>1958.0147426927899</v>
      </c>
      <c r="V273" s="16">
        <f t="shared" si="128"/>
        <v>62.5</v>
      </c>
      <c r="W273" s="16" t="str">
        <f t="shared" si="129"/>
        <v>GC_PBMZ_192_RI_1958</v>
      </c>
      <c r="X273" s="16">
        <f>Proben_Infos!$A$3</f>
        <v>72100736</v>
      </c>
      <c r="Y273" s="16" t="str">
        <f>IF(ISNA(VLOOKUP(D273,Proben_Infos!C:E,3,0)),"",VLOOKUP(D273,Proben_Infos!C:E,3,0))</f>
        <v/>
      </c>
      <c r="Z273" s="16" t="str">
        <f t="shared" si="130"/>
        <v>192-21.9</v>
      </c>
      <c r="AA273" s="16" t="str">
        <f t="shared" si="131"/>
        <v>192-22</v>
      </c>
      <c r="AB273" s="16" t="str">
        <f t="shared" si="132"/>
        <v>192-21.8</v>
      </c>
      <c r="AC273" s="16" t="str">
        <f t="shared" si="133"/>
        <v>192-22.1</v>
      </c>
      <c r="AD273" s="16" t="str">
        <f t="shared" si="134"/>
        <v>192-21.7</v>
      </c>
      <c r="AE273" s="16">
        <f t="shared" si="135"/>
        <v>25</v>
      </c>
      <c r="AF273" s="16" t="str">
        <f t="shared" si="136"/>
        <v>GC_PBMZ_192_RI_1958</v>
      </c>
      <c r="AG273" s="16" t="str">
        <f t="shared" si="137"/>
        <v/>
      </c>
      <c r="AH273" s="16" t="str">
        <f t="shared" si="138"/>
        <v/>
      </c>
      <c r="AI273" s="16" t="str">
        <f>IF(ISNA(VLOOKUP(D273,Proben_Infos!L:O,3,0)),"",VLOOKUP(D273,Proben_Infos!L:O,3,0))</f>
        <v/>
      </c>
      <c r="AJ273" s="16" t="str">
        <f t="shared" si="139"/>
        <v/>
      </c>
      <c r="AK273" s="16">
        <f t="shared" si="140"/>
        <v>5</v>
      </c>
      <c r="AL273" s="16">
        <f t="shared" si="141"/>
        <v>4</v>
      </c>
      <c r="AM273" s="16">
        <f t="shared" si="145"/>
        <v>3</v>
      </c>
      <c r="AN273" s="16">
        <f t="shared" si="142"/>
        <v>2</v>
      </c>
      <c r="AO273" s="16">
        <f t="shared" si="143"/>
        <v>5</v>
      </c>
      <c r="AP273" s="16">
        <f t="shared" si="123"/>
        <v>5</v>
      </c>
    </row>
    <row r="274" spans="1:42" x14ac:dyDescent="0.25">
      <c r="A274" s="16" t="str">
        <f t="shared" si="144"/>
        <v>219-22</v>
      </c>
      <c r="B274" s="2">
        <v>22.039740640669699</v>
      </c>
      <c r="C274" s="2">
        <v>219</v>
      </c>
      <c r="D274" s="2" t="s">
        <v>1558</v>
      </c>
      <c r="E274" s="2">
        <v>2947</v>
      </c>
      <c r="F274" s="2">
        <v>1967.2661751319599</v>
      </c>
      <c r="G274" s="2">
        <v>64.161705312495997</v>
      </c>
      <c r="H274" s="2" t="s">
        <v>1559</v>
      </c>
      <c r="I274" s="2" t="s">
        <v>1560</v>
      </c>
      <c r="J274" s="2" t="s">
        <v>5</v>
      </c>
      <c r="K274" s="2">
        <v>75533.168725769996</v>
      </c>
      <c r="L274" s="2">
        <v>57286.755022979203</v>
      </c>
      <c r="M274" s="16" t="str">
        <f>IF(ISERROR(VLOOKUP(A274,BW_2021_04_19!A:K,11,FALSE))=TRUE,(IF(ISERROR(VLOOKUP((CONCATENATE(ROUND(C274,0),"-",ROUND(B274-0.1,1))),BW_2021_04_19!A:K,11,FALSE))=TRUE,(IF(ISERROR(VLOOKUP((CONCATENATE(ROUND(C274,0),"-",ROUND(B274+0.1,1))),BW_2021_04_19!A:K,11,FALSE))=TRUE,(IF(ISERROR(VLOOKUP((CONCATENATE(ROUND(C274,0),"-",ROUND(B274-0.2,1))),BW_2021_04_19!A:K,11,FALSE))=TRUE, (IF(ISERROR(VLOOKUP((CONCATENATE(ROUND(C274,0),"-",ROUND(B274+0.2,1))),BW_2021_04_19!A:K,11,FALSE))=TRUE,"0",VLOOKUP((CONCATENATE(ROUND(C274,0),"-",ROUND(B274+0.2,1))),BW_2021_04_19!A:K,11,FALSE))),VLOOKUP((CONCATENATE(ROUND(C274,0),"-",ROUND(B274-0.2,1))),BW_2021_04_19!A:K,11,FALSE))),VLOOKUP((CONCATENATE(ROUND(C274,0),"-",ROUND(B274+0.1,1))),BW_2021_04_19!A:K,11,FALSE))),VLOOKUP((CONCATENATE(ROUND(C274,0),"-",ROUND(B274-0.1,1))),BW_2021_04_19!A:K,11,FALSE))),VLOOKUP(A274,BW_2021_04_19!A:K,11,FALSE))</f>
        <v>0</v>
      </c>
      <c r="N274" s="16" t="str">
        <f t="shared" si="124"/>
        <v>0</v>
      </c>
      <c r="O274" s="16">
        <f t="shared" si="125"/>
        <v>75533</v>
      </c>
      <c r="P274" s="16">
        <f>IF(O274="0","0",O274*1000/Proben_Infos!$J$3*Proben_Infos!$K$3*(0.05/Proben_Infos!$L$3)*(0.001/Proben_Infos!$M$3))</f>
        <v>302132</v>
      </c>
      <c r="Q274" s="16">
        <f>ROUND(100/Proben_Infos!$H$3*P274,0)</f>
        <v>7</v>
      </c>
      <c r="R274" s="16">
        <f>B274+Proben_Infos!$D$3</f>
        <v>22.031840640669699</v>
      </c>
      <c r="S274" s="16" t="str">
        <f t="shared" si="126"/>
        <v>219-22</v>
      </c>
      <c r="T274" s="16">
        <f t="shared" si="127"/>
        <v>2947</v>
      </c>
      <c r="U274" s="16">
        <f>F274+Proben_Infos!$G$3</f>
        <v>1966.2661751319599</v>
      </c>
      <c r="V274" s="16">
        <f t="shared" si="128"/>
        <v>64.2</v>
      </c>
      <c r="W274" s="16" t="str">
        <f t="shared" si="129"/>
        <v>GC_PBMZ_219_RI_1966</v>
      </c>
      <c r="X274" s="16">
        <f>Proben_Infos!$A$3</f>
        <v>72100736</v>
      </c>
      <c r="Y274" s="16" t="str">
        <f>IF(ISNA(VLOOKUP(D274,Proben_Infos!C:E,3,0)),"",VLOOKUP(D274,Proben_Infos!C:E,3,0))</f>
        <v/>
      </c>
      <c r="Z274" s="16" t="str">
        <f t="shared" si="130"/>
        <v>219-22</v>
      </c>
      <c r="AA274" s="16" t="str">
        <f t="shared" si="131"/>
        <v>219-22.1</v>
      </c>
      <c r="AB274" s="16" t="str">
        <f t="shared" si="132"/>
        <v>219-21.9</v>
      </c>
      <c r="AC274" s="16" t="str">
        <f t="shared" si="133"/>
        <v>219-22.2</v>
      </c>
      <c r="AD274" s="16" t="str">
        <f t="shared" si="134"/>
        <v>219-21.8</v>
      </c>
      <c r="AE274" s="16">
        <f t="shared" si="135"/>
        <v>7</v>
      </c>
      <c r="AF274" s="16" t="str">
        <f t="shared" si="136"/>
        <v>GC_PBMZ_219_RI_1966</v>
      </c>
      <c r="AG274" s="16" t="str">
        <f t="shared" si="137"/>
        <v/>
      </c>
      <c r="AH274" s="16" t="str">
        <f t="shared" si="138"/>
        <v/>
      </c>
      <c r="AI274" s="16" t="str">
        <f>IF(ISNA(VLOOKUP(D274,Proben_Infos!L:O,3,0)),"",VLOOKUP(D274,Proben_Infos!L:O,3,0))</f>
        <v/>
      </c>
      <c r="AJ274" s="16" t="str">
        <f t="shared" si="139"/>
        <v/>
      </c>
      <c r="AK274" s="16">
        <f t="shared" si="140"/>
        <v>5</v>
      </c>
      <c r="AL274" s="16">
        <f t="shared" si="141"/>
        <v>4</v>
      </c>
      <c r="AM274" s="16">
        <f t="shared" si="145"/>
        <v>3</v>
      </c>
      <c r="AN274" s="16">
        <f t="shared" si="142"/>
        <v>2</v>
      </c>
      <c r="AO274" s="16">
        <f t="shared" si="143"/>
        <v>5</v>
      </c>
      <c r="AP274" s="16">
        <f t="shared" si="123"/>
        <v>5</v>
      </c>
    </row>
    <row r="275" spans="1:42" x14ac:dyDescent="0.25">
      <c r="A275" s="16" t="str">
        <f t="shared" si="144"/>
        <v>85-22.1</v>
      </c>
      <c r="B275" s="2">
        <v>22.073823845760799</v>
      </c>
      <c r="C275" s="2">
        <v>85</v>
      </c>
      <c r="D275" s="2" t="s">
        <v>1561</v>
      </c>
      <c r="E275" s="2">
        <v>1087</v>
      </c>
      <c r="F275" s="2">
        <v>1970.4718941962101</v>
      </c>
      <c r="G275" s="2">
        <v>67.191696512078806</v>
      </c>
      <c r="H275" s="2" t="s">
        <v>1562</v>
      </c>
      <c r="I275" s="2" t="s">
        <v>209</v>
      </c>
      <c r="J275" s="2" t="s">
        <v>5</v>
      </c>
      <c r="K275" s="2">
        <v>207189.57674605999</v>
      </c>
      <c r="L275" s="2">
        <v>30918.520368489601</v>
      </c>
      <c r="M275" s="16">
        <f>IF(ISERROR(VLOOKUP(A275,BW_2021_04_19!A:K,11,FALSE))=TRUE,(IF(ISERROR(VLOOKUP((CONCATENATE(ROUND(C275,0),"-",ROUND(B275-0.1,1))),BW_2021_04_19!A:K,11,FALSE))=TRUE,(IF(ISERROR(VLOOKUP((CONCATENATE(ROUND(C275,0),"-",ROUND(B275+0.1,1))),BW_2021_04_19!A:K,11,FALSE))=TRUE,(IF(ISERROR(VLOOKUP((CONCATENATE(ROUND(C275,0),"-",ROUND(B275-0.2,1))),BW_2021_04_19!A:K,11,FALSE))=TRUE, (IF(ISERROR(VLOOKUP((CONCATENATE(ROUND(C275,0),"-",ROUND(B275+0.2,1))),BW_2021_04_19!A:K,11,FALSE))=TRUE,"0",VLOOKUP((CONCATENATE(ROUND(C275,0),"-",ROUND(B275+0.2,1))),BW_2021_04_19!A:K,11,FALSE))),VLOOKUP((CONCATENATE(ROUND(C275,0),"-",ROUND(B275-0.2,1))),BW_2021_04_19!A:K,11,FALSE))),VLOOKUP((CONCATENATE(ROUND(C275,0),"-",ROUND(B275+0.1,1))),BW_2021_04_19!A:K,11,FALSE))),VLOOKUP((CONCATENATE(ROUND(C275,0),"-",ROUND(B275-0.1,1))),BW_2021_04_19!A:K,11,FALSE))),VLOOKUP(A275,BW_2021_04_19!A:K,11,FALSE))</f>
        <v>342096.76348752598</v>
      </c>
      <c r="N275" s="16">
        <f t="shared" si="124"/>
        <v>342096.76348752598</v>
      </c>
      <c r="O275" s="16">
        <f t="shared" si="125"/>
        <v>0</v>
      </c>
      <c r="P275" s="16">
        <f>IF(O275="0","0",O275*1000/Proben_Infos!$J$3*Proben_Infos!$K$3*(0.05/Proben_Infos!$L$3)*(0.001/Proben_Infos!$M$3))</f>
        <v>0</v>
      </c>
      <c r="Q275" s="16">
        <f>ROUND(100/Proben_Infos!$H$3*P275,0)</f>
        <v>0</v>
      </c>
      <c r="R275" s="16">
        <f>B275+Proben_Infos!$D$3</f>
        <v>22.0659238457608</v>
      </c>
      <c r="S275" s="16" t="str">
        <f t="shared" si="126"/>
        <v>85-22.1</v>
      </c>
      <c r="T275" s="16">
        <f t="shared" si="127"/>
        <v>1087</v>
      </c>
      <c r="U275" s="16">
        <f>F275+Proben_Infos!$G$3</f>
        <v>1969.4718941962101</v>
      </c>
      <c r="V275" s="16">
        <f t="shared" si="128"/>
        <v>67.2</v>
      </c>
      <c r="W275" s="16" t="str">
        <f t="shared" si="129"/>
        <v>GC_PBMZ_85_RI_1969</v>
      </c>
      <c r="X275" s="16">
        <f>Proben_Infos!$A$3</f>
        <v>72100736</v>
      </c>
      <c r="Y275" s="16" t="str">
        <f>IF(ISNA(VLOOKUP(D275,Proben_Infos!C:E,3,0)),"",VLOOKUP(D275,Proben_Infos!C:E,3,0))</f>
        <v/>
      </c>
      <c r="Z275" s="16" t="str">
        <f t="shared" si="130"/>
        <v>85-22.1</v>
      </c>
      <c r="AA275" s="16" t="str">
        <f t="shared" si="131"/>
        <v>85-22.2</v>
      </c>
      <c r="AB275" s="16" t="str">
        <f t="shared" si="132"/>
        <v>85-22</v>
      </c>
      <c r="AC275" s="16" t="str">
        <f t="shared" si="133"/>
        <v>85-22.3</v>
      </c>
      <c r="AD275" s="16" t="str">
        <f t="shared" si="134"/>
        <v>85-21.9</v>
      </c>
      <c r="AE275" s="16">
        <f t="shared" si="135"/>
        <v>0</v>
      </c>
      <c r="AF275" s="16" t="str">
        <f t="shared" si="136"/>
        <v>GC_PBMZ_85_RI_1969</v>
      </c>
      <c r="AG275" s="16" t="str">
        <f t="shared" si="137"/>
        <v/>
      </c>
      <c r="AH275" s="16" t="str">
        <f t="shared" si="138"/>
        <v/>
      </c>
      <c r="AI275" s="16" t="str">
        <f>IF(ISNA(VLOOKUP(D275,Proben_Infos!L:O,3,0)),"",VLOOKUP(D275,Proben_Infos!L:O,3,0))</f>
        <v/>
      </c>
      <c r="AJ275" s="16">
        <f t="shared" si="139"/>
        <v>6</v>
      </c>
      <c r="AK275" s="16">
        <f t="shared" si="140"/>
        <v>5</v>
      </c>
      <c r="AL275" s="16">
        <f t="shared" si="141"/>
        <v>4</v>
      </c>
      <c r="AM275" s="16">
        <f t="shared" si="145"/>
        <v>3</v>
      </c>
      <c r="AN275" s="16">
        <f t="shared" si="142"/>
        <v>2</v>
      </c>
      <c r="AO275" s="16">
        <f t="shared" si="143"/>
        <v>6</v>
      </c>
      <c r="AP275" s="16">
        <f t="shared" si="123"/>
        <v>6</v>
      </c>
    </row>
    <row r="276" spans="1:42" x14ac:dyDescent="0.25">
      <c r="A276" s="16" t="str">
        <f t="shared" si="144"/>
        <v>149-22.1</v>
      </c>
      <c r="B276" s="2">
        <v>22.081633433203798</v>
      </c>
      <c r="C276" s="2">
        <v>149</v>
      </c>
      <c r="D276" s="2" t="s">
        <v>16</v>
      </c>
      <c r="E276" s="2">
        <v>1973</v>
      </c>
      <c r="F276" s="2">
        <v>1971.2064302612</v>
      </c>
      <c r="G276" s="2">
        <v>93.312459042239396</v>
      </c>
      <c r="H276" s="2" t="s">
        <v>19</v>
      </c>
      <c r="I276" s="2" t="s">
        <v>7</v>
      </c>
      <c r="J276" s="2" t="s">
        <v>18</v>
      </c>
      <c r="K276" s="2">
        <v>5002526.7429416897</v>
      </c>
      <c r="L276" s="2">
        <v>3593706.9194717999</v>
      </c>
      <c r="M276" s="16">
        <f>IF(ISERROR(VLOOKUP(A276,BW_2021_04_19!A:K,11,FALSE))=TRUE,(IF(ISERROR(VLOOKUP((CONCATENATE(ROUND(C276,0),"-",ROUND(B276-0.1,1))),BW_2021_04_19!A:K,11,FALSE))=TRUE,(IF(ISERROR(VLOOKUP((CONCATENATE(ROUND(C276,0),"-",ROUND(B276+0.1,1))),BW_2021_04_19!A:K,11,FALSE))=TRUE,(IF(ISERROR(VLOOKUP((CONCATENATE(ROUND(C276,0),"-",ROUND(B276-0.2,1))),BW_2021_04_19!A:K,11,FALSE))=TRUE, (IF(ISERROR(VLOOKUP((CONCATENATE(ROUND(C276,0),"-",ROUND(B276+0.2,1))),BW_2021_04_19!A:K,11,FALSE))=TRUE,"0",VLOOKUP((CONCATENATE(ROUND(C276,0),"-",ROUND(B276+0.2,1))),BW_2021_04_19!A:K,11,FALSE))),VLOOKUP((CONCATENATE(ROUND(C276,0),"-",ROUND(B276-0.2,1))),BW_2021_04_19!A:K,11,FALSE))),VLOOKUP((CONCATENATE(ROUND(C276,0),"-",ROUND(B276+0.1,1))),BW_2021_04_19!A:K,11,FALSE))),VLOOKUP((CONCATENATE(ROUND(C276,0),"-",ROUND(B276-0.1,1))),BW_2021_04_19!A:K,11,FALSE))),VLOOKUP(A276,BW_2021_04_19!A:K,11,FALSE))</f>
        <v>4557927.01574664</v>
      </c>
      <c r="N276" s="16">
        <f t="shared" si="124"/>
        <v>4557927.01574664</v>
      </c>
      <c r="O276" s="16">
        <f t="shared" si="125"/>
        <v>444600</v>
      </c>
      <c r="P276" s="16">
        <f>IF(O276="0","0",O276*1000/Proben_Infos!$J$3*Proben_Infos!$K$3*(0.05/Proben_Infos!$L$3)*(0.001/Proben_Infos!$M$3))</f>
        <v>1778400</v>
      </c>
      <c r="Q276" s="16">
        <f>ROUND(100/Proben_Infos!$H$3*P276,0)</f>
        <v>40</v>
      </c>
      <c r="R276" s="16">
        <f>B276+Proben_Infos!$D$3</f>
        <v>22.073733433203799</v>
      </c>
      <c r="S276" s="16" t="str">
        <f t="shared" si="126"/>
        <v>149-22.1</v>
      </c>
      <c r="T276" s="16">
        <f t="shared" si="127"/>
        <v>1973</v>
      </c>
      <c r="U276" s="16">
        <f>F276+Proben_Infos!$G$3</f>
        <v>1970.2064302612</v>
      </c>
      <c r="V276" s="16">
        <f t="shared" si="128"/>
        <v>93.3</v>
      </c>
      <c r="W276" s="16" t="str">
        <f t="shared" si="129"/>
        <v>GC_PBMZ_149_RI_1970</v>
      </c>
      <c r="X276" s="16">
        <f>Proben_Infos!$A$3</f>
        <v>72100736</v>
      </c>
      <c r="Y276" s="16" t="str">
        <f>IF(ISNA(VLOOKUP(D276,Proben_Infos!C:E,3,0)),"",VLOOKUP(D276,Proben_Infos!C:E,3,0))</f>
        <v/>
      </c>
      <c r="Z276" s="16" t="str">
        <f t="shared" si="130"/>
        <v>149-22.1</v>
      </c>
      <c r="AA276" s="16" t="str">
        <f t="shared" si="131"/>
        <v>149-22.2</v>
      </c>
      <c r="AB276" s="16" t="str">
        <f t="shared" si="132"/>
        <v>149-22</v>
      </c>
      <c r="AC276" s="16" t="str">
        <f t="shared" si="133"/>
        <v>149-22.3</v>
      </c>
      <c r="AD276" s="16" t="str">
        <f t="shared" si="134"/>
        <v>149-21.9</v>
      </c>
      <c r="AE276" s="16">
        <f t="shared" si="135"/>
        <v>40</v>
      </c>
      <c r="AF276" s="16" t="str">
        <f t="shared" si="136"/>
        <v>Dibutyl phthalate</v>
      </c>
      <c r="AG276" s="16" t="str">
        <f t="shared" si="137"/>
        <v>84-74-2</v>
      </c>
      <c r="AH276" s="16" t="str">
        <f t="shared" si="138"/>
        <v>T</v>
      </c>
      <c r="AI276" s="16" t="str">
        <f>IF(ISNA(VLOOKUP(D276,Proben_Infos!L:O,3,0)),"",VLOOKUP(D276,Proben_Infos!L:O,3,0))</f>
        <v>x</v>
      </c>
      <c r="AJ276" s="16" t="str">
        <f t="shared" si="139"/>
        <v/>
      </c>
      <c r="AK276" s="16" t="str">
        <f t="shared" si="140"/>
        <v/>
      </c>
      <c r="AL276" s="16" t="str">
        <f t="shared" si="141"/>
        <v/>
      </c>
      <c r="AM276" s="16" t="str">
        <f t="shared" si="145"/>
        <v/>
      </c>
      <c r="AN276" s="16">
        <f t="shared" si="142"/>
        <v>1</v>
      </c>
      <c r="AO276" s="16">
        <f t="shared" si="143"/>
        <v>1</v>
      </c>
      <c r="AP276" s="16">
        <f t="shared" si="123"/>
        <v>1</v>
      </c>
    </row>
    <row r="277" spans="1:42" x14ac:dyDescent="0.25">
      <c r="A277" s="16" t="str">
        <f t="shared" si="144"/>
        <v>195-22.1</v>
      </c>
      <c r="B277" s="2">
        <v>22.0928511285328</v>
      </c>
      <c r="C277" s="2">
        <v>195</v>
      </c>
      <c r="D277" s="2" t="s">
        <v>1881</v>
      </c>
      <c r="E277" s="2">
        <v>1829</v>
      </c>
      <c r="F277" s="2">
        <v>1972.2615182342099</v>
      </c>
      <c r="G277" s="2">
        <v>50.413874258116103</v>
      </c>
      <c r="H277" s="2" t="s">
        <v>1882</v>
      </c>
      <c r="I277" s="2" t="s">
        <v>1883</v>
      </c>
      <c r="J277" s="2" t="s">
        <v>5</v>
      </c>
      <c r="K277" s="2">
        <v>89693.381975430893</v>
      </c>
      <c r="L277" s="2">
        <v>28568.399489379499</v>
      </c>
      <c r="M277" s="16" t="str">
        <f>IF(ISERROR(VLOOKUP(A277,BW_2021_04_19!A:K,11,FALSE))=TRUE,(IF(ISERROR(VLOOKUP((CONCATENATE(ROUND(C277,0),"-",ROUND(B277-0.1,1))),BW_2021_04_19!A:K,11,FALSE))=TRUE,(IF(ISERROR(VLOOKUP((CONCATENATE(ROUND(C277,0),"-",ROUND(B277+0.1,1))),BW_2021_04_19!A:K,11,FALSE))=TRUE,(IF(ISERROR(VLOOKUP((CONCATENATE(ROUND(C277,0),"-",ROUND(B277-0.2,1))),BW_2021_04_19!A:K,11,FALSE))=TRUE, (IF(ISERROR(VLOOKUP((CONCATENATE(ROUND(C277,0),"-",ROUND(B277+0.2,1))),BW_2021_04_19!A:K,11,FALSE))=TRUE,"0",VLOOKUP((CONCATENATE(ROUND(C277,0),"-",ROUND(B277+0.2,1))),BW_2021_04_19!A:K,11,FALSE))),VLOOKUP((CONCATENATE(ROUND(C277,0),"-",ROUND(B277-0.2,1))),BW_2021_04_19!A:K,11,FALSE))),VLOOKUP((CONCATENATE(ROUND(C277,0),"-",ROUND(B277+0.1,1))),BW_2021_04_19!A:K,11,FALSE))),VLOOKUP((CONCATENATE(ROUND(C277,0),"-",ROUND(B277-0.1,1))),BW_2021_04_19!A:K,11,FALSE))),VLOOKUP(A277,BW_2021_04_19!A:K,11,FALSE))</f>
        <v>0</v>
      </c>
      <c r="N277" s="16" t="str">
        <f t="shared" si="124"/>
        <v>0</v>
      </c>
      <c r="O277" s="16">
        <f t="shared" si="125"/>
        <v>89693</v>
      </c>
      <c r="P277" s="16">
        <f>IF(O277="0","0",O277*1000/Proben_Infos!$J$3*Proben_Infos!$K$3*(0.05/Proben_Infos!$L$3)*(0.001/Proben_Infos!$M$3))</f>
        <v>358772</v>
      </c>
      <c r="Q277" s="16">
        <f>ROUND(100/Proben_Infos!$H$3*P277,0)</f>
        <v>8</v>
      </c>
      <c r="R277" s="16">
        <f>B277+Proben_Infos!$D$3</f>
        <v>22.084951128532801</v>
      </c>
      <c r="S277" s="16" t="str">
        <f t="shared" si="126"/>
        <v>195-22.1</v>
      </c>
      <c r="T277" s="16">
        <f t="shared" si="127"/>
        <v>1829</v>
      </c>
      <c r="U277" s="16">
        <f>F277+Proben_Infos!$G$3</f>
        <v>1971.2615182342099</v>
      </c>
      <c r="V277" s="16">
        <f t="shared" si="128"/>
        <v>50.4</v>
      </c>
      <c r="W277" s="16" t="str">
        <f t="shared" si="129"/>
        <v>GC_PBMZ_195_RI_1971</v>
      </c>
      <c r="X277" s="16">
        <f>Proben_Infos!$A$3</f>
        <v>72100736</v>
      </c>
      <c r="Y277" s="16" t="str">
        <f>IF(ISNA(VLOOKUP(D277,Proben_Infos!C:E,3,0)),"",VLOOKUP(D277,Proben_Infos!C:E,3,0))</f>
        <v/>
      </c>
      <c r="Z277" s="16" t="str">
        <f t="shared" si="130"/>
        <v>195-22.1</v>
      </c>
      <c r="AA277" s="16" t="str">
        <f t="shared" si="131"/>
        <v>195-22.2</v>
      </c>
      <c r="AB277" s="16" t="str">
        <f t="shared" si="132"/>
        <v>195-22</v>
      </c>
      <c r="AC277" s="16" t="str">
        <f t="shared" si="133"/>
        <v>195-22.3</v>
      </c>
      <c r="AD277" s="16" t="str">
        <f t="shared" si="134"/>
        <v>195-21.9</v>
      </c>
      <c r="AE277" s="16">
        <f t="shared" si="135"/>
        <v>8</v>
      </c>
      <c r="AF277" s="16" t="str">
        <f t="shared" si="136"/>
        <v>GC_PBMZ_195_RI_1971</v>
      </c>
      <c r="AG277" s="16" t="str">
        <f t="shared" si="137"/>
        <v/>
      </c>
      <c r="AH277" s="16" t="str">
        <f t="shared" si="138"/>
        <v/>
      </c>
      <c r="AI277" s="16" t="str">
        <f>IF(ISNA(VLOOKUP(D277,Proben_Infos!L:O,3,0)),"",VLOOKUP(D277,Proben_Infos!L:O,3,0))</f>
        <v/>
      </c>
      <c r="AJ277" s="16" t="str">
        <f t="shared" si="139"/>
        <v/>
      </c>
      <c r="AK277" s="16">
        <f t="shared" si="140"/>
        <v>5</v>
      </c>
      <c r="AL277" s="16">
        <f t="shared" si="141"/>
        <v>4</v>
      </c>
      <c r="AM277" s="16">
        <f t="shared" si="145"/>
        <v>3</v>
      </c>
      <c r="AN277" s="16">
        <f t="shared" si="142"/>
        <v>2</v>
      </c>
      <c r="AO277" s="16">
        <f t="shared" si="143"/>
        <v>5</v>
      </c>
      <c r="AP277" s="16">
        <f t="shared" si="123"/>
        <v>5</v>
      </c>
    </row>
    <row r="278" spans="1:42" x14ac:dyDescent="0.25">
      <c r="A278" s="16" t="str">
        <f t="shared" si="144"/>
        <v>150-22.2</v>
      </c>
      <c r="B278" s="2">
        <v>22.184270549611998</v>
      </c>
      <c r="C278" s="2">
        <v>150</v>
      </c>
      <c r="E278" s="2">
        <v>1980</v>
      </c>
      <c r="F278" s="2">
        <v>1980.86003413707</v>
      </c>
      <c r="G278" s="2">
        <v>72.431170377768893</v>
      </c>
      <c r="H278" s="2" t="s">
        <v>1884</v>
      </c>
      <c r="J278" s="2" t="s">
        <v>18</v>
      </c>
      <c r="K278" s="2">
        <v>669804.91042610002</v>
      </c>
      <c r="L278" s="2">
        <v>121075.80262649999</v>
      </c>
      <c r="M278" s="16" t="str">
        <f>IF(ISERROR(VLOOKUP(A278,BW_2021_04_19!A:K,11,FALSE))=TRUE,(IF(ISERROR(VLOOKUP((CONCATENATE(ROUND(C278,0),"-",ROUND(B278-0.1,1))),BW_2021_04_19!A:K,11,FALSE))=TRUE,(IF(ISERROR(VLOOKUP((CONCATENATE(ROUND(C278,0),"-",ROUND(B278+0.1,1))),BW_2021_04_19!A:K,11,FALSE))=TRUE,(IF(ISERROR(VLOOKUP((CONCATENATE(ROUND(C278,0),"-",ROUND(B278-0.2,1))),BW_2021_04_19!A:K,11,FALSE))=TRUE, (IF(ISERROR(VLOOKUP((CONCATENATE(ROUND(C278,0),"-",ROUND(B278+0.2,1))),BW_2021_04_19!A:K,11,FALSE))=TRUE,"0",VLOOKUP((CONCATENATE(ROUND(C278,0),"-",ROUND(B278+0.2,1))),BW_2021_04_19!A:K,11,FALSE))),VLOOKUP((CONCATENATE(ROUND(C278,0),"-",ROUND(B278-0.2,1))),BW_2021_04_19!A:K,11,FALSE))),VLOOKUP((CONCATENATE(ROUND(C278,0),"-",ROUND(B278+0.1,1))),BW_2021_04_19!A:K,11,FALSE))),VLOOKUP((CONCATENATE(ROUND(C278,0),"-",ROUND(B278-0.1,1))),BW_2021_04_19!A:K,11,FALSE))),VLOOKUP(A278,BW_2021_04_19!A:K,11,FALSE))</f>
        <v>0</v>
      </c>
      <c r="N278" s="16" t="str">
        <f t="shared" si="124"/>
        <v>0</v>
      </c>
      <c r="O278" s="16">
        <f t="shared" si="125"/>
        <v>669805</v>
      </c>
      <c r="P278" s="16">
        <f>IF(O278="0","0",O278*1000/Proben_Infos!$J$3*Proben_Infos!$K$3*(0.05/Proben_Infos!$L$3)*(0.001/Proben_Infos!$M$3))</f>
        <v>2679220</v>
      </c>
      <c r="Q278" s="16">
        <f>ROUND(100/Proben_Infos!$H$3*P278,0)</f>
        <v>60</v>
      </c>
      <c r="R278" s="16">
        <f>B278+Proben_Infos!$D$3</f>
        <v>22.176370549611999</v>
      </c>
      <c r="S278" s="16" t="str">
        <f t="shared" si="126"/>
        <v>150-22.2</v>
      </c>
      <c r="T278" s="16">
        <f t="shared" si="127"/>
        <v>1980</v>
      </c>
      <c r="U278" s="16">
        <f>F278+Proben_Infos!$G$3</f>
        <v>1979.86003413707</v>
      </c>
      <c r="V278" s="16">
        <f t="shared" si="128"/>
        <v>72.400000000000006</v>
      </c>
      <c r="W278" s="16" t="str">
        <f t="shared" si="129"/>
        <v>GC_PBMZ_150_RI_1980</v>
      </c>
      <c r="X278" s="16">
        <f>Proben_Infos!$A$3</f>
        <v>72100736</v>
      </c>
      <c r="Y278" s="16" t="str">
        <f>IF(ISNA(VLOOKUP(D278,Proben_Infos!C:E,3,0)),"",VLOOKUP(D278,Proben_Infos!C:E,3,0))</f>
        <v/>
      </c>
      <c r="Z278" s="16" t="str">
        <f t="shared" si="130"/>
        <v>150-22.2</v>
      </c>
      <c r="AA278" s="16" t="str">
        <f t="shared" si="131"/>
        <v>150-22.3</v>
      </c>
      <c r="AB278" s="16" t="str">
        <f t="shared" si="132"/>
        <v>150-22.1</v>
      </c>
      <c r="AC278" s="16" t="str">
        <f t="shared" si="133"/>
        <v>150-22.4</v>
      </c>
      <c r="AD278" s="16" t="str">
        <f t="shared" si="134"/>
        <v>150-22</v>
      </c>
      <c r="AE278" s="16">
        <f t="shared" si="135"/>
        <v>60</v>
      </c>
      <c r="AF278" s="16" t="str">
        <f t="shared" si="136"/>
        <v>GC_PBMZ_150_RI_1980</v>
      </c>
      <c r="AG278" s="16" t="str">
        <f t="shared" si="137"/>
        <v/>
      </c>
      <c r="AH278" s="16" t="str">
        <f t="shared" si="138"/>
        <v>T</v>
      </c>
      <c r="AI278" s="16" t="str">
        <f>IF(ISNA(VLOOKUP(D278,Proben_Infos!L:O,3,0)),"",VLOOKUP(D278,Proben_Infos!L:O,3,0))</f>
        <v/>
      </c>
      <c r="AJ278" s="16" t="str">
        <f t="shared" si="139"/>
        <v/>
      </c>
      <c r="AK278" s="16">
        <f t="shared" si="140"/>
        <v>5</v>
      </c>
      <c r="AL278" s="16" t="str">
        <f t="shared" si="141"/>
        <v/>
      </c>
      <c r="AM278" s="16" t="str">
        <f t="shared" si="145"/>
        <v/>
      </c>
      <c r="AN278" s="16">
        <f t="shared" si="142"/>
        <v>2</v>
      </c>
      <c r="AO278" s="16">
        <f t="shared" si="143"/>
        <v>5</v>
      </c>
      <c r="AP278" s="16">
        <f t="shared" si="123"/>
        <v>5</v>
      </c>
    </row>
    <row r="279" spans="1:42" x14ac:dyDescent="0.25">
      <c r="A279" s="16" t="str">
        <f t="shared" si="144"/>
        <v>229-22.2</v>
      </c>
      <c r="B279" s="2">
        <v>22.2284227942855</v>
      </c>
      <c r="C279" s="2">
        <v>229</v>
      </c>
      <c r="D279" s="2" t="s">
        <v>627</v>
      </c>
      <c r="E279" s="2">
        <v>3532</v>
      </c>
      <c r="F279" s="2">
        <v>1985.0128035758801</v>
      </c>
      <c r="G279" s="2">
        <v>62.142803848213198</v>
      </c>
      <c r="H279" s="2" t="s">
        <v>628</v>
      </c>
      <c r="I279" s="2" t="s">
        <v>629</v>
      </c>
      <c r="J279" s="2" t="s">
        <v>5</v>
      </c>
      <c r="K279" s="2">
        <v>81132.7187212641</v>
      </c>
      <c r="L279" s="2">
        <v>44214.365265901601</v>
      </c>
      <c r="M279" s="16" t="str">
        <f>IF(ISERROR(VLOOKUP(A279,BW_2021_04_19!A:K,11,FALSE))=TRUE,(IF(ISERROR(VLOOKUP((CONCATENATE(ROUND(C279,0),"-",ROUND(B279-0.1,1))),BW_2021_04_19!A:K,11,FALSE))=TRUE,(IF(ISERROR(VLOOKUP((CONCATENATE(ROUND(C279,0),"-",ROUND(B279+0.1,1))),BW_2021_04_19!A:K,11,FALSE))=TRUE,(IF(ISERROR(VLOOKUP((CONCATENATE(ROUND(C279,0),"-",ROUND(B279-0.2,1))),BW_2021_04_19!A:K,11,FALSE))=TRUE, (IF(ISERROR(VLOOKUP((CONCATENATE(ROUND(C279,0),"-",ROUND(B279+0.2,1))),BW_2021_04_19!A:K,11,FALSE))=TRUE,"0",VLOOKUP((CONCATENATE(ROUND(C279,0),"-",ROUND(B279+0.2,1))),BW_2021_04_19!A:K,11,FALSE))),VLOOKUP((CONCATENATE(ROUND(C279,0),"-",ROUND(B279-0.2,1))),BW_2021_04_19!A:K,11,FALSE))),VLOOKUP((CONCATENATE(ROUND(C279,0),"-",ROUND(B279+0.1,1))),BW_2021_04_19!A:K,11,FALSE))),VLOOKUP((CONCATENATE(ROUND(C279,0),"-",ROUND(B279-0.1,1))),BW_2021_04_19!A:K,11,FALSE))),VLOOKUP(A279,BW_2021_04_19!A:K,11,FALSE))</f>
        <v>0</v>
      </c>
      <c r="N279" s="16" t="str">
        <f t="shared" si="124"/>
        <v>0</v>
      </c>
      <c r="O279" s="16">
        <f t="shared" si="125"/>
        <v>81133</v>
      </c>
      <c r="P279" s="16">
        <f>IF(O279="0","0",O279*1000/Proben_Infos!$J$3*Proben_Infos!$K$3*(0.05/Proben_Infos!$L$3)*(0.001/Proben_Infos!$M$3))</f>
        <v>324532</v>
      </c>
      <c r="Q279" s="16">
        <f>ROUND(100/Proben_Infos!$H$3*P279,0)</f>
        <v>7</v>
      </c>
      <c r="R279" s="16">
        <f>B279+Proben_Infos!$D$3</f>
        <v>22.2205227942855</v>
      </c>
      <c r="S279" s="16" t="str">
        <f t="shared" si="126"/>
        <v>229-22.2</v>
      </c>
      <c r="T279" s="16">
        <f t="shared" si="127"/>
        <v>3532</v>
      </c>
      <c r="U279" s="16">
        <f>F279+Proben_Infos!$G$3</f>
        <v>1984.0128035758801</v>
      </c>
      <c r="V279" s="16">
        <f t="shared" si="128"/>
        <v>62.1</v>
      </c>
      <c r="W279" s="16" t="str">
        <f t="shared" si="129"/>
        <v>GC_PBMZ_229_RI_1984</v>
      </c>
      <c r="X279" s="16">
        <f>Proben_Infos!$A$3</f>
        <v>72100736</v>
      </c>
      <c r="Y279" s="16" t="str">
        <f>IF(ISNA(VLOOKUP(D279,Proben_Infos!C:E,3,0)),"",VLOOKUP(D279,Proben_Infos!C:E,3,0))</f>
        <v/>
      </c>
      <c r="Z279" s="16" t="str">
        <f t="shared" si="130"/>
        <v>229-22.2</v>
      </c>
      <c r="AA279" s="16" t="str">
        <f t="shared" si="131"/>
        <v>229-22.3</v>
      </c>
      <c r="AB279" s="16" t="str">
        <f t="shared" si="132"/>
        <v>229-22.1</v>
      </c>
      <c r="AC279" s="16" t="str">
        <f t="shared" si="133"/>
        <v>229-22.4</v>
      </c>
      <c r="AD279" s="16" t="str">
        <f t="shared" si="134"/>
        <v>229-22</v>
      </c>
      <c r="AE279" s="16">
        <f t="shared" si="135"/>
        <v>7</v>
      </c>
      <c r="AF279" s="16" t="str">
        <f t="shared" si="136"/>
        <v>GC_PBMZ_229_RI_1984</v>
      </c>
      <c r="AG279" s="16" t="str">
        <f t="shared" si="137"/>
        <v/>
      </c>
      <c r="AH279" s="16" t="str">
        <f t="shared" si="138"/>
        <v/>
      </c>
      <c r="AI279" s="16" t="str">
        <f>IF(ISNA(VLOOKUP(D279,Proben_Infos!L:O,3,0)),"",VLOOKUP(D279,Proben_Infos!L:O,3,0))</f>
        <v/>
      </c>
      <c r="AJ279" s="16" t="str">
        <f t="shared" si="139"/>
        <v/>
      </c>
      <c r="AK279" s="16">
        <f t="shared" si="140"/>
        <v>5</v>
      </c>
      <c r="AL279" s="16">
        <f t="shared" si="141"/>
        <v>4</v>
      </c>
      <c r="AM279" s="16">
        <f t="shared" si="145"/>
        <v>3</v>
      </c>
      <c r="AN279" s="16">
        <f t="shared" si="142"/>
        <v>2</v>
      </c>
      <c r="AO279" s="16">
        <f t="shared" si="143"/>
        <v>5</v>
      </c>
      <c r="AP279" s="16">
        <f>IF(OR(O279&lt;10000,Y279="Säule",Y279="BW",Y279="IS"),6,
IF(G279&lt;80,5,
IF(AND(ABS(E279-U279)&gt;100,NOT(E279="")),4,
IF(AND(AI279="x",NOT(E279="")),1,
IF(AND(OR(J279="NIST20.L",J279="NIST17.L",J279="NIST11.L",J279="SWGDRUG.L",J279="WILEY275.L",J279="HPPEST.L",J279="PMW_TOX2.L",J279="ENVI96.L"),NOT(E279="")),3,
IF(E279="",4,2))))))</f>
        <v>5</v>
      </c>
    </row>
    <row r="280" spans="1:42" x14ac:dyDescent="0.25">
      <c r="A280" s="16" t="str">
        <f t="shared" si="144"/>
        <v>58-22.3</v>
      </c>
      <c r="B280" s="2">
        <v>22.253548888553802</v>
      </c>
      <c r="C280" s="2">
        <v>58.099998474121101</v>
      </c>
      <c r="D280" s="2" t="s">
        <v>738</v>
      </c>
      <c r="F280" s="2">
        <v>1987.37605548223</v>
      </c>
      <c r="G280" s="2">
        <v>53.294382736262797</v>
      </c>
      <c r="H280" s="2" t="s">
        <v>1885</v>
      </c>
      <c r="I280" s="2" t="s">
        <v>739</v>
      </c>
      <c r="J280" s="2" t="s">
        <v>141</v>
      </c>
      <c r="K280" s="2">
        <v>330489.427517267</v>
      </c>
      <c r="L280" s="2">
        <v>221213.534229324</v>
      </c>
      <c r="M280" s="16" t="str">
        <f>IF(ISERROR(VLOOKUP(A280,BW_2021_04_19!A:K,11,FALSE))=TRUE,(IF(ISERROR(VLOOKUP((CONCATENATE(ROUND(C280,0),"-",ROUND(B280-0.1,1))),BW_2021_04_19!A:K,11,FALSE))=TRUE,(IF(ISERROR(VLOOKUP((CONCATENATE(ROUND(C280,0),"-",ROUND(B280+0.1,1))),BW_2021_04_19!A:K,11,FALSE))=TRUE,(IF(ISERROR(VLOOKUP((CONCATENATE(ROUND(C280,0),"-",ROUND(B280-0.2,1))),BW_2021_04_19!A:K,11,FALSE))=TRUE, (IF(ISERROR(VLOOKUP((CONCATENATE(ROUND(C280,0),"-",ROUND(B280+0.2,1))),BW_2021_04_19!A:K,11,FALSE))=TRUE,"0",VLOOKUP((CONCATENATE(ROUND(C280,0),"-",ROUND(B280+0.2,1))),BW_2021_04_19!A:K,11,FALSE))),VLOOKUP((CONCATENATE(ROUND(C280,0),"-",ROUND(B280-0.2,1))),BW_2021_04_19!A:K,11,FALSE))),VLOOKUP((CONCATENATE(ROUND(C280,0),"-",ROUND(B280+0.1,1))),BW_2021_04_19!A:K,11,FALSE))),VLOOKUP((CONCATENATE(ROUND(C280,0),"-",ROUND(B280-0.1,1))),BW_2021_04_19!A:K,11,FALSE))),VLOOKUP(A280,BW_2021_04_19!A:K,11,FALSE))</f>
        <v>0</v>
      </c>
      <c r="N280" s="16" t="str">
        <f t="shared" si="124"/>
        <v>0</v>
      </c>
      <c r="O280" s="16">
        <f t="shared" si="125"/>
        <v>330489</v>
      </c>
      <c r="P280" s="16">
        <f>IF(O280="0","0",O280*1000/Proben_Infos!$J$3*Proben_Infos!$K$3*(0.05/Proben_Infos!$L$3)*(0.001/Proben_Infos!$M$3))</f>
        <v>1321956</v>
      </c>
      <c r="Q280" s="16">
        <f>ROUND(100/Proben_Infos!$H$3*P280,0)</f>
        <v>30</v>
      </c>
      <c r="R280" s="16">
        <f>B280+Proben_Infos!$D$3</f>
        <v>22.245648888553802</v>
      </c>
      <c r="S280" s="16" t="str">
        <f t="shared" si="126"/>
        <v>58-22.2</v>
      </c>
      <c r="T280" s="16" t="str">
        <f t="shared" si="127"/>
        <v/>
      </c>
      <c r="U280" s="16">
        <f>F280+Proben_Infos!$G$3</f>
        <v>1986.37605548223</v>
      </c>
      <c r="V280" s="16">
        <f t="shared" si="128"/>
        <v>53.3</v>
      </c>
      <c r="W280" s="16" t="str">
        <f t="shared" si="129"/>
        <v>GC_PBMZ_58_RI_1986</v>
      </c>
      <c r="X280" s="16">
        <f>Proben_Infos!$A$3</f>
        <v>72100736</v>
      </c>
      <c r="Y280" s="16" t="str">
        <f>IF(ISNA(VLOOKUP(D280,Proben_Infos!C:E,3,0)),"",VLOOKUP(D280,Proben_Infos!C:E,3,0))</f>
        <v/>
      </c>
      <c r="Z280" s="16" t="str">
        <f t="shared" si="130"/>
        <v>58-22.2</v>
      </c>
      <c r="AA280" s="16" t="str">
        <f t="shared" si="131"/>
        <v>58-22.3</v>
      </c>
      <c r="AB280" s="16" t="str">
        <f t="shared" si="132"/>
        <v>58-22.1</v>
      </c>
      <c r="AC280" s="16" t="str">
        <f t="shared" si="133"/>
        <v>58-22.4</v>
      </c>
      <c r="AD280" s="16" t="str">
        <f t="shared" si="134"/>
        <v>58-22</v>
      </c>
      <c r="AE280" s="16">
        <f t="shared" si="135"/>
        <v>30</v>
      </c>
      <c r="AF280" s="16" t="str">
        <f t="shared" si="136"/>
        <v>GC_PBMZ_58_RI_1986</v>
      </c>
      <c r="AG280" s="16" t="str">
        <f t="shared" si="137"/>
        <v/>
      </c>
      <c r="AH280" s="16" t="str">
        <f t="shared" si="138"/>
        <v/>
      </c>
      <c r="AI280" s="16" t="str">
        <f>IF(ISNA(VLOOKUP(D280,Proben_Infos!L:O,3,0)),"",VLOOKUP(D280,Proben_Infos!L:O,3,0))</f>
        <v/>
      </c>
      <c r="AJ280" s="16" t="str">
        <f t="shared" si="139"/>
        <v/>
      </c>
      <c r="AK280" s="16">
        <f t="shared" si="140"/>
        <v>5</v>
      </c>
      <c r="AL280" s="16" t="str">
        <f t="shared" si="141"/>
        <v/>
      </c>
      <c r="AM280" s="16">
        <f t="shared" si="145"/>
        <v>3</v>
      </c>
      <c r="AN280" s="16">
        <f t="shared" si="142"/>
        <v>2</v>
      </c>
      <c r="AO280" s="16">
        <f t="shared" si="143"/>
        <v>5</v>
      </c>
      <c r="AP280" s="16">
        <f t="shared" ref="AP280:AP303" si="146">IF(OR(O280&lt;10000,Y280="Säule",Y280="BW",Y280="IS"),6,
IF(G280&lt;80,5,
IF(AND(ABS(E280-U280)&gt;100,NOT(E280="")),4,
IF(AND(AI280="x",NOT(E280="")),1,
IF(AND(OR(J280="NIST20.L",J280="NIST17.L",J280="NIST11.L",J280="SWGDRUG.L",J280="WILEY275.L",J280="HPPEST.L",J280="PMW_TOX2.L",J280="ENVI96.L"),NOT(E280="")),3,
IF(E280="",4,2))))))</f>
        <v>5</v>
      </c>
    </row>
    <row r="281" spans="1:42" x14ac:dyDescent="0.25">
      <c r="A281" s="16" t="str">
        <f t="shared" si="144"/>
        <v>154-22.3</v>
      </c>
      <c r="B281" s="2">
        <v>22.3090574209122</v>
      </c>
      <c r="C281" s="2">
        <v>154</v>
      </c>
      <c r="D281" s="2" t="s">
        <v>495</v>
      </c>
      <c r="E281" s="2">
        <v>2027</v>
      </c>
      <c r="F281" s="2">
        <v>1992.59694829246</v>
      </c>
      <c r="G281" s="2">
        <v>71.853981088388494</v>
      </c>
      <c r="H281" s="2" t="s">
        <v>496</v>
      </c>
      <c r="I281" s="2" t="s">
        <v>497</v>
      </c>
      <c r="J281" s="2" t="s">
        <v>5</v>
      </c>
      <c r="K281" s="2">
        <v>3148549.4135537902</v>
      </c>
      <c r="L281" s="2">
        <v>251278.03301112901</v>
      </c>
      <c r="M281" s="16" t="str">
        <f>IF(ISERROR(VLOOKUP(A281,BW_2021_04_19!A:K,11,FALSE))=TRUE,(IF(ISERROR(VLOOKUP((CONCATENATE(ROUND(C281,0),"-",ROUND(B281-0.1,1))),BW_2021_04_19!A:K,11,FALSE))=TRUE,(IF(ISERROR(VLOOKUP((CONCATENATE(ROUND(C281,0),"-",ROUND(B281+0.1,1))),BW_2021_04_19!A:K,11,FALSE))=TRUE,(IF(ISERROR(VLOOKUP((CONCATENATE(ROUND(C281,0),"-",ROUND(B281-0.2,1))),BW_2021_04_19!A:K,11,FALSE))=TRUE, (IF(ISERROR(VLOOKUP((CONCATENATE(ROUND(C281,0),"-",ROUND(B281+0.2,1))),BW_2021_04_19!A:K,11,FALSE))=TRUE,"0",VLOOKUP((CONCATENATE(ROUND(C281,0),"-",ROUND(B281+0.2,1))),BW_2021_04_19!A:K,11,FALSE))),VLOOKUP((CONCATENATE(ROUND(C281,0),"-",ROUND(B281-0.2,1))),BW_2021_04_19!A:K,11,FALSE))),VLOOKUP((CONCATENATE(ROUND(C281,0),"-",ROUND(B281+0.1,1))),BW_2021_04_19!A:K,11,FALSE))),VLOOKUP((CONCATENATE(ROUND(C281,0),"-",ROUND(B281-0.1,1))),BW_2021_04_19!A:K,11,FALSE))),VLOOKUP(A281,BW_2021_04_19!A:K,11,FALSE))</f>
        <v>0</v>
      </c>
      <c r="N281" s="16" t="str">
        <f t="shared" si="124"/>
        <v>0</v>
      </c>
      <c r="O281" s="16">
        <f t="shared" si="125"/>
        <v>3148549</v>
      </c>
      <c r="P281" s="16">
        <f>IF(O281="0","0",O281*1000/Proben_Infos!$J$3*Proben_Infos!$K$3*(0.05/Proben_Infos!$L$3)*(0.001/Proben_Infos!$M$3))</f>
        <v>12594196</v>
      </c>
      <c r="Q281" s="16">
        <f>ROUND(100/Proben_Infos!$H$3*P281,0)</f>
        <v>283</v>
      </c>
      <c r="R281" s="16">
        <f>B281+Proben_Infos!$D$3</f>
        <v>22.301157420912201</v>
      </c>
      <c r="S281" s="16" t="str">
        <f t="shared" si="126"/>
        <v>154-22.3</v>
      </c>
      <c r="T281" s="16">
        <f t="shared" si="127"/>
        <v>2027</v>
      </c>
      <c r="U281" s="16">
        <f>F281+Proben_Infos!$G$3</f>
        <v>1991.59694829246</v>
      </c>
      <c r="V281" s="16">
        <f t="shared" si="128"/>
        <v>71.900000000000006</v>
      </c>
      <c r="W281" s="16" t="str">
        <f t="shared" si="129"/>
        <v>GC_PBMZ_154_RI_1992</v>
      </c>
      <c r="X281" s="16">
        <f>Proben_Infos!$A$3</f>
        <v>72100736</v>
      </c>
      <c r="Y281" s="16" t="str">
        <f>IF(ISNA(VLOOKUP(D281,Proben_Infos!C:E,3,0)),"",VLOOKUP(D281,Proben_Infos!C:E,3,0))</f>
        <v/>
      </c>
      <c r="Z281" s="16" t="str">
        <f t="shared" si="130"/>
        <v>154-22.3</v>
      </c>
      <c r="AA281" s="16" t="str">
        <f t="shared" si="131"/>
        <v>154-22.4</v>
      </c>
      <c r="AB281" s="16" t="str">
        <f t="shared" si="132"/>
        <v>154-22.2</v>
      </c>
      <c r="AC281" s="16" t="str">
        <f t="shared" si="133"/>
        <v>154-22.5</v>
      </c>
      <c r="AD281" s="16" t="str">
        <f t="shared" si="134"/>
        <v>154-22.1</v>
      </c>
      <c r="AE281" s="16">
        <f t="shared" si="135"/>
        <v>283</v>
      </c>
      <c r="AF281" s="16" t="str">
        <f t="shared" si="136"/>
        <v>GC_PBMZ_154_RI_1992</v>
      </c>
      <c r="AG281" s="16" t="str">
        <f t="shared" si="137"/>
        <v/>
      </c>
      <c r="AH281" s="16" t="str">
        <f t="shared" si="138"/>
        <v/>
      </c>
      <c r="AI281" s="16" t="str">
        <f>IF(ISNA(VLOOKUP(D281,Proben_Infos!L:O,3,0)),"",VLOOKUP(D281,Proben_Infos!L:O,3,0))</f>
        <v/>
      </c>
      <c r="AJ281" s="16" t="str">
        <f t="shared" si="139"/>
        <v/>
      </c>
      <c r="AK281" s="16">
        <f t="shared" si="140"/>
        <v>5</v>
      </c>
      <c r="AL281" s="16" t="str">
        <f t="shared" si="141"/>
        <v/>
      </c>
      <c r="AM281" s="16">
        <f t="shared" si="145"/>
        <v>3</v>
      </c>
      <c r="AN281" s="16">
        <f t="shared" si="142"/>
        <v>2</v>
      </c>
      <c r="AO281" s="16">
        <f t="shared" si="143"/>
        <v>5</v>
      </c>
      <c r="AP281" s="16">
        <f t="shared" si="146"/>
        <v>5</v>
      </c>
    </row>
    <row r="282" spans="1:42" x14ac:dyDescent="0.25">
      <c r="A282" s="16" t="str">
        <f t="shared" si="144"/>
        <v>154-22.3</v>
      </c>
      <c r="B282" s="2">
        <v>22.309948545308998</v>
      </c>
      <c r="C282" s="2">
        <v>154</v>
      </c>
      <c r="D282" s="2" t="s">
        <v>1563</v>
      </c>
      <c r="F282" s="2">
        <v>1992.68076360443</v>
      </c>
      <c r="G282" s="2">
        <v>57.630524891926903</v>
      </c>
      <c r="H282" s="2" t="s">
        <v>1564</v>
      </c>
      <c r="I282" s="2" t="s">
        <v>1565</v>
      </c>
      <c r="J282" s="2" t="s">
        <v>1767</v>
      </c>
      <c r="K282" s="2">
        <v>871748.46229198098</v>
      </c>
      <c r="L282" s="2">
        <v>251278.03301112901</v>
      </c>
      <c r="M282" s="16" t="str">
        <f>IF(ISERROR(VLOOKUP(A282,BW_2021_04_19!A:K,11,FALSE))=TRUE,(IF(ISERROR(VLOOKUP((CONCATENATE(ROUND(C282,0),"-",ROUND(B282-0.1,1))),BW_2021_04_19!A:K,11,FALSE))=TRUE,(IF(ISERROR(VLOOKUP((CONCATENATE(ROUND(C282,0),"-",ROUND(B282+0.1,1))),BW_2021_04_19!A:K,11,FALSE))=TRUE,(IF(ISERROR(VLOOKUP((CONCATENATE(ROUND(C282,0),"-",ROUND(B282-0.2,1))),BW_2021_04_19!A:K,11,FALSE))=TRUE, (IF(ISERROR(VLOOKUP((CONCATENATE(ROUND(C282,0),"-",ROUND(B282+0.2,1))),BW_2021_04_19!A:K,11,FALSE))=TRUE,"0",VLOOKUP((CONCATENATE(ROUND(C282,0),"-",ROUND(B282+0.2,1))),BW_2021_04_19!A:K,11,FALSE))),VLOOKUP((CONCATENATE(ROUND(C282,0),"-",ROUND(B282-0.2,1))),BW_2021_04_19!A:K,11,FALSE))),VLOOKUP((CONCATENATE(ROUND(C282,0),"-",ROUND(B282+0.1,1))),BW_2021_04_19!A:K,11,FALSE))),VLOOKUP((CONCATENATE(ROUND(C282,0),"-",ROUND(B282-0.1,1))),BW_2021_04_19!A:K,11,FALSE))),VLOOKUP(A282,BW_2021_04_19!A:K,11,FALSE))</f>
        <v>0</v>
      </c>
      <c r="N282" s="16" t="str">
        <f t="shared" si="124"/>
        <v>0</v>
      </c>
      <c r="O282" s="16">
        <f t="shared" si="125"/>
        <v>871748</v>
      </c>
      <c r="P282" s="16">
        <f>IF(O282="0","0",O282*1000/Proben_Infos!$J$3*Proben_Infos!$K$3*(0.05/Proben_Infos!$L$3)*(0.001/Proben_Infos!$M$3))</f>
        <v>3486992</v>
      </c>
      <c r="Q282" s="16">
        <f>ROUND(100/Proben_Infos!$H$3*P282,0)</f>
        <v>78</v>
      </c>
      <c r="R282" s="16">
        <f>B282+Proben_Infos!$D$3</f>
        <v>22.302048545308999</v>
      </c>
      <c r="S282" s="16" t="str">
        <f t="shared" si="126"/>
        <v>154-22.3</v>
      </c>
      <c r="T282" s="16" t="str">
        <f t="shared" si="127"/>
        <v/>
      </c>
      <c r="U282" s="16">
        <f>F282+Proben_Infos!$G$3</f>
        <v>1991.68076360443</v>
      </c>
      <c r="V282" s="16">
        <f t="shared" si="128"/>
        <v>57.6</v>
      </c>
      <c r="W282" s="16" t="str">
        <f t="shared" si="129"/>
        <v>GC_PBMZ_154_RI_1992</v>
      </c>
      <c r="X282" s="16">
        <f>Proben_Infos!$A$3</f>
        <v>72100736</v>
      </c>
      <c r="Y282" s="16" t="str">
        <f>IF(ISNA(VLOOKUP(D282,Proben_Infos!C:E,3,0)),"",VLOOKUP(D282,Proben_Infos!C:E,3,0))</f>
        <v/>
      </c>
      <c r="Z282" s="16" t="str">
        <f t="shared" si="130"/>
        <v>154-22.3</v>
      </c>
      <c r="AA282" s="16" t="str">
        <f t="shared" si="131"/>
        <v>154-22.4</v>
      </c>
      <c r="AB282" s="16" t="str">
        <f t="shared" si="132"/>
        <v>154-22.2</v>
      </c>
      <c r="AC282" s="16" t="str">
        <f t="shared" si="133"/>
        <v>154-22.5</v>
      </c>
      <c r="AD282" s="16" t="str">
        <f t="shared" si="134"/>
        <v>154-22.1</v>
      </c>
      <c r="AE282" s="16">
        <f t="shared" si="135"/>
        <v>78</v>
      </c>
      <c r="AF282" s="16" t="str">
        <f t="shared" si="136"/>
        <v>GC_PBMZ_154_RI_1992</v>
      </c>
      <c r="AG282" s="16" t="str">
        <f t="shared" si="137"/>
        <v/>
      </c>
      <c r="AH282" s="16" t="str">
        <f t="shared" si="138"/>
        <v/>
      </c>
      <c r="AI282" s="16" t="str">
        <f>IF(ISNA(VLOOKUP(D282,Proben_Infos!L:O,3,0)),"",VLOOKUP(D282,Proben_Infos!L:O,3,0))</f>
        <v/>
      </c>
      <c r="AJ282" s="16" t="str">
        <f t="shared" si="139"/>
        <v/>
      </c>
      <c r="AK282" s="16">
        <f t="shared" si="140"/>
        <v>5</v>
      </c>
      <c r="AL282" s="16" t="str">
        <f t="shared" si="141"/>
        <v/>
      </c>
      <c r="AM282" s="16">
        <f t="shared" si="145"/>
        <v>3</v>
      </c>
      <c r="AN282" s="16">
        <f t="shared" si="142"/>
        <v>2</v>
      </c>
      <c r="AO282" s="16">
        <f t="shared" si="143"/>
        <v>5</v>
      </c>
      <c r="AP282" s="16">
        <f t="shared" si="146"/>
        <v>5</v>
      </c>
    </row>
    <row r="283" spans="1:42" x14ac:dyDescent="0.25">
      <c r="A283" s="16" t="str">
        <f t="shared" si="144"/>
        <v>97-22.3</v>
      </c>
      <c r="B283" s="2">
        <v>22.319364545883602</v>
      </c>
      <c r="C283" s="2">
        <v>97</v>
      </c>
      <c r="D283" s="2" t="s">
        <v>641</v>
      </c>
      <c r="F283" s="2">
        <v>1993.56639195042</v>
      </c>
      <c r="G283" s="2">
        <v>80.839524714513999</v>
      </c>
      <c r="H283" s="2" t="s">
        <v>642</v>
      </c>
      <c r="I283" s="2" t="s">
        <v>237</v>
      </c>
      <c r="J283" s="2" t="s">
        <v>141</v>
      </c>
      <c r="K283" s="2">
        <v>536014.76148430503</v>
      </c>
      <c r="L283" s="2">
        <v>61782.760065418901</v>
      </c>
      <c r="M283" s="16">
        <f>IF(ISERROR(VLOOKUP(A283,BW_2021_04_19!A:K,11,FALSE))=TRUE,(IF(ISERROR(VLOOKUP((CONCATENATE(ROUND(C283,0),"-",ROUND(B283-0.1,1))),BW_2021_04_19!A:K,11,FALSE))=TRUE,(IF(ISERROR(VLOOKUP((CONCATENATE(ROUND(C283,0),"-",ROUND(B283+0.1,1))),BW_2021_04_19!A:K,11,FALSE))=TRUE,(IF(ISERROR(VLOOKUP((CONCATENATE(ROUND(C283,0),"-",ROUND(B283-0.2,1))),BW_2021_04_19!A:K,11,FALSE))=TRUE, (IF(ISERROR(VLOOKUP((CONCATENATE(ROUND(C283,0),"-",ROUND(B283+0.2,1))),BW_2021_04_19!A:K,11,FALSE))=TRUE,"0",VLOOKUP((CONCATENATE(ROUND(C283,0),"-",ROUND(B283+0.2,1))),BW_2021_04_19!A:K,11,FALSE))),VLOOKUP((CONCATENATE(ROUND(C283,0),"-",ROUND(B283-0.2,1))),BW_2021_04_19!A:K,11,FALSE))),VLOOKUP((CONCATENATE(ROUND(C283,0),"-",ROUND(B283+0.1,1))),BW_2021_04_19!A:K,11,FALSE))),VLOOKUP((CONCATENATE(ROUND(C283,0),"-",ROUND(B283-0.1,1))),BW_2021_04_19!A:K,11,FALSE))),VLOOKUP(A283,BW_2021_04_19!A:K,11,FALSE))</f>
        <v>366487.40508422401</v>
      </c>
      <c r="N283" s="16">
        <f t="shared" si="124"/>
        <v>366487.40508422401</v>
      </c>
      <c r="O283" s="16">
        <f t="shared" si="125"/>
        <v>169527</v>
      </c>
      <c r="P283" s="16">
        <f>IF(O283="0","0",O283*1000/Proben_Infos!$J$3*Proben_Infos!$K$3*(0.05/Proben_Infos!$L$3)*(0.001/Proben_Infos!$M$3))</f>
        <v>678108</v>
      </c>
      <c r="Q283" s="16">
        <f>ROUND(100/Proben_Infos!$H$3*P283,0)</f>
        <v>15</v>
      </c>
      <c r="R283" s="16">
        <f>B283+Proben_Infos!$D$3</f>
        <v>22.311464545883602</v>
      </c>
      <c r="S283" s="16" t="str">
        <f t="shared" si="126"/>
        <v>97-22.3</v>
      </c>
      <c r="T283" s="16" t="str">
        <f t="shared" si="127"/>
        <v/>
      </c>
      <c r="U283" s="16">
        <f>F283+Proben_Infos!$G$3</f>
        <v>1992.56639195042</v>
      </c>
      <c r="V283" s="16">
        <f t="shared" si="128"/>
        <v>80.8</v>
      </c>
      <c r="W283" s="16" t="str">
        <f t="shared" si="129"/>
        <v>GC_PBMZ_97_RI_1993</v>
      </c>
      <c r="X283" s="16">
        <f>Proben_Infos!$A$3</f>
        <v>72100736</v>
      </c>
      <c r="Y283" s="16" t="str">
        <f>IF(ISNA(VLOOKUP(D283,Proben_Infos!C:E,3,0)),"",VLOOKUP(D283,Proben_Infos!C:E,3,0))</f>
        <v/>
      </c>
      <c r="Z283" s="16" t="str">
        <f t="shared" si="130"/>
        <v>97-22.3</v>
      </c>
      <c r="AA283" s="16" t="str">
        <f t="shared" si="131"/>
        <v>97-22.4</v>
      </c>
      <c r="AB283" s="16" t="str">
        <f t="shared" si="132"/>
        <v>97-22.2</v>
      </c>
      <c r="AC283" s="16" t="str">
        <f t="shared" si="133"/>
        <v>97-22.5</v>
      </c>
      <c r="AD283" s="16" t="str">
        <f t="shared" si="134"/>
        <v>97-22.1</v>
      </c>
      <c r="AE283" s="16">
        <f t="shared" si="135"/>
        <v>15</v>
      </c>
      <c r="AF283" s="16" t="str">
        <f t="shared" si="136"/>
        <v>GC_PBMZ_97_RI_1993</v>
      </c>
      <c r="AG283" s="16" t="str">
        <f t="shared" si="137"/>
        <v/>
      </c>
      <c r="AH283" s="16" t="str">
        <f t="shared" si="138"/>
        <v/>
      </c>
      <c r="AI283" s="16" t="str">
        <f>IF(ISNA(VLOOKUP(D283,Proben_Infos!L:O,3,0)),"",VLOOKUP(D283,Proben_Infos!L:O,3,0))</f>
        <v/>
      </c>
      <c r="AJ283" s="16" t="str">
        <f t="shared" si="139"/>
        <v/>
      </c>
      <c r="AK283" s="16" t="str">
        <f t="shared" si="140"/>
        <v/>
      </c>
      <c r="AL283" s="16" t="str">
        <f t="shared" si="141"/>
        <v/>
      </c>
      <c r="AM283" s="16">
        <f t="shared" si="145"/>
        <v>3</v>
      </c>
      <c r="AN283" s="16">
        <f t="shared" si="142"/>
        <v>2</v>
      </c>
      <c r="AO283" s="16">
        <f t="shared" si="143"/>
        <v>3</v>
      </c>
      <c r="AP283" s="16">
        <f t="shared" si="146"/>
        <v>4</v>
      </c>
    </row>
    <row r="284" spans="1:42" x14ac:dyDescent="0.25">
      <c r="A284" s="16" t="str">
        <f t="shared" si="144"/>
        <v>149-22.4</v>
      </c>
      <c r="B284" s="2">
        <v>22.361068358224401</v>
      </c>
      <c r="C284" s="2">
        <v>149</v>
      </c>
      <c r="E284" s="2">
        <v>1998</v>
      </c>
      <c r="F284" s="2">
        <v>1997.4888724189</v>
      </c>
      <c r="G284" s="2">
        <v>87.461786083711004</v>
      </c>
      <c r="H284" s="2" t="s">
        <v>1886</v>
      </c>
      <c r="J284" s="2" t="s">
        <v>18</v>
      </c>
      <c r="K284" s="2">
        <v>5653849.7276738901</v>
      </c>
      <c r="L284" s="2">
        <v>371079.55079671502</v>
      </c>
      <c r="M284" s="16" t="str">
        <f>IF(ISERROR(VLOOKUP(A284,BW_2021_04_19!A:K,11,FALSE))=TRUE,(IF(ISERROR(VLOOKUP((CONCATENATE(ROUND(C284,0),"-",ROUND(B284-0.1,1))),BW_2021_04_19!A:K,11,FALSE))=TRUE,(IF(ISERROR(VLOOKUP((CONCATENATE(ROUND(C284,0),"-",ROUND(B284+0.1,1))),BW_2021_04_19!A:K,11,FALSE))=TRUE,(IF(ISERROR(VLOOKUP((CONCATENATE(ROUND(C284,0),"-",ROUND(B284-0.2,1))),BW_2021_04_19!A:K,11,FALSE))=TRUE, (IF(ISERROR(VLOOKUP((CONCATENATE(ROUND(C284,0),"-",ROUND(B284+0.2,1))),BW_2021_04_19!A:K,11,FALSE))=TRUE,"0",VLOOKUP((CONCATENATE(ROUND(C284,0),"-",ROUND(B284+0.2,1))),BW_2021_04_19!A:K,11,FALSE))),VLOOKUP((CONCATENATE(ROUND(C284,0),"-",ROUND(B284-0.2,1))),BW_2021_04_19!A:K,11,FALSE))),VLOOKUP((CONCATENATE(ROUND(C284,0),"-",ROUND(B284+0.1,1))),BW_2021_04_19!A:K,11,FALSE))),VLOOKUP((CONCATENATE(ROUND(C284,0),"-",ROUND(B284-0.1,1))),BW_2021_04_19!A:K,11,FALSE))),VLOOKUP(A284,BW_2021_04_19!A:K,11,FALSE))</f>
        <v>0</v>
      </c>
      <c r="N284" s="16" t="str">
        <f t="shared" si="124"/>
        <v>0</v>
      </c>
      <c r="O284" s="16">
        <f t="shared" si="125"/>
        <v>5653850</v>
      </c>
      <c r="P284" s="16">
        <f>IF(O284="0","0",O284*1000/Proben_Infos!$J$3*Proben_Infos!$K$3*(0.05/Proben_Infos!$L$3)*(0.001/Proben_Infos!$M$3))</f>
        <v>22615400</v>
      </c>
      <c r="Q284" s="16">
        <f>ROUND(100/Proben_Infos!$H$3*P284,0)</f>
        <v>509</v>
      </c>
      <c r="R284" s="16">
        <f>B284+Proben_Infos!$D$3</f>
        <v>22.353168358224401</v>
      </c>
      <c r="S284" s="16" t="str">
        <f t="shared" si="126"/>
        <v>149-22.4</v>
      </c>
      <c r="T284" s="16">
        <f t="shared" si="127"/>
        <v>1998</v>
      </c>
      <c r="U284" s="16">
        <f>F284+Proben_Infos!$G$3</f>
        <v>1996.4888724189</v>
      </c>
      <c r="V284" s="16">
        <f t="shared" si="128"/>
        <v>87.5</v>
      </c>
      <c r="W284" s="16" t="str">
        <f t="shared" si="129"/>
        <v>GC_PBMZ_149_RI_1996</v>
      </c>
      <c r="X284" s="16">
        <f>Proben_Infos!$A$3</f>
        <v>72100736</v>
      </c>
      <c r="Y284" s="16" t="str">
        <f>IF(ISNA(VLOOKUP(D284,Proben_Infos!C:E,3,0)),"",VLOOKUP(D284,Proben_Infos!C:E,3,0))</f>
        <v/>
      </c>
      <c r="Z284" s="16" t="str">
        <f t="shared" si="130"/>
        <v>149-22.4</v>
      </c>
      <c r="AA284" s="16" t="str">
        <f t="shared" si="131"/>
        <v>149-22.5</v>
      </c>
      <c r="AB284" s="16" t="str">
        <f t="shared" si="132"/>
        <v>149-22.3</v>
      </c>
      <c r="AC284" s="16" t="str">
        <f t="shared" si="133"/>
        <v>149-22.6</v>
      </c>
      <c r="AD284" s="16" t="str">
        <f t="shared" si="134"/>
        <v>149-22.2</v>
      </c>
      <c r="AE284" s="16">
        <f t="shared" si="135"/>
        <v>509</v>
      </c>
      <c r="AF284" s="16" t="str">
        <f t="shared" si="136"/>
        <v>GC_BPMZ_149_RI_1998</v>
      </c>
      <c r="AG284" s="16">
        <f t="shared" si="137"/>
        <v>0</v>
      </c>
      <c r="AH284" s="16" t="str">
        <f t="shared" si="138"/>
        <v>T</v>
      </c>
      <c r="AI284" s="16" t="str">
        <f>IF(ISNA(VLOOKUP(D284,Proben_Infos!L:O,3,0)),"",VLOOKUP(D284,Proben_Infos!L:O,3,0))</f>
        <v/>
      </c>
      <c r="AJ284" s="16" t="str">
        <f t="shared" si="139"/>
        <v/>
      </c>
      <c r="AK284" s="16" t="str">
        <f t="shared" si="140"/>
        <v/>
      </c>
      <c r="AL284" s="16" t="str">
        <f t="shared" si="141"/>
        <v/>
      </c>
      <c r="AM284" s="16" t="str">
        <f t="shared" si="145"/>
        <v/>
      </c>
      <c r="AN284" s="16">
        <f t="shared" si="142"/>
        <v>2</v>
      </c>
      <c r="AO284" s="16">
        <f t="shared" si="143"/>
        <v>2</v>
      </c>
      <c r="AP284" s="16">
        <f t="shared" si="146"/>
        <v>2</v>
      </c>
    </row>
    <row r="285" spans="1:42" x14ac:dyDescent="0.25">
      <c r="A285" s="16" t="str">
        <f t="shared" si="144"/>
        <v>164-22.4</v>
      </c>
      <c r="B285" s="2">
        <v>22.3630225937485</v>
      </c>
      <c r="C285" s="2">
        <v>164</v>
      </c>
      <c r="D285" s="2" t="s">
        <v>675</v>
      </c>
      <c r="E285" s="2">
        <v>3275</v>
      </c>
      <c r="F285" s="2">
        <v>1997.6726793718799</v>
      </c>
      <c r="G285" s="2">
        <v>51.157540072445599</v>
      </c>
      <c r="H285" s="2" t="s">
        <v>676</v>
      </c>
      <c r="I285" s="2" t="s">
        <v>677</v>
      </c>
      <c r="J285" s="2" t="s">
        <v>5</v>
      </c>
      <c r="K285" s="2">
        <v>1195292.0105304001</v>
      </c>
      <c r="L285" s="2">
        <v>237740.20428803301</v>
      </c>
      <c r="M285" s="16" t="str">
        <f>IF(ISERROR(VLOOKUP(A285,BW_2021_04_19!A:K,11,FALSE))=TRUE,(IF(ISERROR(VLOOKUP((CONCATENATE(ROUND(C285,0),"-",ROUND(B285-0.1,1))),BW_2021_04_19!A:K,11,FALSE))=TRUE,(IF(ISERROR(VLOOKUP((CONCATENATE(ROUND(C285,0),"-",ROUND(B285+0.1,1))),BW_2021_04_19!A:K,11,FALSE))=TRUE,(IF(ISERROR(VLOOKUP((CONCATENATE(ROUND(C285,0),"-",ROUND(B285-0.2,1))),BW_2021_04_19!A:K,11,FALSE))=TRUE, (IF(ISERROR(VLOOKUP((CONCATENATE(ROUND(C285,0),"-",ROUND(B285+0.2,1))),BW_2021_04_19!A:K,11,FALSE))=TRUE,"0",VLOOKUP((CONCATENATE(ROUND(C285,0),"-",ROUND(B285+0.2,1))),BW_2021_04_19!A:K,11,FALSE))),VLOOKUP((CONCATENATE(ROUND(C285,0),"-",ROUND(B285-0.2,1))),BW_2021_04_19!A:K,11,FALSE))),VLOOKUP((CONCATENATE(ROUND(C285,0),"-",ROUND(B285+0.1,1))),BW_2021_04_19!A:K,11,FALSE))),VLOOKUP((CONCATENATE(ROUND(C285,0),"-",ROUND(B285-0.1,1))),BW_2021_04_19!A:K,11,FALSE))),VLOOKUP(A285,BW_2021_04_19!A:K,11,FALSE))</f>
        <v>0</v>
      </c>
      <c r="N285" s="16" t="str">
        <f t="shared" si="124"/>
        <v>0</v>
      </c>
      <c r="O285" s="16">
        <f t="shared" si="125"/>
        <v>1195292</v>
      </c>
      <c r="P285" s="16">
        <f>IF(O285="0","0",O285*1000/Proben_Infos!$J$3*Proben_Infos!$K$3*(0.05/Proben_Infos!$L$3)*(0.001/Proben_Infos!$M$3))</f>
        <v>4781168</v>
      </c>
      <c r="Q285" s="16">
        <f>ROUND(100/Proben_Infos!$H$3*P285,0)</f>
        <v>108</v>
      </c>
      <c r="R285" s="16">
        <f>B285+Proben_Infos!$D$3</f>
        <v>22.355122593748501</v>
      </c>
      <c r="S285" s="16" t="str">
        <f t="shared" si="126"/>
        <v>164-22.4</v>
      </c>
      <c r="T285" s="16">
        <f t="shared" si="127"/>
        <v>3275</v>
      </c>
      <c r="U285" s="16">
        <f>F285+Proben_Infos!$G$3</f>
        <v>1996.6726793718799</v>
      </c>
      <c r="V285" s="16">
        <f t="shared" si="128"/>
        <v>51.2</v>
      </c>
      <c r="W285" s="16" t="str">
        <f t="shared" si="129"/>
        <v>GC_PBMZ_164_RI_1997</v>
      </c>
      <c r="X285" s="16">
        <f>Proben_Infos!$A$3</f>
        <v>72100736</v>
      </c>
      <c r="Y285" s="16" t="str">
        <f>IF(ISNA(VLOOKUP(D285,Proben_Infos!C:E,3,0)),"",VLOOKUP(D285,Proben_Infos!C:E,3,0))</f>
        <v/>
      </c>
      <c r="Z285" s="16" t="str">
        <f t="shared" si="130"/>
        <v>164-22.4</v>
      </c>
      <c r="AA285" s="16" t="str">
        <f t="shared" si="131"/>
        <v>164-22.5</v>
      </c>
      <c r="AB285" s="16" t="str">
        <f t="shared" si="132"/>
        <v>164-22.3</v>
      </c>
      <c r="AC285" s="16" t="str">
        <f t="shared" si="133"/>
        <v>164-22.6</v>
      </c>
      <c r="AD285" s="16" t="str">
        <f t="shared" si="134"/>
        <v>164-22.2</v>
      </c>
      <c r="AE285" s="16">
        <f t="shared" si="135"/>
        <v>108</v>
      </c>
      <c r="AF285" s="16" t="str">
        <f t="shared" si="136"/>
        <v>GC_PBMZ_164_RI_1997</v>
      </c>
      <c r="AG285" s="16" t="str">
        <f t="shared" si="137"/>
        <v/>
      </c>
      <c r="AH285" s="16" t="str">
        <f t="shared" si="138"/>
        <v/>
      </c>
      <c r="AI285" s="16" t="str">
        <f>IF(ISNA(VLOOKUP(D285,Proben_Infos!L:O,3,0)),"",VLOOKUP(D285,Proben_Infos!L:O,3,0))</f>
        <v/>
      </c>
      <c r="AJ285" s="16" t="str">
        <f t="shared" si="139"/>
        <v/>
      </c>
      <c r="AK285" s="16">
        <f t="shared" si="140"/>
        <v>5</v>
      </c>
      <c r="AL285" s="16">
        <f t="shared" si="141"/>
        <v>4</v>
      </c>
      <c r="AM285" s="16">
        <f t="shared" si="145"/>
        <v>3</v>
      </c>
      <c r="AN285" s="16">
        <f t="shared" si="142"/>
        <v>2</v>
      </c>
      <c r="AO285" s="16">
        <f t="shared" si="143"/>
        <v>5</v>
      </c>
      <c r="AP285" s="16">
        <f t="shared" si="146"/>
        <v>5</v>
      </c>
    </row>
    <row r="286" spans="1:42" x14ac:dyDescent="0.25">
      <c r="A286" s="16" t="str">
        <f t="shared" si="144"/>
        <v>133-22.5</v>
      </c>
      <c r="B286" s="2">
        <v>22.470219175398299</v>
      </c>
      <c r="C286" s="2">
        <v>133</v>
      </c>
      <c r="D286" s="2" t="s">
        <v>740</v>
      </c>
      <c r="E286" s="2">
        <v>2072</v>
      </c>
      <c r="F286" s="2">
        <v>2008.51122670778</v>
      </c>
      <c r="G286" s="2">
        <v>50.223661954453597</v>
      </c>
      <c r="H286" s="2" t="s">
        <v>741</v>
      </c>
      <c r="I286" s="2" t="s">
        <v>742</v>
      </c>
      <c r="J286" s="2" t="s">
        <v>5</v>
      </c>
      <c r="K286" s="2">
        <v>132394.36206275201</v>
      </c>
      <c r="L286" s="2">
        <v>37714.3726491696</v>
      </c>
      <c r="M286" s="16" t="str">
        <f>IF(ISERROR(VLOOKUP(A286,BW_2021_04_19!A:K,11,FALSE))=TRUE,(IF(ISERROR(VLOOKUP((CONCATENATE(ROUND(C286,0),"-",ROUND(B286-0.1,1))),BW_2021_04_19!A:K,11,FALSE))=TRUE,(IF(ISERROR(VLOOKUP((CONCATENATE(ROUND(C286,0),"-",ROUND(B286+0.1,1))),BW_2021_04_19!A:K,11,FALSE))=TRUE,(IF(ISERROR(VLOOKUP((CONCATENATE(ROUND(C286,0),"-",ROUND(B286-0.2,1))),BW_2021_04_19!A:K,11,FALSE))=TRUE, (IF(ISERROR(VLOOKUP((CONCATENATE(ROUND(C286,0),"-",ROUND(B286+0.2,1))),BW_2021_04_19!A:K,11,FALSE))=TRUE,"0",VLOOKUP((CONCATENATE(ROUND(C286,0),"-",ROUND(B286+0.2,1))),BW_2021_04_19!A:K,11,FALSE))),VLOOKUP((CONCATENATE(ROUND(C286,0),"-",ROUND(B286-0.2,1))),BW_2021_04_19!A:K,11,FALSE))),VLOOKUP((CONCATENATE(ROUND(C286,0),"-",ROUND(B286+0.1,1))),BW_2021_04_19!A:K,11,FALSE))),VLOOKUP((CONCATENATE(ROUND(C286,0),"-",ROUND(B286-0.1,1))),BW_2021_04_19!A:K,11,FALSE))),VLOOKUP(A286,BW_2021_04_19!A:K,11,FALSE))</f>
        <v>0</v>
      </c>
      <c r="N286" s="16" t="str">
        <f t="shared" si="124"/>
        <v>0</v>
      </c>
      <c r="O286" s="16">
        <f t="shared" si="125"/>
        <v>132394</v>
      </c>
      <c r="P286" s="16">
        <f>IF(O286="0","0",O286*1000/Proben_Infos!$J$3*Proben_Infos!$K$3*(0.05/Proben_Infos!$L$3)*(0.001/Proben_Infos!$M$3))</f>
        <v>529576</v>
      </c>
      <c r="Q286" s="16">
        <f>ROUND(100/Proben_Infos!$H$3*P286,0)</f>
        <v>12</v>
      </c>
      <c r="R286" s="16">
        <f>B286+Proben_Infos!$D$3</f>
        <v>22.462319175398299</v>
      </c>
      <c r="S286" s="16" t="str">
        <f t="shared" si="126"/>
        <v>133-22.5</v>
      </c>
      <c r="T286" s="16">
        <f t="shared" si="127"/>
        <v>2072</v>
      </c>
      <c r="U286" s="16">
        <f>F286+Proben_Infos!$G$3</f>
        <v>2007.51122670778</v>
      </c>
      <c r="V286" s="16">
        <f t="shared" si="128"/>
        <v>50.2</v>
      </c>
      <c r="W286" s="16" t="str">
        <f t="shared" si="129"/>
        <v>GC_PBMZ_133_RI_2008</v>
      </c>
      <c r="X286" s="16">
        <f>Proben_Infos!$A$3</f>
        <v>72100736</v>
      </c>
      <c r="Y286" s="16" t="str">
        <f>IF(ISNA(VLOOKUP(D286,Proben_Infos!C:E,3,0)),"",VLOOKUP(D286,Proben_Infos!C:E,3,0))</f>
        <v/>
      </c>
      <c r="Z286" s="16" t="str">
        <f t="shared" si="130"/>
        <v>133-22.5</v>
      </c>
      <c r="AA286" s="16" t="str">
        <f t="shared" si="131"/>
        <v>133-22.6</v>
      </c>
      <c r="AB286" s="16" t="str">
        <f t="shared" si="132"/>
        <v>133-22.4</v>
      </c>
      <c r="AC286" s="16" t="str">
        <f t="shared" si="133"/>
        <v>133-22.7</v>
      </c>
      <c r="AD286" s="16" t="str">
        <f t="shared" si="134"/>
        <v>133-22.3</v>
      </c>
      <c r="AE286" s="16">
        <f t="shared" si="135"/>
        <v>12</v>
      </c>
      <c r="AF286" s="16" t="str">
        <f t="shared" si="136"/>
        <v>GC_PBMZ_133_RI_2008</v>
      </c>
      <c r="AG286" s="16" t="str">
        <f t="shared" si="137"/>
        <v/>
      </c>
      <c r="AH286" s="16" t="str">
        <f t="shared" si="138"/>
        <v/>
      </c>
      <c r="AI286" s="16" t="str">
        <f>IF(ISNA(VLOOKUP(D286,Proben_Infos!L:O,3,0)),"",VLOOKUP(D286,Proben_Infos!L:O,3,0))</f>
        <v/>
      </c>
      <c r="AJ286" s="16" t="str">
        <f t="shared" si="139"/>
        <v/>
      </c>
      <c r="AK286" s="16">
        <f t="shared" si="140"/>
        <v>5</v>
      </c>
      <c r="AL286" s="16" t="str">
        <f t="shared" si="141"/>
        <v/>
      </c>
      <c r="AM286" s="16">
        <f t="shared" si="145"/>
        <v>3</v>
      </c>
      <c r="AN286" s="16">
        <f t="shared" si="142"/>
        <v>2</v>
      </c>
      <c r="AO286" s="16">
        <f t="shared" si="143"/>
        <v>5</v>
      </c>
      <c r="AP286" s="16">
        <f t="shared" si="146"/>
        <v>5</v>
      </c>
    </row>
    <row r="287" spans="1:42" x14ac:dyDescent="0.25">
      <c r="A287" s="16" t="str">
        <f t="shared" si="144"/>
        <v>134-22.6</v>
      </c>
      <c r="B287" s="2">
        <v>22.5506320275469</v>
      </c>
      <c r="C287" s="2">
        <v>134</v>
      </c>
      <c r="D287" s="2" t="s">
        <v>119</v>
      </c>
      <c r="F287" s="2">
        <v>2016.81190821989</v>
      </c>
      <c r="G287" s="2">
        <v>67.141985089056803</v>
      </c>
      <c r="H287" s="2" t="s">
        <v>1566</v>
      </c>
      <c r="I287" s="2" t="s">
        <v>1567</v>
      </c>
      <c r="J287" s="2" t="s">
        <v>141</v>
      </c>
      <c r="K287" s="2">
        <v>144566.78023595599</v>
      </c>
      <c r="L287" s="2">
        <v>101676.927746338</v>
      </c>
      <c r="M287" s="16" t="str">
        <f>IF(ISERROR(VLOOKUP(A287,BW_2021_04_19!A:K,11,FALSE))=TRUE,(IF(ISERROR(VLOOKUP((CONCATENATE(ROUND(C287,0),"-",ROUND(B287-0.1,1))),BW_2021_04_19!A:K,11,FALSE))=TRUE,(IF(ISERROR(VLOOKUP((CONCATENATE(ROUND(C287,0),"-",ROUND(B287+0.1,1))),BW_2021_04_19!A:K,11,FALSE))=TRUE,(IF(ISERROR(VLOOKUP((CONCATENATE(ROUND(C287,0),"-",ROUND(B287-0.2,1))),BW_2021_04_19!A:K,11,FALSE))=TRUE, (IF(ISERROR(VLOOKUP((CONCATENATE(ROUND(C287,0),"-",ROUND(B287+0.2,1))),BW_2021_04_19!A:K,11,FALSE))=TRUE,"0",VLOOKUP((CONCATENATE(ROUND(C287,0),"-",ROUND(B287+0.2,1))),BW_2021_04_19!A:K,11,FALSE))),VLOOKUP((CONCATENATE(ROUND(C287,0),"-",ROUND(B287-0.2,1))),BW_2021_04_19!A:K,11,FALSE))),VLOOKUP((CONCATENATE(ROUND(C287,0),"-",ROUND(B287+0.1,1))),BW_2021_04_19!A:K,11,FALSE))),VLOOKUP((CONCATENATE(ROUND(C287,0),"-",ROUND(B287-0.1,1))),BW_2021_04_19!A:K,11,FALSE))),VLOOKUP(A287,BW_2021_04_19!A:K,11,FALSE))</f>
        <v>0</v>
      </c>
      <c r="N287" s="16" t="str">
        <f t="shared" si="124"/>
        <v>0</v>
      </c>
      <c r="O287" s="16">
        <f t="shared" si="125"/>
        <v>144567</v>
      </c>
      <c r="P287" s="16">
        <f>IF(O287="0","0",O287*1000/Proben_Infos!$J$3*Proben_Infos!$K$3*(0.05/Proben_Infos!$L$3)*(0.001/Proben_Infos!$M$3))</f>
        <v>578268</v>
      </c>
      <c r="Q287" s="16">
        <f>ROUND(100/Proben_Infos!$H$3*P287,0)</f>
        <v>13</v>
      </c>
      <c r="R287" s="16">
        <f>B287+Proben_Infos!$D$3</f>
        <v>22.542732027546901</v>
      </c>
      <c r="S287" s="16" t="str">
        <f t="shared" si="126"/>
        <v>134-22.5</v>
      </c>
      <c r="T287" s="16" t="str">
        <f t="shared" si="127"/>
        <v/>
      </c>
      <c r="U287" s="16">
        <f>F287+Proben_Infos!$G$3</f>
        <v>2015.81190821989</v>
      </c>
      <c r="V287" s="16">
        <f t="shared" si="128"/>
        <v>67.099999999999994</v>
      </c>
      <c r="W287" s="16" t="str">
        <f t="shared" si="129"/>
        <v>GC_PBMZ_134_RI_2016</v>
      </c>
      <c r="X287" s="16">
        <f>Proben_Infos!$A$3</f>
        <v>72100736</v>
      </c>
      <c r="Y287" s="16" t="str">
        <f>IF(ISNA(VLOOKUP(D287,Proben_Infos!C:E,3,0)),"",VLOOKUP(D287,Proben_Infos!C:E,3,0))</f>
        <v/>
      </c>
      <c r="Z287" s="16" t="str">
        <f t="shared" si="130"/>
        <v>134-22.5</v>
      </c>
      <c r="AA287" s="16" t="str">
        <f t="shared" si="131"/>
        <v>134-22.6</v>
      </c>
      <c r="AB287" s="16" t="str">
        <f t="shared" si="132"/>
        <v>134-22.4</v>
      </c>
      <c r="AC287" s="16" t="str">
        <f t="shared" si="133"/>
        <v>134-22.7</v>
      </c>
      <c r="AD287" s="16" t="str">
        <f t="shared" si="134"/>
        <v>134-22.3</v>
      </c>
      <c r="AE287" s="16">
        <f t="shared" si="135"/>
        <v>13</v>
      </c>
      <c r="AF287" s="16" t="str">
        <f t="shared" si="136"/>
        <v>GC_PBMZ_134_RI_2016</v>
      </c>
      <c r="AG287" s="16" t="str">
        <f t="shared" si="137"/>
        <v/>
      </c>
      <c r="AH287" s="16" t="str">
        <f t="shared" si="138"/>
        <v/>
      </c>
      <c r="AI287" s="16" t="str">
        <f>IF(ISNA(VLOOKUP(D287,Proben_Infos!L:O,3,0)),"",VLOOKUP(D287,Proben_Infos!L:O,3,0))</f>
        <v/>
      </c>
      <c r="AJ287" s="16" t="str">
        <f t="shared" si="139"/>
        <v/>
      </c>
      <c r="AK287" s="16">
        <f t="shared" si="140"/>
        <v>5</v>
      </c>
      <c r="AL287" s="16" t="str">
        <f t="shared" si="141"/>
        <v/>
      </c>
      <c r="AM287" s="16">
        <f t="shared" si="145"/>
        <v>3</v>
      </c>
      <c r="AN287" s="16">
        <f t="shared" si="142"/>
        <v>2</v>
      </c>
      <c r="AO287" s="16">
        <f t="shared" si="143"/>
        <v>5</v>
      </c>
      <c r="AP287" s="16">
        <f t="shared" si="146"/>
        <v>5</v>
      </c>
    </row>
    <row r="288" spans="1:42" x14ac:dyDescent="0.25">
      <c r="A288" s="16" t="str">
        <f t="shared" si="144"/>
        <v>215-22.6</v>
      </c>
      <c r="B288" s="2">
        <v>22.606580072699401</v>
      </c>
      <c r="C288" s="2">
        <v>215</v>
      </c>
      <c r="D288" s="2" t="s">
        <v>894</v>
      </c>
      <c r="E288" s="2">
        <v>2029</v>
      </c>
      <c r="F288" s="2">
        <v>2022.58719030015</v>
      </c>
      <c r="G288" s="2">
        <v>64.933042160622904</v>
      </c>
      <c r="H288" s="2" t="s">
        <v>895</v>
      </c>
      <c r="I288" s="2" t="s">
        <v>896</v>
      </c>
      <c r="J288" s="2" t="s">
        <v>18</v>
      </c>
      <c r="K288" s="2">
        <v>233720.58331284599</v>
      </c>
      <c r="L288" s="2">
        <v>100833.50466996399</v>
      </c>
      <c r="M288" s="16" t="str">
        <f>IF(ISERROR(VLOOKUP(A288,BW_2021_04_19!A:K,11,FALSE))=TRUE,(IF(ISERROR(VLOOKUP((CONCATENATE(ROUND(C288,0),"-",ROUND(B288-0.1,1))),BW_2021_04_19!A:K,11,FALSE))=TRUE,(IF(ISERROR(VLOOKUP((CONCATENATE(ROUND(C288,0),"-",ROUND(B288+0.1,1))),BW_2021_04_19!A:K,11,FALSE))=TRUE,(IF(ISERROR(VLOOKUP((CONCATENATE(ROUND(C288,0),"-",ROUND(B288-0.2,1))),BW_2021_04_19!A:K,11,FALSE))=TRUE, (IF(ISERROR(VLOOKUP((CONCATENATE(ROUND(C288,0),"-",ROUND(B288+0.2,1))),BW_2021_04_19!A:K,11,FALSE))=TRUE,"0",VLOOKUP((CONCATENATE(ROUND(C288,0),"-",ROUND(B288+0.2,1))),BW_2021_04_19!A:K,11,FALSE))),VLOOKUP((CONCATENATE(ROUND(C288,0),"-",ROUND(B288-0.2,1))),BW_2021_04_19!A:K,11,FALSE))),VLOOKUP((CONCATENATE(ROUND(C288,0),"-",ROUND(B288+0.1,1))),BW_2021_04_19!A:K,11,FALSE))),VLOOKUP((CONCATENATE(ROUND(C288,0),"-",ROUND(B288-0.1,1))),BW_2021_04_19!A:K,11,FALSE))),VLOOKUP(A288,BW_2021_04_19!A:K,11,FALSE))</f>
        <v>0</v>
      </c>
      <c r="N288" s="16" t="str">
        <f t="shared" si="124"/>
        <v>0</v>
      </c>
      <c r="O288" s="16">
        <f t="shared" si="125"/>
        <v>233721</v>
      </c>
      <c r="P288" s="16">
        <f>IF(O288="0","0",O288*1000/Proben_Infos!$J$3*Proben_Infos!$K$3*(0.05/Proben_Infos!$L$3)*(0.001/Proben_Infos!$M$3))</f>
        <v>934884</v>
      </c>
      <c r="Q288" s="16">
        <f>ROUND(100/Proben_Infos!$H$3*P288,0)</f>
        <v>21</v>
      </c>
      <c r="R288" s="16">
        <f>B288+Proben_Infos!$D$3</f>
        <v>22.598680072699402</v>
      </c>
      <c r="S288" s="16" t="str">
        <f t="shared" si="126"/>
        <v>215-22.6</v>
      </c>
      <c r="T288" s="16">
        <f t="shared" si="127"/>
        <v>2029</v>
      </c>
      <c r="U288" s="16">
        <f>F288+Proben_Infos!$G$3</f>
        <v>2021.58719030015</v>
      </c>
      <c r="V288" s="16">
        <f t="shared" si="128"/>
        <v>64.900000000000006</v>
      </c>
      <c r="W288" s="16" t="str">
        <f t="shared" si="129"/>
        <v>GC_PBMZ_215_RI_2022</v>
      </c>
      <c r="X288" s="16">
        <f>Proben_Infos!$A$3</f>
        <v>72100736</v>
      </c>
      <c r="Y288" s="16" t="str">
        <f>IF(ISNA(VLOOKUP(D288,Proben_Infos!C:E,3,0)),"",VLOOKUP(D288,Proben_Infos!C:E,3,0))</f>
        <v/>
      </c>
      <c r="Z288" s="16" t="str">
        <f t="shared" si="130"/>
        <v>215-22.6</v>
      </c>
      <c r="AA288" s="16" t="str">
        <f t="shared" si="131"/>
        <v>215-22.7</v>
      </c>
      <c r="AB288" s="16" t="str">
        <f t="shared" si="132"/>
        <v>215-22.5</v>
      </c>
      <c r="AC288" s="16" t="str">
        <f t="shared" si="133"/>
        <v>215-22.8</v>
      </c>
      <c r="AD288" s="16" t="str">
        <f t="shared" si="134"/>
        <v>215-22.4</v>
      </c>
      <c r="AE288" s="16">
        <f t="shared" si="135"/>
        <v>21</v>
      </c>
      <c r="AF288" s="16" t="str">
        <f t="shared" si="136"/>
        <v>GC_PBMZ_215_RI_2022</v>
      </c>
      <c r="AG288" s="16" t="str">
        <f t="shared" si="137"/>
        <v/>
      </c>
      <c r="AH288" s="16" t="str">
        <f t="shared" si="138"/>
        <v>T</v>
      </c>
      <c r="AI288" s="16" t="str">
        <f>IF(ISNA(VLOOKUP(D288,Proben_Infos!L:O,3,0)),"",VLOOKUP(D288,Proben_Infos!L:O,3,0))</f>
        <v/>
      </c>
      <c r="AJ288" s="16" t="str">
        <f t="shared" si="139"/>
        <v/>
      </c>
      <c r="AK288" s="16">
        <f t="shared" si="140"/>
        <v>5</v>
      </c>
      <c r="AL288" s="16" t="str">
        <f t="shared" si="141"/>
        <v/>
      </c>
      <c r="AM288" s="16" t="str">
        <f t="shared" si="145"/>
        <v/>
      </c>
      <c r="AN288" s="16">
        <f t="shared" si="142"/>
        <v>2</v>
      </c>
      <c r="AO288" s="16">
        <f t="shared" si="143"/>
        <v>5</v>
      </c>
      <c r="AP288" s="16">
        <f t="shared" si="146"/>
        <v>5</v>
      </c>
    </row>
    <row r="289" spans="1:42" x14ac:dyDescent="0.25">
      <c r="A289" s="16" t="str">
        <f t="shared" si="144"/>
        <v>195-22.7</v>
      </c>
      <c r="B289" s="2">
        <v>22.674543955377398</v>
      </c>
      <c r="C289" s="2">
        <v>195</v>
      </c>
      <c r="D289" s="2" t="s">
        <v>638</v>
      </c>
      <c r="E289" s="2">
        <v>1861</v>
      </c>
      <c r="F289" s="2">
        <v>2029.60281689916</v>
      </c>
      <c r="G289" s="2">
        <v>59.616843085508499</v>
      </c>
      <c r="H289" s="2" t="s">
        <v>639</v>
      </c>
      <c r="I289" s="2" t="s">
        <v>640</v>
      </c>
      <c r="J289" s="2" t="s">
        <v>5</v>
      </c>
      <c r="K289" s="2">
        <v>1195478.83935797</v>
      </c>
      <c r="L289" s="2">
        <v>113832.868060005</v>
      </c>
      <c r="M289" s="16" t="str">
        <f>IF(ISERROR(VLOOKUP(A289,BW_2021_04_19!A:K,11,FALSE))=TRUE,(IF(ISERROR(VLOOKUP((CONCATENATE(ROUND(C289,0),"-",ROUND(B289-0.1,1))),BW_2021_04_19!A:K,11,FALSE))=TRUE,(IF(ISERROR(VLOOKUP((CONCATENATE(ROUND(C289,0),"-",ROUND(B289+0.1,1))),BW_2021_04_19!A:K,11,FALSE))=TRUE,(IF(ISERROR(VLOOKUP((CONCATENATE(ROUND(C289,0),"-",ROUND(B289-0.2,1))),BW_2021_04_19!A:K,11,FALSE))=TRUE, (IF(ISERROR(VLOOKUP((CONCATENATE(ROUND(C289,0),"-",ROUND(B289+0.2,1))),BW_2021_04_19!A:K,11,FALSE))=TRUE,"0",VLOOKUP((CONCATENATE(ROUND(C289,0),"-",ROUND(B289+0.2,1))),BW_2021_04_19!A:K,11,FALSE))),VLOOKUP((CONCATENATE(ROUND(C289,0),"-",ROUND(B289-0.2,1))),BW_2021_04_19!A:K,11,FALSE))),VLOOKUP((CONCATENATE(ROUND(C289,0),"-",ROUND(B289+0.1,1))),BW_2021_04_19!A:K,11,FALSE))),VLOOKUP((CONCATENATE(ROUND(C289,0),"-",ROUND(B289-0.1,1))),BW_2021_04_19!A:K,11,FALSE))),VLOOKUP(A289,BW_2021_04_19!A:K,11,FALSE))</f>
        <v>0</v>
      </c>
      <c r="N289" s="16" t="str">
        <f t="shared" si="124"/>
        <v>0</v>
      </c>
      <c r="O289" s="16">
        <f t="shared" si="125"/>
        <v>1195479</v>
      </c>
      <c r="P289" s="16">
        <f>IF(O289="0","0",O289*1000/Proben_Infos!$J$3*Proben_Infos!$K$3*(0.05/Proben_Infos!$L$3)*(0.001/Proben_Infos!$M$3))</f>
        <v>4781916</v>
      </c>
      <c r="Q289" s="16">
        <f>ROUND(100/Proben_Infos!$H$3*P289,0)</f>
        <v>108</v>
      </c>
      <c r="R289" s="16">
        <f>B289+Proben_Infos!$D$3</f>
        <v>22.666643955377399</v>
      </c>
      <c r="S289" s="16" t="str">
        <f t="shared" si="126"/>
        <v>195-22.7</v>
      </c>
      <c r="T289" s="16">
        <f t="shared" si="127"/>
        <v>1861</v>
      </c>
      <c r="U289" s="16">
        <f>F289+Proben_Infos!$G$3</f>
        <v>2028.60281689916</v>
      </c>
      <c r="V289" s="16">
        <f t="shared" si="128"/>
        <v>59.6</v>
      </c>
      <c r="W289" s="16" t="str">
        <f t="shared" si="129"/>
        <v>GC_PBMZ_195_RI_2029</v>
      </c>
      <c r="X289" s="16">
        <f>Proben_Infos!$A$3</f>
        <v>72100736</v>
      </c>
      <c r="Y289" s="16" t="str">
        <f>IF(ISNA(VLOOKUP(D289,Proben_Infos!C:E,3,0)),"",VLOOKUP(D289,Proben_Infos!C:E,3,0))</f>
        <v/>
      </c>
      <c r="Z289" s="16" t="str">
        <f t="shared" si="130"/>
        <v>195-22.7</v>
      </c>
      <c r="AA289" s="16" t="str">
        <f t="shared" si="131"/>
        <v>195-22.8</v>
      </c>
      <c r="AB289" s="16" t="str">
        <f t="shared" si="132"/>
        <v>195-22.6</v>
      </c>
      <c r="AC289" s="16" t="str">
        <f t="shared" si="133"/>
        <v>195-22.9</v>
      </c>
      <c r="AD289" s="16" t="str">
        <f t="shared" si="134"/>
        <v>195-22.5</v>
      </c>
      <c r="AE289" s="16">
        <f t="shared" si="135"/>
        <v>108</v>
      </c>
      <c r="AF289" s="16" t="str">
        <f t="shared" si="136"/>
        <v>GC_PBMZ_195_RI_2029</v>
      </c>
      <c r="AG289" s="16" t="str">
        <f t="shared" si="137"/>
        <v/>
      </c>
      <c r="AH289" s="16" t="str">
        <f t="shared" si="138"/>
        <v/>
      </c>
      <c r="AI289" s="16" t="str">
        <f>IF(ISNA(VLOOKUP(D289,Proben_Infos!L:O,3,0)),"",VLOOKUP(D289,Proben_Infos!L:O,3,0))</f>
        <v/>
      </c>
      <c r="AJ289" s="16" t="str">
        <f t="shared" si="139"/>
        <v/>
      </c>
      <c r="AK289" s="16">
        <f t="shared" si="140"/>
        <v>5</v>
      </c>
      <c r="AL289" s="16">
        <f t="shared" si="141"/>
        <v>4</v>
      </c>
      <c r="AM289" s="16">
        <f t="shared" si="145"/>
        <v>3</v>
      </c>
      <c r="AN289" s="16">
        <f t="shared" si="142"/>
        <v>2</v>
      </c>
      <c r="AO289" s="16">
        <f t="shared" si="143"/>
        <v>5</v>
      </c>
      <c r="AP289" s="16">
        <f t="shared" si="146"/>
        <v>5</v>
      </c>
    </row>
    <row r="290" spans="1:42" x14ac:dyDescent="0.25">
      <c r="A290" s="16" t="str">
        <f t="shared" si="144"/>
        <v>215-22.7</v>
      </c>
      <c r="B290" s="2">
        <v>22.7296154876773</v>
      </c>
      <c r="C290" s="2">
        <v>215</v>
      </c>
      <c r="D290" s="2" t="s">
        <v>1887</v>
      </c>
      <c r="E290" s="2">
        <v>1470</v>
      </c>
      <c r="F290" s="2">
        <v>2035.28762023335</v>
      </c>
      <c r="G290" s="2">
        <v>61.889244240694701</v>
      </c>
      <c r="H290" s="2" t="s">
        <v>1888</v>
      </c>
      <c r="I290" s="2" t="s">
        <v>1889</v>
      </c>
      <c r="J290" s="2" t="s">
        <v>5</v>
      </c>
      <c r="K290" s="2">
        <v>458872.17543850001</v>
      </c>
      <c r="L290" s="2">
        <v>93658.933740548498</v>
      </c>
      <c r="M290" s="16" t="str">
        <f>IF(ISERROR(VLOOKUP(A290,BW_2021_04_19!A:K,11,FALSE))=TRUE,(IF(ISERROR(VLOOKUP((CONCATENATE(ROUND(C290,0),"-",ROUND(B290-0.1,1))),BW_2021_04_19!A:K,11,FALSE))=TRUE,(IF(ISERROR(VLOOKUP((CONCATENATE(ROUND(C290,0),"-",ROUND(B290+0.1,1))),BW_2021_04_19!A:K,11,FALSE))=TRUE,(IF(ISERROR(VLOOKUP((CONCATENATE(ROUND(C290,0),"-",ROUND(B290-0.2,1))),BW_2021_04_19!A:K,11,FALSE))=TRUE, (IF(ISERROR(VLOOKUP((CONCATENATE(ROUND(C290,0),"-",ROUND(B290+0.2,1))),BW_2021_04_19!A:K,11,FALSE))=TRUE,"0",VLOOKUP((CONCATENATE(ROUND(C290,0),"-",ROUND(B290+0.2,1))),BW_2021_04_19!A:K,11,FALSE))),VLOOKUP((CONCATENATE(ROUND(C290,0),"-",ROUND(B290-0.2,1))),BW_2021_04_19!A:K,11,FALSE))),VLOOKUP((CONCATENATE(ROUND(C290,0),"-",ROUND(B290+0.1,1))),BW_2021_04_19!A:K,11,FALSE))),VLOOKUP((CONCATENATE(ROUND(C290,0),"-",ROUND(B290-0.1,1))),BW_2021_04_19!A:K,11,FALSE))),VLOOKUP(A290,BW_2021_04_19!A:K,11,FALSE))</f>
        <v>0</v>
      </c>
      <c r="N290" s="16" t="str">
        <f t="shared" si="124"/>
        <v>0</v>
      </c>
      <c r="O290" s="16">
        <f t="shared" si="125"/>
        <v>458872</v>
      </c>
      <c r="P290" s="16">
        <f>IF(O290="0","0",O290*1000/Proben_Infos!$J$3*Proben_Infos!$K$3*(0.05/Proben_Infos!$L$3)*(0.001/Proben_Infos!$M$3))</f>
        <v>1835488</v>
      </c>
      <c r="Q290" s="16">
        <f>ROUND(100/Proben_Infos!$H$3*P290,0)</f>
        <v>41</v>
      </c>
      <c r="R290" s="16">
        <f>B290+Proben_Infos!$D$3</f>
        <v>22.721715487677301</v>
      </c>
      <c r="S290" s="16" t="str">
        <f t="shared" si="126"/>
        <v>215-22.7</v>
      </c>
      <c r="T290" s="16">
        <f t="shared" si="127"/>
        <v>1470</v>
      </c>
      <c r="U290" s="16">
        <f>F290+Proben_Infos!$G$3</f>
        <v>2034.28762023335</v>
      </c>
      <c r="V290" s="16">
        <f t="shared" si="128"/>
        <v>61.9</v>
      </c>
      <c r="W290" s="16" t="str">
        <f t="shared" si="129"/>
        <v>GC_PBMZ_215_RI_2034</v>
      </c>
      <c r="X290" s="16">
        <f>Proben_Infos!$A$3</f>
        <v>72100736</v>
      </c>
      <c r="Y290" s="16" t="str">
        <f>IF(ISNA(VLOOKUP(D290,Proben_Infos!C:E,3,0)),"",VLOOKUP(D290,Proben_Infos!C:E,3,0))</f>
        <v/>
      </c>
      <c r="Z290" s="16" t="str">
        <f t="shared" si="130"/>
        <v>215-22.7</v>
      </c>
      <c r="AA290" s="16" t="str">
        <f t="shared" si="131"/>
        <v>215-22.8</v>
      </c>
      <c r="AB290" s="16" t="str">
        <f t="shared" si="132"/>
        <v>215-22.6</v>
      </c>
      <c r="AC290" s="16" t="str">
        <f t="shared" si="133"/>
        <v>215-22.9</v>
      </c>
      <c r="AD290" s="16" t="str">
        <f t="shared" si="134"/>
        <v>215-22.5</v>
      </c>
      <c r="AE290" s="16">
        <f t="shared" si="135"/>
        <v>41</v>
      </c>
      <c r="AF290" s="16" t="str">
        <f t="shared" si="136"/>
        <v>GC_PBMZ_215_RI_2034</v>
      </c>
      <c r="AG290" s="16" t="str">
        <f t="shared" si="137"/>
        <v/>
      </c>
      <c r="AH290" s="16" t="str">
        <f t="shared" si="138"/>
        <v/>
      </c>
      <c r="AI290" s="16" t="str">
        <f>IF(ISNA(VLOOKUP(D290,Proben_Infos!L:O,3,0)),"",VLOOKUP(D290,Proben_Infos!L:O,3,0))</f>
        <v/>
      </c>
      <c r="AJ290" s="16" t="str">
        <f t="shared" si="139"/>
        <v/>
      </c>
      <c r="AK290" s="16">
        <f t="shared" si="140"/>
        <v>5</v>
      </c>
      <c r="AL290" s="16">
        <f t="shared" si="141"/>
        <v>4</v>
      </c>
      <c r="AM290" s="16">
        <f t="shared" si="145"/>
        <v>3</v>
      </c>
      <c r="AN290" s="16">
        <f t="shared" si="142"/>
        <v>2</v>
      </c>
      <c r="AO290" s="16">
        <f t="shared" si="143"/>
        <v>5</v>
      </c>
      <c r="AP290" s="16">
        <f t="shared" si="146"/>
        <v>5</v>
      </c>
    </row>
    <row r="291" spans="1:42" x14ac:dyDescent="0.25">
      <c r="A291" s="16" t="str">
        <f t="shared" si="144"/>
        <v>92-22.8</v>
      </c>
      <c r="B291" s="2">
        <v>22.811436285084</v>
      </c>
      <c r="C291" s="2">
        <v>92</v>
      </c>
      <c r="D291" s="2" t="s">
        <v>942</v>
      </c>
      <c r="E291" s="2">
        <v>1637</v>
      </c>
      <c r="F291" s="2">
        <v>2043.7336380301799</v>
      </c>
      <c r="G291" s="2">
        <v>50.1676460966005</v>
      </c>
      <c r="H291" s="2" t="s">
        <v>943</v>
      </c>
      <c r="I291" s="2" t="s">
        <v>800</v>
      </c>
      <c r="J291" s="2" t="s">
        <v>5</v>
      </c>
      <c r="K291" s="2">
        <v>675758.678089094</v>
      </c>
      <c r="L291" s="2">
        <v>93044.234235499403</v>
      </c>
      <c r="M291" s="16" t="str">
        <f>IF(ISERROR(VLOOKUP(A291,BW_2021_04_19!A:K,11,FALSE))=TRUE,(IF(ISERROR(VLOOKUP((CONCATENATE(ROUND(C291,0),"-",ROUND(B291-0.1,1))),BW_2021_04_19!A:K,11,FALSE))=TRUE,(IF(ISERROR(VLOOKUP((CONCATENATE(ROUND(C291,0),"-",ROUND(B291+0.1,1))),BW_2021_04_19!A:K,11,FALSE))=TRUE,(IF(ISERROR(VLOOKUP((CONCATENATE(ROUND(C291,0),"-",ROUND(B291-0.2,1))),BW_2021_04_19!A:K,11,FALSE))=TRUE, (IF(ISERROR(VLOOKUP((CONCATENATE(ROUND(C291,0),"-",ROUND(B291+0.2,1))),BW_2021_04_19!A:K,11,FALSE))=TRUE,"0",VLOOKUP((CONCATENATE(ROUND(C291,0),"-",ROUND(B291+0.2,1))),BW_2021_04_19!A:K,11,FALSE))),VLOOKUP((CONCATENATE(ROUND(C291,0),"-",ROUND(B291-0.2,1))),BW_2021_04_19!A:K,11,FALSE))),VLOOKUP((CONCATENATE(ROUND(C291,0),"-",ROUND(B291+0.1,1))),BW_2021_04_19!A:K,11,FALSE))),VLOOKUP((CONCATENATE(ROUND(C291,0),"-",ROUND(B291-0.1,1))),BW_2021_04_19!A:K,11,FALSE))),VLOOKUP(A291,BW_2021_04_19!A:K,11,FALSE))</f>
        <v>0</v>
      </c>
      <c r="N291" s="16" t="str">
        <f t="shared" si="124"/>
        <v>0</v>
      </c>
      <c r="O291" s="16">
        <f t="shared" si="125"/>
        <v>675759</v>
      </c>
      <c r="P291" s="16">
        <f>IF(O291="0","0",O291*1000/Proben_Infos!$J$3*Proben_Infos!$K$3*(0.05/Proben_Infos!$L$3)*(0.001/Proben_Infos!$M$3))</f>
        <v>2703036</v>
      </c>
      <c r="Q291" s="16">
        <f>ROUND(100/Proben_Infos!$H$3*P291,0)</f>
        <v>61</v>
      </c>
      <c r="R291" s="16">
        <f>B291+Proben_Infos!$D$3</f>
        <v>22.803536285084</v>
      </c>
      <c r="S291" s="16" t="str">
        <f t="shared" si="126"/>
        <v>92-22.8</v>
      </c>
      <c r="T291" s="16">
        <f t="shared" si="127"/>
        <v>1637</v>
      </c>
      <c r="U291" s="16">
        <f>F291+Proben_Infos!$G$3</f>
        <v>2042.7336380301799</v>
      </c>
      <c r="V291" s="16">
        <f t="shared" si="128"/>
        <v>50.2</v>
      </c>
      <c r="W291" s="16" t="str">
        <f t="shared" si="129"/>
        <v>GC_PBMZ_92_RI_2043</v>
      </c>
      <c r="X291" s="16">
        <f>Proben_Infos!$A$3</f>
        <v>72100736</v>
      </c>
      <c r="Y291" s="16" t="str">
        <f>IF(ISNA(VLOOKUP(D291,Proben_Infos!C:E,3,0)),"",VLOOKUP(D291,Proben_Infos!C:E,3,0))</f>
        <v/>
      </c>
      <c r="Z291" s="16" t="str">
        <f t="shared" si="130"/>
        <v>92-22.8</v>
      </c>
      <c r="AA291" s="16" t="str">
        <f t="shared" si="131"/>
        <v>92-22.9</v>
      </c>
      <c r="AB291" s="16" t="str">
        <f t="shared" si="132"/>
        <v>92-22.7</v>
      </c>
      <c r="AC291" s="16" t="str">
        <f t="shared" si="133"/>
        <v>92-23</v>
      </c>
      <c r="AD291" s="16" t="str">
        <f t="shared" si="134"/>
        <v>92-22.6</v>
      </c>
      <c r="AE291" s="16">
        <f t="shared" si="135"/>
        <v>61</v>
      </c>
      <c r="AF291" s="16" t="str">
        <f t="shared" si="136"/>
        <v>GC_PBMZ_92_RI_2043</v>
      </c>
      <c r="AG291" s="16" t="str">
        <f t="shared" si="137"/>
        <v/>
      </c>
      <c r="AH291" s="16" t="str">
        <f t="shared" si="138"/>
        <v/>
      </c>
      <c r="AI291" s="16" t="str">
        <f>IF(ISNA(VLOOKUP(D291,Proben_Infos!L:O,3,0)),"",VLOOKUP(D291,Proben_Infos!L:O,3,0))</f>
        <v/>
      </c>
      <c r="AJ291" s="16" t="str">
        <f t="shared" si="139"/>
        <v/>
      </c>
      <c r="AK291" s="16">
        <f t="shared" si="140"/>
        <v>5</v>
      </c>
      <c r="AL291" s="16">
        <f t="shared" si="141"/>
        <v>4</v>
      </c>
      <c r="AM291" s="16">
        <f t="shared" si="145"/>
        <v>3</v>
      </c>
      <c r="AN291" s="16">
        <f t="shared" si="142"/>
        <v>2</v>
      </c>
      <c r="AO291" s="16">
        <f t="shared" si="143"/>
        <v>5</v>
      </c>
      <c r="AP291" s="16">
        <f t="shared" si="146"/>
        <v>5</v>
      </c>
    </row>
    <row r="292" spans="1:42" x14ac:dyDescent="0.25">
      <c r="A292" s="16" t="str">
        <f t="shared" si="144"/>
        <v>191-22.8</v>
      </c>
      <c r="B292" s="2">
        <v>22.815103207780901</v>
      </c>
      <c r="C292" s="2">
        <v>190.90000915527301</v>
      </c>
      <c r="D292" s="2" t="s">
        <v>313</v>
      </c>
      <c r="E292" s="2">
        <v>2434</v>
      </c>
      <c r="F292" s="2">
        <v>2044.1121590827499</v>
      </c>
      <c r="G292" s="2">
        <v>75.686368735368504</v>
      </c>
      <c r="H292" s="2" t="s">
        <v>314</v>
      </c>
      <c r="I292" s="2" t="s">
        <v>315</v>
      </c>
      <c r="J292" s="2" t="s">
        <v>5</v>
      </c>
      <c r="K292" s="2">
        <v>1676293.05927508</v>
      </c>
      <c r="L292" s="2">
        <v>435874.376845969</v>
      </c>
      <c r="M292" s="16" t="str">
        <f>IF(ISERROR(VLOOKUP(A292,BW_2021_04_19!A:K,11,FALSE))=TRUE,(IF(ISERROR(VLOOKUP((CONCATENATE(ROUND(C292,0),"-",ROUND(B292-0.1,1))),BW_2021_04_19!A:K,11,FALSE))=TRUE,(IF(ISERROR(VLOOKUP((CONCATENATE(ROUND(C292,0),"-",ROUND(B292+0.1,1))),BW_2021_04_19!A:K,11,FALSE))=TRUE,(IF(ISERROR(VLOOKUP((CONCATENATE(ROUND(C292,0),"-",ROUND(B292-0.2,1))),BW_2021_04_19!A:K,11,FALSE))=TRUE, (IF(ISERROR(VLOOKUP((CONCATENATE(ROUND(C292,0),"-",ROUND(B292+0.2,1))),BW_2021_04_19!A:K,11,FALSE))=TRUE,"0",VLOOKUP((CONCATENATE(ROUND(C292,0),"-",ROUND(B292+0.2,1))),BW_2021_04_19!A:K,11,FALSE))),VLOOKUP((CONCATENATE(ROUND(C292,0),"-",ROUND(B292-0.2,1))),BW_2021_04_19!A:K,11,FALSE))),VLOOKUP((CONCATENATE(ROUND(C292,0),"-",ROUND(B292+0.1,1))),BW_2021_04_19!A:K,11,FALSE))),VLOOKUP((CONCATENATE(ROUND(C292,0),"-",ROUND(B292-0.1,1))),BW_2021_04_19!A:K,11,FALSE))),VLOOKUP(A292,BW_2021_04_19!A:K,11,FALSE))</f>
        <v>0</v>
      </c>
      <c r="N292" s="16" t="str">
        <f t="shared" si="124"/>
        <v>0</v>
      </c>
      <c r="O292" s="16">
        <f t="shared" si="125"/>
        <v>1676293</v>
      </c>
      <c r="P292" s="16">
        <f>IF(O292="0","0",O292*1000/Proben_Infos!$J$3*Proben_Infos!$K$3*(0.05/Proben_Infos!$L$3)*(0.001/Proben_Infos!$M$3))</f>
        <v>6705172</v>
      </c>
      <c r="Q292" s="16">
        <f>ROUND(100/Proben_Infos!$H$3*P292,0)</f>
        <v>151</v>
      </c>
      <c r="R292" s="16">
        <f>B292+Proben_Infos!$D$3</f>
        <v>22.807203207780901</v>
      </c>
      <c r="S292" s="16" t="str">
        <f t="shared" si="126"/>
        <v>191-22.8</v>
      </c>
      <c r="T292" s="16">
        <f t="shared" si="127"/>
        <v>2434</v>
      </c>
      <c r="U292" s="16">
        <f>F292+Proben_Infos!$G$3</f>
        <v>2043.1121590827499</v>
      </c>
      <c r="V292" s="16">
        <f t="shared" si="128"/>
        <v>75.7</v>
      </c>
      <c r="W292" s="16" t="str">
        <f t="shared" si="129"/>
        <v>GC_PBMZ_191_RI_2043</v>
      </c>
      <c r="X292" s="16">
        <f>Proben_Infos!$A$3</f>
        <v>72100736</v>
      </c>
      <c r="Y292" s="16" t="str">
        <f>IF(ISNA(VLOOKUP(D292,Proben_Infos!C:E,3,0)),"",VLOOKUP(D292,Proben_Infos!C:E,3,0))</f>
        <v/>
      </c>
      <c r="Z292" s="16" t="str">
        <f t="shared" si="130"/>
        <v>191-22.8</v>
      </c>
      <c r="AA292" s="16" t="str">
        <f t="shared" si="131"/>
        <v>191-22.9</v>
      </c>
      <c r="AB292" s="16" t="str">
        <f t="shared" si="132"/>
        <v>191-22.7</v>
      </c>
      <c r="AC292" s="16" t="str">
        <f t="shared" si="133"/>
        <v>191-23</v>
      </c>
      <c r="AD292" s="16" t="str">
        <f t="shared" si="134"/>
        <v>191-22.6</v>
      </c>
      <c r="AE292" s="16">
        <f t="shared" si="135"/>
        <v>151</v>
      </c>
      <c r="AF292" s="16" t="str">
        <f t="shared" si="136"/>
        <v>GC_PBMZ_191_RI_2043</v>
      </c>
      <c r="AG292" s="16" t="str">
        <f t="shared" si="137"/>
        <v/>
      </c>
      <c r="AH292" s="16" t="str">
        <f t="shared" si="138"/>
        <v/>
      </c>
      <c r="AI292" s="16" t="str">
        <f>IF(ISNA(VLOOKUP(D292,Proben_Infos!L:O,3,0)),"",VLOOKUP(D292,Proben_Infos!L:O,3,0))</f>
        <v/>
      </c>
      <c r="AJ292" s="16" t="str">
        <f t="shared" si="139"/>
        <v/>
      </c>
      <c r="AK292" s="16">
        <f t="shared" si="140"/>
        <v>5</v>
      </c>
      <c r="AL292" s="16">
        <f t="shared" si="141"/>
        <v>4</v>
      </c>
      <c r="AM292" s="16">
        <f t="shared" si="145"/>
        <v>3</v>
      </c>
      <c r="AN292" s="16">
        <f t="shared" si="142"/>
        <v>2</v>
      </c>
      <c r="AO292" s="16">
        <f t="shared" si="143"/>
        <v>5</v>
      </c>
      <c r="AP292" s="16">
        <f t="shared" si="146"/>
        <v>5</v>
      </c>
    </row>
    <row r="293" spans="1:42" x14ac:dyDescent="0.25">
      <c r="A293" s="16" t="str">
        <f t="shared" si="144"/>
        <v>92-22.9</v>
      </c>
      <c r="B293" s="2">
        <v>22.8825469635876</v>
      </c>
      <c r="C293" s="2">
        <v>92.099998474121094</v>
      </c>
      <c r="D293" s="2" t="s">
        <v>260</v>
      </c>
      <c r="E293" s="2">
        <v>2072</v>
      </c>
      <c r="F293" s="2">
        <v>2051.07409516603</v>
      </c>
      <c r="G293" s="2">
        <v>57.7764165962612</v>
      </c>
      <c r="H293" s="2" t="s">
        <v>261</v>
      </c>
      <c r="I293" s="2" t="s">
        <v>229</v>
      </c>
      <c r="J293" s="2" t="s">
        <v>5</v>
      </c>
      <c r="K293" s="2">
        <v>713411.30004566396</v>
      </c>
      <c r="L293" s="2">
        <v>79119.674616318996</v>
      </c>
      <c r="M293" s="16" t="str">
        <f>IF(ISERROR(VLOOKUP(A293,BW_2021_04_19!A:K,11,FALSE))=TRUE,(IF(ISERROR(VLOOKUP((CONCATENATE(ROUND(C293,0),"-",ROUND(B293-0.1,1))),BW_2021_04_19!A:K,11,FALSE))=TRUE,(IF(ISERROR(VLOOKUP((CONCATENATE(ROUND(C293,0),"-",ROUND(B293+0.1,1))),BW_2021_04_19!A:K,11,FALSE))=TRUE,(IF(ISERROR(VLOOKUP((CONCATENATE(ROUND(C293,0),"-",ROUND(B293-0.2,1))),BW_2021_04_19!A:K,11,FALSE))=TRUE, (IF(ISERROR(VLOOKUP((CONCATENATE(ROUND(C293,0),"-",ROUND(B293+0.2,1))),BW_2021_04_19!A:K,11,FALSE))=TRUE,"0",VLOOKUP((CONCATENATE(ROUND(C293,0),"-",ROUND(B293+0.2,1))),BW_2021_04_19!A:K,11,FALSE))),VLOOKUP((CONCATENATE(ROUND(C293,0),"-",ROUND(B293-0.2,1))),BW_2021_04_19!A:K,11,FALSE))),VLOOKUP((CONCATENATE(ROUND(C293,0),"-",ROUND(B293+0.1,1))),BW_2021_04_19!A:K,11,FALSE))),VLOOKUP((CONCATENATE(ROUND(C293,0),"-",ROUND(B293-0.1,1))),BW_2021_04_19!A:K,11,FALSE))),VLOOKUP(A293,BW_2021_04_19!A:K,11,FALSE))</f>
        <v>0</v>
      </c>
      <c r="N293" s="16" t="str">
        <f t="shared" si="124"/>
        <v>0</v>
      </c>
      <c r="O293" s="16">
        <f t="shared" si="125"/>
        <v>713411</v>
      </c>
      <c r="P293" s="16">
        <f>IF(O293="0","0",O293*1000/Proben_Infos!$J$3*Proben_Infos!$K$3*(0.05/Proben_Infos!$L$3)*(0.001/Proben_Infos!$M$3))</f>
        <v>2853644</v>
      </c>
      <c r="Q293" s="16">
        <f>ROUND(100/Proben_Infos!$H$3*P293,0)</f>
        <v>64</v>
      </c>
      <c r="R293" s="16">
        <f>B293+Proben_Infos!$D$3</f>
        <v>22.874646963587601</v>
      </c>
      <c r="S293" s="16" t="str">
        <f t="shared" si="126"/>
        <v>92-22.9</v>
      </c>
      <c r="T293" s="16">
        <f t="shared" si="127"/>
        <v>2072</v>
      </c>
      <c r="U293" s="16">
        <f>F293+Proben_Infos!$G$3</f>
        <v>2050.07409516603</v>
      </c>
      <c r="V293" s="16">
        <f t="shared" si="128"/>
        <v>57.8</v>
      </c>
      <c r="W293" s="16" t="str">
        <f t="shared" si="129"/>
        <v>GC_PBMZ_92_RI_2050</v>
      </c>
      <c r="X293" s="16">
        <f>Proben_Infos!$A$3</f>
        <v>72100736</v>
      </c>
      <c r="Y293" s="16" t="str">
        <f>IF(ISNA(VLOOKUP(D293,Proben_Infos!C:E,3,0)),"",VLOOKUP(D293,Proben_Infos!C:E,3,0))</f>
        <v/>
      </c>
      <c r="Z293" s="16" t="str">
        <f t="shared" si="130"/>
        <v>92-22.9</v>
      </c>
      <c r="AA293" s="16" t="str">
        <f t="shared" si="131"/>
        <v>92-23</v>
      </c>
      <c r="AB293" s="16" t="str">
        <f t="shared" si="132"/>
        <v>92-22.8</v>
      </c>
      <c r="AC293" s="16" t="str">
        <f t="shared" si="133"/>
        <v>92-23.1</v>
      </c>
      <c r="AD293" s="16" t="str">
        <f t="shared" si="134"/>
        <v>92-22.7</v>
      </c>
      <c r="AE293" s="16">
        <f t="shared" si="135"/>
        <v>64</v>
      </c>
      <c r="AF293" s="16" t="str">
        <f t="shared" si="136"/>
        <v>GC_PBMZ_92_RI_2050</v>
      </c>
      <c r="AG293" s="16" t="str">
        <f t="shared" si="137"/>
        <v/>
      </c>
      <c r="AH293" s="16" t="str">
        <f t="shared" si="138"/>
        <v/>
      </c>
      <c r="AI293" s="16" t="str">
        <f>IF(ISNA(VLOOKUP(D293,Proben_Infos!L:O,3,0)),"",VLOOKUP(D293,Proben_Infos!L:O,3,0))</f>
        <v/>
      </c>
      <c r="AJ293" s="16" t="str">
        <f t="shared" si="139"/>
        <v/>
      </c>
      <c r="AK293" s="16">
        <f t="shared" si="140"/>
        <v>5</v>
      </c>
      <c r="AL293" s="16" t="str">
        <f t="shared" si="141"/>
        <v/>
      </c>
      <c r="AM293" s="16">
        <f t="shared" si="145"/>
        <v>3</v>
      </c>
      <c r="AN293" s="16">
        <f t="shared" si="142"/>
        <v>2</v>
      </c>
      <c r="AO293" s="16">
        <f t="shared" si="143"/>
        <v>5</v>
      </c>
      <c r="AP293" s="16">
        <f t="shared" si="146"/>
        <v>5</v>
      </c>
    </row>
    <row r="294" spans="1:42" x14ac:dyDescent="0.25">
      <c r="A294" s="16" t="str">
        <f t="shared" si="144"/>
        <v>243-23</v>
      </c>
      <c r="B294" s="2">
        <v>22.9505671621544</v>
      </c>
      <c r="C294" s="2">
        <v>243</v>
      </c>
      <c r="D294" s="2" t="s">
        <v>226</v>
      </c>
      <c r="E294" s="2">
        <v>1851</v>
      </c>
      <c r="F294" s="2">
        <v>2058.0955350180898</v>
      </c>
      <c r="G294" s="2">
        <v>51.866930848088103</v>
      </c>
      <c r="H294" s="2" t="s">
        <v>227</v>
      </c>
      <c r="I294" s="2" t="s">
        <v>228</v>
      </c>
      <c r="J294" s="2" t="s">
        <v>5</v>
      </c>
      <c r="K294" s="2">
        <v>21923.713105144201</v>
      </c>
      <c r="L294" s="2">
        <v>15974.4989093475</v>
      </c>
      <c r="M294" s="16" t="str">
        <f>IF(ISERROR(VLOOKUP(A294,BW_2021_04_19!A:K,11,FALSE))=TRUE,(IF(ISERROR(VLOOKUP((CONCATENATE(ROUND(C294,0),"-",ROUND(B294-0.1,1))),BW_2021_04_19!A:K,11,FALSE))=TRUE,(IF(ISERROR(VLOOKUP((CONCATENATE(ROUND(C294,0),"-",ROUND(B294+0.1,1))),BW_2021_04_19!A:K,11,FALSE))=TRUE,(IF(ISERROR(VLOOKUP((CONCATENATE(ROUND(C294,0),"-",ROUND(B294-0.2,1))),BW_2021_04_19!A:K,11,FALSE))=TRUE, (IF(ISERROR(VLOOKUP((CONCATENATE(ROUND(C294,0),"-",ROUND(B294+0.2,1))),BW_2021_04_19!A:K,11,FALSE))=TRUE,"0",VLOOKUP((CONCATENATE(ROUND(C294,0),"-",ROUND(B294+0.2,1))),BW_2021_04_19!A:K,11,FALSE))),VLOOKUP((CONCATENATE(ROUND(C294,0),"-",ROUND(B294-0.2,1))),BW_2021_04_19!A:K,11,FALSE))),VLOOKUP((CONCATENATE(ROUND(C294,0),"-",ROUND(B294+0.1,1))),BW_2021_04_19!A:K,11,FALSE))),VLOOKUP((CONCATENATE(ROUND(C294,0),"-",ROUND(B294-0.1,1))),BW_2021_04_19!A:K,11,FALSE))),VLOOKUP(A294,BW_2021_04_19!A:K,11,FALSE))</f>
        <v>0</v>
      </c>
      <c r="N294" s="16" t="str">
        <f t="shared" si="124"/>
        <v>0</v>
      </c>
      <c r="O294" s="16">
        <f t="shared" si="125"/>
        <v>21924</v>
      </c>
      <c r="P294" s="16">
        <f>IF(O294="0","0",O294*1000/Proben_Infos!$J$3*Proben_Infos!$K$3*(0.05/Proben_Infos!$L$3)*(0.001/Proben_Infos!$M$3))</f>
        <v>87696</v>
      </c>
      <c r="Q294" s="16">
        <f>ROUND(100/Proben_Infos!$H$3*P294,0)</f>
        <v>2</v>
      </c>
      <c r="R294" s="16">
        <f>B294+Proben_Infos!$D$3</f>
        <v>22.9426671621544</v>
      </c>
      <c r="S294" s="16" t="str">
        <f t="shared" si="126"/>
        <v>243-22.9</v>
      </c>
      <c r="T294" s="16">
        <f t="shared" si="127"/>
        <v>1851</v>
      </c>
      <c r="U294" s="16">
        <f>F294+Proben_Infos!$G$3</f>
        <v>2057.0955350180898</v>
      </c>
      <c r="V294" s="16">
        <f t="shared" si="128"/>
        <v>51.9</v>
      </c>
      <c r="W294" s="16" t="str">
        <f t="shared" si="129"/>
        <v>GC_PBMZ_243_RI_2057</v>
      </c>
      <c r="X294" s="16">
        <f>Proben_Infos!$A$3</f>
        <v>72100736</v>
      </c>
      <c r="Y294" s="16" t="str">
        <f>IF(ISNA(VLOOKUP(D294,Proben_Infos!C:E,3,0)),"",VLOOKUP(D294,Proben_Infos!C:E,3,0))</f>
        <v/>
      </c>
      <c r="Z294" s="16" t="str">
        <f t="shared" si="130"/>
        <v>243-22.9</v>
      </c>
      <c r="AA294" s="16" t="str">
        <f t="shared" si="131"/>
        <v>243-23</v>
      </c>
      <c r="AB294" s="16" t="str">
        <f t="shared" si="132"/>
        <v>243-22.8</v>
      </c>
      <c r="AC294" s="16" t="str">
        <f t="shared" si="133"/>
        <v>243-23.1</v>
      </c>
      <c r="AD294" s="16" t="str">
        <f t="shared" si="134"/>
        <v>243-22.7</v>
      </c>
      <c r="AE294" s="16">
        <f t="shared" si="135"/>
        <v>2</v>
      </c>
      <c r="AF294" s="16" t="str">
        <f t="shared" si="136"/>
        <v>GC_PBMZ_243_RI_2057</v>
      </c>
      <c r="AG294" s="16" t="str">
        <f t="shared" si="137"/>
        <v/>
      </c>
      <c r="AH294" s="16" t="str">
        <f t="shared" si="138"/>
        <v/>
      </c>
      <c r="AI294" s="16" t="str">
        <f>IF(ISNA(VLOOKUP(D294,Proben_Infos!L:O,3,0)),"",VLOOKUP(D294,Proben_Infos!L:O,3,0))</f>
        <v/>
      </c>
      <c r="AJ294" s="16" t="str">
        <f t="shared" si="139"/>
        <v/>
      </c>
      <c r="AK294" s="16">
        <f t="shared" si="140"/>
        <v>5</v>
      </c>
      <c r="AL294" s="16">
        <f t="shared" si="141"/>
        <v>4</v>
      </c>
      <c r="AM294" s="16">
        <f t="shared" si="145"/>
        <v>3</v>
      </c>
      <c r="AN294" s="16">
        <f t="shared" si="142"/>
        <v>2</v>
      </c>
      <c r="AO294" s="16">
        <f t="shared" si="143"/>
        <v>5</v>
      </c>
      <c r="AP294" s="16">
        <f t="shared" si="146"/>
        <v>5</v>
      </c>
    </row>
    <row r="295" spans="1:42" x14ac:dyDescent="0.25">
      <c r="A295" s="16" t="str">
        <f t="shared" si="144"/>
        <v>200-23.1</v>
      </c>
      <c r="B295" s="2">
        <v>23.070871115473199</v>
      </c>
      <c r="C295" s="2">
        <v>200</v>
      </c>
      <c r="D295" s="2" t="s">
        <v>801</v>
      </c>
      <c r="E295" s="2">
        <v>1840</v>
      </c>
      <c r="F295" s="2">
        <v>2070.5140076187399</v>
      </c>
      <c r="G295" s="2">
        <v>60.005619008564103</v>
      </c>
      <c r="H295" s="2" t="s">
        <v>802</v>
      </c>
      <c r="I295" s="2" t="s">
        <v>803</v>
      </c>
      <c r="J295" s="2" t="s">
        <v>5</v>
      </c>
      <c r="K295" s="2">
        <v>365721.76038498897</v>
      </c>
      <c r="L295" s="2">
        <v>52985.781267035498</v>
      </c>
      <c r="M295" s="16" t="str">
        <f>IF(ISERROR(VLOOKUP(A295,BW_2021_04_19!A:K,11,FALSE))=TRUE,(IF(ISERROR(VLOOKUP((CONCATENATE(ROUND(C295,0),"-",ROUND(B295-0.1,1))),BW_2021_04_19!A:K,11,FALSE))=TRUE,(IF(ISERROR(VLOOKUP((CONCATENATE(ROUND(C295,0),"-",ROUND(B295+0.1,1))),BW_2021_04_19!A:K,11,FALSE))=TRUE,(IF(ISERROR(VLOOKUP((CONCATENATE(ROUND(C295,0),"-",ROUND(B295-0.2,1))),BW_2021_04_19!A:K,11,FALSE))=TRUE, (IF(ISERROR(VLOOKUP((CONCATENATE(ROUND(C295,0),"-",ROUND(B295+0.2,1))),BW_2021_04_19!A:K,11,FALSE))=TRUE,"0",VLOOKUP((CONCATENATE(ROUND(C295,0),"-",ROUND(B295+0.2,1))),BW_2021_04_19!A:K,11,FALSE))),VLOOKUP((CONCATENATE(ROUND(C295,0),"-",ROUND(B295-0.2,1))),BW_2021_04_19!A:K,11,FALSE))),VLOOKUP((CONCATENATE(ROUND(C295,0),"-",ROUND(B295+0.1,1))),BW_2021_04_19!A:K,11,FALSE))),VLOOKUP((CONCATENATE(ROUND(C295,0),"-",ROUND(B295-0.1,1))),BW_2021_04_19!A:K,11,FALSE))),VLOOKUP(A295,BW_2021_04_19!A:K,11,FALSE))</f>
        <v>0</v>
      </c>
      <c r="N295" s="16" t="str">
        <f t="shared" si="124"/>
        <v>0</v>
      </c>
      <c r="O295" s="16">
        <f t="shared" si="125"/>
        <v>365722</v>
      </c>
      <c r="P295" s="16">
        <f>IF(O295="0","0",O295*1000/Proben_Infos!$J$3*Proben_Infos!$K$3*(0.05/Proben_Infos!$L$3)*(0.001/Proben_Infos!$M$3))</f>
        <v>1462888</v>
      </c>
      <c r="Q295" s="16">
        <f>ROUND(100/Proben_Infos!$H$3*P295,0)</f>
        <v>33</v>
      </c>
      <c r="R295" s="16">
        <f>B295+Proben_Infos!$D$3</f>
        <v>23.0629711154732</v>
      </c>
      <c r="S295" s="16" t="str">
        <f t="shared" si="126"/>
        <v>200-23.1</v>
      </c>
      <c r="T295" s="16">
        <f t="shared" si="127"/>
        <v>1840</v>
      </c>
      <c r="U295" s="16">
        <f>F295+Proben_Infos!$G$3</f>
        <v>2069.5140076187399</v>
      </c>
      <c r="V295" s="16">
        <f t="shared" si="128"/>
        <v>60</v>
      </c>
      <c r="W295" s="16" t="str">
        <f t="shared" si="129"/>
        <v>GC_PBMZ_200_RI_2070</v>
      </c>
      <c r="X295" s="16">
        <f>Proben_Infos!$A$3</f>
        <v>72100736</v>
      </c>
      <c r="Y295" s="16" t="str">
        <f>IF(ISNA(VLOOKUP(D295,Proben_Infos!C:E,3,0)),"",VLOOKUP(D295,Proben_Infos!C:E,3,0))</f>
        <v/>
      </c>
      <c r="Z295" s="16" t="str">
        <f t="shared" si="130"/>
        <v>200-23.1</v>
      </c>
      <c r="AA295" s="16" t="str">
        <f t="shared" si="131"/>
        <v>200-23.2</v>
      </c>
      <c r="AB295" s="16" t="str">
        <f t="shared" si="132"/>
        <v>200-23</v>
      </c>
      <c r="AC295" s="16" t="str">
        <f t="shared" si="133"/>
        <v>200-23.3</v>
      </c>
      <c r="AD295" s="16" t="str">
        <f t="shared" si="134"/>
        <v>200-22.9</v>
      </c>
      <c r="AE295" s="16">
        <f t="shared" si="135"/>
        <v>33</v>
      </c>
      <c r="AF295" s="16" t="str">
        <f t="shared" si="136"/>
        <v>GC_PBMZ_200_RI_2070</v>
      </c>
      <c r="AG295" s="16" t="str">
        <f t="shared" si="137"/>
        <v/>
      </c>
      <c r="AH295" s="16" t="str">
        <f t="shared" si="138"/>
        <v/>
      </c>
      <c r="AI295" s="16" t="str">
        <f>IF(ISNA(VLOOKUP(D295,Proben_Infos!L:O,3,0)),"",VLOOKUP(D295,Proben_Infos!L:O,3,0))</f>
        <v/>
      </c>
      <c r="AJ295" s="16" t="str">
        <f t="shared" si="139"/>
        <v/>
      </c>
      <c r="AK295" s="16">
        <f t="shared" si="140"/>
        <v>5</v>
      </c>
      <c r="AL295" s="16">
        <f t="shared" si="141"/>
        <v>4</v>
      </c>
      <c r="AM295" s="16">
        <f t="shared" si="145"/>
        <v>3</v>
      </c>
      <c r="AN295" s="16">
        <f t="shared" si="142"/>
        <v>2</v>
      </c>
      <c r="AO295" s="16">
        <f t="shared" si="143"/>
        <v>5</v>
      </c>
      <c r="AP295" s="16">
        <f t="shared" si="146"/>
        <v>5</v>
      </c>
    </row>
    <row r="296" spans="1:42" x14ac:dyDescent="0.25">
      <c r="A296" s="16" t="str">
        <f t="shared" si="144"/>
        <v>74-23.1</v>
      </c>
      <c r="B296" s="2">
        <v>23.1099863697678</v>
      </c>
      <c r="C296" s="2">
        <v>74</v>
      </c>
      <c r="D296" s="2" t="s">
        <v>1568</v>
      </c>
      <c r="E296" s="2">
        <v>1247</v>
      </c>
      <c r="F296" s="2">
        <v>2074.5517112878601</v>
      </c>
      <c r="G296" s="2">
        <v>83.700947828351801</v>
      </c>
      <c r="H296" s="2" t="s">
        <v>1569</v>
      </c>
      <c r="I296" s="2" t="s">
        <v>1570</v>
      </c>
      <c r="J296" s="2" t="s">
        <v>5</v>
      </c>
      <c r="K296" s="2">
        <v>30047.580057346</v>
      </c>
      <c r="L296" s="2">
        <v>12507.2359477027</v>
      </c>
      <c r="M296" s="16" t="str">
        <f>IF(ISERROR(VLOOKUP(A296,BW_2021_04_19!A:K,11,FALSE))=TRUE,(IF(ISERROR(VLOOKUP((CONCATENATE(ROUND(C296,0),"-",ROUND(B296-0.1,1))),BW_2021_04_19!A:K,11,FALSE))=TRUE,(IF(ISERROR(VLOOKUP((CONCATENATE(ROUND(C296,0),"-",ROUND(B296+0.1,1))),BW_2021_04_19!A:K,11,FALSE))=TRUE,(IF(ISERROR(VLOOKUP((CONCATENATE(ROUND(C296,0),"-",ROUND(B296-0.2,1))),BW_2021_04_19!A:K,11,FALSE))=TRUE, (IF(ISERROR(VLOOKUP((CONCATENATE(ROUND(C296,0),"-",ROUND(B296+0.2,1))),BW_2021_04_19!A:K,11,FALSE))=TRUE,"0",VLOOKUP((CONCATENATE(ROUND(C296,0),"-",ROUND(B296+0.2,1))),BW_2021_04_19!A:K,11,FALSE))),VLOOKUP((CONCATENATE(ROUND(C296,0),"-",ROUND(B296-0.2,1))),BW_2021_04_19!A:K,11,FALSE))),VLOOKUP((CONCATENATE(ROUND(C296,0),"-",ROUND(B296+0.1,1))),BW_2021_04_19!A:K,11,FALSE))),VLOOKUP((CONCATENATE(ROUND(C296,0),"-",ROUND(B296-0.1,1))),BW_2021_04_19!A:K,11,FALSE))),VLOOKUP(A296,BW_2021_04_19!A:K,11,FALSE))</f>
        <v>0</v>
      </c>
      <c r="N296" s="16" t="str">
        <f t="shared" si="124"/>
        <v>0</v>
      </c>
      <c r="O296" s="16">
        <f t="shared" si="125"/>
        <v>30048</v>
      </c>
      <c r="P296" s="16">
        <f>IF(O296="0","0",O296*1000/Proben_Infos!$J$3*Proben_Infos!$K$3*(0.05/Proben_Infos!$L$3)*(0.001/Proben_Infos!$M$3))</f>
        <v>120192</v>
      </c>
      <c r="Q296" s="16">
        <f>ROUND(100/Proben_Infos!$H$3*P296,0)</f>
        <v>3</v>
      </c>
      <c r="R296" s="16">
        <f>B296+Proben_Infos!$D$3</f>
        <v>23.1020863697678</v>
      </c>
      <c r="S296" s="16" t="str">
        <f t="shared" si="126"/>
        <v>74-23.1</v>
      </c>
      <c r="T296" s="16">
        <f t="shared" si="127"/>
        <v>1247</v>
      </c>
      <c r="U296" s="16">
        <f>F296+Proben_Infos!$G$3</f>
        <v>2073.5517112878601</v>
      </c>
      <c r="V296" s="16">
        <f t="shared" si="128"/>
        <v>83.7</v>
      </c>
      <c r="W296" s="16" t="str">
        <f t="shared" si="129"/>
        <v>GC_PBMZ_74_RI_2074</v>
      </c>
      <c r="X296" s="16">
        <f>Proben_Infos!$A$3</f>
        <v>72100736</v>
      </c>
      <c r="Y296" s="16" t="str">
        <f>IF(ISNA(VLOOKUP(D296,Proben_Infos!C:E,3,0)),"",VLOOKUP(D296,Proben_Infos!C:E,3,0))</f>
        <v/>
      </c>
      <c r="Z296" s="16" t="str">
        <f t="shared" si="130"/>
        <v>74-23.1</v>
      </c>
      <c r="AA296" s="16" t="str">
        <f t="shared" si="131"/>
        <v>74-23.2</v>
      </c>
      <c r="AB296" s="16" t="str">
        <f t="shared" si="132"/>
        <v>74-23</v>
      </c>
      <c r="AC296" s="16" t="str">
        <f t="shared" si="133"/>
        <v>74-23.3</v>
      </c>
      <c r="AD296" s="16" t="str">
        <f t="shared" si="134"/>
        <v>74-22.9</v>
      </c>
      <c r="AE296" s="16">
        <f t="shared" si="135"/>
        <v>3</v>
      </c>
      <c r="AF296" s="16" t="str">
        <f t="shared" si="136"/>
        <v>GC_PBMZ_74_RI_2074</v>
      </c>
      <c r="AG296" s="16" t="str">
        <f t="shared" si="137"/>
        <v/>
      </c>
      <c r="AH296" s="16" t="str">
        <f t="shared" si="138"/>
        <v/>
      </c>
      <c r="AI296" s="16" t="str">
        <f>IF(ISNA(VLOOKUP(D296,Proben_Infos!L:O,3,0)),"",VLOOKUP(D296,Proben_Infos!L:O,3,0))</f>
        <v/>
      </c>
      <c r="AJ296" s="16" t="str">
        <f t="shared" si="139"/>
        <v/>
      </c>
      <c r="AK296" s="16" t="str">
        <f t="shared" si="140"/>
        <v/>
      </c>
      <c r="AL296" s="16">
        <f t="shared" si="141"/>
        <v>4</v>
      </c>
      <c r="AM296" s="16">
        <f t="shared" si="145"/>
        <v>3</v>
      </c>
      <c r="AN296" s="16">
        <f t="shared" si="142"/>
        <v>2</v>
      </c>
      <c r="AO296" s="16">
        <f t="shared" si="143"/>
        <v>4</v>
      </c>
      <c r="AP296" s="16">
        <f t="shared" si="146"/>
        <v>4</v>
      </c>
    </row>
    <row r="297" spans="1:42" x14ac:dyDescent="0.25">
      <c r="A297" s="16" t="str">
        <f t="shared" si="144"/>
        <v>91-23.2</v>
      </c>
      <c r="B297" s="2">
        <v>23.163964518794899</v>
      </c>
      <c r="C297" s="2">
        <v>91.099998474121094</v>
      </c>
      <c r="D297" s="2" t="s">
        <v>807</v>
      </c>
      <c r="E297" s="2">
        <v>1023</v>
      </c>
      <c r="F297" s="2">
        <v>2080.1236492519402</v>
      </c>
      <c r="G297" s="2">
        <v>74.074214578207005</v>
      </c>
      <c r="H297" s="2" t="s">
        <v>808</v>
      </c>
      <c r="I297" s="2" t="s">
        <v>535</v>
      </c>
      <c r="J297" s="2" t="s">
        <v>5</v>
      </c>
      <c r="K297" s="2">
        <v>119784.66179883201</v>
      </c>
      <c r="L297" s="2">
        <v>60511.547909260902</v>
      </c>
      <c r="M297" s="16" t="str">
        <f>IF(ISERROR(VLOOKUP(A297,BW_2021_04_19!A:K,11,FALSE))=TRUE,(IF(ISERROR(VLOOKUP((CONCATENATE(ROUND(C297,0),"-",ROUND(B297-0.1,1))),BW_2021_04_19!A:K,11,FALSE))=TRUE,(IF(ISERROR(VLOOKUP((CONCATENATE(ROUND(C297,0),"-",ROUND(B297+0.1,1))),BW_2021_04_19!A:K,11,FALSE))=TRUE,(IF(ISERROR(VLOOKUP((CONCATENATE(ROUND(C297,0),"-",ROUND(B297-0.2,1))),BW_2021_04_19!A:K,11,FALSE))=TRUE, (IF(ISERROR(VLOOKUP((CONCATENATE(ROUND(C297,0),"-",ROUND(B297+0.2,1))),BW_2021_04_19!A:K,11,FALSE))=TRUE,"0",VLOOKUP((CONCATENATE(ROUND(C297,0),"-",ROUND(B297+0.2,1))),BW_2021_04_19!A:K,11,FALSE))),VLOOKUP((CONCATENATE(ROUND(C297,0),"-",ROUND(B297-0.2,1))),BW_2021_04_19!A:K,11,FALSE))),VLOOKUP((CONCATENATE(ROUND(C297,0),"-",ROUND(B297+0.1,1))),BW_2021_04_19!A:K,11,FALSE))),VLOOKUP((CONCATENATE(ROUND(C297,0),"-",ROUND(B297-0.1,1))),BW_2021_04_19!A:K,11,FALSE))),VLOOKUP(A297,BW_2021_04_19!A:K,11,FALSE))</f>
        <v>0</v>
      </c>
      <c r="N297" s="16" t="str">
        <f t="shared" si="124"/>
        <v>0</v>
      </c>
      <c r="O297" s="16">
        <f t="shared" si="125"/>
        <v>119785</v>
      </c>
      <c r="P297" s="16">
        <f>IF(O297="0","0",O297*1000/Proben_Infos!$J$3*Proben_Infos!$K$3*(0.05/Proben_Infos!$L$3)*(0.001/Proben_Infos!$M$3))</f>
        <v>479140</v>
      </c>
      <c r="Q297" s="16">
        <f>ROUND(100/Proben_Infos!$H$3*P297,0)</f>
        <v>11</v>
      </c>
      <c r="R297" s="16">
        <f>B297+Proben_Infos!$D$3</f>
        <v>23.156064518794899</v>
      </c>
      <c r="S297" s="16" t="str">
        <f t="shared" si="126"/>
        <v>91-23.2</v>
      </c>
      <c r="T297" s="16">
        <f t="shared" si="127"/>
        <v>1023</v>
      </c>
      <c r="U297" s="16">
        <f>F297+Proben_Infos!$G$3</f>
        <v>2079.1236492519402</v>
      </c>
      <c r="V297" s="16">
        <f t="shared" si="128"/>
        <v>74.099999999999994</v>
      </c>
      <c r="W297" s="16" t="str">
        <f t="shared" si="129"/>
        <v>GC_PBMZ_91_RI_2079</v>
      </c>
      <c r="X297" s="16">
        <f>Proben_Infos!$A$3</f>
        <v>72100736</v>
      </c>
      <c r="Y297" s="16" t="str">
        <f>IF(ISNA(VLOOKUP(D297,Proben_Infos!C:E,3,0)),"",VLOOKUP(D297,Proben_Infos!C:E,3,0))</f>
        <v/>
      </c>
      <c r="Z297" s="16" t="str">
        <f t="shared" si="130"/>
        <v>91-23.2</v>
      </c>
      <c r="AA297" s="16" t="str">
        <f t="shared" si="131"/>
        <v>91-23.3</v>
      </c>
      <c r="AB297" s="16" t="str">
        <f t="shared" si="132"/>
        <v>91-23.1</v>
      </c>
      <c r="AC297" s="16" t="str">
        <f t="shared" si="133"/>
        <v>91-23.4</v>
      </c>
      <c r="AD297" s="16" t="str">
        <f t="shared" si="134"/>
        <v>91-23</v>
      </c>
      <c r="AE297" s="16">
        <f t="shared" si="135"/>
        <v>11</v>
      </c>
      <c r="AF297" s="16" t="str">
        <f t="shared" si="136"/>
        <v>GC_PBMZ_91_RI_2079</v>
      </c>
      <c r="AG297" s="16" t="str">
        <f t="shared" si="137"/>
        <v/>
      </c>
      <c r="AH297" s="16" t="str">
        <f t="shared" si="138"/>
        <v/>
      </c>
      <c r="AI297" s="16" t="str">
        <f>IF(ISNA(VLOOKUP(D297,Proben_Infos!L:O,3,0)),"",VLOOKUP(D297,Proben_Infos!L:O,3,0))</f>
        <v/>
      </c>
      <c r="AJ297" s="16" t="str">
        <f t="shared" si="139"/>
        <v/>
      </c>
      <c r="AK297" s="16">
        <f t="shared" si="140"/>
        <v>5</v>
      </c>
      <c r="AL297" s="16">
        <f t="shared" si="141"/>
        <v>4</v>
      </c>
      <c r="AM297" s="16">
        <f t="shared" si="145"/>
        <v>3</v>
      </c>
      <c r="AN297" s="16">
        <f t="shared" si="142"/>
        <v>2</v>
      </c>
      <c r="AO297" s="16">
        <f t="shared" si="143"/>
        <v>5</v>
      </c>
      <c r="AP297" s="16">
        <f t="shared" si="146"/>
        <v>5</v>
      </c>
    </row>
    <row r="298" spans="1:42" x14ac:dyDescent="0.25">
      <c r="A298" s="16" t="str">
        <f t="shared" si="144"/>
        <v>124-23.2</v>
      </c>
      <c r="B298" s="2">
        <v>23.201876977418099</v>
      </c>
      <c r="C298" s="2">
        <v>124</v>
      </c>
      <c r="D298" s="2" t="s">
        <v>727</v>
      </c>
      <c r="E298" s="2">
        <v>1662</v>
      </c>
      <c r="F298" s="2">
        <v>2084.0371933678798</v>
      </c>
      <c r="G298" s="2">
        <v>62.4373828049577</v>
      </c>
      <c r="H298" s="2" t="s">
        <v>728</v>
      </c>
      <c r="I298" s="2" t="s">
        <v>729</v>
      </c>
      <c r="J298" s="2" t="s">
        <v>5</v>
      </c>
      <c r="K298" s="2">
        <v>511266.54997029802</v>
      </c>
      <c r="L298" s="2">
        <v>282103.60060314398</v>
      </c>
      <c r="M298" s="16" t="str">
        <f>IF(ISERROR(VLOOKUP(A298,BW_2021_04_19!A:K,11,FALSE))=TRUE,(IF(ISERROR(VLOOKUP((CONCATENATE(ROUND(C298,0),"-",ROUND(B298-0.1,1))),BW_2021_04_19!A:K,11,FALSE))=TRUE,(IF(ISERROR(VLOOKUP((CONCATENATE(ROUND(C298,0),"-",ROUND(B298+0.1,1))),BW_2021_04_19!A:K,11,FALSE))=TRUE,(IF(ISERROR(VLOOKUP((CONCATENATE(ROUND(C298,0),"-",ROUND(B298-0.2,1))),BW_2021_04_19!A:K,11,FALSE))=TRUE, (IF(ISERROR(VLOOKUP((CONCATENATE(ROUND(C298,0),"-",ROUND(B298+0.2,1))),BW_2021_04_19!A:K,11,FALSE))=TRUE,"0",VLOOKUP((CONCATENATE(ROUND(C298,0),"-",ROUND(B298+0.2,1))),BW_2021_04_19!A:K,11,FALSE))),VLOOKUP((CONCATENATE(ROUND(C298,0),"-",ROUND(B298-0.2,1))),BW_2021_04_19!A:K,11,FALSE))),VLOOKUP((CONCATENATE(ROUND(C298,0),"-",ROUND(B298+0.1,1))),BW_2021_04_19!A:K,11,FALSE))),VLOOKUP((CONCATENATE(ROUND(C298,0),"-",ROUND(B298-0.1,1))),BW_2021_04_19!A:K,11,FALSE))),VLOOKUP(A298,BW_2021_04_19!A:K,11,FALSE))</f>
        <v>0</v>
      </c>
      <c r="N298" s="16" t="str">
        <f t="shared" si="124"/>
        <v>0</v>
      </c>
      <c r="O298" s="16">
        <f t="shared" si="125"/>
        <v>511267</v>
      </c>
      <c r="P298" s="16">
        <f>IF(O298="0","0",O298*1000/Proben_Infos!$J$3*Proben_Infos!$K$3*(0.05/Proben_Infos!$L$3)*(0.001/Proben_Infos!$M$3))</f>
        <v>2045068</v>
      </c>
      <c r="Q298" s="16">
        <f>ROUND(100/Proben_Infos!$H$3*P298,0)</f>
        <v>46</v>
      </c>
      <c r="R298" s="16">
        <f>B298+Proben_Infos!$D$3</f>
        <v>23.193976977418099</v>
      </c>
      <c r="S298" s="16" t="str">
        <f t="shared" si="126"/>
        <v>124-23.2</v>
      </c>
      <c r="T298" s="16">
        <f t="shared" si="127"/>
        <v>1662</v>
      </c>
      <c r="U298" s="16">
        <f>F298+Proben_Infos!$G$3</f>
        <v>2083.0371933678798</v>
      </c>
      <c r="V298" s="16">
        <f t="shared" si="128"/>
        <v>62.4</v>
      </c>
      <c r="W298" s="16" t="str">
        <f t="shared" si="129"/>
        <v>GC_PBMZ_124_RI_2083</v>
      </c>
      <c r="X298" s="16">
        <f>Proben_Infos!$A$3</f>
        <v>72100736</v>
      </c>
      <c r="Y298" s="16" t="str">
        <f>IF(ISNA(VLOOKUP(D298,Proben_Infos!C:E,3,0)),"",VLOOKUP(D298,Proben_Infos!C:E,3,0))</f>
        <v/>
      </c>
      <c r="Z298" s="16" t="str">
        <f t="shared" si="130"/>
        <v>124-23.2</v>
      </c>
      <c r="AA298" s="16" t="str">
        <f t="shared" si="131"/>
        <v>124-23.3</v>
      </c>
      <c r="AB298" s="16" t="str">
        <f t="shared" si="132"/>
        <v>124-23.1</v>
      </c>
      <c r="AC298" s="16" t="str">
        <f t="shared" si="133"/>
        <v>124-23.4</v>
      </c>
      <c r="AD298" s="16" t="str">
        <f t="shared" si="134"/>
        <v>124-23</v>
      </c>
      <c r="AE298" s="16">
        <f t="shared" si="135"/>
        <v>46</v>
      </c>
      <c r="AF298" s="16" t="str">
        <f t="shared" si="136"/>
        <v>GC_PBMZ_124_RI_2083</v>
      </c>
      <c r="AG298" s="16" t="str">
        <f t="shared" si="137"/>
        <v/>
      </c>
      <c r="AH298" s="16" t="str">
        <f t="shared" si="138"/>
        <v/>
      </c>
      <c r="AI298" s="16" t="str">
        <f>IF(ISNA(VLOOKUP(D298,Proben_Infos!L:O,3,0)),"",VLOOKUP(D298,Proben_Infos!L:O,3,0))</f>
        <v/>
      </c>
      <c r="AJ298" s="16" t="str">
        <f t="shared" si="139"/>
        <v/>
      </c>
      <c r="AK298" s="16">
        <f t="shared" si="140"/>
        <v>5</v>
      </c>
      <c r="AL298" s="16">
        <f t="shared" si="141"/>
        <v>4</v>
      </c>
      <c r="AM298" s="16">
        <f t="shared" si="145"/>
        <v>3</v>
      </c>
      <c r="AN298" s="16">
        <f t="shared" si="142"/>
        <v>2</v>
      </c>
      <c r="AO298" s="16">
        <f t="shared" si="143"/>
        <v>5</v>
      </c>
      <c r="AP298" s="16">
        <f t="shared" si="146"/>
        <v>5</v>
      </c>
    </row>
    <row r="299" spans="1:42" x14ac:dyDescent="0.25">
      <c r="A299" s="16" t="str">
        <f t="shared" si="144"/>
        <v>219-23.2</v>
      </c>
      <c r="B299" s="2">
        <v>23.207080671544102</v>
      </c>
      <c r="C299" s="2">
        <v>219</v>
      </c>
      <c r="D299" s="2" t="s">
        <v>1571</v>
      </c>
      <c r="E299" s="2">
        <v>2218</v>
      </c>
      <c r="F299" s="2">
        <v>2084.57434889058</v>
      </c>
      <c r="G299" s="2">
        <v>53.009553903075101</v>
      </c>
      <c r="H299" s="2" t="s">
        <v>1572</v>
      </c>
      <c r="I299" s="2" t="s">
        <v>557</v>
      </c>
      <c r="J299" s="2" t="s">
        <v>5</v>
      </c>
      <c r="K299" s="2">
        <v>61053.301829968099</v>
      </c>
      <c r="L299" s="2">
        <v>46118.521332020602</v>
      </c>
      <c r="M299" s="16" t="str">
        <f>IF(ISERROR(VLOOKUP(A299,BW_2021_04_19!A:K,11,FALSE))=TRUE,(IF(ISERROR(VLOOKUP((CONCATENATE(ROUND(C299,0),"-",ROUND(B299-0.1,1))),BW_2021_04_19!A:K,11,FALSE))=TRUE,(IF(ISERROR(VLOOKUP((CONCATENATE(ROUND(C299,0),"-",ROUND(B299+0.1,1))),BW_2021_04_19!A:K,11,FALSE))=TRUE,(IF(ISERROR(VLOOKUP((CONCATENATE(ROUND(C299,0),"-",ROUND(B299-0.2,1))),BW_2021_04_19!A:K,11,FALSE))=TRUE, (IF(ISERROR(VLOOKUP((CONCATENATE(ROUND(C299,0),"-",ROUND(B299+0.2,1))),BW_2021_04_19!A:K,11,FALSE))=TRUE,"0",VLOOKUP((CONCATENATE(ROUND(C299,0),"-",ROUND(B299+0.2,1))),BW_2021_04_19!A:K,11,FALSE))),VLOOKUP((CONCATENATE(ROUND(C299,0),"-",ROUND(B299-0.2,1))),BW_2021_04_19!A:K,11,FALSE))),VLOOKUP((CONCATENATE(ROUND(C299,0),"-",ROUND(B299+0.1,1))),BW_2021_04_19!A:K,11,FALSE))),VLOOKUP((CONCATENATE(ROUND(C299,0),"-",ROUND(B299-0.1,1))),BW_2021_04_19!A:K,11,FALSE))),VLOOKUP(A299,BW_2021_04_19!A:K,11,FALSE))</f>
        <v>0</v>
      </c>
      <c r="N299" s="16" t="str">
        <f t="shared" si="124"/>
        <v>0</v>
      </c>
      <c r="O299" s="16">
        <f t="shared" si="125"/>
        <v>61053</v>
      </c>
      <c r="P299" s="16">
        <f>IF(O299="0","0",O299*1000/Proben_Infos!$J$3*Proben_Infos!$K$3*(0.05/Proben_Infos!$L$3)*(0.001/Proben_Infos!$M$3))</f>
        <v>244212</v>
      </c>
      <c r="Q299" s="16">
        <f>ROUND(100/Proben_Infos!$H$3*P299,0)</f>
        <v>5</v>
      </c>
      <c r="R299" s="16">
        <f>B299+Proben_Infos!$D$3</f>
        <v>23.199180671544102</v>
      </c>
      <c r="S299" s="16" t="str">
        <f t="shared" si="126"/>
        <v>219-23.2</v>
      </c>
      <c r="T299" s="16">
        <f t="shared" si="127"/>
        <v>2218</v>
      </c>
      <c r="U299" s="16">
        <f>F299+Proben_Infos!$G$3</f>
        <v>2083.57434889058</v>
      </c>
      <c r="V299" s="16">
        <f t="shared" si="128"/>
        <v>53</v>
      </c>
      <c r="W299" s="16" t="str">
        <f t="shared" si="129"/>
        <v>GC_PBMZ_219_RI_2084</v>
      </c>
      <c r="X299" s="16">
        <f>Proben_Infos!$A$3</f>
        <v>72100736</v>
      </c>
      <c r="Y299" s="16" t="str">
        <f>IF(ISNA(VLOOKUP(D299,Proben_Infos!C:E,3,0)),"",VLOOKUP(D299,Proben_Infos!C:E,3,0))</f>
        <v/>
      </c>
      <c r="Z299" s="16" t="str">
        <f t="shared" si="130"/>
        <v>219-23.2</v>
      </c>
      <c r="AA299" s="16" t="str">
        <f t="shared" si="131"/>
        <v>219-23.3</v>
      </c>
      <c r="AB299" s="16" t="str">
        <f t="shared" si="132"/>
        <v>219-23.1</v>
      </c>
      <c r="AC299" s="16" t="str">
        <f t="shared" si="133"/>
        <v>219-23.4</v>
      </c>
      <c r="AD299" s="16" t="str">
        <f t="shared" si="134"/>
        <v>219-23</v>
      </c>
      <c r="AE299" s="16">
        <f t="shared" si="135"/>
        <v>5</v>
      </c>
      <c r="AF299" s="16" t="str">
        <f t="shared" si="136"/>
        <v>GC_PBMZ_219_RI_2084</v>
      </c>
      <c r="AG299" s="16" t="str">
        <f t="shared" si="137"/>
        <v/>
      </c>
      <c r="AH299" s="16" t="str">
        <f t="shared" si="138"/>
        <v/>
      </c>
      <c r="AI299" s="16" t="str">
        <f>IF(ISNA(VLOOKUP(D299,Proben_Infos!L:O,3,0)),"",VLOOKUP(D299,Proben_Infos!L:O,3,0))</f>
        <v/>
      </c>
      <c r="AJ299" s="16" t="str">
        <f t="shared" si="139"/>
        <v/>
      </c>
      <c r="AK299" s="16">
        <f t="shared" si="140"/>
        <v>5</v>
      </c>
      <c r="AL299" s="16">
        <f t="shared" si="141"/>
        <v>4</v>
      </c>
      <c r="AM299" s="16">
        <f t="shared" si="145"/>
        <v>3</v>
      </c>
      <c r="AN299" s="16">
        <f t="shared" si="142"/>
        <v>2</v>
      </c>
      <c r="AO299" s="16">
        <f t="shared" si="143"/>
        <v>5</v>
      </c>
      <c r="AP299" s="16">
        <f t="shared" si="146"/>
        <v>5</v>
      </c>
    </row>
    <row r="300" spans="1:42" x14ac:dyDescent="0.25">
      <c r="A300" s="16" t="str">
        <f t="shared" si="144"/>
        <v>202-23.2</v>
      </c>
      <c r="B300" s="2">
        <v>23.232478062532401</v>
      </c>
      <c r="C300" s="2">
        <v>202</v>
      </c>
      <c r="D300" s="2" t="s">
        <v>1573</v>
      </c>
      <c r="E300" s="2">
        <v>2838</v>
      </c>
      <c r="F300" s="2">
        <v>2087.1960150570999</v>
      </c>
      <c r="G300" s="2">
        <v>67.668885307301395</v>
      </c>
      <c r="H300" s="2" t="s">
        <v>1574</v>
      </c>
      <c r="I300" s="2" t="s">
        <v>1575</v>
      </c>
      <c r="J300" s="2" t="s">
        <v>5</v>
      </c>
      <c r="K300" s="2">
        <v>81570.935828189497</v>
      </c>
      <c r="L300" s="2">
        <v>47151.586130585303</v>
      </c>
      <c r="M300" s="16" t="str">
        <f>IF(ISERROR(VLOOKUP(A300,BW_2021_04_19!A:K,11,FALSE))=TRUE,(IF(ISERROR(VLOOKUP((CONCATENATE(ROUND(C300,0),"-",ROUND(B300-0.1,1))),BW_2021_04_19!A:K,11,FALSE))=TRUE,(IF(ISERROR(VLOOKUP((CONCATENATE(ROUND(C300,0),"-",ROUND(B300+0.1,1))),BW_2021_04_19!A:K,11,FALSE))=TRUE,(IF(ISERROR(VLOOKUP((CONCATENATE(ROUND(C300,0),"-",ROUND(B300-0.2,1))),BW_2021_04_19!A:K,11,FALSE))=TRUE, (IF(ISERROR(VLOOKUP((CONCATENATE(ROUND(C300,0),"-",ROUND(B300+0.2,1))),BW_2021_04_19!A:K,11,FALSE))=TRUE,"0",VLOOKUP((CONCATENATE(ROUND(C300,0),"-",ROUND(B300+0.2,1))),BW_2021_04_19!A:K,11,FALSE))),VLOOKUP((CONCATENATE(ROUND(C300,0),"-",ROUND(B300-0.2,1))),BW_2021_04_19!A:K,11,FALSE))),VLOOKUP((CONCATENATE(ROUND(C300,0),"-",ROUND(B300+0.1,1))),BW_2021_04_19!A:K,11,FALSE))),VLOOKUP((CONCATENATE(ROUND(C300,0),"-",ROUND(B300-0.1,1))),BW_2021_04_19!A:K,11,FALSE))),VLOOKUP(A300,BW_2021_04_19!A:K,11,FALSE))</f>
        <v>0</v>
      </c>
      <c r="N300" s="16" t="str">
        <f t="shared" ref="N300:N325" si="147">IF(ISERROR(M300),"0",M300)</f>
        <v>0</v>
      </c>
      <c r="O300" s="16">
        <f t="shared" ref="O300:O325" si="148">ROUND(IF(K300-N300&lt;0,"0",K300-N300),0)</f>
        <v>81571</v>
      </c>
      <c r="P300" s="16">
        <f>IF(O300="0","0",O300*1000/Proben_Infos!$J$3*Proben_Infos!$K$3*(0.05/Proben_Infos!$L$3)*(0.001/Proben_Infos!$M$3))</f>
        <v>326284</v>
      </c>
      <c r="Q300" s="16">
        <f>ROUND(100/Proben_Infos!$H$3*P300,0)</f>
        <v>7</v>
      </c>
      <c r="R300" s="16">
        <f>B300+Proben_Infos!$D$3</f>
        <v>23.224578062532402</v>
      </c>
      <c r="S300" s="16" t="str">
        <f t="shared" ref="S300:S325" si="149">CONCATENATE(ROUND(C300,0),"-",ROUND(R300,1))</f>
        <v>202-23.2</v>
      </c>
      <c r="T300" s="16">
        <f t="shared" ref="T300:T325" si="150">IF(ROUND(E300,0)=0,"",ROUND(E300,0))</f>
        <v>2838</v>
      </c>
      <c r="U300" s="16">
        <f>F300+Proben_Infos!$G$3</f>
        <v>2086.1960150570999</v>
      </c>
      <c r="V300" s="16">
        <f t="shared" ref="V300:V325" si="151">IF(ROUND(G300,1)=0,"",ROUND(G300,1))</f>
        <v>67.7</v>
      </c>
      <c r="W300" s="16" t="str">
        <f t="shared" ref="W300:W325" si="152">CONCATENATE("GC_PBMZ_",ROUND(C300,0),"_RI_",ROUND(U300,0))</f>
        <v>GC_PBMZ_202_RI_2086</v>
      </c>
      <c r="X300" s="16">
        <f>Proben_Infos!$A$3</f>
        <v>72100736</v>
      </c>
      <c r="Y300" s="16" t="str">
        <f>IF(ISNA(VLOOKUP(D300,Proben_Infos!C:E,3,0)),"",VLOOKUP(D300,Proben_Infos!C:E,3,0))</f>
        <v/>
      </c>
      <c r="Z300" s="16" t="str">
        <f t="shared" ref="Z300:Z325" si="153">S300</f>
        <v>202-23.2</v>
      </c>
      <c r="AA300" s="16" t="str">
        <f t="shared" ref="AA300:AA325" si="154">CONCATENATE(ROUND(C300,0),"-",SUM(ROUND(R300,1),0.1))</f>
        <v>202-23.3</v>
      </c>
      <c r="AB300" s="16" t="str">
        <f t="shared" ref="AB300:AB325" si="155">CONCATENATE(ROUND(C300,0),"-",SUM(ROUND(R300,1),-0.1))</f>
        <v>202-23.1</v>
      </c>
      <c r="AC300" s="16" t="str">
        <f t="shared" ref="AC300:AC325" si="156">CONCATENATE(ROUND(C300,0),"-",SUM(ROUND(R300,1),0.2))</f>
        <v>202-23.4</v>
      </c>
      <c r="AD300" s="16" t="str">
        <f t="shared" ref="AD300:AD325" si="157">CONCATENATE(ROUND(C300,0),"-",SUM(ROUND(R300,1),-0.2))</f>
        <v>202-23</v>
      </c>
      <c r="AE300" s="16">
        <f t="shared" ref="AE300:AE325" si="158">Q300</f>
        <v>7</v>
      </c>
      <c r="AF300" s="16" t="str">
        <f t="shared" ref="AF300:AF325" si="159">IF(OR(AP300=1,AP300=2,AP300=3),H300,W300)</f>
        <v>GC_PBMZ_202_RI_2086</v>
      </c>
      <c r="AG300" s="16" t="str">
        <f t="shared" ref="AG300:AG325" si="160">IF(OR(AP300=1,AP300=2,AP300=3),D300,"")</f>
        <v/>
      </c>
      <c r="AH300" s="16" t="str">
        <f t="shared" ref="AH300:AH325" si="161">IF(J300="Tesla_Libary_2021_01_01.mslibrary.xml","T","")</f>
        <v/>
      </c>
      <c r="AI300" s="16" t="str">
        <f>IF(ISNA(VLOOKUP(D300,Proben_Infos!L:O,3,0)),"",VLOOKUP(D300,Proben_Infos!L:O,3,0))</f>
        <v/>
      </c>
      <c r="AJ300" s="16" t="str">
        <f t="shared" ref="AJ300:AJ325" si="162">IF(OR(O300&lt;10000,Y300="Säule",Y300="BW",Y300="IS"),6,"")</f>
        <v/>
      </c>
      <c r="AK300" s="16">
        <f t="shared" ref="AK300:AK325" si="163">IF(G300&lt;80,5,"")</f>
        <v>5</v>
      </c>
      <c r="AL300" s="16">
        <f t="shared" ref="AL300:AL325" si="164">IF(AND(ABS(E300-U300)&gt;100,NOT(E300="")),4,"")</f>
        <v>4</v>
      </c>
      <c r="AM300" s="16">
        <f t="shared" si="145"/>
        <v>3</v>
      </c>
      <c r="AN300" s="16">
        <f t="shared" ref="AN300:AN325" si="165">IF(AI300="x",1,2)</f>
        <v>2</v>
      </c>
      <c r="AO300" s="16">
        <f t="shared" ref="AO300:AO325" si="166">IF(AJ300=6,6,IF(AK300=5,5,IF(AL300=4,4,IF(AM300=3,3,IF(AN300=2,2,1)))))</f>
        <v>5</v>
      </c>
      <c r="AP300" s="16">
        <f t="shared" si="146"/>
        <v>5</v>
      </c>
    </row>
    <row r="301" spans="1:42" x14ac:dyDescent="0.25">
      <c r="A301" s="16" t="str">
        <f t="shared" si="144"/>
        <v>71-23.3</v>
      </c>
      <c r="B301" s="2">
        <v>23.289404116217</v>
      </c>
      <c r="C301" s="2">
        <v>71</v>
      </c>
      <c r="D301" s="2" t="s">
        <v>1576</v>
      </c>
      <c r="E301" s="2">
        <v>1661</v>
      </c>
      <c r="F301" s="2">
        <v>2093.0722528567999</v>
      </c>
      <c r="G301" s="2">
        <v>50.640208563361</v>
      </c>
      <c r="H301" s="2" t="s">
        <v>1577</v>
      </c>
      <c r="I301" s="2" t="s">
        <v>574</v>
      </c>
      <c r="J301" s="2" t="s">
        <v>5</v>
      </c>
      <c r="K301" s="2">
        <v>95860.365176082007</v>
      </c>
      <c r="L301" s="2">
        <v>21601.080303776402</v>
      </c>
      <c r="M301" s="16" t="str">
        <f>IF(ISERROR(VLOOKUP(A301,BW_2021_04_19!A:K,11,FALSE))=TRUE,(IF(ISERROR(VLOOKUP((CONCATENATE(ROUND(C301,0),"-",ROUND(B301-0.1,1))),BW_2021_04_19!A:K,11,FALSE))=TRUE,(IF(ISERROR(VLOOKUP((CONCATENATE(ROUND(C301,0),"-",ROUND(B301+0.1,1))),BW_2021_04_19!A:K,11,FALSE))=TRUE,(IF(ISERROR(VLOOKUP((CONCATENATE(ROUND(C301,0),"-",ROUND(B301-0.2,1))),BW_2021_04_19!A:K,11,FALSE))=TRUE, (IF(ISERROR(VLOOKUP((CONCATENATE(ROUND(C301,0),"-",ROUND(B301+0.2,1))),BW_2021_04_19!A:K,11,FALSE))=TRUE,"0",VLOOKUP((CONCATENATE(ROUND(C301,0),"-",ROUND(B301+0.2,1))),BW_2021_04_19!A:K,11,FALSE))),VLOOKUP((CONCATENATE(ROUND(C301,0),"-",ROUND(B301-0.2,1))),BW_2021_04_19!A:K,11,FALSE))),VLOOKUP((CONCATENATE(ROUND(C301,0),"-",ROUND(B301+0.1,1))),BW_2021_04_19!A:K,11,FALSE))),VLOOKUP((CONCATENATE(ROUND(C301,0),"-",ROUND(B301-0.1,1))),BW_2021_04_19!A:K,11,FALSE))),VLOOKUP(A301,BW_2021_04_19!A:K,11,FALSE))</f>
        <v>0</v>
      </c>
      <c r="N301" s="16" t="str">
        <f t="shared" si="147"/>
        <v>0</v>
      </c>
      <c r="O301" s="16">
        <f t="shared" si="148"/>
        <v>95860</v>
      </c>
      <c r="P301" s="16">
        <f>IF(O301="0","0",O301*1000/Proben_Infos!$J$3*Proben_Infos!$K$3*(0.05/Proben_Infos!$L$3)*(0.001/Proben_Infos!$M$3))</f>
        <v>383440</v>
      </c>
      <c r="Q301" s="16">
        <f>ROUND(100/Proben_Infos!$H$3*P301,0)</f>
        <v>9</v>
      </c>
      <c r="R301" s="16">
        <f>B301+Proben_Infos!$D$3</f>
        <v>23.281504116217</v>
      </c>
      <c r="S301" s="16" t="str">
        <f t="shared" si="149"/>
        <v>71-23.3</v>
      </c>
      <c r="T301" s="16">
        <f t="shared" si="150"/>
        <v>1661</v>
      </c>
      <c r="U301" s="16">
        <f>F301+Proben_Infos!$G$3</f>
        <v>2092.0722528567999</v>
      </c>
      <c r="V301" s="16">
        <f t="shared" si="151"/>
        <v>50.6</v>
      </c>
      <c r="W301" s="16" t="str">
        <f t="shared" si="152"/>
        <v>GC_PBMZ_71_RI_2092</v>
      </c>
      <c r="X301" s="16">
        <f>Proben_Infos!$A$3</f>
        <v>72100736</v>
      </c>
      <c r="Y301" s="16" t="str">
        <f>IF(ISNA(VLOOKUP(D301,Proben_Infos!C:E,3,0)),"",VLOOKUP(D301,Proben_Infos!C:E,3,0))</f>
        <v/>
      </c>
      <c r="Z301" s="16" t="str">
        <f t="shared" si="153"/>
        <v>71-23.3</v>
      </c>
      <c r="AA301" s="16" t="str">
        <f t="shared" si="154"/>
        <v>71-23.4</v>
      </c>
      <c r="AB301" s="16" t="str">
        <f t="shared" si="155"/>
        <v>71-23.2</v>
      </c>
      <c r="AC301" s="16" t="str">
        <f t="shared" si="156"/>
        <v>71-23.5</v>
      </c>
      <c r="AD301" s="16" t="str">
        <f t="shared" si="157"/>
        <v>71-23.1</v>
      </c>
      <c r="AE301" s="16">
        <f t="shared" si="158"/>
        <v>9</v>
      </c>
      <c r="AF301" s="16" t="str">
        <f t="shared" si="159"/>
        <v>GC_PBMZ_71_RI_2092</v>
      </c>
      <c r="AG301" s="16" t="str">
        <f t="shared" si="160"/>
        <v/>
      </c>
      <c r="AH301" s="16" t="str">
        <f t="shared" si="161"/>
        <v/>
      </c>
      <c r="AI301" s="16" t="str">
        <f>IF(ISNA(VLOOKUP(D301,Proben_Infos!L:O,3,0)),"",VLOOKUP(D301,Proben_Infos!L:O,3,0))</f>
        <v/>
      </c>
      <c r="AJ301" s="16" t="str">
        <f t="shared" si="162"/>
        <v/>
      </c>
      <c r="AK301" s="16">
        <f t="shared" si="163"/>
        <v>5</v>
      </c>
      <c r="AL301" s="16">
        <f t="shared" si="164"/>
        <v>4</v>
      </c>
      <c r="AM301" s="16">
        <f t="shared" si="145"/>
        <v>3</v>
      </c>
      <c r="AN301" s="16">
        <f t="shared" si="165"/>
        <v>2</v>
      </c>
      <c r="AO301" s="16">
        <f t="shared" si="166"/>
        <v>5</v>
      </c>
      <c r="AP301" s="16">
        <f t="shared" si="146"/>
        <v>5</v>
      </c>
    </row>
    <row r="302" spans="1:42" x14ac:dyDescent="0.25">
      <c r="A302" s="16" t="str">
        <f t="shared" si="144"/>
        <v>71-23.3</v>
      </c>
      <c r="B302" s="2">
        <v>23.289528286955601</v>
      </c>
      <c r="C302" s="2">
        <v>71.099998474121094</v>
      </c>
      <c r="D302" s="2" t="s">
        <v>1578</v>
      </c>
      <c r="E302" s="2">
        <v>869</v>
      </c>
      <c r="F302" s="2">
        <v>2093.0850704814402</v>
      </c>
      <c r="G302" s="2">
        <v>52.266732023517498</v>
      </c>
      <c r="H302" s="2" t="s">
        <v>1579</v>
      </c>
      <c r="I302" s="2" t="s">
        <v>1580</v>
      </c>
      <c r="J302" s="2" t="s">
        <v>5</v>
      </c>
      <c r="K302" s="2">
        <v>90399.257582057893</v>
      </c>
      <c r="L302" s="2">
        <v>21601.080303776402</v>
      </c>
      <c r="M302" s="16" t="str">
        <f>IF(ISERROR(VLOOKUP(A302,BW_2021_04_19!A:K,11,FALSE))=TRUE,(IF(ISERROR(VLOOKUP((CONCATENATE(ROUND(C302,0),"-",ROUND(B302-0.1,1))),BW_2021_04_19!A:K,11,FALSE))=TRUE,(IF(ISERROR(VLOOKUP((CONCATENATE(ROUND(C302,0),"-",ROUND(B302+0.1,1))),BW_2021_04_19!A:K,11,FALSE))=TRUE,(IF(ISERROR(VLOOKUP((CONCATENATE(ROUND(C302,0),"-",ROUND(B302-0.2,1))),BW_2021_04_19!A:K,11,FALSE))=TRUE, (IF(ISERROR(VLOOKUP((CONCATENATE(ROUND(C302,0),"-",ROUND(B302+0.2,1))),BW_2021_04_19!A:K,11,FALSE))=TRUE,"0",VLOOKUP((CONCATENATE(ROUND(C302,0),"-",ROUND(B302+0.2,1))),BW_2021_04_19!A:K,11,FALSE))),VLOOKUP((CONCATENATE(ROUND(C302,0),"-",ROUND(B302-0.2,1))),BW_2021_04_19!A:K,11,FALSE))),VLOOKUP((CONCATENATE(ROUND(C302,0),"-",ROUND(B302+0.1,1))),BW_2021_04_19!A:K,11,FALSE))),VLOOKUP((CONCATENATE(ROUND(C302,0),"-",ROUND(B302-0.1,1))),BW_2021_04_19!A:K,11,FALSE))),VLOOKUP(A302,BW_2021_04_19!A:K,11,FALSE))</f>
        <v>0</v>
      </c>
      <c r="N302" s="16" t="str">
        <f t="shared" si="147"/>
        <v>0</v>
      </c>
      <c r="O302" s="16">
        <f t="shared" si="148"/>
        <v>90399</v>
      </c>
      <c r="P302" s="16">
        <f>IF(O302="0","0",O302*1000/Proben_Infos!$J$3*Proben_Infos!$K$3*(0.05/Proben_Infos!$L$3)*(0.001/Proben_Infos!$M$3))</f>
        <v>361596</v>
      </c>
      <c r="Q302" s="16">
        <f>ROUND(100/Proben_Infos!$H$3*P302,0)</f>
        <v>8</v>
      </c>
      <c r="R302" s="16">
        <f>B302+Proben_Infos!$D$3</f>
        <v>23.281628286955602</v>
      </c>
      <c r="S302" s="16" t="str">
        <f t="shared" si="149"/>
        <v>71-23.3</v>
      </c>
      <c r="T302" s="16">
        <f t="shared" si="150"/>
        <v>869</v>
      </c>
      <c r="U302" s="16">
        <f>F302+Proben_Infos!$G$3</f>
        <v>2092.0850704814402</v>
      </c>
      <c r="V302" s="16">
        <f t="shared" si="151"/>
        <v>52.3</v>
      </c>
      <c r="W302" s="16" t="str">
        <f t="shared" si="152"/>
        <v>GC_PBMZ_71_RI_2092</v>
      </c>
      <c r="X302" s="16">
        <f>Proben_Infos!$A$3</f>
        <v>72100736</v>
      </c>
      <c r="Y302" s="16" t="str">
        <f>IF(ISNA(VLOOKUP(D302,Proben_Infos!C:E,3,0)),"",VLOOKUP(D302,Proben_Infos!C:E,3,0))</f>
        <v/>
      </c>
      <c r="Z302" s="16" t="str">
        <f t="shared" si="153"/>
        <v>71-23.3</v>
      </c>
      <c r="AA302" s="16" t="str">
        <f t="shared" si="154"/>
        <v>71-23.4</v>
      </c>
      <c r="AB302" s="16" t="str">
        <f t="shared" si="155"/>
        <v>71-23.2</v>
      </c>
      <c r="AC302" s="16" t="str">
        <f t="shared" si="156"/>
        <v>71-23.5</v>
      </c>
      <c r="AD302" s="16" t="str">
        <f t="shared" si="157"/>
        <v>71-23.1</v>
      </c>
      <c r="AE302" s="16">
        <f t="shared" si="158"/>
        <v>8</v>
      </c>
      <c r="AF302" s="16" t="str">
        <f t="shared" si="159"/>
        <v>GC_PBMZ_71_RI_2092</v>
      </c>
      <c r="AG302" s="16" t="str">
        <f t="shared" si="160"/>
        <v/>
      </c>
      <c r="AH302" s="16" t="str">
        <f t="shared" si="161"/>
        <v/>
      </c>
      <c r="AI302" s="16" t="str">
        <f>IF(ISNA(VLOOKUP(D302,Proben_Infos!L:O,3,0)),"",VLOOKUP(D302,Proben_Infos!L:O,3,0))</f>
        <v/>
      </c>
      <c r="AJ302" s="16" t="str">
        <f t="shared" si="162"/>
        <v/>
      </c>
      <c r="AK302" s="16">
        <f t="shared" si="163"/>
        <v>5</v>
      </c>
      <c r="AL302" s="16">
        <f t="shared" si="164"/>
        <v>4</v>
      </c>
      <c r="AM302" s="16">
        <f t="shared" si="145"/>
        <v>3</v>
      </c>
      <c r="AN302" s="16">
        <f t="shared" si="165"/>
        <v>2</v>
      </c>
      <c r="AO302" s="16">
        <f t="shared" si="166"/>
        <v>5</v>
      </c>
      <c r="AP302" s="16">
        <f t="shared" si="146"/>
        <v>5</v>
      </c>
    </row>
    <row r="303" spans="1:42" x14ac:dyDescent="0.25">
      <c r="A303" s="16" t="str">
        <f t="shared" si="144"/>
        <v>106-23.5</v>
      </c>
      <c r="B303" s="2">
        <v>23.469389964853601</v>
      </c>
      <c r="C303" s="2">
        <v>106</v>
      </c>
      <c r="D303" s="2" t="s">
        <v>1581</v>
      </c>
      <c r="E303" s="2">
        <v>1571</v>
      </c>
      <c r="F303" s="2">
        <v>2111.6514372321999</v>
      </c>
      <c r="G303" s="2">
        <v>70.503917689951706</v>
      </c>
      <c r="H303" s="2" t="s">
        <v>1582</v>
      </c>
      <c r="I303" s="2" t="s">
        <v>811</v>
      </c>
      <c r="J303" s="2" t="s">
        <v>5</v>
      </c>
      <c r="K303" s="2">
        <v>7560.6118832767197</v>
      </c>
      <c r="L303" s="2">
        <v>3561.0601162104999</v>
      </c>
      <c r="M303" s="16" t="str">
        <f>IF(ISERROR(VLOOKUP(A303,BW_2021_04_19!A:K,11,FALSE))=TRUE,(IF(ISERROR(VLOOKUP((CONCATENATE(ROUND(C303,0),"-",ROUND(B303-0.1,1))),BW_2021_04_19!A:K,11,FALSE))=TRUE,(IF(ISERROR(VLOOKUP((CONCATENATE(ROUND(C303,0),"-",ROUND(B303+0.1,1))),BW_2021_04_19!A:K,11,FALSE))=TRUE,(IF(ISERROR(VLOOKUP((CONCATENATE(ROUND(C303,0),"-",ROUND(B303-0.2,1))),BW_2021_04_19!A:K,11,FALSE))=TRUE, (IF(ISERROR(VLOOKUP((CONCATENATE(ROUND(C303,0),"-",ROUND(B303+0.2,1))),BW_2021_04_19!A:K,11,FALSE))=TRUE,"0",VLOOKUP((CONCATENATE(ROUND(C303,0),"-",ROUND(B303+0.2,1))),BW_2021_04_19!A:K,11,FALSE))),VLOOKUP((CONCATENATE(ROUND(C303,0),"-",ROUND(B303-0.2,1))),BW_2021_04_19!A:K,11,FALSE))),VLOOKUP((CONCATENATE(ROUND(C303,0),"-",ROUND(B303+0.1,1))),BW_2021_04_19!A:K,11,FALSE))),VLOOKUP((CONCATENATE(ROUND(C303,0),"-",ROUND(B303-0.1,1))),BW_2021_04_19!A:K,11,FALSE))),VLOOKUP(A303,BW_2021_04_19!A:K,11,FALSE))</f>
        <v>0</v>
      </c>
      <c r="N303" s="16" t="str">
        <f t="shared" si="147"/>
        <v>0</v>
      </c>
      <c r="O303" s="16">
        <f t="shared" si="148"/>
        <v>7561</v>
      </c>
      <c r="P303" s="16">
        <f>IF(O303="0","0",O303*1000/Proben_Infos!$J$3*Proben_Infos!$K$3*(0.05/Proben_Infos!$L$3)*(0.001/Proben_Infos!$M$3))</f>
        <v>30244</v>
      </c>
      <c r="Q303" s="16">
        <f>ROUND(100/Proben_Infos!$H$3*P303,0)</f>
        <v>1</v>
      </c>
      <c r="R303" s="16">
        <f>B303+Proben_Infos!$D$3</f>
        <v>23.461489964853602</v>
      </c>
      <c r="S303" s="16" t="str">
        <f t="shared" si="149"/>
        <v>106-23.5</v>
      </c>
      <c r="T303" s="16">
        <f t="shared" si="150"/>
        <v>1571</v>
      </c>
      <c r="U303" s="16">
        <f>F303+Proben_Infos!$G$3</f>
        <v>2110.6514372321999</v>
      </c>
      <c r="V303" s="16">
        <f t="shared" si="151"/>
        <v>70.5</v>
      </c>
      <c r="W303" s="16" t="str">
        <f t="shared" si="152"/>
        <v>GC_PBMZ_106_RI_2111</v>
      </c>
      <c r="X303" s="16">
        <f>Proben_Infos!$A$3</f>
        <v>72100736</v>
      </c>
      <c r="Y303" s="16" t="str">
        <f>IF(ISNA(VLOOKUP(D303,Proben_Infos!C:E,3,0)),"",VLOOKUP(D303,Proben_Infos!C:E,3,0))</f>
        <v/>
      </c>
      <c r="Z303" s="16" t="str">
        <f t="shared" si="153"/>
        <v>106-23.5</v>
      </c>
      <c r="AA303" s="16" t="str">
        <f t="shared" si="154"/>
        <v>106-23.6</v>
      </c>
      <c r="AB303" s="16" t="str">
        <f t="shared" si="155"/>
        <v>106-23.4</v>
      </c>
      <c r="AC303" s="16" t="str">
        <f t="shared" si="156"/>
        <v>106-23.7</v>
      </c>
      <c r="AD303" s="16" t="str">
        <f t="shared" si="157"/>
        <v>106-23.3</v>
      </c>
      <c r="AE303" s="16">
        <f t="shared" si="158"/>
        <v>1</v>
      </c>
      <c r="AF303" s="16" t="str">
        <f t="shared" si="159"/>
        <v>GC_PBMZ_106_RI_2111</v>
      </c>
      <c r="AG303" s="16" t="str">
        <f t="shared" si="160"/>
        <v/>
      </c>
      <c r="AH303" s="16" t="str">
        <f t="shared" si="161"/>
        <v/>
      </c>
      <c r="AI303" s="16" t="str">
        <f>IF(ISNA(VLOOKUP(D303,Proben_Infos!L:O,3,0)),"",VLOOKUP(D303,Proben_Infos!L:O,3,0))</f>
        <v/>
      </c>
      <c r="AJ303" s="16">
        <f t="shared" si="162"/>
        <v>6</v>
      </c>
      <c r="AK303" s="16">
        <f t="shared" si="163"/>
        <v>5</v>
      </c>
      <c r="AL303" s="16">
        <f t="shared" si="164"/>
        <v>4</v>
      </c>
      <c r="AM303" s="16">
        <f t="shared" si="145"/>
        <v>3</v>
      </c>
      <c r="AN303" s="16">
        <f t="shared" si="165"/>
        <v>2</v>
      </c>
      <c r="AO303" s="16">
        <f t="shared" si="166"/>
        <v>6</v>
      </c>
      <c r="AP303" s="16">
        <f t="shared" si="146"/>
        <v>6</v>
      </c>
    </row>
    <row r="304" spans="1:42" x14ac:dyDescent="0.25">
      <c r="A304" s="16" t="str">
        <f t="shared" si="144"/>
        <v>120-23.6</v>
      </c>
      <c r="B304" s="2">
        <v>23.6448043683557</v>
      </c>
      <c r="C304" s="2">
        <v>120</v>
      </c>
      <c r="D304" s="2" t="s">
        <v>839</v>
      </c>
      <c r="E304" s="2">
        <v>2111</v>
      </c>
      <c r="F304" s="2">
        <v>2129.7587304969302</v>
      </c>
      <c r="G304" s="2">
        <v>64.696253564473395</v>
      </c>
      <c r="H304" s="2" t="s">
        <v>840</v>
      </c>
      <c r="I304" s="2" t="s">
        <v>841</v>
      </c>
      <c r="J304" s="2" t="s">
        <v>5</v>
      </c>
      <c r="K304" s="2">
        <v>297106.60149499</v>
      </c>
      <c r="L304" s="2">
        <v>53308.778775803097</v>
      </c>
      <c r="M304" s="16" t="str">
        <f>IF(ISERROR(VLOOKUP(A304,BW_2021_04_19!A:K,11,FALSE))=TRUE,(IF(ISERROR(VLOOKUP((CONCATENATE(ROUND(C304,0),"-",ROUND(B304-0.1,1))),BW_2021_04_19!A:K,11,FALSE))=TRUE,(IF(ISERROR(VLOOKUP((CONCATENATE(ROUND(C304,0),"-",ROUND(B304+0.1,1))),BW_2021_04_19!A:K,11,FALSE))=TRUE,(IF(ISERROR(VLOOKUP((CONCATENATE(ROUND(C304,0),"-",ROUND(B304-0.2,1))),BW_2021_04_19!A:K,11,FALSE))=TRUE, (IF(ISERROR(VLOOKUP((CONCATENATE(ROUND(C304,0),"-",ROUND(B304+0.2,1))),BW_2021_04_19!A:K,11,FALSE))=TRUE,"0",VLOOKUP((CONCATENATE(ROUND(C304,0),"-",ROUND(B304+0.2,1))),BW_2021_04_19!A:K,11,FALSE))),VLOOKUP((CONCATENATE(ROUND(C304,0),"-",ROUND(B304-0.2,1))),BW_2021_04_19!A:K,11,FALSE))),VLOOKUP((CONCATENATE(ROUND(C304,0),"-",ROUND(B304+0.1,1))),BW_2021_04_19!A:K,11,FALSE))),VLOOKUP((CONCATENATE(ROUND(C304,0),"-",ROUND(B304-0.1,1))),BW_2021_04_19!A:K,11,FALSE))),VLOOKUP(A304,BW_2021_04_19!A:K,11,FALSE))</f>
        <v>0</v>
      </c>
      <c r="N304" s="16" t="str">
        <f t="shared" si="147"/>
        <v>0</v>
      </c>
      <c r="O304" s="16">
        <f t="shared" si="148"/>
        <v>297107</v>
      </c>
      <c r="P304" s="16">
        <f>IF(O304="0","0",O304*1000/Proben_Infos!$J$3*Proben_Infos!$K$3*(0.05/Proben_Infos!$L$3)*(0.001/Proben_Infos!$M$3))</f>
        <v>1188428</v>
      </c>
      <c r="Q304" s="16">
        <f>ROUND(100/Proben_Infos!$H$3*P304,0)</f>
        <v>27</v>
      </c>
      <c r="R304" s="16">
        <f>B304+Proben_Infos!$D$3</f>
        <v>23.636904368355701</v>
      </c>
      <c r="S304" s="16" t="str">
        <f t="shared" si="149"/>
        <v>120-23.6</v>
      </c>
      <c r="T304" s="16">
        <f t="shared" si="150"/>
        <v>2111</v>
      </c>
      <c r="U304" s="16">
        <f>F304+Proben_Infos!$G$3</f>
        <v>2128.7587304969302</v>
      </c>
      <c r="V304" s="16">
        <f t="shared" si="151"/>
        <v>64.7</v>
      </c>
      <c r="W304" s="16" t="str">
        <f t="shared" si="152"/>
        <v>GC_PBMZ_120_RI_2129</v>
      </c>
      <c r="X304" s="16">
        <f>Proben_Infos!$A$3</f>
        <v>72100736</v>
      </c>
      <c r="Y304" s="16" t="str">
        <f>IF(ISNA(VLOOKUP(D304,Proben_Infos!C:E,3,0)),"",VLOOKUP(D304,Proben_Infos!C:E,3,0))</f>
        <v/>
      </c>
      <c r="Z304" s="16" t="str">
        <f t="shared" si="153"/>
        <v>120-23.6</v>
      </c>
      <c r="AA304" s="16" t="str">
        <f t="shared" si="154"/>
        <v>120-23.7</v>
      </c>
      <c r="AB304" s="16" t="str">
        <f t="shared" si="155"/>
        <v>120-23.5</v>
      </c>
      <c r="AC304" s="16" t="str">
        <f t="shared" si="156"/>
        <v>120-23.8</v>
      </c>
      <c r="AD304" s="16" t="str">
        <f t="shared" si="157"/>
        <v>120-23.4</v>
      </c>
      <c r="AE304" s="16">
        <f t="shared" si="158"/>
        <v>27</v>
      </c>
      <c r="AF304" s="16" t="str">
        <f t="shared" si="159"/>
        <v>GC_PBMZ_120_RI_2129</v>
      </c>
      <c r="AG304" s="16" t="str">
        <f t="shared" si="160"/>
        <v/>
      </c>
      <c r="AH304" s="16" t="str">
        <f t="shared" si="161"/>
        <v/>
      </c>
      <c r="AI304" s="16" t="str">
        <f>IF(ISNA(VLOOKUP(D304,Proben_Infos!L:O,3,0)),"",VLOOKUP(D304,Proben_Infos!L:O,3,0))</f>
        <v/>
      </c>
      <c r="AJ304" s="16" t="str">
        <f t="shared" si="162"/>
        <v/>
      </c>
      <c r="AK304" s="16">
        <f t="shared" si="163"/>
        <v>5</v>
      </c>
      <c r="AL304" s="16" t="str">
        <f t="shared" si="164"/>
        <v/>
      </c>
      <c r="AM304" s="16">
        <f t="shared" si="145"/>
        <v>3</v>
      </c>
      <c r="AN304" s="16">
        <f t="shared" si="165"/>
        <v>2</v>
      </c>
      <c r="AO304" s="16">
        <f t="shared" si="166"/>
        <v>5</v>
      </c>
      <c r="AP304" s="16">
        <f>IF(OR(O304&lt;10000,Y304="Säule",Y304="BW",Y304="IS"),6,
IF(G304&lt;80,5,
IF(AND(ABS(E304-U304)&gt;100,NOT(E304="")),4,
IF(AND(AI304="x",NOT(E304="")),1,
IF(AND(OR(J304="NIST20.L",J304="NIST17.L",J304="NIST11.L",J304="SWGDRUG.L",J304="WILEY275.L",J304="HPPEST.L",J304="PMW_TOX2.L",J304="ENVI96.L"),NOT(E304="")),3,
IF(E304="",4,2))))))</f>
        <v>5</v>
      </c>
    </row>
    <row r="305" spans="1:42" x14ac:dyDescent="0.25">
      <c r="A305" s="16" t="str">
        <f t="shared" si="144"/>
        <v>58-23.7</v>
      </c>
      <c r="B305" s="2">
        <v>23.711687513084499</v>
      </c>
      <c r="C305" s="2">
        <v>58.099998474121101</v>
      </c>
      <c r="D305" s="2" t="s">
        <v>1890</v>
      </c>
      <c r="E305" s="2">
        <v>1852</v>
      </c>
      <c r="F305" s="2">
        <v>2136.6627970495801</v>
      </c>
      <c r="G305" s="2">
        <v>56.649510098510198</v>
      </c>
      <c r="H305" s="2" t="s">
        <v>1891</v>
      </c>
      <c r="I305" s="2" t="s">
        <v>1892</v>
      </c>
      <c r="J305" s="2" t="s">
        <v>5</v>
      </c>
      <c r="K305" s="2">
        <v>705189.81769467006</v>
      </c>
      <c r="L305" s="2">
        <v>121202.840411917</v>
      </c>
      <c r="M305" s="16" t="str">
        <f>IF(ISERROR(VLOOKUP(A305,BW_2021_04_19!A:K,11,FALSE))=TRUE,(IF(ISERROR(VLOOKUP((CONCATENATE(ROUND(C305,0),"-",ROUND(B305-0.1,1))),BW_2021_04_19!A:K,11,FALSE))=TRUE,(IF(ISERROR(VLOOKUP((CONCATENATE(ROUND(C305,0),"-",ROUND(B305+0.1,1))),BW_2021_04_19!A:K,11,FALSE))=TRUE,(IF(ISERROR(VLOOKUP((CONCATENATE(ROUND(C305,0),"-",ROUND(B305-0.2,1))),BW_2021_04_19!A:K,11,FALSE))=TRUE, (IF(ISERROR(VLOOKUP((CONCATENATE(ROUND(C305,0),"-",ROUND(B305+0.2,1))),BW_2021_04_19!A:K,11,FALSE))=TRUE,"0",VLOOKUP((CONCATENATE(ROUND(C305,0),"-",ROUND(B305+0.2,1))),BW_2021_04_19!A:K,11,FALSE))),VLOOKUP((CONCATENATE(ROUND(C305,0),"-",ROUND(B305-0.2,1))),BW_2021_04_19!A:K,11,FALSE))),VLOOKUP((CONCATENATE(ROUND(C305,0),"-",ROUND(B305+0.1,1))),BW_2021_04_19!A:K,11,FALSE))),VLOOKUP((CONCATENATE(ROUND(C305,0),"-",ROUND(B305-0.1,1))),BW_2021_04_19!A:K,11,FALSE))),VLOOKUP(A305,BW_2021_04_19!A:K,11,FALSE))</f>
        <v>0</v>
      </c>
      <c r="N305" s="16" t="str">
        <f t="shared" si="147"/>
        <v>0</v>
      </c>
      <c r="O305" s="16">
        <f t="shared" si="148"/>
        <v>705190</v>
      </c>
      <c r="P305" s="16">
        <f>IF(O305="0","0",O305*1000/Proben_Infos!$J$3*Proben_Infos!$K$3*(0.05/Proben_Infos!$L$3)*(0.001/Proben_Infos!$M$3))</f>
        <v>2820760</v>
      </c>
      <c r="Q305" s="16">
        <f>ROUND(100/Proben_Infos!$H$3*P305,0)</f>
        <v>63</v>
      </c>
      <c r="R305" s="16">
        <f>B305+Proben_Infos!$D$3</f>
        <v>23.703787513084499</v>
      </c>
      <c r="S305" s="16" t="str">
        <f t="shared" si="149"/>
        <v>58-23.7</v>
      </c>
      <c r="T305" s="16">
        <f t="shared" si="150"/>
        <v>1852</v>
      </c>
      <c r="U305" s="16">
        <f>F305+Proben_Infos!$G$3</f>
        <v>2135.6627970495801</v>
      </c>
      <c r="V305" s="16">
        <f t="shared" si="151"/>
        <v>56.6</v>
      </c>
      <c r="W305" s="16" t="str">
        <f t="shared" si="152"/>
        <v>GC_PBMZ_58_RI_2136</v>
      </c>
      <c r="X305" s="16">
        <f>Proben_Infos!$A$3</f>
        <v>72100736</v>
      </c>
      <c r="Y305" s="16" t="str">
        <f>IF(ISNA(VLOOKUP(D305,Proben_Infos!C:E,3,0)),"",VLOOKUP(D305,Proben_Infos!C:E,3,0))</f>
        <v/>
      </c>
      <c r="Z305" s="16" t="str">
        <f t="shared" si="153"/>
        <v>58-23.7</v>
      </c>
      <c r="AA305" s="16" t="str">
        <f t="shared" si="154"/>
        <v>58-23.8</v>
      </c>
      <c r="AB305" s="16" t="str">
        <f t="shared" si="155"/>
        <v>58-23.6</v>
      </c>
      <c r="AC305" s="16" t="str">
        <f t="shared" si="156"/>
        <v>58-23.9</v>
      </c>
      <c r="AD305" s="16" t="str">
        <f t="shared" si="157"/>
        <v>58-23.5</v>
      </c>
      <c r="AE305" s="16">
        <f t="shared" si="158"/>
        <v>63</v>
      </c>
      <c r="AF305" s="16" t="str">
        <f t="shared" si="159"/>
        <v>GC_PBMZ_58_RI_2136</v>
      </c>
      <c r="AG305" s="16" t="str">
        <f t="shared" si="160"/>
        <v/>
      </c>
      <c r="AH305" s="16" t="str">
        <f t="shared" si="161"/>
        <v/>
      </c>
      <c r="AI305" s="16" t="str">
        <f>IF(ISNA(VLOOKUP(D305,Proben_Infos!L:O,3,0)),"",VLOOKUP(D305,Proben_Infos!L:O,3,0))</f>
        <v/>
      </c>
      <c r="AJ305" s="16" t="str">
        <f t="shared" si="162"/>
        <v/>
      </c>
      <c r="AK305" s="16">
        <f t="shared" si="163"/>
        <v>5</v>
      </c>
      <c r="AL305" s="16">
        <f t="shared" si="164"/>
        <v>4</v>
      </c>
      <c r="AM305" s="16">
        <f t="shared" si="145"/>
        <v>3</v>
      </c>
      <c r="AN305" s="16">
        <f t="shared" si="165"/>
        <v>2</v>
      </c>
      <c r="AO305" s="16">
        <f t="shared" si="166"/>
        <v>5</v>
      </c>
      <c r="AP305" s="16">
        <f t="shared" ref="AP305:AP368" si="167">IF(OR(O305&lt;10000,Y305="Säule",Y305="BW",Y305="IS"),6,
IF(G305&lt;80,5,
IF(AND(ABS(E305-U305)&gt;100,NOT(E305="")),4,
IF(AND(AI305="x",NOT(E305="")),1,
IF(AND(OR(J305="NIST20.L",J305="NIST17.L",J305="NIST11.L",J305="SWGDRUG.L",J305="WILEY275.L",J305="HPPEST.L",J305="PMW_TOX2.L",J305="ENVI96.L"),NOT(E305="")),3,
IF(E305="",4,2))))))</f>
        <v>5</v>
      </c>
    </row>
    <row r="306" spans="1:42" x14ac:dyDescent="0.25">
      <c r="A306" s="16" t="str">
        <f t="shared" si="144"/>
        <v>147-23.7</v>
      </c>
      <c r="B306" s="2">
        <v>23.712351883535</v>
      </c>
      <c r="C306" s="2">
        <v>147</v>
      </c>
      <c r="D306" s="2" t="s">
        <v>1112</v>
      </c>
      <c r="E306" s="2">
        <v>1353</v>
      </c>
      <c r="F306" s="2">
        <v>2136.73137722512</v>
      </c>
      <c r="G306" s="2">
        <v>63.399258461065898</v>
      </c>
      <c r="H306" s="2" t="s">
        <v>1113</v>
      </c>
      <c r="I306" s="2" t="s">
        <v>1114</v>
      </c>
      <c r="J306" s="2" t="s">
        <v>5</v>
      </c>
      <c r="K306" s="2">
        <v>135641.01050173899</v>
      </c>
      <c r="L306" s="2">
        <v>25347.0104173242</v>
      </c>
      <c r="M306" s="16">
        <f>IF(ISERROR(VLOOKUP(A306,BW_2021_04_19!A:K,11,FALSE))=TRUE,(IF(ISERROR(VLOOKUP((CONCATENATE(ROUND(C306,0),"-",ROUND(B306-0.1,1))),BW_2021_04_19!A:K,11,FALSE))=TRUE,(IF(ISERROR(VLOOKUP((CONCATENATE(ROUND(C306,0),"-",ROUND(B306+0.1,1))),BW_2021_04_19!A:K,11,FALSE))=TRUE,(IF(ISERROR(VLOOKUP((CONCATENATE(ROUND(C306,0),"-",ROUND(B306-0.2,1))),BW_2021_04_19!A:K,11,FALSE))=TRUE, (IF(ISERROR(VLOOKUP((CONCATENATE(ROUND(C306,0),"-",ROUND(B306+0.2,1))),BW_2021_04_19!A:K,11,FALSE))=TRUE,"0",VLOOKUP((CONCATENATE(ROUND(C306,0),"-",ROUND(B306+0.2,1))),BW_2021_04_19!A:K,11,FALSE))),VLOOKUP((CONCATENATE(ROUND(C306,0),"-",ROUND(B306-0.2,1))),BW_2021_04_19!A:K,11,FALSE))),VLOOKUP((CONCATENATE(ROUND(C306,0),"-",ROUND(B306+0.1,1))),BW_2021_04_19!A:K,11,FALSE))),VLOOKUP((CONCATENATE(ROUND(C306,0),"-",ROUND(B306-0.1,1))),BW_2021_04_19!A:K,11,FALSE))),VLOOKUP(A306,BW_2021_04_19!A:K,11,FALSE))</f>
        <v>32611.759405797999</v>
      </c>
      <c r="N306" s="16">
        <f t="shared" si="147"/>
        <v>32611.759405797999</v>
      </c>
      <c r="O306" s="16">
        <f t="shared" si="148"/>
        <v>103029</v>
      </c>
      <c r="P306" s="16">
        <f>IF(O306="0","0",O306*1000/Proben_Infos!$J$3*Proben_Infos!$K$3*(0.05/Proben_Infos!$L$3)*(0.001/Proben_Infos!$M$3))</f>
        <v>412116</v>
      </c>
      <c r="Q306" s="16">
        <f>ROUND(100/Proben_Infos!$H$3*P306,0)</f>
        <v>9</v>
      </c>
      <c r="R306" s="16">
        <f>B306+Proben_Infos!$D$3</f>
        <v>23.704451883535</v>
      </c>
      <c r="S306" s="16" t="str">
        <f t="shared" si="149"/>
        <v>147-23.7</v>
      </c>
      <c r="T306" s="16">
        <f t="shared" si="150"/>
        <v>1353</v>
      </c>
      <c r="U306" s="16">
        <f>F306+Proben_Infos!$G$3</f>
        <v>2135.73137722512</v>
      </c>
      <c r="V306" s="16">
        <f t="shared" si="151"/>
        <v>63.4</v>
      </c>
      <c r="W306" s="16" t="str">
        <f t="shared" si="152"/>
        <v>GC_PBMZ_147_RI_2136</v>
      </c>
      <c r="X306" s="16">
        <f>Proben_Infos!$A$3</f>
        <v>72100736</v>
      </c>
      <c r="Y306" s="16" t="str">
        <f>IF(ISNA(VLOOKUP(D306,Proben_Infos!C:E,3,0)),"",VLOOKUP(D306,Proben_Infos!C:E,3,0))</f>
        <v/>
      </c>
      <c r="Z306" s="16" t="str">
        <f t="shared" si="153"/>
        <v>147-23.7</v>
      </c>
      <c r="AA306" s="16" t="str">
        <f t="shared" si="154"/>
        <v>147-23.8</v>
      </c>
      <c r="AB306" s="16" t="str">
        <f t="shared" si="155"/>
        <v>147-23.6</v>
      </c>
      <c r="AC306" s="16" t="str">
        <f t="shared" si="156"/>
        <v>147-23.9</v>
      </c>
      <c r="AD306" s="16" t="str">
        <f t="shared" si="157"/>
        <v>147-23.5</v>
      </c>
      <c r="AE306" s="16">
        <f t="shared" si="158"/>
        <v>9</v>
      </c>
      <c r="AF306" s="16" t="str">
        <f t="shared" si="159"/>
        <v>GC_PBMZ_147_RI_2136</v>
      </c>
      <c r="AG306" s="16" t="str">
        <f t="shared" si="160"/>
        <v/>
      </c>
      <c r="AH306" s="16" t="str">
        <f t="shared" si="161"/>
        <v/>
      </c>
      <c r="AI306" s="16" t="str">
        <f>IF(ISNA(VLOOKUP(D306,Proben_Infos!L:O,3,0)),"",VLOOKUP(D306,Proben_Infos!L:O,3,0))</f>
        <v/>
      </c>
      <c r="AJ306" s="16" t="str">
        <f t="shared" si="162"/>
        <v/>
      </c>
      <c r="AK306" s="16">
        <f t="shared" si="163"/>
        <v>5</v>
      </c>
      <c r="AL306" s="16">
        <f t="shared" si="164"/>
        <v>4</v>
      </c>
      <c r="AM306" s="16">
        <f t="shared" si="145"/>
        <v>3</v>
      </c>
      <c r="AN306" s="16">
        <f t="shared" si="165"/>
        <v>2</v>
      </c>
      <c r="AO306" s="16">
        <f t="shared" si="166"/>
        <v>5</v>
      </c>
      <c r="AP306" s="16">
        <f t="shared" si="167"/>
        <v>5</v>
      </c>
    </row>
    <row r="307" spans="1:42" x14ac:dyDescent="0.25">
      <c r="A307" s="16" t="str">
        <f t="shared" si="144"/>
        <v>225-23.9</v>
      </c>
      <c r="B307" s="2">
        <v>23.910402442555998</v>
      </c>
      <c r="C307" s="2">
        <v>225</v>
      </c>
      <c r="E307" s="2">
        <v>2158</v>
      </c>
      <c r="F307" s="2">
        <v>2157.1753058982499</v>
      </c>
      <c r="G307" s="2">
        <v>78.828099144307899</v>
      </c>
      <c r="H307" s="2" t="s">
        <v>1893</v>
      </c>
      <c r="J307" s="2" t="s">
        <v>18</v>
      </c>
      <c r="K307" s="2">
        <v>707831.45963260497</v>
      </c>
      <c r="L307" s="2">
        <v>129246.35160513601</v>
      </c>
      <c r="M307" s="16" t="str">
        <f>IF(ISERROR(VLOOKUP(A307,BW_2021_04_19!A:K,11,FALSE))=TRUE,(IF(ISERROR(VLOOKUP((CONCATENATE(ROUND(C307,0),"-",ROUND(B307-0.1,1))),BW_2021_04_19!A:K,11,FALSE))=TRUE,(IF(ISERROR(VLOOKUP((CONCATENATE(ROUND(C307,0),"-",ROUND(B307+0.1,1))),BW_2021_04_19!A:K,11,FALSE))=TRUE,(IF(ISERROR(VLOOKUP((CONCATENATE(ROUND(C307,0),"-",ROUND(B307-0.2,1))),BW_2021_04_19!A:K,11,FALSE))=TRUE, (IF(ISERROR(VLOOKUP((CONCATENATE(ROUND(C307,0),"-",ROUND(B307+0.2,1))),BW_2021_04_19!A:K,11,FALSE))=TRUE,"0",VLOOKUP((CONCATENATE(ROUND(C307,0),"-",ROUND(B307+0.2,1))),BW_2021_04_19!A:K,11,FALSE))),VLOOKUP((CONCATENATE(ROUND(C307,0),"-",ROUND(B307-0.2,1))),BW_2021_04_19!A:K,11,FALSE))),VLOOKUP((CONCATENATE(ROUND(C307,0),"-",ROUND(B307+0.1,1))),BW_2021_04_19!A:K,11,FALSE))),VLOOKUP((CONCATENATE(ROUND(C307,0),"-",ROUND(B307-0.1,1))),BW_2021_04_19!A:K,11,FALSE))),VLOOKUP(A307,BW_2021_04_19!A:K,11,FALSE))</f>
        <v>0</v>
      </c>
      <c r="N307" s="16" t="str">
        <f t="shared" si="147"/>
        <v>0</v>
      </c>
      <c r="O307" s="16">
        <f t="shared" si="148"/>
        <v>707831</v>
      </c>
      <c r="P307" s="16">
        <f>IF(O307="0","0",O307*1000/Proben_Infos!$J$3*Proben_Infos!$K$3*(0.05/Proben_Infos!$L$3)*(0.001/Proben_Infos!$M$3))</f>
        <v>2831324</v>
      </c>
      <c r="Q307" s="16">
        <f>ROUND(100/Proben_Infos!$H$3*P307,0)</f>
        <v>64</v>
      </c>
      <c r="R307" s="16">
        <f>B307+Proben_Infos!$D$3</f>
        <v>23.902502442555999</v>
      </c>
      <c r="S307" s="16" t="str">
        <f t="shared" si="149"/>
        <v>225-23.9</v>
      </c>
      <c r="T307" s="16">
        <f t="shared" si="150"/>
        <v>2158</v>
      </c>
      <c r="U307" s="16">
        <f>F307+Proben_Infos!$G$3</f>
        <v>2156.1753058982499</v>
      </c>
      <c r="V307" s="16">
        <f t="shared" si="151"/>
        <v>78.8</v>
      </c>
      <c r="W307" s="16" t="str">
        <f t="shared" si="152"/>
        <v>GC_PBMZ_225_RI_2156</v>
      </c>
      <c r="X307" s="16">
        <f>Proben_Infos!$A$3</f>
        <v>72100736</v>
      </c>
      <c r="Y307" s="16" t="str">
        <f>IF(ISNA(VLOOKUP(D307,Proben_Infos!C:E,3,0)),"",VLOOKUP(D307,Proben_Infos!C:E,3,0))</f>
        <v/>
      </c>
      <c r="Z307" s="16" t="str">
        <f t="shared" si="153"/>
        <v>225-23.9</v>
      </c>
      <c r="AA307" s="16" t="str">
        <f t="shared" si="154"/>
        <v>225-24</v>
      </c>
      <c r="AB307" s="16" t="str">
        <f t="shared" si="155"/>
        <v>225-23.8</v>
      </c>
      <c r="AC307" s="16" t="str">
        <f t="shared" si="156"/>
        <v>225-24.1</v>
      </c>
      <c r="AD307" s="16" t="str">
        <f t="shared" si="157"/>
        <v>225-23.7</v>
      </c>
      <c r="AE307" s="16">
        <f t="shared" si="158"/>
        <v>64</v>
      </c>
      <c r="AF307" s="16" t="str">
        <f t="shared" si="159"/>
        <v>GC_PBMZ_225_RI_2156</v>
      </c>
      <c r="AG307" s="16" t="str">
        <f t="shared" si="160"/>
        <v/>
      </c>
      <c r="AH307" s="16" t="str">
        <f t="shared" si="161"/>
        <v>T</v>
      </c>
      <c r="AI307" s="16" t="str">
        <f>IF(ISNA(VLOOKUP(D307,Proben_Infos!L:O,3,0)),"",VLOOKUP(D307,Proben_Infos!L:O,3,0))</f>
        <v/>
      </c>
      <c r="AJ307" s="16" t="str">
        <f t="shared" si="162"/>
        <v/>
      </c>
      <c r="AK307" s="16">
        <f t="shared" si="163"/>
        <v>5</v>
      </c>
      <c r="AL307" s="16" t="str">
        <f t="shared" si="164"/>
        <v/>
      </c>
      <c r="AM307" s="16" t="str">
        <f t="shared" si="145"/>
        <v/>
      </c>
      <c r="AN307" s="16">
        <f t="shared" si="165"/>
        <v>2</v>
      </c>
      <c r="AO307" s="16">
        <f t="shared" si="166"/>
        <v>5</v>
      </c>
      <c r="AP307" s="16">
        <f t="shared" si="167"/>
        <v>5</v>
      </c>
    </row>
    <row r="308" spans="1:42" x14ac:dyDescent="0.25">
      <c r="A308" s="16" t="str">
        <f t="shared" si="144"/>
        <v>111-23.9</v>
      </c>
      <c r="B308" s="2">
        <v>23.920876871527</v>
      </c>
      <c r="C308" s="2">
        <v>111.09999847412099</v>
      </c>
      <c r="D308" s="2" t="s">
        <v>1583</v>
      </c>
      <c r="E308" s="2">
        <v>2461</v>
      </c>
      <c r="F308" s="2">
        <v>2158.2565372759</v>
      </c>
      <c r="G308" s="2">
        <v>54.777381155581999</v>
      </c>
      <c r="H308" s="2" t="s">
        <v>1584</v>
      </c>
      <c r="I308" s="2" t="s">
        <v>1585</v>
      </c>
      <c r="J308" s="2" t="s">
        <v>5</v>
      </c>
      <c r="K308" s="2">
        <v>112898.930485278</v>
      </c>
      <c r="L308" s="2">
        <v>40218.032321269297</v>
      </c>
      <c r="M308" s="16" t="str">
        <f>IF(ISERROR(VLOOKUP(A308,BW_2021_04_19!A:K,11,FALSE))=TRUE,(IF(ISERROR(VLOOKUP((CONCATENATE(ROUND(C308,0),"-",ROUND(B308-0.1,1))),BW_2021_04_19!A:K,11,FALSE))=TRUE,(IF(ISERROR(VLOOKUP((CONCATENATE(ROUND(C308,0),"-",ROUND(B308+0.1,1))),BW_2021_04_19!A:K,11,FALSE))=TRUE,(IF(ISERROR(VLOOKUP((CONCATENATE(ROUND(C308,0),"-",ROUND(B308-0.2,1))),BW_2021_04_19!A:K,11,FALSE))=TRUE, (IF(ISERROR(VLOOKUP((CONCATENATE(ROUND(C308,0),"-",ROUND(B308+0.2,1))),BW_2021_04_19!A:K,11,FALSE))=TRUE,"0",VLOOKUP((CONCATENATE(ROUND(C308,0),"-",ROUND(B308+0.2,1))),BW_2021_04_19!A:K,11,FALSE))),VLOOKUP((CONCATENATE(ROUND(C308,0),"-",ROUND(B308-0.2,1))),BW_2021_04_19!A:K,11,FALSE))),VLOOKUP((CONCATENATE(ROUND(C308,0),"-",ROUND(B308+0.1,1))),BW_2021_04_19!A:K,11,FALSE))),VLOOKUP((CONCATENATE(ROUND(C308,0),"-",ROUND(B308-0.1,1))),BW_2021_04_19!A:K,11,FALSE))),VLOOKUP(A308,BW_2021_04_19!A:K,11,FALSE))</f>
        <v>0</v>
      </c>
      <c r="N308" s="16" t="str">
        <f t="shared" si="147"/>
        <v>0</v>
      </c>
      <c r="O308" s="16">
        <f t="shared" si="148"/>
        <v>112899</v>
      </c>
      <c r="P308" s="16">
        <f>IF(O308="0","0",O308*1000/Proben_Infos!$J$3*Proben_Infos!$K$3*(0.05/Proben_Infos!$L$3)*(0.001/Proben_Infos!$M$3))</f>
        <v>451596</v>
      </c>
      <c r="Q308" s="16">
        <f>ROUND(100/Proben_Infos!$H$3*P308,0)</f>
        <v>10</v>
      </c>
      <c r="R308" s="16">
        <f>B308+Proben_Infos!$D$3</f>
        <v>23.912976871527</v>
      </c>
      <c r="S308" s="16" t="str">
        <f t="shared" si="149"/>
        <v>111-23.9</v>
      </c>
      <c r="T308" s="16">
        <f t="shared" si="150"/>
        <v>2461</v>
      </c>
      <c r="U308" s="16">
        <f>F308+Proben_Infos!$G$3</f>
        <v>2157.2565372759</v>
      </c>
      <c r="V308" s="16">
        <f t="shared" si="151"/>
        <v>54.8</v>
      </c>
      <c r="W308" s="16" t="str">
        <f t="shared" si="152"/>
        <v>GC_PBMZ_111_RI_2157</v>
      </c>
      <c r="X308" s="16">
        <f>Proben_Infos!$A$3</f>
        <v>72100736</v>
      </c>
      <c r="Y308" s="16" t="str">
        <f>IF(ISNA(VLOOKUP(D308,Proben_Infos!C:E,3,0)),"",VLOOKUP(D308,Proben_Infos!C:E,3,0))</f>
        <v/>
      </c>
      <c r="Z308" s="16" t="str">
        <f t="shared" si="153"/>
        <v>111-23.9</v>
      </c>
      <c r="AA308" s="16" t="str">
        <f t="shared" si="154"/>
        <v>111-24</v>
      </c>
      <c r="AB308" s="16" t="str">
        <f t="shared" si="155"/>
        <v>111-23.8</v>
      </c>
      <c r="AC308" s="16" t="str">
        <f t="shared" si="156"/>
        <v>111-24.1</v>
      </c>
      <c r="AD308" s="16" t="str">
        <f t="shared" si="157"/>
        <v>111-23.7</v>
      </c>
      <c r="AE308" s="16">
        <f t="shared" si="158"/>
        <v>10</v>
      </c>
      <c r="AF308" s="16" t="str">
        <f t="shared" si="159"/>
        <v>GC_PBMZ_111_RI_2157</v>
      </c>
      <c r="AG308" s="16" t="str">
        <f t="shared" si="160"/>
        <v/>
      </c>
      <c r="AH308" s="16" t="str">
        <f t="shared" si="161"/>
        <v/>
      </c>
      <c r="AI308" s="16" t="str">
        <f>IF(ISNA(VLOOKUP(D308,Proben_Infos!L:O,3,0)),"",VLOOKUP(D308,Proben_Infos!L:O,3,0))</f>
        <v/>
      </c>
      <c r="AJ308" s="16" t="str">
        <f t="shared" si="162"/>
        <v/>
      </c>
      <c r="AK308" s="16">
        <f t="shared" si="163"/>
        <v>5</v>
      </c>
      <c r="AL308" s="16">
        <f t="shared" si="164"/>
        <v>4</v>
      </c>
      <c r="AM308" s="16">
        <f t="shared" si="145"/>
        <v>3</v>
      </c>
      <c r="AN308" s="16">
        <f t="shared" si="165"/>
        <v>2</v>
      </c>
      <c r="AO308" s="16">
        <f t="shared" si="166"/>
        <v>5</v>
      </c>
      <c r="AP308" s="16">
        <f t="shared" si="167"/>
        <v>5</v>
      </c>
    </row>
    <row r="309" spans="1:42" x14ac:dyDescent="0.25">
      <c r="A309" s="16" t="str">
        <f t="shared" si="144"/>
        <v>190-24.1</v>
      </c>
      <c r="B309" s="2">
        <v>24.1267757977506</v>
      </c>
      <c r="C309" s="2">
        <v>190</v>
      </c>
      <c r="D309" s="2" t="s">
        <v>1894</v>
      </c>
      <c r="E309" s="2">
        <v>1106</v>
      </c>
      <c r="F309" s="2">
        <v>2179.5106199828601</v>
      </c>
      <c r="G309" s="2">
        <v>58.9239926505998</v>
      </c>
      <c r="H309" s="2" t="s">
        <v>1895</v>
      </c>
      <c r="I309" s="2" t="s">
        <v>1896</v>
      </c>
      <c r="J309" s="2" t="s">
        <v>5</v>
      </c>
      <c r="K309" s="2">
        <v>118312.850307478</v>
      </c>
      <c r="L309" s="2">
        <v>84192.8922877812</v>
      </c>
      <c r="M309" s="16" t="str">
        <f>IF(ISERROR(VLOOKUP(A309,BW_2021_04_19!A:K,11,FALSE))=TRUE,(IF(ISERROR(VLOOKUP((CONCATENATE(ROUND(C309,0),"-",ROUND(B309-0.1,1))),BW_2021_04_19!A:K,11,FALSE))=TRUE,(IF(ISERROR(VLOOKUP((CONCATENATE(ROUND(C309,0),"-",ROUND(B309+0.1,1))),BW_2021_04_19!A:K,11,FALSE))=TRUE,(IF(ISERROR(VLOOKUP((CONCATENATE(ROUND(C309,0),"-",ROUND(B309-0.2,1))),BW_2021_04_19!A:K,11,FALSE))=TRUE, (IF(ISERROR(VLOOKUP((CONCATENATE(ROUND(C309,0),"-",ROUND(B309+0.2,1))),BW_2021_04_19!A:K,11,FALSE))=TRUE,"0",VLOOKUP((CONCATENATE(ROUND(C309,0),"-",ROUND(B309+0.2,1))),BW_2021_04_19!A:K,11,FALSE))),VLOOKUP((CONCATENATE(ROUND(C309,0),"-",ROUND(B309-0.2,1))),BW_2021_04_19!A:K,11,FALSE))),VLOOKUP((CONCATENATE(ROUND(C309,0),"-",ROUND(B309+0.1,1))),BW_2021_04_19!A:K,11,FALSE))),VLOOKUP((CONCATENATE(ROUND(C309,0),"-",ROUND(B309-0.1,1))),BW_2021_04_19!A:K,11,FALSE))),VLOOKUP(A309,BW_2021_04_19!A:K,11,FALSE))</f>
        <v>0</v>
      </c>
      <c r="N309" s="16" t="str">
        <f t="shared" si="147"/>
        <v>0</v>
      </c>
      <c r="O309" s="16">
        <f t="shared" si="148"/>
        <v>118313</v>
      </c>
      <c r="P309" s="16">
        <f>IF(O309="0","0",O309*1000/Proben_Infos!$J$3*Proben_Infos!$K$3*(0.05/Proben_Infos!$L$3)*(0.001/Proben_Infos!$M$3))</f>
        <v>473252</v>
      </c>
      <c r="Q309" s="16">
        <f>ROUND(100/Proben_Infos!$H$3*P309,0)</f>
        <v>11</v>
      </c>
      <c r="R309" s="16">
        <f>B309+Proben_Infos!$D$3</f>
        <v>24.118875797750601</v>
      </c>
      <c r="S309" s="16" t="str">
        <f t="shared" si="149"/>
        <v>190-24.1</v>
      </c>
      <c r="T309" s="16">
        <f t="shared" si="150"/>
        <v>1106</v>
      </c>
      <c r="U309" s="16">
        <f>F309+Proben_Infos!$G$3</f>
        <v>2178.5106199828601</v>
      </c>
      <c r="V309" s="16">
        <f t="shared" si="151"/>
        <v>58.9</v>
      </c>
      <c r="W309" s="16" t="str">
        <f t="shared" si="152"/>
        <v>GC_PBMZ_190_RI_2179</v>
      </c>
      <c r="X309" s="16">
        <f>Proben_Infos!$A$3</f>
        <v>72100736</v>
      </c>
      <c r="Y309" s="16" t="str">
        <f>IF(ISNA(VLOOKUP(D309,Proben_Infos!C:E,3,0)),"",VLOOKUP(D309,Proben_Infos!C:E,3,0))</f>
        <v/>
      </c>
      <c r="Z309" s="16" t="str">
        <f t="shared" si="153"/>
        <v>190-24.1</v>
      </c>
      <c r="AA309" s="16" t="str">
        <f t="shared" si="154"/>
        <v>190-24.2</v>
      </c>
      <c r="AB309" s="16" t="str">
        <f t="shared" si="155"/>
        <v>190-24</v>
      </c>
      <c r="AC309" s="16" t="str">
        <f t="shared" si="156"/>
        <v>190-24.3</v>
      </c>
      <c r="AD309" s="16" t="str">
        <f t="shared" si="157"/>
        <v>190-23.9</v>
      </c>
      <c r="AE309" s="16">
        <f t="shared" si="158"/>
        <v>11</v>
      </c>
      <c r="AF309" s="16" t="str">
        <f t="shared" si="159"/>
        <v>GC_PBMZ_190_RI_2179</v>
      </c>
      <c r="AG309" s="16" t="str">
        <f t="shared" si="160"/>
        <v/>
      </c>
      <c r="AH309" s="16" t="str">
        <f t="shared" si="161"/>
        <v/>
      </c>
      <c r="AI309" s="16" t="str">
        <f>IF(ISNA(VLOOKUP(D309,Proben_Infos!L:O,3,0)),"",VLOOKUP(D309,Proben_Infos!L:O,3,0))</f>
        <v/>
      </c>
      <c r="AJ309" s="16" t="str">
        <f t="shared" si="162"/>
        <v/>
      </c>
      <c r="AK309" s="16">
        <f t="shared" si="163"/>
        <v>5</v>
      </c>
      <c r="AL309" s="16">
        <f t="shared" si="164"/>
        <v>4</v>
      </c>
      <c r="AM309" s="16">
        <f t="shared" si="145"/>
        <v>3</v>
      </c>
      <c r="AN309" s="16">
        <f t="shared" si="165"/>
        <v>2</v>
      </c>
      <c r="AO309" s="16">
        <f t="shared" si="166"/>
        <v>5</v>
      </c>
      <c r="AP309" s="16">
        <f t="shared" si="167"/>
        <v>5</v>
      </c>
    </row>
    <row r="310" spans="1:42" x14ac:dyDescent="0.25">
      <c r="A310" s="16" t="str">
        <f t="shared" si="144"/>
        <v>71-24.2</v>
      </c>
      <c r="B310" s="2">
        <v>24.166670298269899</v>
      </c>
      <c r="C310" s="2">
        <v>71.099998474121094</v>
      </c>
      <c r="D310" s="2" t="s">
        <v>1897</v>
      </c>
      <c r="E310" s="2">
        <v>1224</v>
      </c>
      <c r="F310" s="2">
        <v>2183.6287619719401</v>
      </c>
      <c r="G310" s="2">
        <v>52.746009848813003</v>
      </c>
      <c r="H310" s="2" t="s">
        <v>1898</v>
      </c>
      <c r="I310" s="2" t="s">
        <v>912</v>
      </c>
      <c r="J310" s="2" t="s">
        <v>5</v>
      </c>
      <c r="K310" s="2">
        <v>188998.29021315201</v>
      </c>
      <c r="L310" s="2">
        <v>16192.1223359371</v>
      </c>
      <c r="M310" s="16">
        <f>IF(ISERROR(VLOOKUP(A310,BW_2021_04_19!A:K,11,FALSE))=TRUE,(IF(ISERROR(VLOOKUP((CONCATENATE(ROUND(C310,0),"-",ROUND(B310-0.1,1))),BW_2021_04_19!A:K,11,FALSE))=TRUE,(IF(ISERROR(VLOOKUP((CONCATENATE(ROUND(C310,0),"-",ROUND(B310+0.1,1))),BW_2021_04_19!A:K,11,FALSE))=TRUE,(IF(ISERROR(VLOOKUP((CONCATENATE(ROUND(C310,0),"-",ROUND(B310-0.2,1))),BW_2021_04_19!A:K,11,FALSE))=TRUE, (IF(ISERROR(VLOOKUP((CONCATENATE(ROUND(C310,0),"-",ROUND(B310+0.2,1))),BW_2021_04_19!A:K,11,FALSE))=TRUE,"0",VLOOKUP((CONCATENATE(ROUND(C310,0),"-",ROUND(B310+0.2,1))),BW_2021_04_19!A:K,11,FALSE))),VLOOKUP((CONCATENATE(ROUND(C310,0),"-",ROUND(B310-0.2,1))),BW_2021_04_19!A:K,11,FALSE))),VLOOKUP((CONCATENATE(ROUND(C310,0),"-",ROUND(B310+0.1,1))),BW_2021_04_19!A:K,11,FALSE))),VLOOKUP((CONCATENATE(ROUND(C310,0),"-",ROUND(B310-0.1,1))),BW_2021_04_19!A:K,11,FALSE))),VLOOKUP(A310,BW_2021_04_19!A:K,11,FALSE))</f>
        <v>786215.23825129005</v>
      </c>
      <c r="N310" s="16">
        <f t="shared" si="147"/>
        <v>786215.23825129005</v>
      </c>
      <c r="O310" s="16">
        <f t="shared" si="148"/>
        <v>0</v>
      </c>
      <c r="P310" s="16">
        <f>IF(O310="0","0",O310*1000/Proben_Infos!$J$3*Proben_Infos!$K$3*(0.05/Proben_Infos!$L$3)*(0.001/Proben_Infos!$M$3))</f>
        <v>0</v>
      </c>
      <c r="Q310" s="16">
        <f>ROUND(100/Proben_Infos!$H$3*P310,0)</f>
        <v>0</v>
      </c>
      <c r="R310" s="16">
        <f>B310+Proben_Infos!$D$3</f>
        <v>24.1587702982699</v>
      </c>
      <c r="S310" s="16" t="str">
        <f t="shared" si="149"/>
        <v>71-24.2</v>
      </c>
      <c r="T310" s="16">
        <f t="shared" si="150"/>
        <v>1224</v>
      </c>
      <c r="U310" s="16">
        <f>F310+Proben_Infos!$G$3</f>
        <v>2182.6287619719401</v>
      </c>
      <c r="V310" s="16">
        <f t="shared" si="151"/>
        <v>52.7</v>
      </c>
      <c r="W310" s="16" t="str">
        <f t="shared" si="152"/>
        <v>GC_PBMZ_71_RI_2183</v>
      </c>
      <c r="X310" s="16">
        <f>Proben_Infos!$A$3</f>
        <v>72100736</v>
      </c>
      <c r="Y310" s="16" t="str">
        <f>IF(ISNA(VLOOKUP(D310,Proben_Infos!C:E,3,0)),"",VLOOKUP(D310,Proben_Infos!C:E,3,0))</f>
        <v/>
      </c>
      <c r="Z310" s="16" t="str">
        <f t="shared" si="153"/>
        <v>71-24.2</v>
      </c>
      <c r="AA310" s="16" t="str">
        <f t="shared" si="154"/>
        <v>71-24.3</v>
      </c>
      <c r="AB310" s="16" t="str">
        <f t="shared" si="155"/>
        <v>71-24.1</v>
      </c>
      <c r="AC310" s="16" t="str">
        <f t="shared" si="156"/>
        <v>71-24.4</v>
      </c>
      <c r="AD310" s="16" t="str">
        <f t="shared" si="157"/>
        <v>71-24</v>
      </c>
      <c r="AE310" s="16">
        <f t="shared" si="158"/>
        <v>0</v>
      </c>
      <c r="AF310" s="16" t="str">
        <f t="shared" si="159"/>
        <v>GC_PBMZ_71_RI_2183</v>
      </c>
      <c r="AG310" s="16" t="str">
        <f t="shared" si="160"/>
        <v/>
      </c>
      <c r="AH310" s="16" t="str">
        <f t="shared" si="161"/>
        <v/>
      </c>
      <c r="AI310" s="16" t="str">
        <f>IF(ISNA(VLOOKUP(D310,Proben_Infos!L:O,3,0)),"",VLOOKUP(D310,Proben_Infos!L:O,3,0))</f>
        <v/>
      </c>
      <c r="AJ310" s="16">
        <f t="shared" si="162"/>
        <v>6</v>
      </c>
      <c r="AK310" s="16">
        <f t="shared" si="163"/>
        <v>5</v>
      </c>
      <c r="AL310" s="16">
        <f t="shared" si="164"/>
        <v>4</v>
      </c>
      <c r="AM310" s="16">
        <f t="shared" si="145"/>
        <v>3</v>
      </c>
      <c r="AN310" s="16">
        <f t="shared" si="165"/>
        <v>2</v>
      </c>
      <c r="AO310" s="16">
        <f t="shared" si="166"/>
        <v>6</v>
      </c>
      <c r="AP310" s="16">
        <f t="shared" si="167"/>
        <v>6</v>
      </c>
    </row>
    <row r="311" spans="1:42" x14ac:dyDescent="0.25">
      <c r="A311" s="16" t="str">
        <f t="shared" si="144"/>
        <v>213-24.2</v>
      </c>
      <c r="B311" s="2">
        <v>24.2239445710028</v>
      </c>
      <c r="C311" s="2">
        <v>213</v>
      </c>
      <c r="D311" s="2" t="s">
        <v>1586</v>
      </c>
      <c r="F311" s="2">
        <v>2189.54094496373</v>
      </c>
      <c r="G311" s="2">
        <v>57.305571917703702</v>
      </c>
      <c r="H311" s="2" t="s">
        <v>1587</v>
      </c>
      <c r="I311" s="2" t="s">
        <v>1588</v>
      </c>
      <c r="J311" s="2" t="s">
        <v>1767</v>
      </c>
      <c r="K311" s="2">
        <v>19770.8334512486</v>
      </c>
      <c r="L311" s="2">
        <v>5880.1156690670296</v>
      </c>
      <c r="M311" s="16" t="str">
        <f>IF(ISERROR(VLOOKUP(A311,BW_2021_04_19!A:K,11,FALSE))=TRUE,(IF(ISERROR(VLOOKUP((CONCATENATE(ROUND(C311,0),"-",ROUND(B311-0.1,1))),BW_2021_04_19!A:K,11,FALSE))=TRUE,(IF(ISERROR(VLOOKUP((CONCATENATE(ROUND(C311,0),"-",ROUND(B311+0.1,1))),BW_2021_04_19!A:K,11,FALSE))=TRUE,(IF(ISERROR(VLOOKUP((CONCATENATE(ROUND(C311,0),"-",ROUND(B311-0.2,1))),BW_2021_04_19!A:K,11,FALSE))=TRUE, (IF(ISERROR(VLOOKUP((CONCATENATE(ROUND(C311,0),"-",ROUND(B311+0.2,1))),BW_2021_04_19!A:K,11,FALSE))=TRUE,"0",VLOOKUP((CONCATENATE(ROUND(C311,0),"-",ROUND(B311+0.2,1))),BW_2021_04_19!A:K,11,FALSE))),VLOOKUP((CONCATENATE(ROUND(C311,0),"-",ROUND(B311-0.2,1))),BW_2021_04_19!A:K,11,FALSE))),VLOOKUP((CONCATENATE(ROUND(C311,0),"-",ROUND(B311+0.1,1))),BW_2021_04_19!A:K,11,FALSE))),VLOOKUP((CONCATENATE(ROUND(C311,0),"-",ROUND(B311-0.1,1))),BW_2021_04_19!A:K,11,FALSE))),VLOOKUP(A311,BW_2021_04_19!A:K,11,FALSE))</f>
        <v>0</v>
      </c>
      <c r="N311" s="16" t="str">
        <f t="shared" si="147"/>
        <v>0</v>
      </c>
      <c r="O311" s="16">
        <f t="shared" si="148"/>
        <v>19771</v>
      </c>
      <c r="P311" s="16">
        <f>IF(O311="0","0",O311*1000/Proben_Infos!$J$3*Proben_Infos!$K$3*(0.05/Proben_Infos!$L$3)*(0.001/Proben_Infos!$M$3))</f>
        <v>79084</v>
      </c>
      <c r="Q311" s="16">
        <f>ROUND(100/Proben_Infos!$H$3*P311,0)</f>
        <v>2</v>
      </c>
      <c r="R311" s="16">
        <f>B311+Proben_Infos!$D$3</f>
        <v>24.216044571002801</v>
      </c>
      <c r="S311" s="16" t="str">
        <f t="shared" si="149"/>
        <v>213-24.2</v>
      </c>
      <c r="T311" s="16" t="str">
        <f t="shared" si="150"/>
        <v/>
      </c>
      <c r="U311" s="16">
        <f>F311+Proben_Infos!$G$3</f>
        <v>2188.54094496373</v>
      </c>
      <c r="V311" s="16">
        <f t="shared" si="151"/>
        <v>57.3</v>
      </c>
      <c r="W311" s="16" t="str">
        <f t="shared" si="152"/>
        <v>GC_PBMZ_213_RI_2189</v>
      </c>
      <c r="X311" s="16">
        <f>Proben_Infos!$A$3</f>
        <v>72100736</v>
      </c>
      <c r="Y311" s="16" t="str">
        <f>IF(ISNA(VLOOKUP(D311,Proben_Infos!C:E,3,0)),"",VLOOKUP(D311,Proben_Infos!C:E,3,0))</f>
        <v/>
      </c>
      <c r="Z311" s="16" t="str">
        <f t="shared" si="153"/>
        <v>213-24.2</v>
      </c>
      <c r="AA311" s="16" t="str">
        <f t="shared" si="154"/>
        <v>213-24.3</v>
      </c>
      <c r="AB311" s="16" t="str">
        <f t="shared" si="155"/>
        <v>213-24.1</v>
      </c>
      <c r="AC311" s="16" t="str">
        <f t="shared" si="156"/>
        <v>213-24.4</v>
      </c>
      <c r="AD311" s="16" t="str">
        <f t="shared" si="157"/>
        <v>213-24</v>
      </c>
      <c r="AE311" s="16">
        <f t="shared" si="158"/>
        <v>2</v>
      </c>
      <c r="AF311" s="16" t="str">
        <f t="shared" si="159"/>
        <v>GC_PBMZ_213_RI_2189</v>
      </c>
      <c r="AG311" s="16" t="str">
        <f t="shared" si="160"/>
        <v/>
      </c>
      <c r="AH311" s="16" t="str">
        <f t="shared" si="161"/>
        <v/>
      </c>
      <c r="AI311" s="16" t="str">
        <f>IF(ISNA(VLOOKUP(D311,Proben_Infos!L:O,3,0)),"",VLOOKUP(D311,Proben_Infos!L:O,3,0))</f>
        <v/>
      </c>
      <c r="AJ311" s="16" t="str">
        <f t="shared" si="162"/>
        <v/>
      </c>
      <c r="AK311" s="16">
        <f t="shared" si="163"/>
        <v>5</v>
      </c>
      <c r="AL311" s="16" t="str">
        <f t="shared" si="164"/>
        <v/>
      </c>
      <c r="AM311" s="16">
        <f t="shared" si="145"/>
        <v>3</v>
      </c>
      <c r="AN311" s="16">
        <f t="shared" si="165"/>
        <v>2</v>
      </c>
      <c r="AO311" s="16">
        <f t="shared" si="166"/>
        <v>5</v>
      </c>
      <c r="AP311" s="16">
        <f t="shared" si="167"/>
        <v>5</v>
      </c>
    </row>
    <row r="312" spans="1:42" x14ac:dyDescent="0.25">
      <c r="A312" s="16" t="str">
        <f t="shared" si="144"/>
        <v>109-24.2</v>
      </c>
      <c r="B312" s="2">
        <v>24.2450663410361</v>
      </c>
      <c r="C312" s="2">
        <v>109.09999847412099</v>
      </c>
      <c r="D312" s="2" t="s">
        <v>1589</v>
      </c>
      <c r="E312" s="2">
        <v>2008</v>
      </c>
      <c r="F312" s="2">
        <v>2191.7212567091001</v>
      </c>
      <c r="G312" s="2">
        <v>67.553097469401706</v>
      </c>
      <c r="H312" s="2" t="s">
        <v>1590</v>
      </c>
      <c r="I312" s="2" t="s">
        <v>733</v>
      </c>
      <c r="J312" s="2" t="s">
        <v>5</v>
      </c>
      <c r="K312" s="2">
        <v>57877.158015987698</v>
      </c>
      <c r="L312" s="2">
        <v>49362.959754393902</v>
      </c>
      <c r="M312" s="16" t="str">
        <f>IF(ISERROR(VLOOKUP(A312,BW_2021_04_19!A:K,11,FALSE))=TRUE,(IF(ISERROR(VLOOKUP((CONCATENATE(ROUND(C312,0),"-",ROUND(B312-0.1,1))),BW_2021_04_19!A:K,11,FALSE))=TRUE,(IF(ISERROR(VLOOKUP((CONCATENATE(ROUND(C312,0),"-",ROUND(B312+0.1,1))),BW_2021_04_19!A:K,11,FALSE))=TRUE,(IF(ISERROR(VLOOKUP((CONCATENATE(ROUND(C312,0),"-",ROUND(B312-0.2,1))),BW_2021_04_19!A:K,11,FALSE))=TRUE, (IF(ISERROR(VLOOKUP((CONCATENATE(ROUND(C312,0),"-",ROUND(B312+0.2,1))),BW_2021_04_19!A:K,11,FALSE))=TRUE,"0",VLOOKUP((CONCATENATE(ROUND(C312,0),"-",ROUND(B312+0.2,1))),BW_2021_04_19!A:K,11,FALSE))),VLOOKUP((CONCATENATE(ROUND(C312,0),"-",ROUND(B312-0.2,1))),BW_2021_04_19!A:K,11,FALSE))),VLOOKUP((CONCATENATE(ROUND(C312,0),"-",ROUND(B312+0.1,1))),BW_2021_04_19!A:K,11,FALSE))),VLOOKUP((CONCATENATE(ROUND(C312,0),"-",ROUND(B312-0.1,1))),BW_2021_04_19!A:K,11,FALSE))),VLOOKUP(A312,BW_2021_04_19!A:K,11,FALSE))</f>
        <v>0</v>
      </c>
      <c r="N312" s="16" t="str">
        <f t="shared" si="147"/>
        <v>0</v>
      </c>
      <c r="O312" s="16">
        <f t="shared" si="148"/>
        <v>57877</v>
      </c>
      <c r="P312" s="16">
        <f>IF(O312="0","0",O312*1000/Proben_Infos!$J$3*Proben_Infos!$K$3*(0.05/Proben_Infos!$L$3)*(0.001/Proben_Infos!$M$3))</f>
        <v>231508</v>
      </c>
      <c r="Q312" s="16">
        <f>ROUND(100/Proben_Infos!$H$3*P312,0)</f>
        <v>5</v>
      </c>
      <c r="R312" s="16">
        <f>B312+Proben_Infos!$D$3</f>
        <v>24.237166341036101</v>
      </c>
      <c r="S312" s="16" t="str">
        <f t="shared" si="149"/>
        <v>109-24.2</v>
      </c>
      <c r="T312" s="16">
        <f t="shared" si="150"/>
        <v>2008</v>
      </c>
      <c r="U312" s="16">
        <f>F312+Proben_Infos!$G$3</f>
        <v>2190.7212567091001</v>
      </c>
      <c r="V312" s="16">
        <f t="shared" si="151"/>
        <v>67.599999999999994</v>
      </c>
      <c r="W312" s="16" t="str">
        <f t="shared" si="152"/>
        <v>GC_PBMZ_109_RI_2191</v>
      </c>
      <c r="X312" s="16">
        <f>Proben_Infos!$A$3</f>
        <v>72100736</v>
      </c>
      <c r="Y312" s="16" t="str">
        <f>IF(ISNA(VLOOKUP(D312,Proben_Infos!C:E,3,0)),"",VLOOKUP(D312,Proben_Infos!C:E,3,0))</f>
        <v/>
      </c>
      <c r="Z312" s="16" t="str">
        <f t="shared" si="153"/>
        <v>109-24.2</v>
      </c>
      <c r="AA312" s="16" t="str">
        <f t="shared" si="154"/>
        <v>109-24.3</v>
      </c>
      <c r="AB312" s="16" t="str">
        <f t="shared" si="155"/>
        <v>109-24.1</v>
      </c>
      <c r="AC312" s="16" t="str">
        <f t="shared" si="156"/>
        <v>109-24.4</v>
      </c>
      <c r="AD312" s="16" t="str">
        <f t="shared" si="157"/>
        <v>109-24</v>
      </c>
      <c r="AE312" s="16">
        <f t="shared" si="158"/>
        <v>5</v>
      </c>
      <c r="AF312" s="16" t="str">
        <f t="shared" si="159"/>
        <v>GC_PBMZ_109_RI_2191</v>
      </c>
      <c r="AG312" s="16" t="str">
        <f t="shared" si="160"/>
        <v/>
      </c>
      <c r="AH312" s="16" t="str">
        <f t="shared" si="161"/>
        <v/>
      </c>
      <c r="AI312" s="16" t="str">
        <f>IF(ISNA(VLOOKUP(D312,Proben_Infos!L:O,3,0)),"",VLOOKUP(D312,Proben_Infos!L:O,3,0))</f>
        <v/>
      </c>
      <c r="AJ312" s="16" t="str">
        <f t="shared" si="162"/>
        <v/>
      </c>
      <c r="AK312" s="16">
        <f t="shared" si="163"/>
        <v>5</v>
      </c>
      <c r="AL312" s="16">
        <f t="shared" si="164"/>
        <v>4</v>
      </c>
      <c r="AM312" s="16">
        <f t="shared" si="145"/>
        <v>3</v>
      </c>
      <c r="AN312" s="16">
        <f t="shared" si="165"/>
        <v>2</v>
      </c>
      <c r="AO312" s="16">
        <f t="shared" si="166"/>
        <v>5</v>
      </c>
      <c r="AP312" s="16">
        <f t="shared" si="167"/>
        <v>5</v>
      </c>
    </row>
    <row r="313" spans="1:42" x14ac:dyDescent="0.25">
      <c r="A313" s="16" t="str">
        <f t="shared" si="144"/>
        <v>94-24.3</v>
      </c>
      <c r="B313" s="2">
        <v>24.2666496011724</v>
      </c>
      <c r="C313" s="2">
        <v>94</v>
      </c>
      <c r="D313" s="2" t="s">
        <v>404</v>
      </c>
      <c r="E313" s="2">
        <v>2192</v>
      </c>
      <c r="F313" s="2">
        <v>2193.9492061425199</v>
      </c>
      <c r="G313" s="2">
        <v>70.970804378849294</v>
      </c>
      <c r="H313" s="2" t="s">
        <v>405</v>
      </c>
      <c r="I313" s="2" t="s">
        <v>346</v>
      </c>
      <c r="J313" s="2" t="s">
        <v>1767</v>
      </c>
      <c r="K313" s="2">
        <v>329021.17424781201</v>
      </c>
      <c r="L313" s="2">
        <v>46172.587259239903</v>
      </c>
      <c r="M313" s="16" t="str">
        <f>IF(ISERROR(VLOOKUP(A313,BW_2021_04_19!A:K,11,FALSE))=TRUE,(IF(ISERROR(VLOOKUP((CONCATENATE(ROUND(C313,0),"-",ROUND(B313-0.1,1))),BW_2021_04_19!A:K,11,FALSE))=TRUE,(IF(ISERROR(VLOOKUP((CONCATENATE(ROUND(C313,0),"-",ROUND(B313+0.1,1))),BW_2021_04_19!A:K,11,FALSE))=TRUE,(IF(ISERROR(VLOOKUP((CONCATENATE(ROUND(C313,0),"-",ROUND(B313-0.2,1))),BW_2021_04_19!A:K,11,FALSE))=TRUE, (IF(ISERROR(VLOOKUP((CONCATENATE(ROUND(C313,0),"-",ROUND(B313+0.2,1))),BW_2021_04_19!A:K,11,FALSE))=TRUE,"0",VLOOKUP((CONCATENATE(ROUND(C313,0),"-",ROUND(B313+0.2,1))),BW_2021_04_19!A:K,11,FALSE))),VLOOKUP((CONCATENATE(ROUND(C313,0),"-",ROUND(B313-0.2,1))),BW_2021_04_19!A:K,11,FALSE))),VLOOKUP((CONCATENATE(ROUND(C313,0),"-",ROUND(B313+0.1,1))),BW_2021_04_19!A:K,11,FALSE))),VLOOKUP((CONCATENATE(ROUND(C313,0),"-",ROUND(B313-0.1,1))),BW_2021_04_19!A:K,11,FALSE))),VLOOKUP(A313,BW_2021_04_19!A:K,11,FALSE))</f>
        <v>0</v>
      </c>
      <c r="N313" s="16" t="str">
        <f t="shared" si="147"/>
        <v>0</v>
      </c>
      <c r="O313" s="16">
        <f t="shared" si="148"/>
        <v>329021</v>
      </c>
      <c r="P313" s="16">
        <f>IF(O313="0","0",O313*1000/Proben_Infos!$J$3*Proben_Infos!$K$3*(0.05/Proben_Infos!$L$3)*(0.001/Proben_Infos!$M$3))</f>
        <v>1316084</v>
      </c>
      <c r="Q313" s="16">
        <f>ROUND(100/Proben_Infos!$H$3*P313,0)</f>
        <v>30</v>
      </c>
      <c r="R313" s="16">
        <f>B313+Proben_Infos!$D$3</f>
        <v>24.258749601172401</v>
      </c>
      <c r="S313" s="16" t="str">
        <f t="shared" si="149"/>
        <v>94-24.3</v>
      </c>
      <c r="T313" s="16">
        <f t="shared" si="150"/>
        <v>2192</v>
      </c>
      <c r="U313" s="16">
        <f>F313+Proben_Infos!$G$3</f>
        <v>2192.9492061425199</v>
      </c>
      <c r="V313" s="16">
        <f t="shared" si="151"/>
        <v>71</v>
      </c>
      <c r="W313" s="16" t="str">
        <f t="shared" si="152"/>
        <v>GC_PBMZ_94_RI_2193</v>
      </c>
      <c r="X313" s="16">
        <f>Proben_Infos!$A$3</f>
        <v>72100736</v>
      </c>
      <c r="Y313" s="16" t="str">
        <f>IF(ISNA(VLOOKUP(D313,Proben_Infos!C:E,3,0)),"",VLOOKUP(D313,Proben_Infos!C:E,3,0))</f>
        <v/>
      </c>
      <c r="Z313" s="16" t="str">
        <f t="shared" si="153"/>
        <v>94-24.3</v>
      </c>
      <c r="AA313" s="16" t="str">
        <f t="shared" si="154"/>
        <v>94-24.4</v>
      </c>
      <c r="AB313" s="16" t="str">
        <f t="shared" si="155"/>
        <v>94-24.2</v>
      </c>
      <c r="AC313" s="16" t="str">
        <f t="shared" si="156"/>
        <v>94-24.5</v>
      </c>
      <c r="AD313" s="16" t="str">
        <f t="shared" si="157"/>
        <v>94-24.1</v>
      </c>
      <c r="AE313" s="16">
        <f t="shared" si="158"/>
        <v>30</v>
      </c>
      <c r="AF313" s="16" t="str">
        <f t="shared" si="159"/>
        <v>GC_PBMZ_94_RI_2193</v>
      </c>
      <c r="AG313" s="16" t="str">
        <f t="shared" si="160"/>
        <v/>
      </c>
      <c r="AH313" s="16" t="str">
        <f t="shared" si="161"/>
        <v/>
      </c>
      <c r="AI313" s="16" t="str">
        <f>IF(ISNA(VLOOKUP(D313,Proben_Infos!L:O,3,0)),"",VLOOKUP(D313,Proben_Infos!L:O,3,0))</f>
        <v/>
      </c>
      <c r="AJ313" s="16" t="str">
        <f t="shared" si="162"/>
        <v/>
      </c>
      <c r="AK313" s="16">
        <f t="shared" si="163"/>
        <v>5</v>
      </c>
      <c r="AL313" s="16" t="str">
        <f t="shared" si="164"/>
        <v/>
      </c>
      <c r="AM313" s="16">
        <f t="shared" si="145"/>
        <v>3</v>
      </c>
      <c r="AN313" s="16">
        <f t="shared" si="165"/>
        <v>2</v>
      </c>
      <c r="AO313" s="16">
        <f t="shared" si="166"/>
        <v>5</v>
      </c>
      <c r="AP313" s="16">
        <f t="shared" si="167"/>
        <v>5</v>
      </c>
    </row>
    <row r="314" spans="1:42" x14ac:dyDescent="0.25">
      <c r="A314" s="16" t="str">
        <f t="shared" si="144"/>
        <v>97-24.3</v>
      </c>
      <c r="B314" s="2">
        <v>24.2737786618965</v>
      </c>
      <c r="C314" s="2">
        <v>97</v>
      </c>
      <c r="D314" s="2" t="s">
        <v>666</v>
      </c>
      <c r="E314" s="2">
        <v>935</v>
      </c>
      <c r="F314" s="2">
        <v>2194.6851091850099</v>
      </c>
      <c r="G314" s="2">
        <v>66.714400751241101</v>
      </c>
      <c r="H314" s="2" t="s">
        <v>667</v>
      </c>
      <c r="I314" s="2" t="s">
        <v>668</v>
      </c>
      <c r="J314" s="2" t="s">
        <v>5</v>
      </c>
      <c r="K314" s="2">
        <v>282341.37095741101</v>
      </c>
      <c r="L314" s="2">
        <v>51340.149785464302</v>
      </c>
      <c r="M314" s="16">
        <f>IF(ISERROR(VLOOKUP(A314,BW_2021_04_19!A:K,11,FALSE))=TRUE,(IF(ISERROR(VLOOKUP((CONCATENATE(ROUND(C314,0),"-",ROUND(B314-0.1,1))),BW_2021_04_19!A:K,11,FALSE))=TRUE,(IF(ISERROR(VLOOKUP((CONCATENATE(ROUND(C314,0),"-",ROUND(B314+0.1,1))),BW_2021_04_19!A:K,11,FALSE))=TRUE,(IF(ISERROR(VLOOKUP((CONCATENATE(ROUND(C314,0),"-",ROUND(B314-0.2,1))),BW_2021_04_19!A:K,11,FALSE))=TRUE, (IF(ISERROR(VLOOKUP((CONCATENATE(ROUND(C314,0),"-",ROUND(B314+0.2,1))),BW_2021_04_19!A:K,11,FALSE))=TRUE,"0",VLOOKUP((CONCATENATE(ROUND(C314,0),"-",ROUND(B314+0.2,1))),BW_2021_04_19!A:K,11,FALSE))),VLOOKUP((CONCATENATE(ROUND(C314,0),"-",ROUND(B314-0.2,1))),BW_2021_04_19!A:K,11,FALSE))),VLOOKUP((CONCATENATE(ROUND(C314,0),"-",ROUND(B314+0.1,1))),BW_2021_04_19!A:K,11,FALSE))),VLOOKUP((CONCATENATE(ROUND(C314,0),"-",ROUND(B314-0.1,1))),BW_2021_04_19!A:K,11,FALSE))),VLOOKUP(A314,BW_2021_04_19!A:K,11,FALSE))</f>
        <v>184860.426220555</v>
      </c>
      <c r="N314" s="16">
        <f t="shared" si="147"/>
        <v>184860.426220555</v>
      </c>
      <c r="O314" s="16">
        <f t="shared" si="148"/>
        <v>97481</v>
      </c>
      <c r="P314" s="16">
        <f>IF(O314="0","0",O314*1000/Proben_Infos!$J$3*Proben_Infos!$K$3*(0.05/Proben_Infos!$L$3)*(0.001/Proben_Infos!$M$3))</f>
        <v>389924</v>
      </c>
      <c r="Q314" s="16">
        <f>ROUND(100/Proben_Infos!$H$3*P314,0)</f>
        <v>9</v>
      </c>
      <c r="R314" s="16">
        <f>B314+Proben_Infos!$D$3</f>
        <v>24.265878661896501</v>
      </c>
      <c r="S314" s="16" t="str">
        <f t="shared" si="149"/>
        <v>97-24.3</v>
      </c>
      <c r="T314" s="16">
        <f t="shared" si="150"/>
        <v>935</v>
      </c>
      <c r="U314" s="16">
        <f>F314+Proben_Infos!$G$3</f>
        <v>2193.6851091850099</v>
      </c>
      <c r="V314" s="16">
        <f t="shared" si="151"/>
        <v>66.7</v>
      </c>
      <c r="W314" s="16" t="str">
        <f t="shared" si="152"/>
        <v>GC_PBMZ_97_RI_2194</v>
      </c>
      <c r="X314" s="16">
        <f>Proben_Infos!$A$3</f>
        <v>72100736</v>
      </c>
      <c r="Y314" s="16" t="str">
        <f>IF(ISNA(VLOOKUP(D314,Proben_Infos!C:E,3,0)),"",VLOOKUP(D314,Proben_Infos!C:E,3,0))</f>
        <v/>
      </c>
      <c r="Z314" s="16" t="str">
        <f t="shared" si="153"/>
        <v>97-24.3</v>
      </c>
      <c r="AA314" s="16" t="str">
        <f t="shared" si="154"/>
        <v>97-24.4</v>
      </c>
      <c r="AB314" s="16" t="str">
        <f t="shared" si="155"/>
        <v>97-24.2</v>
      </c>
      <c r="AC314" s="16" t="str">
        <f t="shared" si="156"/>
        <v>97-24.5</v>
      </c>
      <c r="AD314" s="16" t="str">
        <f t="shared" si="157"/>
        <v>97-24.1</v>
      </c>
      <c r="AE314" s="16">
        <f t="shared" si="158"/>
        <v>9</v>
      </c>
      <c r="AF314" s="16" t="str">
        <f t="shared" si="159"/>
        <v>GC_PBMZ_97_RI_2194</v>
      </c>
      <c r="AG314" s="16" t="str">
        <f t="shared" si="160"/>
        <v/>
      </c>
      <c r="AH314" s="16" t="str">
        <f t="shared" si="161"/>
        <v/>
      </c>
      <c r="AI314" s="16" t="str">
        <f>IF(ISNA(VLOOKUP(D314,Proben_Infos!L:O,3,0)),"",VLOOKUP(D314,Proben_Infos!L:O,3,0))</f>
        <v/>
      </c>
      <c r="AJ314" s="16" t="str">
        <f t="shared" si="162"/>
        <v/>
      </c>
      <c r="AK314" s="16">
        <f t="shared" si="163"/>
        <v>5</v>
      </c>
      <c r="AL314" s="16">
        <f t="shared" si="164"/>
        <v>4</v>
      </c>
      <c r="AM314" s="16">
        <f t="shared" si="145"/>
        <v>3</v>
      </c>
      <c r="AN314" s="16">
        <f t="shared" si="165"/>
        <v>2</v>
      </c>
      <c r="AO314" s="16">
        <f t="shared" si="166"/>
        <v>5</v>
      </c>
      <c r="AP314" s="16">
        <f t="shared" si="167"/>
        <v>5</v>
      </c>
    </row>
    <row r="315" spans="1:42" x14ac:dyDescent="0.25">
      <c r="A315" s="16" t="str">
        <f t="shared" si="144"/>
        <v>97-24.3</v>
      </c>
      <c r="B315" s="2">
        <v>24.274262240020398</v>
      </c>
      <c r="C315" s="2">
        <v>97.099998474121094</v>
      </c>
      <c r="D315" s="2" t="s">
        <v>1591</v>
      </c>
      <c r="E315" s="2">
        <v>1157</v>
      </c>
      <c r="F315" s="2">
        <v>2194.73502692684</v>
      </c>
      <c r="G315" s="2">
        <v>71.290268810101196</v>
      </c>
      <c r="H315" s="2" t="s">
        <v>1592</v>
      </c>
      <c r="I315" s="2" t="s">
        <v>341</v>
      </c>
      <c r="J315" s="2" t="s">
        <v>5</v>
      </c>
      <c r="K315" s="2">
        <v>194019.043820544</v>
      </c>
      <c r="L315" s="2">
        <v>51340.149785464302</v>
      </c>
      <c r="M315" s="16">
        <f>IF(ISERROR(VLOOKUP(A315,BW_2021_04_19!A:K,11,FALSE))=TRUE,(IF(ISERROR(VLOOKUP((CONCATENATE(ROUND(C315,0),"-",ROUND(B315-0.1,1))),BW_2021_04_19!A:K,11,FALSE))=TRUE,(IF(ISERROR(VLOOKUP((CONCATENATE(ROUND(C315,0),"-",ROUND(B315+0.1,1))),BW_2021_04_19!A:K,11,FALSE))=TRUE,(IF(ISERROR(VLOOKUP((CONCATENATE(ROUND(C315,0),"-",ROUND(B315-0.2,1))),BW_2021_04_19!A:K,11,FALSE))=TRUE, (IF(ISERROR(VLOOKUP((CONCATENATE(ROUND(C315,0),"-",ROUND(B315+0.2,1))),BW_2021_04_19!A:K,11,FALSE))=TRUE,"0",VLOOKUP((CONCATENATE(ROUND(C315,0),"-",ROUND(B315+0.2,1))),BW_2021_04_19!A:K,11,FALSE))),VLOOKUP((CONCATENATE(ROUND(C315,0),"-",ROUND(B315-0.2,1))),BW_2021_04_19!A:K,11,FALSE))),VLOOKUP((CONCATENATE(ROUND(C315,0),"-",ROUND(B315+0.1,1))),BW_2021_04_19!A:K,11,FALSE))),VLOOKUP((CONCATENATE(ROUND(C315,0),"-",ROUND(B315-0.1,1))),BW_2021_04_19!A:K,11,FALSE))),VLOOKUP(A315,BW_2021_04_19!A:K,11,FALSE))</f>
        <v>184860.426220555</v>
      </c>
      <c r="N315" s="16">
        <f t="shared" si="147"/>
        <v>184860.426220555</v>
      </c>
      <c r="O315" s="16">
        <f t="shared" si="148"/>
        <v>9159</v>
      </c>
      <c r="P315" s="16">
        <f>IF(O315="0","0",O315*1000/Proben_Infos!$J$3*Proben_Infos!$K$3*(0.05/Proben_Infos!$L$3)*(0.001/Proben_Infos!$M$3))</f>
        <v>36636</v>
      </c>
      <c r="Q315" s="16">
        <f>ROUND(100/Proben_Infos!$H$3*P315,0)</f>
        <v>1</v>
      </c>
      <c r="R315" s="16">
        <f>B315+Proben_Infos!$D$3</f>
        <v>24.266362240020399</v>
      </c>
      <c r="S315" s="16" t="str">
        <f t="shared" si="149"/>
        <v>97-24.3</v>
      </c>
      <c r="T315" s="16">
        <f t="shared" si="150"/>
        <v>1157</v>
      </c>
      <c r="U315" s="16">
        <f>F315+Proben_Infos!$G$3</f>
        <v>2193.73502692684</v>
      </c>
      <c r="V315" s="16">
        <f t="shared" si="151"/>
        <v>71.3</v>
      </c>
      <c r="W315" s="16" t="str">
        <f t="shared" si="152"/>
        <v>GC_PBMZ_97_RI_2194</v>
      </c>
      <c r="X315" s="16">
        <f>Proben_Infos!$A$3</f>
        <v>72100736</v>
      </c>
      <c r="Y315" s="16" t="str">
        <f>IF(ISNA(VLOOKUP(D315,Proben_Infos!C:E,3,0)),"",VLOOKUP(D315,Proben_Infos!C:E,3,0))</f>
        <v/>
      </c>
      <c r="Z315" s="16" t="str">
        <f t="shared" si="153"/>
        <v>97-24.3</v>
      </c>
      <c r="AA315" s="16" t="str">
        <f t="shared" si="154"/>
        <v>97-24.4</v>
      </c>
      <c r="AB315" s="16" t="str">
        <f t="shared" si="155"/>
        <v>97-24.2</v>
      </c>
      <c r="AC315" s="16" t="str">
        <f t="shared" si="156"/>
        <v>97-24.5</v>
      </c>
      <c r="AD315" s="16" t="str">
        <f t="shared" si="157"/>
        <v>97-24.1</v>
      </c>
      <c r="AE315" s="16">
        <f t="shared" si="158"/>
        <v>1</v>
      </c>
      <c r="AF315" s="16" t="str">
        <f t="shared" si="159"/>
        <v>GC_PBMZ_97_RI_2194</v>
      </c>
      <c r="AG315" s="16" t="str">
        <f t="shared" si="160"/>
        <v/>
      </c>
      <c r="AH315" s="16" t="str">
        <f t="shared" si="161"/>
        <v/>
      </c>
      <c r="AI315" s="16" t="str">
        <f>IF(ISNA(VLOOKUP(D315,Proben_Infos!L:O,3,0)),"",VLOOKUP(D315,Proben_Infos!L:O,3,0))</f>
        <v/>
      </c>
      <c r="AJ315" s="16">
        <f t="shared" si="162"/>
        <v>6</v>
      </c>
      <c r="AK315" s="16">
        <f t="shared" si="163"/>
        <v>5</v>
      </c>
      <c r="AL315" s="16">
        <f t="shared" si="164"/>
        <v>4</v>
      </c>
      <c r="AM315" s="16">
        <f t="shared" si="145"/>
        <v>3</v>
      </c>
      <c r="AN315" s="16">
        <f t="shared" si="165"/>
        <v>2</v>
      </c>
      <c r="AO315" s="16">
        <f t="shared" si="166"/>
        <v>6</v>
      </c>
      <c r="AP315" s="16">
        <f t="shared" si="167"/>
        <v>6</v>
      </c>
    </row>
    <row r="316" spans="1:42" x14ac:dyDescent="0.25">
      <c r="A316" s="16" t="str">
        <f t="shared" si="144"/>
        <v>257-24.4</v>
      </c>
      <c r="B316" s="2">
        <v>24.363969839071299</v>
      </c>
      <c r="C316" s="2">
        <v>257</v>
      </c>
      <c r="E316" s="2">
        <v>2206</v>
      </c>
      <c r="F316" s="2">
        <v>2204.3191086185002</v>
      </c>
      <c r="G316" s="2">
        <v>87.549288983183402</v>
      </c>
      <c r="H316" s="2" t="s">
        <v>1899</v>
      </c>
      <c r="J316" s="2" t="s">
        <v>18</v>
      </c>
      <c r="K316" s="2">
        <v>2178986.9202146502</v>
      </c>
      <c r="L316" s="2">
        <v>405684.64145105699</v>
      </c>
      <c r="M316" s="16" t="str">
        <f>IF(ISERROR(VLOOKUP(A316,BW_2021_04_19!A:K,11,FALSE))=TRUE,(IF(ISERROR(VLOOKUP((CONCATENATE(ROUND(C316,0),"-",ROUND(B316-0.1,1))),BW_2021_04_19!A:K,11,FALSE))=TRUE,(IF(ISERROR(VLOOKUP((CONCATENATE(ROUND(C316,0),"-",ROUND(B316+0.1,1))),BW_2021_04_19!A:K,11,FALSE))=TRUE,(IF(ISERROR(VLOOKUP((CONCATENATE(ROUND(C316,0),"-",ROUND(B316-0.2,1))),BW_2021_04_19!A:K,11,FALSE))=TRUE, (IF(ISERROR(VLOOKUP((CONCATENATE(ROUND(C316,0),"-",ROUND(B316+0.2,1))),BW_2021_04_19!A:K,11,FALSE))=TRUE,"0",VLOOKUP((CONCATENATE(ROUND(C316,0),"-",ROUND(B316+0.2,1))),BW_2021_04_19!A:K,11,FALSE))),VLOOKUP((CONCATENATE(ROUND(C316,0),"-",ROUND(B316-0.2,1))),BW_2021_04_19!A:K,11,FALSE))),VLOOKUP((CONCATENATE(ROUND(C316,0),"-",ROUND(B316+0.1,1))),BW_2021_04_19!A:K,11,FALSE))),VLOOKUP((CONCATENATE(ROUND(C316,0),"-",ROUND(B316-0.1,1))),BW_2021_04_19!A:K,11,FALSE))),VLOOKUP(A316,BW_2021_04_19!A:K,11,FALSE))</f>
        <v>0</v>
      </c>
      <c r="N316" s="16" t="str">
        <f t="shared" si="147"/>
        <v>0</v>
      </c>
      <c r="O316" s="16">
        <f t="shared" si="148"/>
        <v>2178987</v>
      </c>
      <c r="P316" s="16">
        <f>IF(O316="0","0",O316*1000/Proben_Infos!$J$3*Proben_Infos!$K$3*(0.05/Proben_Infos!$L$3)*(0.001/Proben_Infos!$M$3))</f>
        <v>8715948</v>
      </c>
      <c r="Q316" s="16">
        <f>ROUND(100/Proben_Infos!$H$3*P316,0)</f>
        <v>196</v>
      </c>
      <c r="R316" s="16">
        <f>B316+Proben_Infos!$D$3</f>
        <v>24.356069839071299</v>
      </c>
      <c r="S316" s="16" t="str">
        <f t="shared" si="149"/>
        <v>257-24.4</v>
      </c>
      <c r="T316" s="16">
        <f t="shared" si="150"/>
        <v>2206</v>
      </c>
      <c r="U316" s="16">
        <f>F316+Proben_Infos!$G$3</f>
        <v>2203.3191086185002</v>
      </c>
      <c r="V316" s="16">
        <f t="shared" si="151"/>
        <v>87.5</v>
      </c>
      <c r="W316" s="16" t="str">
        <f t="shared" si="152"/>
        <v>GC_PBMZ_257_RI_2203</v>
      </c>
      <c r="X316" s="16">
        <f>Proben_Infos!$A$3</f>
        <v>72100736</v>
      </c>
      <c r="Y316" s="16" t="str">
        <f>IF(ISNA(VLOOKUP(D316,Proben_Infos!C:E,3,0)),"",VLOOKUP(D316,Proben_Infos!C:E,3,0))</f>
        <v/>
      </c>
      <c r="Z316" s="16" t="str">
        <f t="shared" si="153"/>
        <v>257-24.4</v>
      </c>
      <c r="AA316" s="16" t="str">
        <f t="shared" si="154"/>
        <v>257-24.5</v>
      </c>
      <c r="AB316" s="16" t="str">
        <f t="shared" si="155"/>
        <v>257-24.3</v>
      </c>
      <c r="AC316" s="16" t="str">
        <f t="shared" si="156"/>
        <v>257-24.6</v>
      </c>
      <c r="AD316" s="16" t="str">
        <f t="shared" si="157"/>
        <v>257-24.2</v>
      </c>
      <c r="AE316" s="16">
        <f t="shared" si="158"/>
        <v>196</v>
      </c>
      <c r="AF316" s="16" t="str">
        <f t="shared" si="159"/>
        <v>GC_BPMZ_257_RI_2206</v>
      </c>
      <c r="AG316" s="16">
        <f t="shared" si="160"/>
        <v>0</v>
      </c>
      <c r="AH316" s="16" t="str">
        <f t="shared" si="161"/>
        <v>T</v>
      </c>
      <c r="AI316" s="16" t="str">
        <f>IF(ISNA(VLOOKUP(D316,Proben_Infos!L:O,3,0)),"",VLOOKUP(D316,Proben_Infos!L:O,3,0))</f>
        <v/>
      </c>
      <c r="AJ316" s="16" t="str">
        <f t="shared" si="162"/>
        <v/>
      </c>
      <c r="AK316" s="16" t="str">
        <f t="shared" si="163"/>
        <v/>
      </c>
      <c r="AL316" s="16" t="str">
        <f t="shared" si="164"/>
        <v/>
      </c>
      <c r="AM316" s="16" t="str">
        <f t="shared" si="145"/>
        <v/>
      </c>
      <c r="AN316" s="16">
        <f t="shared" si="165"/>
        <v>2</v>
      </c>
      <c r="AO316" s="16">
        <f t="shared" si="166"/>
        <v>2</v>
      </c>
      <c r="AP316" s="16">
        <f t="shared" si="167"/>
        <v>2</v>
      </c>
    </row>
    <row r="317" spans="1:42" x14ac:dyDescent="0.25">
      <c r="A317" s="16" t="str">
        <f t="shared" si="144"/>
        <v>218-24.4</v>
      </c>
      <c r="B317" s="2">
        <v>24.368681254425599</v>
      </c>
      <c r="C317" s="2">
        <v>218</v>
      </c>
      <c r="D317" s="2" t="s">
        <v>1593</v>
      </c>
      <c r="E317" s="2">
        <v>3702</v>
      </c>
      <c r="F317" s="2">
        <v>2204.8448824348998</v>
      </c>
      <c r="G317" s="2">
        <v>63.255675023807299</v>
      </c>
      <c r="H317" s="2" t="s">
        <v>1594</v>
      </c>
      <c r="I317" s="2" t="s">
        <v>1595</v>
      </c>
      <c r="J317" s="2" t="s">
        <v>5</v>
      </c>
      <c r="K317" s="2">
        <v>259782.059929629</v>
      </c>
      <c r="L317" s="2">
        <v>94259.187662362601</v>
      </c>
      <c r="M317" s="16" t="str">
        <f>IF(ISERROR(VLOOKUP(A317,BW_2021_04_19!A:K,11,FALSE))=TRUE,(IF(ISERROR(VLOOKUP((CONCATENATE(ROUND(C317,0),"-",ROUND(B317-0.1,1))),BW_2021_04_19!A:K,11,FALSE))=TRUE,(IF(ISERROR(VLOOKUP((CONCATENATE(ROUND(C317,0),"-",ROUND(B317+0.1,1))),BW_2021_04_19!A:K,11,FALSE))=TRUE,(IF(ISERROR(VLOOKUP((CONCATENATE(ROUND(C317,0),"-",ROUND(B317-0.2,1))),BW_2021_04_19!A:K,11,FALSE))=TRUE, (IF(ISERROR(VLOOKUP((CONCATENATE(ROUND(C317,0),"-",ROUND(B317+0.2,1))),BW_2021_04_19!A:K,11,FALSE))=TRUE,"0",VLOOKUP((CONCATENATE(ROUND(C317,0),"-",ROUND(B317+0.2,1))),BW_2021_04_19!A:K,11,FALSE))),VLOOKUP((CONCATENATE(ROUND(C317,0),"-",ROUND(B317-0.2,1))),BW_2021_04_19!A:K,11,FALSE))),VLOOKUP((CONCATENATE(ROUND(C317,0),"-",ROUND(B317+0.1,1))),BW_2021_04_19!A:K,11,FALSE))),VLOOKUP((CONCATENATE(ROUND(C317,0),"-",ROUND(B317-0.1,1))),BW_2021_04_19!A:K,11,FALSE))),VLOOKUP(A317,BW_2021_04_19!A:K,11,FALSE))</f>
        <v>0</v>
      </c>
      <c r="N317" s="16" t="str">
        <f t="shared" si="147"/>
        <v>0</v>
      </c>
      <c r="O317" s="16">
        <f t="shared" si="148"/>
        <v>259782</v>
      </c>
      <c r="P317" s="16">
        <f>IF(O317="0","0",O317*1000/Proben_Infos!$J$3*Proben_Infos!$K$3*(0.05/Proben_Infos!$L$3)*(0.001/Proben_Infos!$M$3))</f>
        <v>1039128</v>
      </c>
      <c r="Q317" s="16">
        <f>ROUND(100/Proben_Infos!$H$3*P317,0)</f>
        <v>23</v>
      </c>
      <c r="R317" s="16">
        <f>B317+Proben_Infos!$D$3</f>
        <v>24.3607812544256</v>
      </c>
      <c r="S317" s="16" t="str">
        <f t="shared" si="149"/>
        <v>218-24.4</v>
      </c>
      <c r="T317" s="16">
        <f t="shared" si="150"/>
        <v>3702</v>
      </c>
      <c r="U317" s="16">
        <f>F317+Proben_Infos!$G$3</f>
        <v>2203.8448824348998</v>
      </c>
      <c r="V317" s="16">
        <f t="shared" si="151"/>
        <v>63.3</v>
      </c>
      <c r="W317" s="16" t="str">
        <f t="shared" si="152"/>
        <v>GC_PBMZ_218_RI_2204</v>
      </c>
      <c r="X317" s="16">
        <f>Proben_Infos!$A$3</f>
        <v>72100736</v>
      </c>
      <c r="Y317" s="16" t="str">
        <f>IF(ISNA(VLOOKUP(D317,Proben_Infos!C:E,3,0)),"",VLOOKUP(D317,Proben_Infos!C:E,3,0))</f>
        <v/>
      </c>
      <c r="Z317" s="16" t="str">
        <f t="shared" si="153"/>
        <v>218-24.4</v>
      </c>
      <c r="AA317" s="16" t="str">
        <f t="shared" si="154"/>
        <v>218-24.5</v>
      </c>
      <c r="AB317" s="16" t="str">
        <f t="shared" si="155"/>
        <v>218-24.3</v>
      </c>
      <c r="AC317" s="16" t="str">
        <f t="shared" si="156"/>
        <v>218-24.6</v>
      </c>
      <c r="AD317" s="16" t="str">
        <f t="shared" si="157"/>
        <v>218-24.2</v>
      </c>
      <c r="AE317" s="16">
        <f t="shared" si="158"/>
        <v>23</v>
      </c>
      <c r="AF317" s="16" t="str">
        <f t="shared" si="159"/>
        <v>GC_PBMZ_218_RI_2204</v>
      </c>
      <c r="AG317" s="16" t="str">
        <f t="shared" si="160"/>
        <v/>
      </c>
      <c r="AH317" s="16" t="str">
        <f t="shared" si="161"/>
        <v/>
      </c>
      <c r="AI317" s="16" t="str">
        <f>IF(ISNA(VLOOKUP(D317,Proben_Infos!L:O,3,0)),"",VLOOKUP(D317,Proben_Infos!L:O,3,0))</f>
        <v/>
      </c>
      <c r="AJ317" s="16" t="str">
        <f t="shared" si="162"/>
        <v/>
      </c>
      <c r="AK317" s="16">
        <f t="shared" si="163"/>
        <v>5</v>
      </c>
      <c r="AL317" s="16">
        <f t="shared" si="164"/>
        <v>4</v>
      </c>
      <c r="AM317" s="16">
        <f t="shared" si="145"/>
        <v>3</v>
      </c>
      <c r="AN317" s="16">
        <f t="shared" si="165"/>
        <v>2</v>
      </c>
      <c r="AO317" s="16">
        <f t="shared" si="166"/>
        <v>5</v>
      </c>
      <c r="AP317" s="16">
        <f t="shared" si="167"/>
        <v>5</v>
      </c>
    </row>
    <row r="318" spans="1:42" x14ac:dyDescent="0.25">
      <c r="A318" s="16" t="str">
        <f t="shared" si="144"/>
        <v>94-24.4</v>
      </c>
      <c r="B318" s="2">
        <v>24.397016187383301</v>
      </c>
      <c r="C318" s="2">
        <v>94</v>
      </c>
      <c r="D318" s="2" t="s">
        <v>1900</v>
      </c>
      <c r="E318" s="2">
        <v>2080</v>
      </c>
      <c r="F318" s="2">
        <v>2208.0069398461701</v>
      </c>
      <c r="G318" s="2">
        <v>52.409547523000903</v>
      </c>
      <c r="H318" s="2" t="s">
        <v>1901</v>
      </c>
      <c r="I318" s="2" t="s">
        <v>1902</v>
      </c>
      <c r="J318" s="2" t="s">
        <v>5</v>
      </c>
      <c r="K318" s="2">
        <v>102192.201969898</v>
      </c>
      <c r="L318" s="2">
        <v>39259.578637466999</v>
      </c>
      <c r="M318" s="16" t="str">
        <f>IF(ISERROR(VLOOKUP(A318,BW_2021_04_19!A:K,11,FALSE))=TRUE,(IF(ISERROR(VLOOKUP((CONCATENATE(ROUND(C318,0),"-",ROUND(B318-0.1,1))),BW_2021_04_19!A:K,11,FALSE))=TRUE,(IF(ISERROR(VLOOKUP((CONCATENATE(ROUND(C318,0),"-",ROUND(B318+0.1,1))),BW_2021_04_19!A:K,11,FALSE))=TRUE,(IF(ISERROR(VLOOKUP((CONCATENATE(ROUND(C318,0),"-",ROUND(B318-0.2,1))),BW_2021_04_19!A:K,11,FALSE))=TRUE, (IF(ISERROR(VLOOKUP((CONCATENATE(ROUND(C318,0),"-",ROUND(B318+0.2,1))),BW_2021_04_19!A:K,11,FALSE))=TRUE,"0",VLOOKUP((CONCATENATE(ROUND(C318,0),"-",ROUND(B318+0.2,1))),BW_2021_04_19!A:K,11,FALSE))),VLOOKUP((CONCATENATE(ROUND(C318,0),"-",ROUND(B318-0.2,1))),BW_2021_04_19!A:K,11,FALSE))),VLOOKUP((CONCATENATE(ROUND(C318,0),"-",ROUND(B318+0.1,1))),BW_2021_04_19!A:K,11,FALSE))),VLOOKUP((CONCATENATE(ROUND(C318,0),"-",ROUND(B318-0.1,1))),BW_2021_04_19!A:K,11,FALSE))),VLOOKUP(A318,BW_2021_04_19!A:K,11,FALSE))</f>
        <v>0</v>
      </c>
      <c r="N318" s="16" t="str">
        <f t="shared" si="147"/>
        <v>0</v>
      </c>
      <c r="O318" s="16">
        <f t="shared" si="148"/>
        <v>102192</v>
      </c>
      <c r="P318" s="16">
        <f>IF(O318="0","0",O318*1000/Proben_Infos!$J$3*Proben_Infos!$K$3*(0.05/Proben_Infos!$L$3)*(0.001/Proben_Infos!$M$3))</f>
        <v>408768</v>
      </c>
      <c r="Q318" s="16">
        <f>ROUND(100/Proben_Infos!$H$3*P318,0)</f>
        <v>9</v>
      </c>
      <c r="R318" s="16">
        <f>B318+Proben_Infos!$D$3</f>
        <v>24.389116187383301</v>
      </c>
      <c r="S318" s="16" t="str">
        <f t="shared" si="149"/>
        <v>94-24.4</v>
      </c>
      <c r="T318" s="16">
        <f t="shared" si="150"/>
        <v>2080</v>
      </c>
      <c r="U318" s="16">
        <f>F318+Proben_Infos!$G$3</f>
        <v>2207.0069398461701</v>
      </c>
      <c r="V318" s="16">
        <f t="shared" si="151"/>
        <v>52.4</v>
      </c>
      <c r="W318" s="16" t="str">
        <f t="shared" si="152"/>
        <v>GC_PBMZ_94_RI_2207</v>
      </c>
      <c r="X318" s="16">
        <f>Proben_Infos!$A$3</f>
        <v>72100736</v>
      </c>
      <c r="Y318" s="16" t="str">
        <f>IF(ISNA(VLOOKUP(D318,Proben_Infos!C:E,3,0)),"",VLOOKUP(D318,Proben_Infos!C:E,3,0))</f>
        <v/>
      </c>
      <c r="Z318" s="16" t="str">
        <f t="shared" si="153"/>
        <v>94-24.4</v>
      </c>
      <c r="AA318" s="16" t="str">
        <f t="shared" si="154"/>
        <v>94-24.5</v>
      </c>
      <c r="AB318" s="16" t="str">
        <f t="shared" si="155"/>
        <v>94-24.3</v>
      </c>
      <c r="AC318" s="16" t="str">
        <f t="shared" si="156"/>
        <v>94-24.6</v>
      </c>
      <c r="AD318" s="16" t="str">
        <f t="shared" si="157"/>
        <v>94-24.2</v>
      </c>
      <c r="AE318" s="16">
        <f t="shared" si="158"/>
        <v>9</v>
      </c>
      <c r="AF318" s="16" t="str">
        <f t="shared" si="159"/>
        <v>GC_PBMZ_94_RI_2207</v>
      </c>
      <c r="AG318" s="16" t="str">
        <f t="shared" si="160"/>
        <v/>
      </c>
      <c r="AH318" s="16" t="str">
        <f t="shared" si="161"/>
        <v/>
      </c>
      <c r="AI318" s="16" t="str">
        <f>IF(ISNA(VLOOKUP(D318,Proben_Infos!L:O,3,0)),"",VLOOKUP(D318,Proben_Infos!L:O,3,0))</f>
        <v/>
      </c>
      <c r="AJ318" s="16" t="str">
        <f t="shared" si="162"/>
        <v/>
      </c>
      <c r="AK318" s="16">
        <f t="shared" si="163"/>
        <v>5</v>
      </c>
      <c r="AL318" s="16">
        <f t="shared" si="164"/>
        <v>4</v>
      </c>
      <c r="AM318" s="16">
        <f t="shared" si="145"/>
        <v>3</v>
      </c>
      <c r="AN318" s="16">
        <f t="shared" si="165"/>
        <v>2</v>
      </c>
      <c r="AO318" s="16">
        <f t="shared" si="166"/>
        <v>5</v>
      </c>
      <c r="AP318" s="16">
        <f t="shared" si="167"/>
        <v>5</v>
      </c>
    </row>
    <row r="319" spans="1:42" x14ac:dyDescent="0.25">
      <c r="A319" s="16" t="str">
        <f t="shared" si="144"/>
        <v>213-24.6</v>
      </c>
      <c r="B319" s="2">
        <v>24.557593737738699</v>
      </c>
      <c r="C319" s="2">
        <v>213</v>
      </c>
      <c r="D319" s="2" t="s">
        <v>1596</v>
      </c>
      <c r="E319" s="2">
        <v>2098</v>
      </c>
      <c r="F319" s="2">
        <v>2225.9267081387102</v>
      </c>
      <c r="G319" s="2">
        <v>51.717154971739497</v>
      </c>
      <c r="H319" s="2" t="s">
        <v>1597</v>
      </c>
      <c r="I319" s="2" t="s">
        <v>1598</v>
      </c>
      <c r="J319" s="2" t="s">
        <v>5</v>
      </c>
      <c r="K319" s="2">
        <v>98852.885899621193</v>
      </c>
      <c r="L319" s="2">
        <v>23059.896382873299</v>
      </c>
      <c r="M319" s="16" t="str">
        <f>IF(ISERROR(VLOOKUP(A319,BW_2021_04_19!A:K,11,FALSE))=TRUE,(IF(ISERROR(VLOOKUP((CONCATENATE(ROUND(C319,0),"-",ROUND(B319-0.1,1))),BW_2021_04_19!A:K,11,FALSE))=TRUE,(IF(ISERROR(VLOOKUP((CONCATENATE(ROUND(C319,0),"-",ROUND(B319+0.1,1))),BW_2021_04_19!A:K,11,FALSE))=TRUE,(IF(ISERROR(VLOOKUP((CONCATENATE(ROUND(C319,0),"-",ROUND(B319-0.2,1))),BW_2021_04_19!A:K,11,FALSE))=TRUE, (IF(ISERROR(VLOOKUP((CONCATENATE(ROUND(C319,0),"-",ROUND(B319+0.2,1))),BW_2021_04_19!A:K,11,FALSE))=TRUE,"0",VLOOKUP((CONCATENATE(ROUND(C319,0),"-",ROUND(B319+0.2,1))),BW_2021_04_19!A:K,11,FALSE))),VLOOKUP((CONCATENATE(ROUND(C319,0),"-",ROUND(B319-0.2,1))),BW_2021_04_19!A:K,11,FALSE))),VLOOKUP((CONCATENATE(ROUND(C319,0),"-",ROUND(B319+0.1,1))),BW_2021_04_19!A:K,11,FALSE))),VLOOKUP((CONCATENATE(ROUND(C319,0),"-",ROUND(B319-0.1,1))),BW_2021_04_19!A:K,11,FALSE))),VLOOKUP(A319,BW_2021_04_19!A:K,11,FALSE))</f>
        <v>0</v>
      </c>
      <c r="N319" s="16" t="str">
        <f t="shared" si="147"/>
        <v>0</v>
      </c>
      <c r="O319" s="16">
        <f t="shared" si="148"/>
        <v>98853</v>
      </c>
      <c r="P319" s="16">
        <f>IF(O319="0","0",O319*1000/Proben_Infos!$J$3*Proben_Infos!$K$3*(0.05/Proben_Infos!$L$3)*(0.001/Proben_Infos!$M$3))</f>
        <v>395412</v>
      </c>
      <c r="Q319" s="16">
        <f>ROUND(100/Proben_Infos!$H$3*P319,0)</f>
        <v>9</v>
      </c>
      <c r="R319" s="16">
        <f>B319+Proben_Infos!$D$3</f>
        <v>24.5496937377387</v>
      </c>
      <c r="S319" s="16" t="str">
        <f t="shared" si="149"/>
        <v>213-24.5</v>
      </c>
      <c r="T319" s="16">
        <f t="shared" si="150"/>
        <v>2098</v>
      </c>
      <c r="U319" s="16">
        <f>F319+Proben_Infos!$G$3</f>
        <v>2224.9267081387102</v>
      </c>
      <c r="V319" s="16">
        <f t="shared" si="151"/>
        <v>51.7</v>
      </c>
      <c r="W319" s="16" t="str">
        <f t="shared" si="152"/>
        <v>GC_PBMZ_213_RI_2225</v>
      </c>
      <c r="X319" s="16">
        <f>Proben_Infos!$A$3</f>
        <v>72100736</v>
      </c>
      <c r="Y319" s="16" t="str">
        <f>IF(ISNA(VLOOKUP(D319,Proben_Infos!C:E,3,0)),"",VLOOKUP(D319,Proben_Infos!C:E,3,0))</f>
        <v/>
      </c>
      <c r="Z319" s="16" t="str">
        <f t="shared" si="153"/>
        <v>213-24.5</v>
      </c>
      <c r="AA319" s="16" t="str">
        <f t="shared" si="154"/>
        <v>213-24.6</v>
      </c>
      <c r="AB319" s="16" t="str">
        <f t="shared" si="155"/>
        <v>213-24.4</v>
      </c>
      <c r="AC319" s="16" t="str">
        <f t="shared" si="156"/>
        <v>213-24.7</v>
      </c>
      <c r="AD319" s="16" t="str">
        <f t="shared" si="157"/>
        <v>213-24.3</v>
      </c>
      <c r="AE319" s="16">
        <f t="shared" si="158"/>
        <v>9</v>
      </c>
      <c r="AF319" s="16" t="str">
        <f t="shared" si="159"/>
        <v>GC_PBMZ_213_RI_2225</v>
      </c>
      <c r="AG319" s="16" t="str">
        <f t="shared" si="160"/>
        <v/>
      </c>
      <c r="AH319" s="16" t="str">
        <f t="shared" si="161"/>
        <v/>
      </c>
      <c r="AI319" s="16" t="str">
        <f>IF(ISNA(VLOOKUP(D319,Proben_Infos!L:O,3,0)),"",VLOOKUP(D319,Proben_Infos!L:O,3,0))</f>
        <v/>
      </c>
      <c r="AJ319" s="16" t="str">
        <f t="shared" si="162"/>
        <v/>
      </c>
      <c r="AK319" s="16">
        <f t="shared" si="163"/>
        <v>5</v>
      </c>
      <c r="AL319" s="16">
        <f t="shared" si="164"/>
        <v>4</v>
      </c>
      <c r="AM319" s="16">
        <f t="shared" si="145"/>
        <v>3</v>
      </c>
      <c r="AN319" s="16">
        <f t="shared" si="165"/>
        <v>2</v>
      </c>
      <c r="AO319" s="16">
        <f t="shared" si="166"/>
        <v>5</v>
      </c>
      <c r="AP319" s="16">
        <f t="shared" si="167"/>
        <v>5</v>
      </c>
    </row>
    <row r="320" spans="1:42" x14ac:dyDescent="0.25">
      <c r="A320" s="16" t="str">
        <f t="shared" si="144"/>
        <v>177-24.6</v>
      </c>
      <c r="B320" s="2">
        <v>24.649891623973499</v>
      </c>
      <c r="C320" s="2">
        <v>176.90000915527301</v>
      </c>
      <c r="D320" s="2" t="s">
        <v>408</v>
      </c>
      <c r="E320" s="2">
        <v>1815</v>
      </c>
      <c r="F320" s="2">
        <v>2236.22675775062</v>
      </c>
      <c r="G320" s="2">
        <v>61.205556375607401</v>
      </c>
      <c r="H320" s="2" t="s">
        <v>409</v>
      </c>
      <c r="I320" s="2" t="s">
        <v>410</v>
      </c>
      <c r="J320" s="2" t="s">
        <v>5</v>
      </c>
      <c r="K320" s="2">
        <v>356811.036339143</v>
      </c>
      <c r="L320" s="2">
        <v>61935.064931600296</v>
      </c>
      <c r="M320" s="16" t="str">
        <f>IF(ISERROR(VLOOKUP(A320,BW_2021_04_19!A:K,11,FALSE))=TRUE,(IF(ISERROR(VLOOKUP((CONCATENATE(ROUND(C320,0),"-",ROUND(B320-0.1,1))),BW_2021_04_19!A:K,11,FALSE))=TRUE,(IF(ISERROR(VLOOKUP((CONCATENATE(ROUND(C320,0),"-",ROUND(B320+0.1,1))),BW_2021_04_19!A:K,11,FALSE))=TRUE,(IF(ISERROR(VLOOKUP((CONCATENATE(ROUND(C320,0),"-",ROUND(B320-0.2,1))),BW_2021_04_19!A:K,11,FALSE))=TRUE, (IF(ISERROR(VLOOKUP((CONCATENATE(ROUND(C320,0),"-",ROUND(B320+0.2,1))),BW_2021_04_19!A:K,11,FALSE))=TRUE,"0",VLOOKUP((CONCATENATE(ROUND(C320,0),"-",ROUND(B320+0.2,1))),BW_2021_04_19!A:K,11,FALSE))),VLOOKUP((CONCATENATE(ROUND(C320,0),"-",ROUND(B320-0.2,1))),BW_2021_04_19!A:K,11,FALSE))),VLOOKUP((CONCATENATE(ROUND(C320,0),"-",ROUND(B320+0.1,1))),BW_2021_04_19!A:K,11,FALSE))),VLOOKUP((CONCATENATE(ROUND(C320,0),"-",ROUND(B320-0.1,1))),BW_2021_04_19!A:K,11,FALSE))),VLOOKUP(A320,BW_2021_04_19!A:K,11,FALSE))</f>
        <v>0</v>
      </c>
      <c r="N320" s="16" t="str">
        <f t="shared" si="147"/>
        <v>0</v>
      </c>
      <c r="O320" s="16">
        <f t="shared" si="148"/>
        <v>356811</v>
      </c>
      <c r="P320" s="16">
        <f>IF(O320="0","0",O320*1000/Proben_Infos!$J$3*Proben_Infos!$K$3*(0.05/Proben_Infos!$L$3)*(0.001/Proben_Infos!$M$3))</f>
        <v>1427244</v>
      </c>
      <c r="Q320" s="16">
        <f>ROUND(100/Proben_Infos!$H$3*P320,0)</f>
        <v>32</v>
      </c>
      <c r="R320" s="16">
        <f>B320+Proben_Infos!$D$3</f>
        <v>24.6419916239735</v>
      </c>
      <c r="S320" s="16" t="str">
        <f t="shared" si="149"/>
        <v>177-24.6</v>
      </c>
      <c r="T320" s="16">
        <f t="shared" si="150"/>
        <v>1815</v>
      </c>
      <c r="U320" s="16">
        <f>F320+Proben_Infos!$G$3</f>
        <v>2235.22675775062</v>
      </c>
      <c r="V320" s="16">
        <f t="shared" si="151"/>
        <v>61.2</v>
      </c>
      <c r="W320" s="16" t="str">
        <f t="shared" si="152"/>
        <v>GC_PBMZ_177_RI_2235</v>
      </c>
      <c r="X320" s="16">
        <f>Proben_Infos!$A$3</f>
        <v>72100736</v>
      </c>
      <c r="Y320" s="16" t="str">
        <f>IF(ISNA(VLOOKUP(D320,Proben_Infos!C:E,3,0)),"",VLOOKUP(D320,Proben_Infos!C:E,3,0))</f>
        <v/>
      </c>
      <c r="Z320" s="16" t="str">
        <f t="shared" si="153"/>
        <v>177-24.6</v>
      </c>
      <c r="AA320" s="16" t="str">
        <f t="shared" si="154"/>
        <v>177-24.7</v>
      </c>
      <c r="AB320" s="16" t="str">
        <f t="shared" si="155"/>
        <v>177-24.5</v>
      </c>
      <c r="AC320" s="16" t="str">
        <f t="shared" si="156"/>
        <v>177-24.8</v>
      </c>
      <c r="AD320" s="16" t="str">
        <f t="shared" si="157"/>
        <v>177-24.4</v>
      </c>
      <c r="AE320" s="16">
        <f t="shared" si="158"/>
        <v>32</v>
      </c>
      <c r="AF320" s="16" t="str">
        <f t="shared" si="159"/>
        <v>GC_PBMZ_177_RI_2235</v>
      </c>
      <c r="AG320" s="16" t="str">
        <f t="shared" si="160"/>
        <v/>
      </c>
      <c r="AH320" s="16" t="str">
        <f t="shared" si="161"/>
        <v/>
      </c>
      <c r="AI320" s="16" t="str">
        <f>IF(ISNA(VLOOKUP(D320,Proben_Infos!L:O,3,0)),"",VLOOKUP(D320,Proben_Infos!L:O,3,0))</f>
        <v/>
      </c>
      <c r="AJ320" s="16" t="str">
        <f t="shared" si="162"/>
        <v/>
      </c>
      <c r="AK320" s="16">
        <f t="shared" si="163"/>
        <v>5</v>
      </c>
      <c r="AL320" s="16">
        <f t="shared" si="164"/>
        <v>4</v>
      </c>
      <c r="AM320" s="16">
        <f t="shared" si="145"/>
        <v>3</v>
      </c>
      <c r="AN320" s="16">
        <f t="shared" si="165"/>
        <v>2</v>
      </c>
      <c r="AO320" s="16">
        <f t="shared" si="166"/>
        <v>5</v>
      </c>
      <c r="AP320" s="16">
        <f t="shared" si="167"/>
        <v>5</v>
      </c>
    </row>
    <row r="321" spans="1:42" x14ac:dyDescent="0.25">
      <c r="A321" s="16" t="str">
        <f t="shared" si="144"/>
        <v>151-24.7</v>
      </c>
      <c r="B321" s="2">
        <v>24.657446369046401</v>
      </c>
      <c r="C321" s="2">
        <v>151</v>
      </c>
      <c r="D321" s="2" t="s">
        <v>1903</v>
      </c>
      <c r="E321" s="2">
        <v>2262</v>
      </c>
      <c r="F321" s="2">
        <v>2237.0698350108901</v>
      </c>
      <c r="G321" s="2">
        <v>53.382434439970901</v>
      </c>
      <c r="H321" s="2" t="s">
        <v>1904</v>
      </c>
      <c r="I321" s="2" t="s">
        <v>1905</v>
      </c>
      <c r="J321" s="2" t="s">
        <v>5</v>
      </c>
      <c r="K321" s="2">
        <v>49444.830243061901</v>
      </c>
      <c r="L321" s="2">
        <v>17429.357364401199</v>
      </c>
      <c r="M321" s="16" t="str">
        <f>IF(ISERROR(VLOOKUP(A321,BW_2021_04_19!A:K,11,FALSE))=TRUE,(IF(ISERROR(VLOOKUP((CONCATENATE(ROUND(C321,0),"-",ROUND(B321-0.1,1))),BW_2021_04_19!A:K,11,FALSE))=TRUE,(IF(ISERROR(VLOOKUP((CONCATENATE(ROUND(C321,0),"-",ROUND(B321+0.1,1))),BW_2021_04_19!A:K,11,FALSE))=TRUE,(IF(ISERROR(VLOOKUP((CONCATENATE(ROUND(C321,0),"-",ROUND(B321-0.2,1))),BW_2021_04_19!A:K,11,FALSE))=TRUE, (IF(ISERROR(VLOOKUP((CONCATENATE(ROUND(C321,0),"-",ROUND(B321+0.2,1))),BW_2021_04_19!A:K,11,FALSE))=TRUE,"0",VLOOKUP((CONCATENATE(ROUND(C321,0),"-",ROUND(B321+0.2,1))),BW_2021_04_19!A:K,11,FALSE))),VLOOKUP((CONCATENATE(ROUND(C321,0),"-",ROUND(B321-0.2,1))),BW_2021_04_19!A:K,11,FALSE))),VLOOKUP((CONCATENATE(ROUND(C321,0),"-",ROUND(B321+0.1,1))),BW_2021_04_19!A:K,11,FALSE))),VLOOKUP((CONCATENATE(ROUND(C321,0),"-",ROUND(B321-0.1,1))),BW_2021_04_19!A:K,11,FALSE))),VLOOKUP(A321,BW_2021_04_19!A:K,11,FALSE))</f>
        <v>0</v>
      </c>
      <c r="N321" s="16" t="str">
        <f t="shared" si="147"/>
        <v>0</v>
      </c>
      <c r="O321" s="16">
        <f t="shared" si="148"/>
        <v>49445</v>
      </c>
      <c r="P321" s="16">
        <f>IF(O321="0","0",O321*1000/Proben_Infos!$J$3*Proben_Infos!$K$3*(0.05/Proben_Infos!$L$3)*(0.001/Proben_Infos!$M$3))</f>
        <v>197780</v>
      </c>
      <c r="Q321" s="16">
        <f>ROUND(100/Proben_Infos!$H$3*P321,0)</f>
        <v>4</v>
      </c>
      <c r="R321" s="16">
        <f>B321+Proben_Infos!$D$3</f>
        <v>24.649546369046401</v>
      </c>
      <c r="S321" s="16" t="str">
        <f t="shared" si="149"/>
        <v>151-24.6</v>
      </c>
      <c r="T321" s="16">
        <f t="shared" si="150"/>
        <v>2262</v>
      </c>
      <c r="U321" s="16">
        <f>F321+Proben_Infos!$G$3</f>
        <v>2236.0698350108901</v>
      </c>
      <c r="V321" s="16">
        <f t="shared" si="151"/>
        <v>53.4</v>
      </c>
      <c r="W321" s="16" t="str">
        <f t="shared" si="152"/>
        <v>GC_PBMZ_151_RI_2236</v>
      </c>
      <c r="X321" s="16">
        <f>Proben_Infos!$A$3</f>
        <v>72100736</v>
      </c>
      <c r="Y321" s="16" t="str">
        <f>IF(ISNA(VLOOKUP(D321,Proben_Infos!C:E,3,0)),"",VLOOKUP(D321,Proben_Infos!C:E,3,0))</f>
        <v/>
      </c>
      <c r="Z321" s="16" t="str">
        <f t="shared" si="153"/>
        <v>151-24.6</v>
      </c>
      <c r="AA321" s="16" t="str">
        <f t="shared" si="154"/>
        <v>151-24.7</v>
      </c>
      <c r="AB321" s="16" t="str">
        <f t="shared" si="155"/>
        <v>151-24.5</v>
      </c>
      <c r="AC321" s="16" t="str">
        <f t="shared" si="156"/>
        <v>151-24.8</v>
      </c>
      <c r="AD321" s="16" t="str">
        <f t="shared" si="157"/>
        <v>151-24.4</v>
      </c>
      <c r="AE321" s="16">
        <f t="shared" si="158"/>
        <v>4</v>
      </c>
      <c r="AF321" s="16" t="str">
        <f t="shared" si="159"/>
        <v>GC_PBMZ_151_RI_2236</v>
      </c>
      <c r="AG321" s="16" t="str">
        <f t="shared" si="160"/>
        <v/>
      </c>
      <c r="AH321" s="16" t="str">
        <f t="shared" si="161"/>
        <v/>
      </c>
      <c r="AI321" s="16" t="str">
        <f>IF(ISNA(VLOOKUP(D321,Proben_Infos!L:O,3,0)),"",VLOOKUP(D321,Proben_Infos!L:O,3,0))</f>
        <v/>
      </c>
      <c r="AJ321" s="16" t="str">
        <f t="shared" si="162"/>
        <v/>
      </c>
      <c r="AK321" s="16">
        <f t="shared" si="163"/>
        <v>5</v>
      </c>
      <c r="AL321" s="16" t="str">
        <f t="shared" si="164"/>
        <v/>
      </c>
      <c r="AM321" s="16">
        <f t="shared" si="145"/>
        <v>3</v>
      </c>
      <c r="AN321" s="16">
        <f t="shared" si="165"/>
        <v>2</v>
      </c>
      <c r="AO321" s="16">
        <f t="shared" si="166"/>
        <v>5</v>
      </c>
      <c r="AP321" s="16">
        <f t="shared" si="167"/>
        <v>5</v>
      </c>
    </row>
    <row r="322" spans="1:42" x14ac:dyDescent="0.25">
      <c r="A322" s="16" t="str">
        <f t="shared" ref="A322:A385" si="168">CONCATENATE(ROUND(C322,0),"-",ROUND(B322,1))</f>
        <v>59-24.7</v>
      </c>
      <c r="B322" s="2">
        <v>24.689787697049798</v>
      </c>
      <c r="C322" s="2">
        <v>59</v>
      </c>
      <c r="D322" s="2" t="s">
        <v>1599</v>
      </c>
      <c r="E322" s="2">
        <v>935</v>
      </c>
      <c r="F322" s="2">
        <v>2240.6789889854699</v>
      </c>
      <c r="G322" s="2">
        <v>61.605156506314401</v>
      </c>
      <c r="H322" s="2" t="s">
        <v>1600</v>
      </c>
      <c r="I322" s="2" t="s">
        <v>1601</v>
      </c>
      <c r="J322" s="2" t="s">
        <v>5</v>
      </c>
      <c r="K322" s="2">
        <v>458679.79690375598</v>
      </c>
      <c r="L322" s="2">
        <v>198239.36987828201</v>
      </c>
      <c r="M322" s="16">
        <f>IF(ISERROR(VLOOKUP(A322,BW_2021_04_19!A:K,11,FALSE))=TRUE,(IF(ISERROR(VLOOKUP((CONCATENATE(ROUND(C322,0),"-",ROUND(B322-0.1,1))),BW_2021_04_19!A:K,11,FALSE))=TRUE,(IF(ISERROR(VLOOKUP((CONCATENATE(ROUND(C322,0),"-",ROUND(B322+0.1,1))),BW_2021_04_19!A:K,11,FALSE))=TRUE,(IF(ISERROR(VLOOKUP((CONCATENATE(ROUND(C322,0),"-",ROUND(B322-0.2,1))),BW_2021_04_19!A:K,11,FALSE))=TRUE, (IF(ISERROR(VLOOKUP((CONCATENATE(ROUND(C322,0),"-",ROUND(B322+0.2,1))),BW_2021_04_19!A:K,11,FALSE))=TRUE,"0",VLOOKUP((CONCATENATE(ROUND(C322,0),"-",ROUND(B322+0.2,1))),BW_2021_04_19!A:K,11,FALSE))),VLOOKUP((CONCATENATE(ROUND(C322,0),"-",ROUND(B322-0.2,1))),BW_2021_04_19!A:K,11,FALSE))),VLOOKUP((CONCATENATE(ROUND(C322,0),"-",ROUND(B322+0.1,1))),BW_2021_04_19!A:K,11,FALSE))),VLOOKUP((CONCATENATE(ROUND(C322,0),"-",ROUND(B322-0.1,1))),BW_2021_04_19!A:K,11,FALSE))),VLOOKUP(A322,BW_2021_04_19!A:K,11,FALSE))</f>
        <v>387865.525343913</v>
      </c>
      <c r="N322" s="16">
        <f t="shared" si="147"/>
        <v>387865.525343913</v>
      </c>
      <c r="O322" s="16">
        <f t="shared" si="148"/>
        <v>70814</v>
      </c>
      <c r="P322" s="16">
        <f>IF(O322="0","0",O322*1000/Proben_Infos!$J$3*Proben_Infos!$K$3*(0.05/Proben_Infos!$L$3)*(0.001/Proben_Infos!$M$3))</f>
        <v>283256</v>
      </c>
      <c r="Q322" s="16">
        <f>ROUND(100/Proben_Infos!$H$3*P322,0)</f>
        <v>6</v>
      </c>
      <c r="R322" s="16">
        <f>B322+Proben_Infos!$D$3</f>
        <v>24.681887697049799</v>
      </c>
      <c r="S322" s="16" t="str">
        <f t="shared" si="149"/>
        <v>59-24.7</v>
      </c>
      <c r="T322" s="16">
        <f t="shared" si="150"/>
        <v>935</v>
      </c>
      <c r="U322" s="16">
        <f>F322+Proben_Infos!$G$3</f>
        <v>2239.6789889854699</v>
      </c>
      <c r="V322" s="16">
        <f t="shared" si="151"/>
        <v>61.6</v>
      </c>
      <c r="W322" s="16" t="str">
        <f t="shared" si="152"/>
        <v>GC_PBMZ_59_RI_2240</v>
      </c>
      <c r="X322" s="16">
        <f>Proben_Infos!$A$3</f>
        <v>72100736</v>
      </c>
      <c r="Y322" s="16" t="str">
        <f>IF(ISNA(VLOOKUP(D322,Proben_Infos!C:E,3,0)),"",VLOOKUP(D322,Proben_Infos!C:E,3,0))</f>
        <v/>
      </c>
      <c r="Z322" s="16" t="str">
        <f t="shared" si="153"/>
        <v>59-24.7</v>
      </c>
      <c r="AA322" s="16" t="str">
        <f t="shared" si="154"/>
        <v>59-24.8</v>
      </c>
      <c r="AB322" s="16" t="str">
        <f t="shared" si="155"/>
        <v>59-24.6</v>
      </c>
      <c r="AC322" s="16" t="str">
        <f t="shared" si="156"/>
        <v>59-24.9</v>
      </c>
      <c r="AD322" s="16" t="str">
        <f t="shared" si="157"/>
        <v>59-24.5</v>
      </c>
      <c r="AE322" s="16">
        <f t="shared" si="158"/>
        <v>6</v>
      </c>
      <c r="AF322" s="16" t="str">
        <f t="shared" si="159"/>
        <v>GC_PBMZ_59_RI_2240</v>
      </c>
      <c r="AG322" s="16" t="str">
        <f t="shared" si="160"/>
        <v/>
      </c>
      <c r="AH322" s="16" t="str">
        <f t="shared" si="161"/>
        <v/>
      </c>
      <c r="AI322" s="16" t="str">
        <f>IF(ISNA(VLOOKUP(D322,Proben_Infos!L:O,3,0)),"",VLOOKUP(D322,Proben_Infos!L:O,3,0))</f>
        <v/>
      </c>
      <c r="AJ322" s="16" t="str">
        <f t="shared" si="162"/>
        <v/>
      </c>
      <c r="AK322" s="16">
        <f t="shared" si="163"/>
        <v>5</v>
      </c>
      <c r="AL322" s="16">
        <f t="shared" si="164"/>
        <v>4</v>
      </c>
      <c r="AM322" s="16">
        <f t="shared" si="145"/>
        <v>3</v>
      </c>
      <c r="AN322" s="16">
        <f t="shared" si="165"/>
        <v>2</v>
      </c>
      <c r="AO322" s="16">
        <f t="shared" si="166"/>
        <v>5</v>
      </c>
      <c r="AP322" s="16">
        <f t="shared" si="167"/>
        <v>5</v>
      </c>
    </row>
    <row r="323" spans="1:42" x14ac:dyDescent="0.25">
      <c r="A323" s="16" t="str">
        <f t="shared" si="168"/>
        <v>59-24.7</v>
      </c>
      <c r="B323" s="2">
        <v>24.690514302052001</v>
      </c>
      <c r="C323" s="2">
        <v>59.099998474121101</v>
      </c>
      <c r="D323" s="2" t="s">
        <v>460</v>
      </c>
      <c r="E323" s="2">
        <v>1067</v>
      </c>
      <c r="F323" s="2">
        <v>2240.7600749981302</v>
      </c>
      <c r="G323" s="2">
        <v>62.560807413429202</v>
      </c>
      <c r="H323" s="2" t="s">
        <v>461</v>
      </c>
      <c r="I323" s="2" t="s">
        <v>359</v>
      </c>
      <c r="J323" s="2" t="s">
        <v>5</v>
      </c>
      <c r="K323" s="2">
        <v>292356.25580647099</v>
      </c>
      <c r="L323" s="2">
        <v>198650.273279696</v>
      </c>
      <c r="M323" s="16">
        <f>IF(ISERROR(VLOOKUP(A323,BW_2021_04_19!A:K,11,FALSE))=TRUE,(IF(ISERROR(VLOOKUP((CONCATENATE(ROUND(C323,0),"-",ROUND(B323-0.1,1))),BW_2021_04_19!A:K,11,FALSE))=TRUE,(IF(ISERROR(VLOOKUP((CONCATENATE(ROUND(C323,0),"-",ROUND(B323+0.1,1))),BW_2021_04_19!A:K,11,FALSE))=TRUE,(IF(ISERROR(VLOOKUP((CONCATENATE(ROUND(C323,0),"-",ROUND(B323-0.2,1))),BW_2021_04_19!A:K,11,FALSE))=TRUE, (IF(ISERROR(VLOOKUP((CONCATENATE(ROUND(C323,0),"-",ROUND(B323+0.2,1))),BW_2021_04_19!A:K,11,FALSE))=TRUE,"0",VLOOKUP((CONCATENATE(ROUND(C323,0),"-",ROUND(B323+0.2,1))),BW_2021_04_19!A:K,11,FALSE))),VLOOKUP((CONCATENATE(ROUND(C323,0),"-",ROUND(B323-0.2,1))),BW_2021_04_19!A:K,11,FALSE))),VLOOKUP((CONCATENATE(ROUND(C323,0),"-",ROUND(B323+0.1,1))),BW_2021_04_19!A:K,11,FALSE))),VLOOKUP((CONCATENATE(ROUND(C323,0),"-",ROUND(B323-0.1,1))),BW_2021_04_19!A:K,11,FALSE))),VLOOKUP(A323,BW_2021_04_19!A:K,11,FALSE))</f>
        <v>387865.525343913</v>
      </c>
      <c r="N323" s="16">
        <f t="shared" si="147"/>
        <v>387865.525343913</v>
      </c>
      <c r="O323" s="16">
        <f t="shared" si="148"/>
        <v>0</v>
      </c>
      <c r="P323" s="16">
        <f>IF(O323="0","0",O323*1000/Proben_Infos!$J$3*Proben_Infos!$K$3*(0.05/Proben_Infos!$L$3)*(0.001/Proben_Infos!$M$3))</f>
        <v>0</v>
      </c>
      <c r="Q323" s="16">
        <f>ROUND(100/Proben_Infos!$H$3*P323,0)</f>
        <v>0</v>
      </c>
      <c r="R323" s="16">
        <f>B323+Proben_Infos!$D$3</f>
        <v>24.682614302052002</v>
      </c>
      <c r="S323" s="16" t="str">
        <f t="shared" si="149"/>
        <v>59-24.7</v>
      </c>
      <c r="T323" s="16">
        <f t="shared" si="150"/>
        <v>1067</v>
      </c>
      <c r="U323" s="16">
        <f>F323+Proben_Infos!$G$3</f>
        <v>2239.7600749981302</v>
      </c>
      <c r="V323" s="16">
        <f t="shared" si="151"/>
        <v>62.6</v>
      </c>
      <c r="W323" s="16" t="str">
        <f t="shared" si="152"/>
        <v>GC_PBMZ_59_RI_2240</v>
      </c>
      <c r="X323" s="16">
        <f>Proben_Infos!$A$3</f>
        <v>72100736</v>
      </c>
      <c r="Y323" s="16" t="str">
        <f>IF(ISNA(VLOOKUP(D323,Proben_Infos!C:E,3,0)),"",VLOOKUP(D323,Proben_Infos!C:E,3,0))</f>
        <v/>
      </c>
      <c r="Z323" s="16" t="str">
        <f t="shared" si="153"/>
        <v>59-24.7</v>
      </c>
      <c r="AA323" s="16" t="str">
        <f t="shared" si="154"/>
        <v>59-24.8</v>
      </c>
      <c r="AB323" s="16" t="str">
        <f t="shared" si="155"/>
        <v>59-24.6</v>
      </c>
      <c r="AC323" s="16" t="str">
        <f t="shared" si="156"/>
        <v>59-24.9</v>
      </c>
      <c r="AD323" s="16" t="str">
        <f t="shared" si="157"/>
        <v>59-24.5</v>
      </c>
      <c r="AE323" s="16">
        <f t="shared" si="158"/>
        <v>0</v>
      </c>
      <c r="AF323" s="16" t="str">
        <f t="shared" si="159"/>
        <v>GC_PBMZ_59_RI_2240</v>
      </c>
      <c r="AG323" s="16" t="str">
        <f t="shared" si="160"/>
        <v/>
      </c>
      <c r="AH323" s="16" t="str">
        <f t="shared" si="161"/>
        <v/>
      </c>
      <c r="AI323" s="16" t="str">
        <f>IF(ISNA(VLOOKUP(D323,Proben_Infos!L:O,3,0)),"",VLOOKUP(D323,Proben_Infos!L:O,3,0))</f>
        <v/>
      </c>
      <c r="AJ323" s="16">
        <f t="shared" si="162"/>
        <v>6</v>
      </c>
      <c r="AK323" s="16">
        <f t="shared" si="163"/>
        <v>5</v>
      </c>
      <c r="AL323" s="16">
        <f t="shared" si="164"/>
        <v>4</v>
      </c>
      <c r="AM323" s="16">
        <f t="shared" ref="AM323:AM386" si="169">IF(OR(J323="NIST20.L",J323="NIST17.L",J323="SWGDRUG.L",J323="WILEY275.L",J323="HPPEST.L",J323="PMW_TOX2.L",J323="ENVI96.L"),3,"")</f>
        <v>3</v>
      </c>
      <c r="AN323" s="16">
        <f t="shared" si="165"/>
        <v>2</v>
      </c>
      <c r="AO323" s="16">
        <f t="shared" si="166"/>
        <v>6</v>
      </c>
      <c r="AP323" s="16">
        <f t="shared" si="167"/>
        <v>6</v>
      </c>
    </row>
    <row r="324" spans="1:42" x14ac:dyDescent="0.25">
      <c r="A324" s="16" t="str">
        <f t="shared" si="168"/>
        <v>111-24.7</v>
      </c>
      <c r="B324" s="2">
        <v>24.6955018823598</v>
      </c>
      <c r="C324" s="2">
        <v>111.09999847412099</v>
      </c>
      <c r="D324" s="2" t="s">
        <v>1602</v>
      </c>
      <c r="E324" s="2">
        <v>3899</v>
      </c>
      <c r="F324" s="2">
        <v>2241.3166676429801</v>
      </c>
      <c r="G324" s="2">
        <v>52.4636705396086</v>
      </c>
      <c r="H324" s="2" t="s">
        <v>1603</v>
      </c>
      <c r="I324" s="2" t="s">
        <v>1604</v>
      </c>
      <c r="J324" s="2" t="s">
        <v>5</v>
      </c>
      <c r="K324" s="2">
        <v>184822.11573359399</v>
      </c>
      <c r="L324" s="2">
        <v>42918.592563963102</v>
      </c>
      <c r="M324" s="16" t="str">
        <f>IF(ISERROR(VLOOKUP(A324,BW_2021_04_19!A:K,11,FALSE))=TRUE,(IF(ISERROR(VLOOKUP((CONCATENATE(ROUND(C324,0),"-",ROUND(B324-0.1,1))),BW_2021_04_19!A:K,11,FALSE))=TRUE,(IF(ISERROR(VLOOKUP((CONCATENATE(ROUND(C324,0),"-",ROUND(B324+0.1,1))),BW_2021_04_19!A:K,11,FALSE))=TRUE,(IF(ISERROR(VLOOKUP((CONCATENATE(ROUND(C324,0),"-",ROUND(B324-0.2,1))),BW_2021_04_19!A:K,11,FALSE))=TRUE, (IF(ISERROR(VLOOKUP((CONCATENATE(ROUND(C324,0),"-",ROUND(B324+0.2,1))),BW_2021_04_19!A:K,11,FALSE))=TRUE,"0",VLOOKUP((CONCATENATE(ROUND(C324,0),"-",ROUND(B324+0.2,1))),BW_2021_04_19!A:K,11,FALSE))),VLOOKUP((CONCATENATE(ROUND(C324,0),"-",ROUND(B324-0.2,1))),BW_2021_04_19!A:K,11,FALSE))),VLOOKUP((CONCATENATE(ROUND(C324,0),"-",ROUND(B324+0.1,1))),BW_2021_04_19!A:K,11,FALSE))),VLOOKUP((CONCATENATE(ROUND(C324,0),"-",ROUND(B324-0.1,1))),BW_2021_04_19!A:K,11,FALSE))),VLOOKUP(A324,BW_2021_04_19!A:K,11,FALSE))</f>
        <v>0</v>
      </c>
      <c r="N324" s="16" t="str">
        <f t="shared" si="147"/>
        <v>0</v>
      </c>
      <c r="O324" s="16">
        <f t="shared" si="148"/>
        <v>184822</v>
      </c>
      <c r="P324" s="16">
        <f>IF(O324="0","0",O324*1000/Proben_Infos!$J$3*Proben_Infos!$K$3*(0.05/Proben_Infos!$L$3)*(0.001/Proben_Infos!$M$3))</f>
        <v>739288</v>
      </c>
      <c r="Q324" s="16">
        <f>ROUND(100/Proben_Infos!$H$3*P324,0)</f>
        <v>17</v>
      </c>
      <c r="R324" s="16">
        <f>B324+Proben_Infos!$D$3</f>
        <v>24.6876018823598</v>
      </c>
      <c r="S324" s="16" t="str">
        <f t="shared" si="149"/>
        <v>111-24.7</v>
      </c>
      <c r="T324" s="16">
        <f t="shared" si="150"/>
        <v>3899</v>
      </c>
      <c r="U324" s="16">
        <f>F324+Proben_Infos!$G$3</f>
        <v>2240.3166676429801</v>
      </c>
      <c r="V324" s="16">
        <f t="shared" si="151"/>
        <v>52.5</v>
      </c>
      <c r="W324" s="16" t="str">
        <f t="shared" si="152"/>
        <v>GC_PBMZ_111_RI_2240</v>
      </c>
      <c r="X324" s="16">
        <f>Proben_Infos!$A$3</f>
        <v>72100736</v>
      </c>
      <c r="Y324" s="16" t="str">
        <f>IF(ISNA(VLOOKUP(D324,Proben_Infos!C:E,3,0)),"",VLOOKUP(D324,Proben_Infos!C:E,3,0))</f>
        <v/>
      </c>
      <c r="Z324" s="16" t="str">
        <f t="shared" si="153"/>
        <v>111-24.7</v>
      </c>
      <c r="AA324" s="16" t="str">
        <f t="shared" si="154"/>
        <v>111-24.8</v>
      </c>
      <c r="AB324" s="16" t="str">
        <f t="shared" si="155"/>
        <v>111-24.6</v>
      </c>
      <c r="AC324" s="16" t="str">
        <f t="shared" si="156"/>
        <v>111-24.9</v>
      </c>
      <c r="AD324" s="16" t="str">
        <f t="shared" si="157"/>
        <v>111-24.5</v>
      </c>
      <c r="AE324" s="16">
        <f t="shared" si="158"/>
        <v>17</v>
      </c>
      <c r="AF324" s="16" t="str">
        <f t="shared" si="159"/>
        <v>GC_PBMZ_111_RI_2240</v>
      </c>
      <c r="AG324" s="16" t="str">
        <f t="shared" si="160"/>
        <v/>
      </c>
      <c r="AH324" s="16" t="str">
        <f t="shared" si="161"/>
        <v/>
      </c>
      <c r="AI324" s="16" t="str">
        <f>IF(ISNA(VLOOKUP(D324,Proben_Infos!L:O,3,0)),"",VLOOKUP(D324,Proben_Infos!L:O,3,0))</f>
        <v/>
      </c>
      <c r="AJ324" s="16" t="str">
        <f t="shared" si="162"/>
        <v/>
      </c>
      <c r="AK324" s="16">
        <f t="shared" si="163"/>
        <v>5</v>
      </c>
      <c r="AL324" s="16">
        <f t="shared" si="164"/>
        <v>4</v>
      </c>
      <c r="AM324" s="16">
        <f t="shared" si="169"/>
        <v>3</v>
      </c>
      <c r="AN324" s="16">
        <f t="shared" si="165"/>
        <v>2</v>
      </c>
      <c r="AO324" s="16">
        <f t="shared" si="166"/>
        <v>5</v>
      </c>
      <c r="AP324" s="16">
        <f t="shared" si="167"/>
        <v>5</v>
      </c>
    </row>
    <row r="325" spans="1:42" x14ac:dyDescent="0.25">
      <c r="A325" s="16" t="str">
        <f t="shared" si="168"/>
        <v>126-24.8</v>
      </c>
      <c r="B325" s="2">
        <v>24.8402117731525</v>
      </c>
      <c r="C325" s="2">
        <v>126</v>
      </c>
      <c r="D325" s="2" t="s">
        <v>1605</v>
      </c>
      <c r="F325" s="2">
        <v>2257.46567294855</v>
      </c>
      <c r="G325" s="2">
        <v>85.134326185559701</v>
      </c>
      <c r="H325" s="2" t="s">
        <v>1606</v>
      </c>
      <c r="I325" s="2" t="s">
        <v>1607</v>
      </c>
      <c r="J325" s="2" t="s">
        <v>79</v>
      </c>
      <c r="K325" s="2">
        <v>1126909.73374812</v>
      </c>
      <c r="L325" s="2">
        <v>903957.67343118903</v>
      </c>
      <c r="M325" s="16" t="str">
        <f>IF(ISERROR(VLOOKUP(A325,BW_2021_04_19!A:K,11,FALSE))=TRUE,(IF(ISERROR(VLOOKUP((CONCATENATE(ROUND(C325,0),"-",ROUND(B325-0.1,1))),BW_2021_04_19!A:K,11,FALSE))=TRUE,(IF(ISERROR(VLOOKUP((CONCATENATE(ROUND(C325,0),"-",ROUND(B325+0.1,1))),BW_2021_04_19!A:K,11,FALSE))=TRUE,(IF(ISERROR(VLOOKUP((CONCATENATE(ROUND(C325,0),"-",ROUND(B325-0.2,1))),BW_2021_04_19!A:K,11,FALSE))=TRUE, (IF(ISERROR(VLOOKUP((CONCATENATE(ROUND(C325,0),"-",ROUND(B325+0.2,1))),BW_2021_04_19!A:K,11,FALSE))=TRUE,"0",VLOOKUP((CONCATENATE(ROUND(C325,0),"-",ROUND(B325+0.2,1))),BW_2021_04_19!A:K,11,FALSE))),VLOOKUP((CONCATENATE(ROUND(C325,0),"-",ROUND(B325-0.2,1))),BW_2021_04_19!A:K,11,FALSE))),VLOOKUP((CONCATENATE(ROUND(C325,0),"-",ROUND(B325+0.1,1))),BW_2021_04_19!A:K,11,FALSE))),VLOOKUP((CONCATENATE(ROUND(C325,0),"-",ROUND(B325-0.1,1))),BW_2021_04_19!A:K,11,FALSE))),VLOOKUP(A325,BW_2021_04_19!A:K,11,FALSE))</f>
        <v>0</v>
      </c>
      <c r="N325" s="16" t="str">
        <f t="shared" si="147"/>
        <v>0</v>
      </c>
      <c r="O325" s="16">
        <f t="shared" si="148"/>
        <v>1126910</v>
      </c>
      <c r="P325" s="16">
        <f>IF(O325="0","0",O325*1000/Proben_Infos!$J$3*Proben_Infos!$K$3*(0.05/Proben_Infos!$L$3)*(0.001/Proben_Infos!$M$3))</f>
        <v>4507640</v>
      </c>
      <c r="Q325" s="16">
        <f>ROUND(100/Proben_Infos!$H$3*P325,0)</f>
        <v>101</v>
      </c>
      <c r="R325" s="16">
        <f>B325+Proben_Infos!$D$3</f>
        <v>24.832311773152501</v>
      </c>
      <c r="S325" s="16" t="str">
        <f t="shared" si="149"/>
        <v>126-24.8</v>
      </c>
      <c r="T325" s="16" t="str">
        <f t="shared" si="150"/>
        <v/>
      </c>
      <c r="U325" s="16">
        <f>F325+Proben_Infos!$G$3</f>
        <v>2256.46567294855</v>
      </c>
      <c r="V325" s="16">
        <f t="shared" si="151"/>
        <v>85.1</v>
      </c>
      <c r="W325" s="16" t="str">
        <f t="shared" si="152"/>
        <v>GC_PBMZ_126_RI_2256</v>
      </c>
      <c r="X325" s="16">
        <f>Proben_Infos!$A$3</f>
        <v>72100736</v>
      </c>
      <c r="Y325" s="16" t="str">
        <f>IF(ISNA(VLOOKUP(D325,Proben_Infos!C:E,3,0)),"",VLOOKUP(D325,Proben_Infos!C:E,3,0))</f>
        <v/>
      </c>
      <c r="Z325" s="16" t="str">
        <f t="shared" si="153"/>
        <v>126-24.8</v>
      </c>
      <c r="AA325" s="16" t="str">
        <f t="shared" si="154"/>
        <v>126-24.9</v>
      </c>
      <c r="AB325" s="16" t="str">
        <f t="shared" si="155"/>
        <v>126-24.7</v>
      </c>
      <c r="AC325" s="16" t="str">
        <f t="shared" si="156"/>
        <v>126-25</v>
      </c>
      <c r="AD325" s="16" t="str">
        <f t="shared" si="157"/>
        <v>126-24.6</v>
      </c>
      <c r="AE325" s="16">
        <f t="shared" si="158"/>
        <v>101</v>
      </c>
      <c r="AF325" s="16" t="str">
        <f t="shared" si="159"/>
        <v>GC_PBMZ_126_RI_2256</v>
      </c>
      <c r="AG325" s="16" t="str">
        <f t="shared" si="160"/>
        <v/>
      </c>
      <c r="AH325" s="16" t="str">
        <f t="shared" si="161"/>
        <v/>
      </c>
      <c r="AI325" s="16" t="str">
        <f>IF(ISNA(VLOOKUP(D325,Proben_Infos!L:O,3,0)),"",VLOOKUP(D325,Proben_Infos!L:O,3,0))</f>
        <v/>
      </c>
      <c r="AJ325" s="16" t="str">
        <f t="shared" si="162"/>
        <v/>
      </c>
      <c r="AK325" s="16" t="str">
        <f t="shared" si="163"/>
        <v/>
      </c>
      <c r="AL325" s="16" t="str">
        <f t="shared" si="164"/>
        <v/>
      </c>
      <c r="AM325" s="16">
        <f t="shared" si="169"/>
        <v>3</v>
      </c>
      <c r="AN325" s="16">
        <f t="shared" si="165"/>
        <v>2</v>
      </c>
      <c r="AO325" s="16">
        <f t="shared" si="166"/>
        <v>3</v>
      </c>
      <c r="AP325" s="16">
        <f t="shared" si="167"/>
        <v>4</v>
      </c>
    </row>
    <row r="326" spans="1:42" x14ac:dyDescent="0.25">
      <c r="A326" s="16" t="str">
        <f t="shared" si="168"/>
        <v>429-25.1</v>
      </c>
      <c r="B326" s="2">
        <v>25.068332603064299</v>
      </c>
      <c r="C326" s="2">
        <v>429</v>
      </c>
      <c r="D326" s="2" t="s">
        <v>771</v>
      </c>
      <c r="E326" s="2">
        <v>1556</v>
      </c>
      <c r="F326" s="2">
        <v>2282.92298255174</v>
      </c>
      <c r="G326" s="2">
        <v>51.945054275510103</v>
      </c>
      <c r="H326" s="2" t="s">
        <v>772</v>
      </c>
      <c r="I326" s="2" t="s">
        <v>773</v>
      </c>
      <c r="J326" s="2" t="s">
        <v>5</v>
      </c>
      <c r="K326" s="2">
        <v>24152.6997958309</v>
      </c>
      <c r="L326" s="2">
        <v>16737.832262361098</v>
      </c>
      <c r="M326" s="16" t="str">
        <f>IF(ISERROR(VLOOKUP(A326,BW_2021_04_19!A:K,11,FALSE))=TRUE,(IF(ISERROR(VLOOKUP((CONCATENATE(ROUND(C326,0),"-",ROUND(B326-0.1,1))),BW_2021_04_19!A:K,11,FALSE))=TRUE,(IF(ISERROR(VLOOKUP((CONCATENATE(ROUND(C326,0),"-",ROUND(B326+0.1,1))),BW_2021_04_19!A:K,11,FALSE))=TRUE,(IF(ISERROR(VLOOKUP((CONCATENATE(ROUND(C326,0),"-",ROUND(B326-0.2,1))),BW_2021_04_19!A:K,11,FALSE))=TRUE, (IF(ISERROR(VLOOKUP((CONCATENATE(ROUND(C326,0),"-",ROUND(B326+0.2,1))),BW_2021_04_19!A:K,11,FALSE))=TRUE,"0",VLOOKUP((CONCATENATE(ROUND(C326,0),"-",ROUND(B326+0.2,1))),BW_2021_04_19!A:K,11,FALSE))),VLOOKUP((CONCATENATE(ROUND(C326,0),"-",ROUND(B326-0.2,1))),BW_2021_04_19!A:K,11,FALSE))),VLOOKUP((CONCATENATE(ROUND(C326,0),"-",ROUND(B326+0.1,1))),BW_2021_04_19!A:K,11,FALSE))),VLOOKUP((CONCATENATE(ROUND(C326,0),"-",ROUND(B326-0.1,1))),BW_2021_04_19!A:K,11,FALSE))),VLOOKUP(A326,BW_2021_04_19!A:K,11,FALSE))</f>
        <v>0</v>
      </c>
      <c r="N326" s="16" t="str">
        <f t="shared" ref="N326:N382" si="170">IF(ISERROR(M326),"0",M326)</f>
        <v>0</v>
      </c>
      <c r="O326" s="16">
        <f t="shared" ref="O326:O382" si="171">ROUND(IF(K326-N326&lt;0,"0",K326-N326),0)</f>
        <v>24153</v>
      </c>
      <c r="P326" s="16">
        <f>IF(O326="0","0",O326*1000/Proben_Infos!$J$3*Proben_Infos!$K$3*(0.05/Proben_Infos!$L$3)*(0.001/Proben_Infos!$M$3))</f>
        <v>96612</v>
      </c>
      <c r="Q326" s="16">
        <f>ROUND(100/Proben_Infos!$H$3*P326,0)</f>
        <v>2</v>
      </c>
      <c r="R326" s="16">
        <f>B326+Proben_Infos!$D$3</f>
        <v>25.060432603064299</v>
      </c>
      <c r="S326" s="16" t="str">
        <f t="shared" ref="S326:S382" si="172">CONCATENATE(ROUND(C326,0),"-",ROUND(R326,1))</f>
        <v>429-25.1</v>
      </c>
      <c r="T326" s="16">
        <f t="shared" ref="T326:T382" si="173">IF(ROUND(E326,0)=0,"",ROUND(E326,0))</f>
        <v>1556</v>
      </c>
      <c r="U326" s="16">
        <f>F326+Proben_Infos!$G$3</f>
        <v>2281.92298255174</v>
      </c>
      <c r="V326" s="16">
        <f t="shared" ref="V326:V382" si="174">IF(ROUND(G326,1)=0,"",ROUND(G326,1))</f>
        <v>51.9</v>
      </c>
      <c r="W326" s="16" t="str">
        <f t="shared" ref="W326:W382" si="175">CONCATENATE("GC_PBMZ_",ROUND(C326,0),"_RI_",ROUND(U326,0))</f>
        <v>GC_PBMZ_429_RI_2282</v>
      </c>
      <c r="X326" s="16">
        <f>Proben_Infos!$A$3</f>
        <v>72100736</v>
      </c>
      <c r="Y326" s="16" t="str">
        <f>IF(ISNA(VLOOKUP(D326,Proben_Infos!C:E,3,0)),"",VLOOKUP(D326,Proben_Infos!C:E,3,0))</f>
        <v/>
      </c>
      <c r="Z326" s="16" t="str">
        <f t="shared" ref="Z326:Z382" si="176">S326</f>
        <v>429-25.1</v>
      </c>
      <c r="AA326" s="16" t="str">
        <f t="shared" ref="AA326:AA382" si="177">CONCATENATE(ROUND(C326,0),"-",SUM(ROUND(R326,1),0.1))</f>
        <v>429-25.2</v>
      </c>
      <c r="AB326" s="16" t="str">
        <f t="shared" ref="AB326:AB382" si="178">CONCATENATE(ROUND(C326,0),"-",SUM(ROUND(R326,1),-0.1))</f>
        <v>429-25</v>
      </c>
      <c r="AC326" s="16" t="str">
        <f t="shared" ref="AC326:AC382" si="179">CONCATENATE(ROUND(C326,0),"-",SUM(ROUND(R326,1),0.2))</f>
        <v>429-25.3</v>
      </c>
      <c r="AD326" s="16" t="str">
        <f t="shared" ref="AD326:AD382" si="180">CONCATENATE(ROUND(C326,0),"-",SUM(ROUND(R326,1),-0.2))</f>
        <v>429-24.9</v>
      </c>
      <c r="AE326" s="16">
        <f t="shared" ref="AE326:AE382" si="181">Q326</f>
        <v>2</v>
      </c>
      <c r="AF326" s="16" t="str">
        <f t="shared" ref="AF326:AF382" si="182">IF(OR(AP326=1,AP326=2,AP326=3),H326,W326)</f>
        <v>GC_PBMZ_429_RI_2282</v>
      </c>
      <c r="AG326" s="16" t="str">
        <f t="shared" ref="AG326:AG382" si="183">IF(OR(AP326=1,AP326=2,AP326=3),D326,"")</f>
        <v/>
      </c>
      <c r="AH326" s="16" t="str">
        <f t="shared" ref="AH326:AH382" si="184">IF(J326="Tesla_Libary_2021_01_01.mslibrary.xml","T","")</f>
        <v/>
      </c>
      <c r="AI326" s="16" t="str">
        <f>IF(ISNA(VLOOKUP(D326,Proben_Infos!L:O,3,0)),"",VLOOKUP(D326,Proben_Infos!L:O,3,0))</f>
        <v/>
      </c>
      <c r="AJ326" s="16" t="str">
        <f t="shared" ref="AJ326:AJ382" si="185">IF(OR(O326&lt;10000,Y326="Säule",Y326="BW",Y326="IS"),6,"")</f>
        <v/>
      </c>
      <c r="AK326" s="16">
        <f t="shared" ref="AK326:AK382" si="186">IF(G326&lt;80,5,"")</f>
        <v>5</v>
      </c>
      <c r="AL326" s="16">
        <f t="shared" ref="AL326:AL382" si="187">IF(AND(ABS(E326-U326)&gt;100,NOT(E326="")),4,"")</f>
        <v>4</v>
      </c>
      <c r="AM326" s="16">
        <f t="shared" si="169"/>
        <v>3</v>
      </c>
      <c r="AN326" s="16">
        <f t="shared" ref="AN326:AN382" si="188">IF(AI326="x",1,2)</f>
        <v>2</v>
      </c>
      <c r="AO326" s="16">
        <f t="shared" ref="AO326:AO382" si="189">IF(AJ326=6,6,IF(AK326=5,5,IF(AL326=4,4,IF(AM326=3,3,IF(AN326=2,2,1)))))</f>
        <v>5</v>
      </c>
      <c r="AP326" s="16">
        <f t="shared" si="167"/>
        <v>5</v>
      </c>
    </row>
    <row r="327" spans="1:42" x14ac:dyDescent="0.25">
      <c r="A327" s="16" t="str">
        <f t="shared" si="168"/>
        <v>73-25.1</v>
      </c>
      <c r="B327" s="2">
        <v>25.080151434542501</v>
      </c>
      <c r="C327" s="2">
        <v>73</v>
      </c>
      <c r="E327" s="2">
        <v>2285</v>
      </c>
      <c r="F327" s="2">
        <v>2284.2419136296498</v>
      </c>
      <c r="G327" s="2">
        <v>80.4447252935297</v>
      </c>
      <c r="H327" s="2" t="s">
        <v>1906</v>
      </c>
      <c r="J327" s="2" t="s">
        <v>18</v>
      </c>
      <c r="K327" s="2">
        <v>390326.41857407399</v>
      </c>
      <c r="L327" s="2">
        <v>33949.276379155803</v>
      </c>
      <c r="M327" s="16" t="str">
        <f>IF(ISERROR(VLOOKUP(A327,BW_2021_04_19!A:K,11,FALSE))=TRUE,(IF(ISERROR(VLOOKUP((CONCATENATE(ROUND(C327,0),"-",ROUND(B327-0.1,1))),BW_2021_04_19!A:K,11,FALSE))=TRUE,(IF(ISERROR(VLOOKUP((CONCATENATE(ROUND(C327,0),"-",ROUND(B327+0.1,1))),BW_2021_04_19!A:K,11,FALSE))=TRUE,(IF(ISERROR(VLOOKUP((CONCATENATE(ROUND(C327,0),"-",ROUND(B327-0.2,1))),BW_2021_04_19!A:K,11,FALSE))=TRUE, (IF(ISERROR(VLOOKUP((CONCATENATE(ROUND(C327,0),"-",ROUND(B327+0.2,1))),BW_2021_04_19!A:K,11,FALSE))=TRUE,"0",VLOOKUP((CONCATENATE(ROUND(C327,0),"-",ROUND(B327+0.2,1))),BW_2021_04_19!A:K,11,FALSE))),VLOOKUP((CONCATENATE(ROUND(C327,0),"-",ROUND(B327-0.2,1))),BW_2021_04_19!A:K,11,FALSE))),VLOOKUP((CONCATENATE(ROUND(C327,0),"-",ROUND(B327+0.1,1))),BW_2021_04_19!A:K,11,FALSE))),VLOOKUP((CONCATENATE(ROUND(C327,0),"-",ROUND(B327-0.1,1))),BW_2021_04_19!A:K,11,FALSE))),VLOOKUP(A327,BW_2021_04_19!A:K,11,FALSE))</f>
        <v>0</v>
      </c>
      <c r="N327" s="16" t="str">
        <f t="shared" si="170"/>
        <v>0</v>
      </c>
      <c r="O327" s="16">
        <f t="shared" si="171"/>
        <v>390326</v>
      </c>
      <c r="P327" s="16">
        <f>IF(O327="0","0",O327*1000/Proben_Infos!$J$3*Proben_Infos!$K$3*(0.05/Proben_Infos!$L$3)*(0.001/Proben_Infos!$M$3))</f>
        <v>1561304</v>
      </c>
      <c r="Q327" s="16">
        <f>ROUND(100/Proben_Infos!$H$3*P327,0)</f>
        <v>35</v>
      </c>
      <c r="R327" s="16">
        <f>B327+Proben_Infos!$D$3</f>
        <v>25.072251434542501</v>
      </c>
      <c r="S327" s="16" t="str">
        <f t="shared" si="172"/>
        <v>73-25.1</v>
      </c>
      <c r="T327" s="16">
        <f t="shared" si="173"/>
        <v>2285</v>
      </c>
      <c r="U327" s="16">
        <f>F327+Proben_Infos!$G$3</f>
        <v>2283.2419136296498</v>
      </c>
      <c r="V327" s="16">
        <f t="shared" si="174"/>
        <v>80.400000000000006</v>
      </c>
      <c r="W327" s="16" t="str">
        <f t="shared" si="175"/>
        <v>GC_PBMZ_73_RI_2283</v>
      </c>
      <c r="X327" s="16">
        <f>Proben_Infos!$A$3</f>
        <v>72100736</v>
      </c>
      <c r="Y327" s="16" t="str">
        <f>IF(ISNA(VLOOKUP(D327,Proben_Infos!C:E,3,0)),"",VLOOKUP(D327,Proben_Infos!C:E,3,0))</f>
        <v/>
      </c>
      <c r="Z327" s="16" t="str">
        <f t="shared" si="176"/>
        <v>73-25.1</v>
      </c>
      <c r="AA327" s="16" t="str">
        <f t="shared" si="177"/>
        <v>73-25.2</v>
      </c>
      <c r="AB327" s="16" t="str">
        <f t="shared" si="178"/>
        <v>73-25</v>
      </c>
      <c r="AC327" s="16" t="str">
        <f t="shared" si="179"/>
        <v>73-25.3</v>
      </c>
      <c r="AD327" s="16" t="str">
        <f t="shared" si="180"/>
        <v>73-24.9</v>
      </c>
      <c r="AE327" s="16">
        <f t="shared" si="181"/>
        <v>35</v>
      </c>
      <c r="AF327" s="16" t="str">
        <f t="shared" si="182"/>
        <v>GC_BPMZ_147_RI_2285</v>
      </c>
      <c r="AG327" s="16">
        <f t="shared" si="183"/>
        <v>0</v>
      </c>
      <c r="AH327" s="16" t="str">
        <f t="shared" si="184"/>
        <v>T</v>
      </c>
      <c r="AI327" s="16" t="str">
        <f>IF(ISNA(VLOOKUP(D327,Proben_Infos!L:O,3,0)),"",VLOOKUP(D327,Proben_Infos!L:O,3,0))</f>
        <v/>
      </c>
      <c r="AJ327" s="16" t="str">
        <f t="shared" si="185"/>
        <v/>
      </c>
      <c r="AK327" s="16" t="str">
        <f t="shared" si="186"/>
        <v/>
      </c>
      <c r="AL327" s="16" t="str">
        <f t="shared" si="187"/>
        <v/>
      </c>
      <c r="AM327" s="16" t="str">
        <f t="shared" si="169"/>
        <v/>
      </c>
      <c r="AN327" s="16">
        <f t="shared" si="188"/>
        <v>2</v>
      </c>
      <c r="AO327" s="16">
        <f t="shared" si="189"/>
        <v>2</v>
      </c>
      <c r="AP327" s="16">
        <f t="shared" si="167"/>
        <v>2</v>
      </c>
    </row>
    <row r="328" spans="1:42" x14ac:dyDescent="0.25">
      <c r="A328" s="16" t="str">
        <f t="shared" si="168"/>
        <v>146-25.2</v>
      </c>
      <c r="B328" s="2">
        <v>25.236882166759301</v>
      </c>
      <c r="C328" s="2">
        <v>146</v>
      </c>
      <c r="D328" s="2" t="s">
        <v>1608</v>
      </c>
      <c r="E328" s="2">
        <v>1779</v>
      </c>
      <c r="F328" s="2">
        <v>2301.7323934596602</v>
      </c>
      <c r="G328" s="2">
        <v>69.071242187994898</v>
      </c>
      <c r="H328" s="2" t="s">
        <v>1609</v>
      </c>
      <c r="I328" s="2" t="s">
        <v>1610</v>
      </c>
      <c r="J328" s="2" t="s">
        <v>5</v>
      </c>
      <c r="K328" s="2">
        <v>237048.78943493101</v>
      </c>
      <c r="L328" s="2">
        <v>87712.320787193996</v>
      </c>
      <c r="M328" s="16" t="str">
        <f>IF(ISERROR(VLOOKUP(A328,BW_2021_04_19!A:K,11,FALSE))=TRUE,(IF(ISERROR(VLOOKUP((CONCATENATE(ROUND(C328,0),"-",ROUND(B328-0.1,1))),BW_2021_04_19!A:K,11,FALSE))=TRUE,(IF(ISERROR(VLOOKUP((CONCATENATE(ROUND(C328,0),"-",ROUND(B328+0.1,1))),BW_2021_04_19!A:K,11,FALSE))=TRUE,(IF(ISERROR(VLOOKUP((CONCATENATE(ROUND(C328,0),"-",ROUND(B328-0.2,1))),BW_2021_04_19!A:K,11,FALSE))=TRUE, (IF(ISERROR(VLOOKUP((CONCATENATE(ROUND(C328,0),"-",ROUND(B328+0.2,1))),BW_2021_04_19!A:K,11,FALSE))=TRUE,"0",VLOOKUP((CONCATENATE(ROUND(C328,0),"-",ROUND(B328+0.2,1))),BW_2021_04_19!A:K,11,FALSE))),VLOOKUP((CONCATENATE(ROUND(C328,0),"-",ROUND(B328-0.2,1))),BW_2021_04_19!A:K,11,FALSE))),VLOOKUP((CONCATENATE(ROUND(C328,0),"-",ROUND(B328+0.1,1))),BW_2021_04_19!A:K,11,FALSE))),VLOOKUP((CONCATENATE(ROUND(C328,0),"-",ROUND(B328-0.1,1))),BW_2021_04_19!A:K,11,FALSE))),VLOOKUP(A328,BW_2021_04_19!A:K,11,FALSE))</f>
        <v>0</v>
      </c>
      <c r="N328" s="16" t="str">
        <f t="shared" si="170"/>
        <v>0</v>
      </c>
      <c r="O328" s="16">
        <f t="shared" si="171"/>
        <v>237049</v>
      </c>
      <c r="P328" s="16">
        <f>IF(O328="0","0",O328*1000/Proben_Infos!$J$3*Proben_Infos!$K$3*(0.05/Proben_Infos!$L$3)*(0.001/Proben_Infos!$M$3))</f>
        <v>948196</v>
      </c>
      <c r="Q328" s="16">
        <f>ROUND(100/Proben_Infos!$H$3*P328,0)</f>
        <v>21</v>
      </c>
      <c r="R328" s="16">
        <f>B328+Proben_Infos!$D$3</f>
        <v>25.228982166759302</v>
      </c>
      <c r="S328" s="16" t="str">
        <f t="shared" si="172"/>
        <v>146-25.2</v>
      </c>
      <c r="T328" s="16">
        <f t="shared" si="173"/>
        <v>1779</v>
      </c>
      <c r="U328" s="16">
        <f>F328+Proben_Infos!$G$3</f>
        <v>2300.7323934596602</v>
      </c>
      <c r="V328" s="16">
        <f t="shared" si="174"/>
        <v>69.099999999999994</v>
      </c>
      <c r="W328" s="16" t="str">
        <f t="shared" si="175"/>
        <v>GC_PBMZ_146_RI_2301</v>
      </c>
      <c r="X328" s="16">
        <f>Proben_Infos!$A$3</f>
        <v>72100736</v>
      </c>
      <c r="Y328" s="16" t="str">
        <f>IF(ISNA(VLOOKUP(D328,Proben_Infos!C:E,3,0)),"",VLOOKUP(D328,Proben_Infos!C:E,3,0))</f>
        <v/>
      </c>
      <c r="Z328" s="16" t="str">
        <f t="shared" si="176"/>
        <v>146-25.2</v>
      </c>
      <c r="AA328" s="16" t="str">
        <f t="shared" si="177"/>
        <v>146-25.3</v>
      </c>
      <c r="AB328" s="16" t="str">
        <f t="shared" si="178"/>
        <v>146-25.1</v>
      </c>
      <c r="AC328" s="16" t="str">
        <f t="shared" si="179"/>
        <v>146-25.4</v>
      </c>
      <c r="AD328" s="16" t="str">
        <f t="shared" si="180"/>
        <v>146-25</v>
      </c>
      <c r="AE328" s="16">
        <f t="shared" si="181"/>
        <v>21</v>
      </c>
      <c r="AF328" s="16" t="str">
        <f t="shared" si="182"/>
        <v>GC_PBMZ_146_RI_2301</v>
      </c>
      <c r="AG328" s="16" t="str">
        <f t="shared" si="183"/>
        <v/>
      </c>
      <c r="AH328" s="16" t="str">
        <f t="shared" si="184"/>
        <v/>
      </c>
      <c r="AI328" s="16" t="str">
        <f>IF(ISNA(VLOOKUP(D328,Proben_Infos!L:O,3,0)),"",VLOOKUP(D328,Proben_Infos!L:O,3,0))</f>
        <v/>
      </c>
      <c r="AJ328" s="16" t="str">
        <f t="shared" si="185"/>
        <v/>
      </c>
      <c r="AK328" s="16">
        <f t="shared" si="186"/>
        <v>5</v>
      </c>
      <c r="AL328" s="16">
        <f t="shared" si="187"/>
        <v>4</v>
      </c>
      <c r="AM328" s="16">
        <f t="shared" si="169"/>
        <v>3</v>
      </c>
      <c r="AN328" s="16">
        <f t="shared" si="188"/>
        <v>2</v>
      </c>
      <c r="AO328" s="16">
        <f t="shared" si="189"/>
        <v>5</v>
      </c>
      <c r="AP328" s="16">
        <f t="shared" si="167"/>
        <v>5</v>
      </c>
    </row>
    <row r="329" spans="1:42" x14ac:dyDescent="0.25">
      <c r="A329" s="16" t="str">
        <f t="shared" si="168"/>
        <v>100-25.3</v>
      </c>
      <c r="B329" s="2">
        <v>25.253249286474901</v>
      </c>
      <c r="C329" s="2">
        <v>100</v>
      </c>
      <c r="D329" s="2" t="s">
        <v>744</v>
      </c>
      <c r="F329" s="2">
        <v>2303.55889406496</v>
      </c>
      <c r="G329" s="2">
        <v>51.772999580340503</v>
      </c>
      <c r="H329" s="2" t="s">
        <v>1611</v>
      </c>
      <c r="I329" s="2" t="s">
        <v>562</v>
      </c>
      <c r="J329" s="2" t="s">
        <v>141</v>
      </c>
      <c r="K329" s="2">
        <v>1110534.0985329801</v>
      </c>
      <c r="L329" s="2">
        <v>116695.157024486</v>
      </c>
      <c r="M329" s="16" t="str">
        <f>IF(ISERROR(VLOOKUP(A329,BW_2021_04_19!A:K,11,FALSE))=TRUE,(IF(ISERROR(VLOOKUP((CONCATENATE(ROUND(C329,0),"-",ROUND(B329-0.1,1))),BW_2021_04_19!A:K,11,FALSE))=TRUE,(IF(ISERROR(VLOOKUP((CONCATENATE(ROUND(C329,0),"-",ROUND(B329+0.1,1))),BW_2021_04_19!A:K,11,FALSE))=TRUE,(IF(ISERROR(VLOOKUP((CONCATENATE(ROUND(C329,0),"-",ROUND(B329-0.2,1))),BW_2021_04_19!A:K,11,FALSE))=TRUE, (IF(ISERROR(VLOOKUP((CONCATENATE(ROUND(C329,0),"-",ROUND(B329+0.2,1))),BW_2021_04_19!A:K,11,FALSE))=TRUE,"0",VLOOKUP((CONCATENATE(ROUND(C329,0),"-",ROUND(B329+0.2,1))),BW_2021_04_19!A:K,11,FALSE))),VLOOKUP((CONCATENATE(ROUND(C329,0),"-",ROUND(B329-0.2,1))),BW_2021_04_19!A:K,11,FALSE))),VLOOKUP((CONCATENATE(ROUND(C329,0),"-",ROUND(B329+0.1,1))),BW_2021_04_19!A:K,11,FALSE))),VLOOKUP((CONCATENATE(ROUND(C329,0),"-",ROUND(B329-0.1,1))),BW_2021_04_19!A:K,11,FALSE))),VLOOKUP(A329,BW_2021_04_19!A:K,11,FALSE))</f>
        <v>0</v>
      </c>
      <c r="N329" s="16" t="str">
        <f t="shared" si="170"/>
        <v>0</v>
      </c>
      <c r="O329" s="16">
        <f t="shared" si="171"/>
        <v>1110534</v>
      </c>
      <c r="P329" s="16">
        <f>IF(O329="0","0",O329*1000/Proben_Infos!$J$3*Proben_Infos!$K$3*(0.05/Proben_Infos!$L$3)*(0.001/Proben_Infos!$M$3))</f>
        <v>4442136</v>
      </c>
      <c r="Q329" s="16">
        <f>ROUND(100/Proben_Infos!$H$3*P329,0)</f>
        <v>100</v>
      </c>
      <c r="R329" s="16">
        <f>B329+Proben_Infos!$D$3</f>
        <v>25.245349286474902</v>
      </c>
      <c r="S329" s="16" t="str">
        <f t="shared" si="172"/>
        <v>100-25.2</v>
      </c>
      <c r="T329" s="16" t="str">
        <f t="shared" si="173"/>
        <v/>
      </c>
      <c r="U329" s="16">
        <f>F329+Proben_Infos!$G$3</f>
        <v>2302.55889406496</v>
      </c>
      <c r="V329" s="16">
        <f t="shared" si="174"/>
        <v>51.8</v>
      </c>
      <c r="W329" s="16" t="str">
        <f t="shared" si="175"/>
        <v>GC_PBMZ_100_RI_2303</v>
      </c>
      <c r="X329" s="16">
        <f>Proben_Infos!$A$3</f>
        <v>72100736</v>
      </c>
      <c r="Y329" s="16" t="str">
        <f>IF(ISNA(VLOOKUP(D329,Proben_Infos!C:E,3,0)),"",VLOOKUP(D329,Proben_Infos!C:E,3,0))</f>
        <v/>
      </c>
      <c r="Z329" s="16" t="str">
        <f t="shared" si="176"/>
        <v>100-25.2</v>
      </c>
      <c r="AA329" s="16" t="str">
        <f t="shared" si="177"/>
        <v>100-25.3</v>
      </c>
      <c r="AB329" s="16" t="str">
        <f t="shared" si="178"/>
        <v>100-25.1</v>
      </c>
      <c r="AC329" s="16" t="str">
        <f t="shared" si="179"/>
        <v>100-25.4</v>
      </c>
      <c r="AD329" s="16" t="str">
        <f t="shared" si="180"/>
        <v>100-25</v>
      </c>
      <c r="AE329" s="16">
        <f t="shared" si="181"/>
        <v>100</v>
      </c>
      <c r="AF329" s="16" t="str">
        <f t="shared" si="182"/>
        <v>GC_PBMZ_100_RI_2303</v>
      </c>
      <c r="AG329" s="16" t="str">
        <f t="shared" si="183"/>
        <v/>
      </c>
      <c r="AH329" s="16" t="str">
        <f t="shared" si="184"/>
        <v/>
      </c>
      <c r="AI329" s="16" t="str">
        <f>IF(ISNA(VLOOKUP(D329,Proben_Infos!L:O,3,0)),"",VLOOKUP(D329,Proben_Infos!L:O,3,0))</f>
        <v/>
      </c>
      <c r="AJ329" s="16" t="str">
        <f t="shared" si="185"/>
        <v/>
      </c>
      <c r="AK329" s="16">
        <f t="shared" si="186"/>
        <v>5</v>
      </c>
      <c r="AL329" s="16" t="str">
        <f t="shared" si="187"/>
        <v/>
      </c>
      <c r="AM329" s="16">
        <f t="shared" si="169"/>
        <v>3</v>
      </c>
      <c r="AN329" s="16">
        <f t="shared" si="188"/>
        <v>2</v>
      </c>
      <c r="AO329" s="16">
        <f t="shared" si="189"/>
        <v>5</v>
      </c>
      <c r="AP329" s="16">
        <f t="shared" si="167"/>
        <v>5</v>
      </c>
    </row>
    <row r="330" spans="1:42" x14ac:dyDescent="0.25">
      <c r="A330" s="16" t="str">
        <f t="shared" si="168"/>
        <v>56-25.3</v>
      </c>
      <c r="B330" s="2">
        <v>25.322687312076201</v>
      </c>
      <c r="C330" s="2">
        <v>56</v>
      </c>
      <c r="D330" s="2" t="s">
        <v>1612</v>
      </c>
      <c r="E330" s="2">
        <v>1066</v>
      </c>
      <c r="F330" s="2">
        <v>2311.3078809358599</v>
      </c>
      <c r="G330" s="2">
        <v>65.5353976578469</v>
      </c>
      <c r="H330" s="2" t="s">
        <v>1613</v>
      </c>
      <c r="I330" s="2" t="s">
        <v>308</v>
      </c>
      <c r="J330" s="2" t="s">
        <v>5</v>
      </c>
      <c r="K330" s="2">
        <v>587313.97842427006</v>
      </c>
      <c r="L330" s="2">
        <v>114680.998150781</v>
      </c>
      <c r="M330" s="16" t="str">
        <f>IF(ISERROR(VLOOKUP(A330,BW_2021_04_19!A:K,11,FALSE))=TRUE,(IF(ISERROR(VLOOKUP((CONCATENATE(ROUND(C330,0),"-",ROUND(B330-0.1,1))),BW_2021_04_19!A:K,11,FALSE))=TRUE,(IF(ISERROR(VLOOKUP((CONCATENATE(ROUND(C330,0),"-",ROUND(B330+0.1,1))),BW_2021_04_19!A:K,11,FALSE))=TRUE,(IF(ISERROR(VLOOKUP((CONCATENATE(ROUND(C330,0),"-",ROUND(B330-0.2,1))),BW_2021_04_19!A:K,11,FALSE))=TRUE, (IF(ISERROR(VLOOKUP((CONCATENATE(ROUND(C330,0),"-",ROUND(B330+0.2,1))),BW_2021_04_19!A:K,11,FALSE))=TRUE,"0",VLOOKUP((CONCATENATE(ROUND(C330,0),"-",ROUND(B330+0.2,1))),BW_2021_04_19!A:K,11,FALSE))),VLOOKUP((CONCATENATE(ROUND(C330,0),"-",ROUND(B330-0.2,1))),BW_2021_04_19!A:K,11,FALSE))),VLOOKUP((CONCATENATE(ROUND(C330,0),"-",ROUND(B330+0.1,1))),BW_2021_04_19!A:K,11,FALSE))),VLOOKUP((CONCATENATE(ROUND(C330,0),"-",ROUND(B330-0.1,1))),BW_2021_04_19!A:K,11,FALSE))),VLOOKUP(A330,BW_2021_04_19!A:K,11,FALSE))</f>
        <v>0</v>
      </c>
      <c r="N330" s="16" t="str">
        <f t="shared" si="170"/>
        <v>0</v>
      </c>
      <c r="O330" s="16">
        <f t="shared" si="171"/>
        <v>587314</v>
      </c>
      <c r="P330" s="16">
        <f>IF(O330="0","0",O330*1000/Proben_Infos!$J$3*Proben_Infos!$K$3*(0.05/Proben_Infos!$L$3)*(0.001/Proben_Infos!$M$3))</f>
        <v>2349256</v>
      </c>
      <c r="Q330" s="16">
        <f>ROUND(100/Proben_Infos!$H$3*P330,0)</f>
        <v>53</v>
      </c>
      <c r="R330" s="16">
        <f>B330+Proben_Infos!$D$3</f>
        <v>25.314787312076202</v>
      </c>
      <c r="S330" s="16" t="str">
        <f t="shared" si="172"/>
        <v>56-25.3</v>
      </c>
      <c r="T330" s="16">
        <f t="shared" si="173"/>
        <v>1066</v>
      </c>
      <c r="U330" s="16">
        <f>F330+Proben_Infos!$G$3</f>
        <v>2310.3078809358599</v>
      </c>
      <c r="V330" s="16">
        <f t="shared" si="174"/>
        <v>65.5</v>
      </c>
      <c r="W330" s="16" t="str">
        <f t="shared" si="175"/>
        <v>GC_PBMZ_56_RI_2310</v>
      </c>
      <c r="X330" s="16">
        <f>Proben_Infos!$A$3</f>
        <v>72100736</v>
      </c>
      <c r="Y330" s="16" t="str">
        <f>IF(ISNA(VLOOKUP(D330,Proben_Infos!C:E,3,0)),"",VLOOKUP(D330,Proben_Infos!C:E,3,0))</f>
        <v/>
      </c>
      <c r="Z330" s="16" t="str">
        <f t="shared" si="176"/>
        <v>56-25.3</v>
      </c>
      <c r="AA330" s="16" t="str">
        <f t="shared" si="177"/>
        <v>56-25.4</v>
      </c>
      <c r="AB330" s="16" t="str">
        <f t="shared" si="178"/>
        <v>56-25.2</v>
      </c>
      <c r="AC330" s="16" t="str">
        <f t="shared" si="179"/>
        <v>56-25.5</v>
      </c>
      <c r="AD330" s="16" t="str">
        <f t="shared" si="180"/>
        <v>56-25.1</v>
      </c>
      <c r="AE330" s="16">
        <f t="shared" si="181"/>
        <v>53</v>
      </c>
      <c r="AF330" s="16" t="str">
        <f t="shared" si="182"/>
        <v>GC_PBMZ_56_RI_2310</v>
      </c>
      <c r="AG330" s="16" t="str">
        <f t="shared" si="183"/>
        <v/>
      </c>
      <c r="AH330" s="16" t="str">
        <f t="shared" si="184"/>
        <v/>
      </c>
      <c r="AI330" s="16" t="str">
        <f>IF(ISNA(VLOOKUP(D330,Proben_Infos!L:O,3,0)),"",VLOOKUP(D330,Proben_Infos!L:O,3,0))</f>
        <v/>
      </c>
      <c r="AJ330" s="16" t="str">
        <f t="shared" si="185"/>
        <v/>
      </c>
      <c r="AK330" s="16">
        <f t="shared" si="186"/>
        <v>5</v>
      </c>
      <c r="AL330" s="16">
        <f t="shared" si="187"/>
        <v>4</v>
      </c>
      <c r="AM330" s="16">
        <f t="shared" si="169"/>
        <v>3</v>
      </c>
      <c r="AN330" s="16">
        <f t="shared" si="188"/>
        <v>2</v>
      </c>
      <c r="AO330" s="16">
        <f t="shared" si="189"/>
        <v>5</v>
      </c>
      <c r="AP330" s="16">
        <f t="shared" si="167"/>
        <v>5</v>
      </c>
    </row>
    <row r="331" spans="1:42" x14ac:dyDescent="0.25">
      <c r="A331" s="16" t="str">
        <f t="shared" si="168"/>
        <v>195-25.3</v>
      </c>
      <c r="B331" s="2">
        <v>25.339808131725601</v>
      </c>
      <c r="C331" s="2">
        <v>195</v>
      </c>
      <c r="D331" s="2" t="s">
        <v>1614</v>
      </c>
      <c r="E331" s="2">
        <v>1729</v>
      </c>
      <c r="F331" s="2">
        <v>2313.2184912323701</v>
      </c>
      <c r="G331" s="2">
        <v>56.113531356082802</v>
      </c>
      <c r="H331" s="2" t="s">
        <v>1615</v>
      </c>
      <c r="I331" s="2" t="s">
        <v>317</v>
      </c>
      <c r="J331" s="2" t="s">
        <v>5</v>
      </c>
      <c r="K331" s="2">
        <v>560528.68703814899</v>
      </c>
      <c r="L331" s="2">
        <v>100964.707370444</v>
      </c>
      <c r="M331" s="16" t="str">
        <f>IF(ISERROR(VLOOKUP(A331,BW_2021_04_19!A:K,11,FALSE))=TRUE,(IF(ISERROR(VLOOKUP((CONCATENATE(ROUND(C331,0),"-",ROUND(B331-0.1,1))),BW_2021_04_19!A:K,11,FALSE))=TRUE,(IF(ISERROR(VLOOKUP((CONCATENATE(ROUND(C331,0),"-",ROUND(B331+0.1,1))),BW_2021_04_19!A:K,11,FALSE))=TRUE,(IF(ISERROR(VLOOKUP((CONCATENATE(ROUND(C331,0),"-",ROUND(B331-0.2,1))),BW_2021_04_19!A:K,11,FALSE))=TRUE, (IF(ISERROR(VLOOKUP((CONCATENATE(ROUND(C331,0),"-",ROUND(B331+0.2,1))),BW_2021_04_19!A:K,11,FALSE))=TRUE,"0",VLOOKUP((CONCATENATE(ROUND(C331,0),"-",ROUND(B331+0.2,1))),BW_2021_04_19!A:K,11,FALSE))),VLOOKUP((CONCATENATE(ROUND(C331,0),"-",ROUND(B331-0.2,1))),BW_2021_04_19!A:K,11,FALSE))),VLOOKUP((CONCATENATE(ROUND(C331,0),"-",ROUND(B331+0.1,1))),BW_2021_04_19!A:K,11,FALSE))),VLOOKUP((CONCATENATE(ROUND(C331,0),"-",ROUND(B331-0.1,1))),BW_2021_04_19!A:K,11,FALSE))),VLOOKUP(A331,BW_2021_04_19!A:K,11,FALSE))</f>
        <v>0</v>
      </c>
      <c r="N331" s="16" t="str">
        <f t="shared" si="170"/>
        <v>0</v>
      </c>
      <c r="O331" s="16">
        <f t="shared" si="171"/>
        <v>560529</v>
      </c>
      <c r="P331" s="16">
        <f>IF(O331="0","0",O331*1000/Proben_Infos!$J$3*Proben_Infos!$K$3*(0.05/Proben_Infos!$L$3)*(0.001/Proben_Infos!$M$3))</f>
        <v>2242116</v>
      </c>
      <c r="Q331" s="16">
        <f>ROUND(100/Proben_Infos!$H$3*P331,0)</f>
        <v>50</v>
      </c>
      <c r="R331" s="16">
        <f>B331+Proben_Infos!$D$3</f>
        <v>25.331908131725601</v>
      </c>
      <c r="S331" s="16" t="str">
        <f t="shared" si="172"/>
        <v>195-25.3</v>
      </c>
      <c r="T331" s="16">
        <f t="shared" si="173"/>
        <v>1729</v>
      </c>
      <c r="U331" s="16">
        <f>F331+Proben_Infos!$G$3</f>
        <v>2312.2184912323701</v>
      </c>
      <c r="V331" s="16">
        <f t="shared" si="174"/>
        <v>56.1</v>
      </c>
      <c r="W331" s="16" t="str">
        <f t="shared" si="175"/>
        <v>GC_PBMZ_195_RI_2312</v>
      </c>
      <c r="X331" s="16">
        <f>Proben_Infos!$A$3</f>
        <v>72100736</v>
      </c>
      <c r="Y331" s="16" t="str">
        <f>IF(ISNA(VLOOKUP(D331,Proben_Infos!C:E,3,0)),"",VLOOKUP(D331,Proben_Infos!C:E,3,0))</f>
        <v/>
      </c>
      <c r="Z331" s="16" t="str">
        <f t="shared" si="176"/>
        <v>195-25.3</v>
      </c>
      <c r="AA331" s="16" t="str">
        <f t="shared" si="177"/>
        <v>195-25.4</v>
      </c>
      <c r="AB331" s="16" t="str">
        <f t="shared" si="178"/>
        <v>195-25.2</v>
      </c>
      <c r="AC331" s="16" t="str">
        <f t="shared" si="179"/>
        <v>195-25.5</v>
      </c>
      <c r="AD331" s="16" t="str">
        <f t="shared" si="180"/>
        <v>195-25.1</v>
      </c>
      <c r="AE331" s="16">
        <f t="shared" si="181"/>
        <v>50</v>
      </c>
      <c r="AF331" s="16" t="str">
        <f t="shared" si="182"/>
        <v>GC_PBMZ_195_RI_2312</v>
      </c>
      <c r="AG331" s="16" t="str">
        <f t="shared" si="183"/>
        <v/>
      </c>
      <c r="AH331" s="16" t="str">
        <f t="shared" si="184"/>
        <v/>
      </c>
      <c r="AI331" s="16" t="str">
        <f>IF(ISNA(VLOOKUP(D331,Proben_Infos!L:O,3,0)),"",VLOOKUP(D331,Proben_Infos!L:O,3,0))</f>
        <v/>
      </c>
      <c r="AJ331" s="16" t="str">
        <f t="shared" si="185"/>
        <v/>
      </c>
      <c r="AK331" s="16">
        <f t="shared" si="186"/>
        <v>5</v>
      </c>
      <c r="AL331" s="16">
        <f t="shared" si="187"/>
        <v>4</v>
      </c>
      <c r="AM331" s="16">
        <f t="shared" si="169"/>
        <v>3</v>
      </c>
      <c r="AN331" s="16">
        <f t="shared" si="188"/>
        <v>2</v>
      </c>
      <c r="AO331" s="16">
        <f t="shared" si="189"/>
        <v>5</v>
      </c>
      <c r="AP331" s="16">
        <f t="shared" si="167"/>
        <v>5</v>
      </c>
    </row>
    <row r="332" spans="1:42" x14ac:dyDescent="0.25">
      <c r="A332" s="16" t="str">
        <f t="shared" si="168"/>
        <v>241-25.4</v>
      </c>
      <c r="B332" s="2">
        <v>25.417130586987</v>
      </c>
      <c r="C332" s="2">
        <v>241</v>
      </c>
      <c r="D332" s="2" t="s">
        <v>897</v>
      </c>
      <c r="E332" s="2">
        <v>2313</v>
      </c>
      <c r="F332" s="2">
        <v>2321.8473467543599</v>
      </c>
      <c r="G332" s="2">
        <v>61.029153312984199</v>
      </c>
      <c r="H332" s="2" t="s">
        <v>898</v>
      </c>
      <c r="I332" s="2" t="s">
        <v>899</v>
      </c>
      <c r="J332" s="2" t="s">
        <v>18</v>
      </c>
      <c r="K332" s="2">
        <v>661476.55256919598</v>
      </c>
      <c r="L332" s="2">
        <v>100593.71914935199</v>
      </c>
      <c r="M332" s="16" t="str">
        <f>IF(ISERROR(VLOOKUP(A332,BW_2021_04_19!A:K,11,FALSE))=TRUE,(IF(ISERROR(VLOOKUP((CONCATENATE(ROUND(C332,0),"-",ROUND(B332-0.1,1))),BW_2021_04_19!A:K,11,FALSE))=TRUE,(IF(ISERROR(VLOOKUP((CONCATENATE(ROUND(C332,0),"-",ROUND(B332+0.1,1))),BW_2021_04_19!A:K,11,FALSE))=TRUE,(IF(ISERROR(VLOOKUP((CONCATENATE(ROUND(C332,0),"-",ROUND(B332-0.2,1))),BW_2021_04_19!A:K,11,FALSE))=TRUE, (IF(ISERROR(VLOOKUP((CONCATENATE(ROUND(C332,0),"-",ROUND(B332+0.2,1))),BW_2021_04_19!A:K,11,FALSE))=TRUE,"0",VLOOKUP((CONCATENATE(ROUND(C332,0),"-",ROUND(B332+0.2,1))),BW_2021_04_19!A:K,11,FALSE))),VLOOKUP((CONCATENATE(ROUND(C332,0),"-",ROUND(B332-0.2,1))),BW_2021_04_19!A:K,11,FALSE))),VLOOKUP((CONCATENATE(ROUND(C332,0),"-",ROUND(B332+0.1,1))),BW_2021_04_19!A:K,11,FALSE))),VLOOKUP((CONCATENATE(ROUND(C332,0),"-",ROUND(B332-0.1,1))),BW_2021_04_19!A:K,11,FALSE))),VLOOKUP(A332,BW_2021_04_19!A:K,11,FALSE))</f>
        <v>0</v>
      </c>
      <c r="N332" s="16" t="str">
        <f t="shared" si="170"/>
        <v>0</v>
      </c>
      <c r="O332" s="16">
        <f t="shared" si="171"/>
        <v>661477</v>
      </c>
      <c r="P332" s="16">
        <f>IF(O332="0","0",O332*1000/Proben_Infos!$J$3*Proben_Infos!$K$3*(0.05/Proben_Infos!$L$3)*(0.001/Proben_Infos!$M$3))</f>
        <v>2645908</v>
      </c>
      <c r="Q332" s="16">
        <f>ROUND(100/Proben_Infos!$H$3*P332,0)</f>
        <v>60</v>
      </c>
      <c r="R332" s="16">
        <f>B332+Proben_Infos!$D$3</f>
        <v>25.409230586987</v>
      </c>
      <c r="S332" s="16" t="str">
        <f t="shared" si="172"/>
        <v>241-25.4</v>
      </c>
      <c r="T332" s="16">
        <f t="shared" si="173"/>
        <v>2313</v>
      </c>
      <c r="U332" s="16">
        <f>F332+Proben_Infos!$G$3</f>
        <v>2320.8473467543599</v>
      </c>
      <c r="V332" s="16">
        <f t="shared" si="174"/>
        <v>61</v>
      </c>
      <c r="W332" s="16" t="str">
        <f t="shared" si="175"/>
        <v>GC_PBMZ_241_RI_2321</v>
      </c>
      <c r="X332" s="16">
        <f>Proben_Infos!$A$3</f>
        <v>72100736</v>
      </c>
      <c r="Y332" s="16" t="str">
        <f>IF(ISNA(VLOOKUP(D332,Proben_Infos!C:E,3,0)),"",VLOOKUP(D332,Proben_Infos!C:E,3,0))</f>
        <v/>
      </c>
      <c r="Z332" s="16" t="str">
        <f t="shared" si="176"/>
        <v>241-25.4</v>
      </c>
      <c r="AA332" s="16" t="str">
        <f t="shared" si="177"/>
        <v>241-25.5</v>
      </c>
      <c r="AB332" s="16" t="str">
        <f t="shared" si="178"/>
        <v>241-25.3</v>
      </c>
      <c r="AC332" s="16" t="str">
        <f t="shared" si="179"/>
        <v>241-25.6</v>
      </c>
      <c r="AD332" s="16" t="str">
        <f t="shared" si="180"/>
        <v>241-25.2</v>
      </c>
      <c r="AE332" s="16">
        <f t="shared" si="181"/>
        <v>60</v>
      </c>
      <c r="AF332" s="16" t="str">
        <f t="shared" si="182"/>
        <v>GC_PBMZ_241_RI_2321</v>
      </c>
      <c r="AG332" s="16" t="str">
        <f t="shared" si="183"/>
        <v/>
      </c>
      <c r="AH332" s="16" t="str">
        <f t="shared" si="184"/>
        <v>T</v>
      </c>
      <c r="AI332" s="16" t="str">
        <f>IF(ISNA(VLOOKUP(D332,Proben_Infos!L:O,3,0)),"",VLOOKUP(D332,Proben_Infos!L:O,3,0))</f>
        <v/>
      </c>
      <c r="AJ332" s="16" t="str">
        <f t="shared" si="185"/>
        <v/>
      </c>
      <c r="AK332" s="16">
        <f t="shared" si="186"/>
        <v>5</v>
      </c>
      <c r="AL332" s="16" t="str">
        <f t="shared" si="187"/>
        <v/>
      </c>
      <c r="AM332" s="16" t="str">
        <f t="shared" si="169"/>
        <v/>
      </c>
      <c r="AN332" s="16">
        <f t="shared" si="188"/>
        <v>2</v>
      </c>
      <c r="AO332" s="16">
        <f t="shared" si="189"/>
        <v>5</v>
      </c>
      <c r="AP332" s="16">
        <f t="shared" si="167"/>
        <v>5</v>
      </c>
    </row>
    <row r="333" spans="1:42" x14ac:dyDescent="0.25">
      <c r="A333" s="16" t="str">
        <f t="shared" si="168"/>
        <v>199-25.7</v>
      </c>
      <c r="B333" s="2">
        <v>25.669109483500399</v>
      </c>
      <c r="C333" s="2">
        <v>199</v>
      </c>
      <c r="D333" s="2" t="s">
        <v>1616</v>
      </c>
      <c r="E333" s="2">
        <v>1799</v>
      </c>
      <c r="F333" s="2">
        <v>2349.9671146181499</v>
      </c>
      <c r="G333" s="2">
        <v>59.085302301613901</v>
      </c>
      <c r="H333" s="2" t="s">
        <v>1617</v>
      </c>
      <c r="I333" s="2" t="s">
        <v>1618</v>
      </c>
      <c r="J333" s="2" t="s">
        <v>5</v>
      </c>
      <c r="K333" s="2">
        <v>87240.759389468498</v>
      </c>
      <c r="L333" s="2">
        <v>64631.2645259403</v>
      </c>
      <c r="M333" s="16" t="str">
        <f>IF(ISERROR(VLOOKUP(A333,BW_2021_04_19!A:K,11,FALSE))=TRUE,(IF(ISERROR(VLOOKUP((CONCATENATE(ROUND(C333,0),"-",ROUND(B333-0.1,1))),BW_2021_04_19!A:K,11,FALSE))=TRUE,(IF(ISERROR(VLOOKUP((CONCATENATE(ROUND(C333,0),"-",ROUND(B333+0.1,1))),BW_2021_04_19!A:K,11,FALSE))=TRUE,(IF(ISERROR(VLOOKUP((CONCATENATE(ROUND(C333,0),"-",ROUND(B333-0.2,1))),BW_2021_04_19!A:K,11,FALSE))=TRUE, (IF(ISERROR(VLOOKUP((CONCATENATE(ROUND(C333,0),"-",ROUND(B333+0.2,1))),BW_2021_04_19!A:K,11,FALSE))=TRUE,"0",VLOOKUP((CONCATENATE(ROUND(C333,0),"-",ROUND(B333+0.2,1))),BW_2021_04_19!A:K,11,FALSE))),VLOOKUP((CONCATENATE(ROUND(C333,0),"-",ROUND(B333-0.2,1))),BW_2021_04_19!A:K,11,FALSE))),VLOOKUP((CONCATENATE(ROUND(C333,0),"-",ROUND(B333+0.1,1))),BW_2021_04_19!A:K,11,FALSE))),VLOOKUP((CONCATENATE(ROUND(C333,0),"-",ROUND(B333-0.1,1))),BW_2021_04_19!A:K,11,FALSE))),VLOOKUP(A333,BW_2021_04_19!A:K,11,FALSE))</f>
        <v>0</v>
      </c>
      <c r="N333" s="16" t="str">
        <f t="shared" si="170"/>
        <v>0</v>
      </c>
      <c r="O333" s="16">
        <f t="shared" si="171"/>
        <v>87241</v>
      </c>
      <c r="P333" s="16">
        <f>IF(O333="0","0",O333*1000/Proben_Infos!$J$3*Proben_Infos!$K$3*(0.05/Proben_Infos!$L$3)*(0.001/Proben_Infos!$M$3))</f>
        <v>348964</v>
      </c>
      <c r="Q333" s="16">
        <f>ROUND(100/Proben_Infos!$H$3*P333,0)</f>
        <v>8</v>
      </c>
      <c r="R333" s="16">
        <f>B333+Proben_Infos!$D$3</f>
        <v>25.6612094835004</v>
      </c>
      <c r="S333" s="16" t="str">
        <f t="shared" si="172"/>
        <v>199-25.7</v>
      </c>
      <c r="T333" s="16">
        <f t="shared" si="173"/>
        <v>1799</v>
      </c>
      <c r="U333" s="16">
        <f>F333+Proben_Infos!$G$3</f>
        <v>2348.9671146181499</v>
      </c>
      <c r="V333" s="16">
        <f t="shared" si="174"/>
        <v>59.1</v>
      </c>
      <c r="W333" s="16" t="str">
        <f t="shared" si="175"/>
        <v>GC_PBMZ_199_RI_2349</v>
      </c>
      <c r="X333" s="16">
        <f>Proben_Infos!$A$3</f>
        <v>72100736</v>
      </c>
      <c r="Y333" s="16" t="str">
        <f>IF(ISNA(VLOOKUP(D333,Proben_Infos!C:E,3,0)),"",VLOOKUP(D333,Proben_Infos!C:E,3,0))</f>
        <v/>
      </c>
      <c r="Z333" s="16" t="str">
        <f t="shared" si="176"/>
        <v>199-25.7</v>
      </c>
      <c r="AA333" s="16" t="str">
        <f t="shared" si="177"/>
        <v>199-25.8</v>
      </c>
      <c r="AB333" s="16" t="str">
        <f t="shared" si="178"/>
        <v>199-25.6</v>
      </c>
      <c r="AC333" s="16" t="str">
        <f t="shared" si="179"/>
        <v>199-25.9</v>
      </c>
      <c r="AD333" s="16" t="str">
        <f t="shared" si="180"/>
        <v>199-25.5</v>
      </c>
      <c r="AE333" s="16">
        <f t="shared" si="181"/>
        <v>8</v>
      </c>
      <c r="AF333" s="16" t="str">
        <f t="shared" si="182"/>
        <v>GC_PBMZ_199_RI_2349</v>
      </c>
      <c r="AG333" s="16" t="str">
        <f t="shared" si="183"/>
        <v/>
      </c>
      <c r="AH333" s="16" t="str">
        <f t="shared" si="184"/>
        <v/>
      </c>
      <c r="AI333" s="16" t="str">
        <f>IF(ISNA(VLOOKUP(D333,Proben_Infos!L:O,3,0)),"",VLOOKUP(D333,Proben_Infos!L:O,3,0))</f>
        <v/>
      </c>
      <c r="AJ333" s="16" t="str">
        <f t="shared" si="185"/>
        <v/>
      </c>
      <c r="AK333" s="16">
        <f t="shared" si="186"/>
        <v>5</v>
      </c>
      <c r="AL333" s="16">
        <f t="shared" si="187"/>
        <v>4</v>
      </c>
      <c r="AM333" s="16">
        <f t="shared" si="169"/>
        <v>3</v>
      </c>
      <c r="AN333" s="16">
        <f t="shared" si="188"/>
        <v>2</v>
      </c>
      <c r="AO333" s="16">
        <f t="shared" si="189"/>
        <v>5</v>
      </c>
      <c r="AP333" s="16">
        <f t="shared" si="167"/>
        <v>5</v>
      </c>
    </row>
    <row r="334" spans="1:42" x14ac:dyDescent="0.25">
      <c r="A334" s="16" t="str">
        <f t="shared" si="168"/>
        <v>94-25.8</v>
      </c>
      <c r="B334" s="2">
        <v>25.828926778117001</v>
      </c>
      <c r="C334" s="2">
        <v>94.099998474121094</v>
      </c>
      <c r="D334" s="2" t="s">
        <v>518</v>
      </c>
      <c r="E334" s="2">
        <v>1168</v>
      </c>
      <c r="F334" s="2">
        <v>2367.80204161966</v>
      </c>
      <c r="G334" s="2">
        <v>53.481191001187803</v>
      </c>
      <c r="H334" s="2" t="s">
        <v>519</v>
      </c>
      <c r="I334" s="2" t="s">
        <v>233</v>
      </c>
      <c r="J334" s="2" t="s">
        <v>5</v>
      </c>
      <c r="K334" s="2">
        <v>121823.12939506699</v>
      </c>
      <c r="L334" s="2">
        <v>29154.168237999798</v>
      </c>
      <c r="M334" s="16" t="str">
        <f>IF(ISERROR(VLOOKUP(A334,BW_2021_04_19!A:K,11,FALSE))=TRUE,(IF(ISERROR(VLOOKUP((CONCATENATE(ROUND(C334,0),"-",ROUND(B334-0.1,1))),BW_2021_04_19!A:K,11,FALSE))=TRUE,(IF(ISERROR(VLOOKUP((CONCATENATE(ROUND(C334,0),"-",ROUND(B334+0.1,1))),BW_2021_04_19!A:K,11,FALSE))=TRUE,(IF(ISERROR(VLOOKUP((CONCATENATE(ROUND(C334,0),"-",ROUND(B334-0.2,1))),BW_2021_04_19!A:K,11,FALSE))=TRUE, (IF(ISERROR(VLOOKUP((CONCATENATE(ROUND(C334,0),"-",ROUND(B334+0.2,1))),BW_2021_04_19!A:K,11,FALSE))=TRUE,"0",VLOOKUP((CONCATENATE(ROUND(C334,0),"-",ROUND(B334+0.2,1))),BW_2021_04_19!A:K,11,FALSE))),VLOOKUP((CONCATENATE(ROUND(C334,0),"-",ROUND(B334-0.2,1))),BW_2021_04_19!A:K,11,FALSE))),VLOOKUP((CONCATENATE(ROUND(C334,0),"-",ROUND(B334+0.1,1))),BW_2021_04_19!A:K,11,FALSE))),VLOOKUP((CONCATENATE(ROUND(C334,0),"-",ROUND(B334-0.1,1))),BW_2021_04_19!A:K,11,FALSE))),VLOOKUP(A334,BW_2021_04_19!A:K,11,FALSE))</f>
        <v>0</v>
      </c>
      <c r="N334" s="16" t="str">
        <f t="shared" si="170"/>
        <v>0</v>
      </c>
      <c r="O334" s="16">
        <f t="shared" si="171"/>
        <v>121823</v>
      </c>
      <c r="P334" s="16">
        <f>IF(O334="0","0",O334*1000/Proben_Infos!$J$3*Proben_Infos!$K$3*(0.05/Proben_Infos!$L$3)*(0.001/Proben_Infos!$M$3))</f>
        <v>487292</v>
      </c>
      <c r="Q334" s="16">
        <f>ROUND(100/Proben_Infos!$H$3*P334,0)</f>
        <v>11</v>
      </c>
      <c r="R334" s="16">
        <f>B334+Proben_Infos!$D$3</f>
        <v>25.821026778117002</v>
      </c>
      <c r="S334" s="16" t="str">
        <f t="shared" si="172"/>
        <v>94-25.8</v>
      </c>
      <c r="T334" s="16">
        <f t="shared" si="173"/>
        <v>1168</v>
      </c>
      <c r="U334" s="16">
        <f>F334+Proben_Infos!$G$3</f>
        <v>2366.80204161966</v>
      </c>
      <c r="V334" s="16">
        <f t="shared" si="174"/>
        <v>53.5</v>
      </c>
      <c r="W334" s="16" t="str">
        <f t="shared" si="175"/>
        <v>GC_PBMZ_94_RI_2367</v>
      </c>
      <c r="X334" s="16">
        <f>Proben_Infos!$A$3</f>
        <v>72100736</v>
      </c>
      <c r="Y334" s="16" t="str">
        <f>IF(ISNA(VLOOKUP(D334,Proben_Infos!C:E,3,0)),"",VLOOKUP(D334,Proben_Infos!C:E,3,0))</f>
        <v/>
      </c>
      <c r="Z334" s="16" t="str">
        <f t="shared" si="176"/>
        <v>94-25.8</v>
      </c>
      <c r="AA334" s="16" t="str">
        <f t="shared" si="177"/>
        <v>94-25.9</v>
      </c>
      <c r="AB334" s="16" t="str">
        <f t="shared" si="178"/>
        <v>94-25.7</v>
      </c>
      <c r="AC334" s="16" t="str">
        <f t="shared" si="179"/>
        <v>94-26</v>
      </c>
      <c r="AD334" s="16" t="str">
        <f t="shared" si="180"/>
        <v>94-25.6</v>
      </c>
      <c r="AE334" s="16">
        <f t="shared" si="181"/>
        <v>11</v>
      </c>
      <c r="AF334" s="16" t="str">
        <f t="shared" si="182"/>
        <v>GC_PBMZ_94_RI_2367</v>
      </c>
      <c r="AG334" s="16" t="str">
        <f t="shared" si="183"/>
        <v/>
      </c>
      <c r="AH334" s="16" t="str">
        <f t="shared" si="184"/>
        <v/>
      </c>
      <c r="AI334" s="16" t="str">
        <f>IF(ISNA(VLOOKUP(D334,Proben_Infos!L:O,3,0)),"",VLOOKUP(D334,Proben_Infos!L:O,3,0))</f>
        <v/>
      </c>
      <c r="AJ334" s="16" t="str">
        <f t="shared" si="185"/>
        <v/>
      </c>
      <c r="AK334" s="16">
        <f t="shared" si="186"/>
        <v>5</v>
      </c>
      <c r="AL334" s="16">
        <f t="shared" si="187"/>
        <v>4</v>
      </c>
      <c r="AM334" s="16">
        <f t="shared" si="169"/>
        <v>3</v>
      </c>
      <c r="AN334" s="16">
        <f t="shared" si="188"/>
        <v>2</v>
      </c>
      <c r="AO334" s="16">
        <f t="shared" si="189"/>
        <v>5</v>
      </c>
      <c r="AP334" s="16">
        <f t="shared" si="167"/>
        <v>5</v>
      </c>
    </row>
    <row r="335" spans="1:42" x14ac:dyDescent="0.25">
      <c r="A335" s="16" t="str">
        <f t="shared" si="168"/>
        <v>193-26</v>
      </c>
      <c r="B335" s="2">
        <v>26.015440253602598</v>
      </c>
      <c r="C335" s="2">
        <v>193</v>
      </c>
      <c r="D335" s="2" t="s">
        <v>263</v>
      </c>
      <c r="E335" s="2">
        <v>2323</v>
      </c>
      <c r="F335" s="2">
        <v>2388.6161483035698</v>
      </c>
      <c r="G335" s="2">
        <v>91.3618036054783</v>
      </c>
      <c r="H335" s="2" t="s">
        <v>264</v>
      </c>
      <c r="I335" s="2" t="s">
        <v>265</v>
      </c>
      <c r="J335" s="2" t="s">
        <v>5</v>
      </c>
      <c r="K335" s="2">
        <v>3792180.21642821</v>
      </c>
      <c r="L335" s="2">
        <v>1134322.83694827</v>
      </c>
      <c r="M335" s="16" t="str">
        <f>IF(ISERROR(VLOOKUP(A335,BW_2021_04_19!A:K,11,FALSE))=TRUE,(IF(ISERROR(VLOOKUP((CONCATENATE(ROUND(C335,0),"-",ROUND(B335-0.1,1))),BW_2021_04_19!A:K,11,FALSE))=TRUE,(IF(ISERROR(VLOOKUP((CONCATENATE(ROUND(C335,0),"-",ROUND(B335+0.1,1))),BW_2021_04_19!A:K,11,FALSE))=TRUE,(IF(ISERROR(VLOOKUP((CONCATENATE(ROUND(C335,0),"-",ROUND(B335-0.2,1))),BW_2021_04_19!A:K,11,FALSE))=TRUE, (IF(ISERROR(VLOOKUP((CONCATENATE(ROUND(C335,0),"-",ROUND(B335+0.2,1))),BW_2021_04_19!A:K,11,FALSE))=TRUE,"0",VLOOKUP((CONCATENATE(ROUND(C335,0),"-",ROUND(B335+0.2,1))),BW_2021_04_19!A:K,11,FALSE))),VLOOKUP((CONCATENATE(ROUND(C335,0),"-",ROUND(B335-0.2,1))),BW_2021_04_19!A:K,11,FALSE))),VLOOKUP((CONCATENATE(ROUND(C335,0),"-",ROUND(B335+0.1,1))),BW_2021_04_19!A:K,11,FALSE))),VLOOKUP((CONCATENATE(ROUND(C335,0),"-",ROUND(B335-0.1,1))),BW_2021_04_19!A:K,11,FALSE))),VLOOKUP(A335,BW_2021_04_19!A:K,11,FALSE))</f>
        <v>0</v>
      </c>
      <c r="N335" s="16" t="str">
        <f t="shared" si="170"/>
        <v>0</v>
      </c>
      <c r="O335" s="16">
        <f t="shared" si="171"/>
        <v>3792180</v>
      </c>
      <c r="P335" s="16">
        <f>IF(O335="0","0",O335*1000/Proben_Infos!$J$3*Proben_Infos!$K$3*(0.05/Proben_Infos!$L$3)*(0.001/Proben_Infos!$M$3))</f>
        <v>15168720</v>
      </c>
      <c r="Q335" s="16">
        <f>ROUND(100/Proben_Infos!$H$3*P335,0)</f>
        <v>341</v>
      </c>
      <c r="R335" s="16">
        <f>B335+Proben_Infos!$D$3</f>
        <v>26.007540253602599</v>
      </c>
      <c r="S335" s="16" t="str">
        <f t="shared" si="172"/>
        <v>193-26</v>
      </c>
      <c r="T335" s="16">
        <f t="shared" si="173"/>
        <v>2323</v>
      </c>
      <c r="U335" s="16">
        <f>F335+Proben_Infos!$G$3</f>
        <v>2387.6161483035698</v>
      </c>
      <c r="V335" s="16">
        <f t="shared" si="174"/>
        <v>91.4</v>
      </c>
      <c r="W335" s="16" t="str">
        <f t="shared" si="175"/>
        <v>GC_PBMZ_193_RI_2388</v>
      </c>
      <c r="X335" s="16">
        <f>Proben_Infos!$A$3</f>
        <v>72100736</v>
      </c>
      <c r="Y335" s="16" t="str">
        <f>IF(ISNA(VLOOKUP(D335,Proben_Infos!C:E,3,0)),"",VLOOKUP(D335,Proben_Infos!C:E,3,0))</f>
        <v/>
      </c>
      <c r="Z335" s="16" t="str">
        <f t="shared" si="176"/>
        <v>193-26</v>
      </c>
      <c r="AA335" s="16" t="str">
        <f t="shared" si="177"/>
        <v>193-26.1</v>
      </c>
      <c r="AB335" s="16" t="str">
        <f t="shared" si="178"/>
        <v>193-25.9</v>
      </c>
      <c r="AC335" s="16" t="str">
        <f t="shared" si="179"/>
        <v>193-26.2</v>
      </c>
      <c r="AD335" s="16" t="str">
        <f t="shared" si="180"/>
        <v>193-25.8</v>
      </c>
      <c r="AE335" s="16">
        <f t="shared" si="181"/>
        <v>341</v>
      </c>
      <c r="AF335" s="16" t="str">
        <f t="shared" si="182"/>
        <v>Carbamazepine</v>
      </c>
      <c r="AG335" s="16" t="str">
        <f t="shared" si="183"/>
        <v>298-46-4</v>
      </c>
      <c r="AH335" s="16" t="str">
        <f t="shared" si="184"/>
        <v/>
      </c>
      <c r="AI335" s="16" t="str">
        <f>IF(ISNA(VLOOKUP(D335,Proben_Infos!L:O,3,0)),"",VLOOKUP(D335,Proben_Infos!L:O,3,0))</f>
        <v>x</v>
      </c>
      <c r="AJ335" s="16" t="str">
        <f t="shared" si="185"/>
        <v/>
      </c>
      <c r="AK335" s="16" t="str">
        <f t="shared" si="186"/>
        <v/>
      </c>
      <c r="AL335" s="16" t="str">
        <f t="shared" si="187"/>
        <v/>
      </c>
      <c r="AM335" s="16">
        <f t="shared" si="169"/>
        <v>3</v>
      </c>
      <c r="AN335" s="16">
        <f t="shared" si="188"/>
        <v>1</v>
      </c>
      <c r="AO335" s="16">
        <f t="shared" si="189"/>
        <v>3</v>
      </c>
      <c r="AP335" s="16">
        <f t="shared" si="167"/>
        <v>1</v>
      </c>
    </row>
    <row r="336" spans="1:42" x14ac:dyDescent="0.25">
      <c r="A336" s="16" t="str">
        <f t="shared" si="168"/>
        <v>97-26.1</v>
      </c>
      <c r="B336" s="2">
        <v>26.065550141063</v>
      </c>
      <c r="C336" s="2">
        <v>97.099998474121094</v>
      </c>
      <c r="D336" s="2" t="s">
        <v>821</v>
      </c>
      <c r="E336" s="2">
        <v>954</v>
      </c>
      <c r="F336" s="2">
        <v>2394.2081975686701</v>
      </c>
      <c r="G336" s="2">
        <v>51.714044527047299</v>
      </c>
      <c r="H336" s="2" t="s">
        <v>822</v>
      </c>
      <c r="I336" s="2" t="s">
        <v>540</v>
      </c>
      <c r="J336" s="2" t="s">
        <v>5</v>
      </c>
      <c r="K336" s="2">
        <v>90156.203565613396</v>
      </c>
      <c r="L336" s="2">
        <v>52384.139817382602</v>
      </c>
      <c r="M336" s="16" t="str">
        <f>IF(ISERROR(VLOOKUP(A336,BW_2021_04_19!A:K,11,FALSE))=TRUE,(IF(ISERROR(VLOOKUP((CONCATENATE(ROUND(C336,0),"-",ROUND(B336-0.1,1))),BW_2021_04_19!A:K,11,FALSE))=TRUE,(IF(ISERROR(VLOOKUP((CONCATENATE(ROUND(C336,0),"-",ROUND(B336+0.1,1))),BW_2021_04_19!A:K,11,FALSE))=TRUE,(IF(ISERROR(VLOOKUP((CONCATENATE(ROUND(C336,0),"-",ROUND(B336-0.2,1))),BW_2021_04_19!A:K,11,FALSE))=TRUE, (IF(ISERROR(VLOOKUP((CONCATENATE(ROUND(C336,0),"-",ROUND(B336+0.2,1))),BW_2021_04_19!A:K,11,FALSE))=TRUE,"0",VLOOKUP((CONCATENATE(ROUND(C336,0),"-",ROUND(B336+0.2,1))),BW_2021_04_19!A:K,11,FALSE))),VLOOKUP((CONCATENATE(ROUND(C336,0),"-",ROUND(B336-0.2,1))),BW_2021_04_19!A:K,11,FALSE))),VLOOKUP((CONCATENATE(ROUND(C336,0),"-",ROUND(B336+0.1,1))),BW_2021_04_19!A:K,11,FALSE))),VLOOKUP((CONCATENATE(ROUND(C336,0),"-",ROUND(B336-0.1,1))),BW_2021_04_19!A:K,11,FALSE))),VLOOKUP(A336,BW_2021_04_19!A:K,11,FALSE))</f>
        <v>0</v>
      </c>
      <c r="N336" s="16" t="str">
        <f t="shared" si="170"/>
        <v>0</v>
      </c>
      <c r="O336" s="16">
        <f t="shared" si="171"/>
        <v>90156</v>
      </c>
      <c r="P336" s="16">
        <f>IF(O336="0","0",O336*1000/Proben_Infos!$J$3*Proben_Infos!$K$3*(0.05/Proben_Infos!$L$3)*(0.001/Proben_Infos!$M$3))</f>
        <v>360624</v>
      </c>
      <c r="Q336" s="16">
        <f>ROUND(100/Proben_Infos!$H$3*P336,0)</f>
        <v>8</v>
      </c>
      <c r="R336" s="16">
        <f>B336+Proben_Infos!$D$3</f>
        <v>26.057650141063</v>
      </c>
      <c r="S336" s="16" t="str">
        <f t="shared" si="172"/>
        <v>97-26.1</v>
      </c>
      <c r="T336" s="16">
        <f t="shared" si="173"/>
        <v>954</v>
      </c>
      <c r="U336" s="16">
        <f>F336+Proben_Infos!$G$3</f>
        <v>2393.2081975686701</v>
      </c>
      <c r="V336" s="16">
        <f t="shared" si="174"/>
        <v>51.7</v>
      </c>
      <c r="W336" s="16" t="str">
        <f t="shared" si="175"/>
        <v>GC_PBMZ_97_RI_2393</v>
      </c>
      <c r="X336" s="16">
        <f>Proben_Infos!$A$3</f>
        <v>72100736</v>
      </c>
      <c r="Y336" s="16" t="str">
        <f>IF(ISNA(VLOOKUP(D336,Proben_Infos!C:E,3,0)),"",VLOOKUP(D336,Proben_Infos!C:E,3,0))</f>
        <v/>
      </c>
      <c r="Z336" s="16" t="str">
        <f t="shared" si="176"/>
        <v>97-26.1</v>
      </c>
      <c r="AA336" s="16" t="str">
        <f t="shared" si="177"/>
        <v>97-26.2</v>
      </c>
      <c r="AB336" s="16" t="str">
        <f t="shared" si="178"/>
        <v>97-26</v>
      </c>
      <c r="AC336" s="16" t="str">
        <f t="shared" si="179"/>
        <v>97-26.3</v>
      </c>
      <c r="AD336" s="16" t="str">
        <f t="shared" si="180"/>
        <v>97-25.9</v>
      </c>
      <c r="AE336" s="16">
        <f t="shared" si="181"/>
        <v>8</v>
      </c>
      <c r="AF336" s="16" t="str">
        <f t="shared" si="182"/>
        <v>GC_PBMZ_97_RI_2393</v>
      </c>
      <c r="AG336" s="16" t="str">
        <f t="shared" si="183"/>
        <v/>
      </c>
      <c r="AH336" s="16" t="str">
        <f t="shared" si="184"/>
        <v/>
      </c>
      <c r="AI336" s="16" t="str">
        <f>IF(ISNA(VLOOKUP(D336,Proben_Infos!L:O,3,0)),"",VLOOKUP(D336,Proben_Infos!L:O,3,0))</f>
        <v/>
      </c>
      <c r="AJ336" s="16" t="str">
        <f t="shared" si="185"/>
        <v/>
      </c>
      <c r="AK336" s="16">
        <f t="shared" si="186"/>
        <v>5</v>
      </c>
      <c r="AL336" s="16">
        <f t="shared" si="187"/>
        <v>4</v>
      </c>
      <c r="AM336" s="16">
        <f t="shared" si="169"/>
        <v>3</v>
      </c>
      <c r="AN336" s="16">
        <f t="shared" si="188"/>
        <v>2</v>
      </c>
      <c r="AO336" s="16">
        <f t="shared" si="189"/>
        <v>5</v>
      </c>
      <c r="AP336" s="16">
        <f t="shared" si="167"/>
        <v>5</v>
      </c>
    </row>
    <row r="337" spans="1:42" x14ac:dyDescent="0.25">
      <c r="A337" s="16" t="str">
        <f t="shared" si="168"/>
        <v>71-26.1</v>
      </c>
      <c r="B337" s="2">
        <v>26.108038492268001</v>
      </c>
      <c r="C337" s="2">
        <v>71.099998474121094</v>
      </c>
      <c r="D337" s="2" t="s">
        <v>790</v>
      </c>
      <c r="F337" s="2">
        <v>2398.94971596299</v>
      </c>
      <c r="G337" s="2">
        <v>78.173518098122798</v>
      </c>
      <c r="H337" s="2" t="s">
        <v>791</v>
      </c>
      <c r="I337" s="2" t="s">
        <v>363</v>
      </c>
      <c r="J337" s="2" t="s">
        <v>141</v>
      </c>
      <c r="K337" s="2">
        <v>730076.024548696</v>
      </c>
      <c r="L337" s="2">
        <v>97171.186896592801</v>
      </c>
      <c r="M337" s="16">
        <f>IF(ISERROR(VLOOKUP(A337,BW_2021_04_19!A:K,11,FALSE))=TRUE,(IF(ISERROR(VLOOKUP((CONCATENATE(ROUND(C337,0),"-",ROUND(B337-0.1,1))),BW_2021_04_19!A:K,11,FALSE))=TRUE,(IF(ISERROR(VLOOKUP((CONCATENATE(ROUND(C337,0),"-",ROUND(B337+0.1,1))),BW_2021_04_19!A:K,11,FALSE))=TRUE,(IF(ISERROR(VLOOKUP((CONCATENATE(ROUND(C337,0),"-",ROUND(B337-0.2,1))),BW_2021_04_19!A:K,11,FALSE))=TRUE, (IF(ISERROR(VLOOKUP((CONCATENATE(ROUND(C337,0),"-",ROUND(B337+0.2,1))),BW_2021_04_19!A:K,11,FALSE))=TRUE,"0",VLOOKUP((CONCATENATE(ROUND(C337,0),"-",ROUND(B337+0.2,1))),BW_2021_04_19!A:K,11,FALSE))),VLOOKUP((CONCATENATE(ROUND(C337,0),"-",ROUND(B337-0.2,1))),BW_2021_04_19!A:K,11,FALSE))),VLOOKUP((CONCATENATE(ROUND(C337,0),"-",ROUND(B337+0.1,1))),BW_2021_04_19!A:K,11,FALSE))),VLOOKUP((CONCATENATE(ROUND(C337,0),"-",ROUND(B337-0.1,1))),BW_2021_04_19!A:K,11,FALSE))),VLOOKUP(A337,BW_2021_04_19!A:K,11,FALSE))</f>
        <v>572839.43478251598</v>
      </c>
      <c r="N337" s="16">
        <f t="shared" si="170"/>
        <v>572839.43478251598</v>
      </c>
      <c r="O337" s="16">
        <f t="shared" si="171"/>
        <v>157237</v>
      </c>
      <c r="P337" s="16">
        <f>IF(O337="0","0",O337*1000/Proben_Infos!$J$3*Proben_Infos!$K$3*(0.05/Proben_Infos!$L$3)*(0.001/Proben_Infos!$M$3))</f>
        <v>628948</v>
      </c>
      <c r="Q337" s="16">
        <f>ROUND(100/Proben_Infos!$H$3*P337,0)</f>
        <v>14</v>
      </c>
      <c r="R337" s="16">
        <f>B337+Proben_Infos!$D$3</f>
        <v>26.100138492268002</v>
      </c>
      <c r="S337" s="16" t="str">
        <f t="shared" si="172"/>
        <v>71-26.1</v>
      </c>
      <c r="T337" s="16" t="str">
        <f t="shared" si="173"/>
        <v/>
      </c>
      <c r="U337" s="16">
        <f>F337+Proben_Infos!$G$3</f>
        <v>2397.94971596299</v>
      </c>
      <c r="V337" s="16">
        <f t="shared" si="174"/>
        <v>78.2</v>
      </c>
      <c r="W337" s="16" t="str">
        <f t="shared" si="175"/>
        <v>GC_PBMZ_71_RI_2398</v>
      </c>
      <c r="X337" s="16">
        <f>Proben_Infos!$A$3</f>
        <v>72100736</v>
      </c>
      <c r="Y337" s="16" t="str">
        <f>IF(ISNA(VLOOKUP(D337,Proben_Infos!C:E,3,0)),"",VLOOKUP(D337,Proben_Infos!C:E,3,0))</f>
        <v/>
      </c>
      <c r="Z337" s="16" t="str">
        <f t="shared" si="176"/>
        <v>71-26.1</v>
      </c>
      <c r="AA337" s="16" t="str">
        <f t="shared" si="177"/>
        <v>71-26.2</v>
      </c>
      <c r="AB337" s="16" t="str">
        <f t="shared" si="178"/>
        <v>71-26</v>
      </c>
      <c r="AC337" s="16" t="str">
        <f t="shared" si="179"/>
        <v>71-26.3</v>
      </c>
      <c r="AD337" s="16" t="str">
        <f t="shared" si="180"/>
        <v>71-25.9</v>
      </c>
      <c r="AE337" s="16">
        <f t="shared" si="181"/>
        <v>14</v>
      </c>
      <c r="AF337" s="16" t="str">
        <f t="shared" si="182"/>
        <v>GC_PBMZ_71_RI_2398</v>
      </c>
      <c r="AG337" s="16" t="str">
        <f t="shared" si="183"/>
        <v/>
      </c>
      <c r="AH337" s="16" t="str">
        <f t="shared" si="184"/>
        <v/>
      </c>
      <c r="AI337" s="16" t="str">
        <f>IF(ISNA(VLOOKUP(D337,Proben_Infos!L:O,3,0)),"",VLOOKUP(D337,Proben_Infos!L:O,3,0))</f>
        <v/>
      </c>
      <c r="AJ337" s="16" t="str">
        <f t="shared" si="185"/>
        <v/>
      </c>
      <c r="AK337" s="16">
        <f t="shared" si="186"/>
        <v>5</v>
      </c>
      <c r="AL337" s="16" t="str">
        <f t="shared" si="187"/>
        <v/>
      </c>
      <c r="AM337" s="16">
        <f t="shared" si="169"/>
        <v>3</v>
      </c>
      <c r="AN337" s="16">
        <f t="shared" si="188"/>
        <v>2</v>
      </c>
      <c r="AO337" s="16">
        <f t="shared" si="189"/>
        <v>5</v>
      </c>
      <c r="AP337" s="16">
        <f t="shared" si="167"/>
        <v>5</v>
      </c>
    </row>
    <row r="338" spans="1:42" x14ac:dyDescent="0.25">
      <c r="A338" s="16" t="str">
        <f t="shared" si="168"/>
        <v>71-26.1</v>
      </c>
      <c r="B338" s="2">
        <v>26.1123894983469</v>
      </c>
      <c r="C338" s="2">
        <v>71.099998474121094</v>
      </c>
      <c r="D338" s="2" t="s">
        <v>1619</v>
      </c>
      <c r="E338" s="2">
        <v>921</v>
      </c>
      <c r="F338" s="2">
        <v>2399.4352696446799</v>
      </c>
      <c r="G338" s="2">
        <v>66.743081878465006</v>
      </c>
      <c r="H338" s="2" t="s">
        <v>1620</v>
      </c>
      <c r="I338" s="2" t="s">
        <v>316</v>
      </c>
      <c r="J338" s="2" t="s">
        <v>5</v>
      </c>
      <c r="K338" s="2">
        <v>187250.89589091699</v>
      </c>
      <c r="L338" s="2">
        <v>97171.186896592801</v>
      </c>
      <c r="M338" s="16">
        <f>IF(ISERROR(VLOOKUP(A338,BW_2021_04_19!A:K,11,FALSE))=TRUE,(IF(ISERROR(VLOOKUP((CONCATENATE(ROUND(C338,0),"-",ROUND(B338-0.1,1))),BW_2021_04_19!A:K,11,FALSE))=TRUE,(IF(ISERROR(VLOOKUP((CONCATENATE(ROUND(C338,0),"-",ROUND(B338+0.1,1))),BW_2021_04_19!A:K,11,FALSE))=TRUE,(IF(ISERROR(VLOOKUP((CONCATENATE(ROUND(C338,0),"-",ROUND(B338-0.2,1))),BW_2021_04_19!A:K,11,FALSE))=TRUE, (IF(ISERROR(VLOOKUP((CONCATENATE(ROUND(C338,0),"-",ROUND(B338+0.2,1))),BW_2021_04_19!A:K,11,FALSE))=TRUE,"0",VLOOKUP((CONCATENATE(ROUND(C338,0),"-",ROUND(B338+0.2,1))),BW_2021_04_19!A:K,11,FALSE))),VLOOKUP((CONCATENATE(ROUND(C338,0),"-",ROUND(B338-0.2,1))),BW_2021_04_19!A:K,11,FALSE))),VLOOKUP((CONCATENATE(ROUND(C338,0),"-",ROUND(B338+0.1,1))),BW_2021_04_19!A:K,11,FALSE))),VLOOKUP((CONCATENATE(ROUND(C338,0),"-",ROUND(B338-0.1,1))),BW_2021_04_19!A:K,11,FALSE))),VLOOKUP(A338,BW_2021_04_19!A:K,11,FALSE))</f>
        <v>572839.43478251598</v>
      </c>
      <c r="N338" s="16">
        <f t="shared" si="170"/>
        <v>572839.43478251598</v>
      </c>
      <c r="O338" s="16">
        <f t="shared" si="171"/>
        <v>0</v>
      </c>
      <c r="P338" s="16">
        <f>IF(O338="0","0",O338*1000/Proben_Infos!$J$3*Proben_Infos!$K$3*(0.05/Proben_Infos!$L$3)*(0.001/Proben_Infos!$M$3))</f>
        <v>0</v>
      </c>
      <c r="Q338" s="16">
        <f>ROUND(100/Proben_Infos!$H$3*P338,0)</f>
        <v>0</v>
      </c>
      <c r="R338" s="16">
        <f>B338+Proben_Infos!$D$3</f>
        <v>26.104489498346901</v>
      </c>
      <c r="S338" s="16" t="str">
        <f t="shared" si="172"/>
        <v>71-26.1</v>
      </c>
      <c r="T338" s="16">
        <f t="shared" si="173"/>
        <v>921</v>
      </c>
      <c r="U338" s="16">
        <f>F338+Proben_Infos!$G$3</f>
        <v>2398.4352696446799</v>
      </c>
      <c r="V338" s="16">
        <f t="shared" si="174"/>
        <v>66.7</v>
      </c>
      <c r="W338" s="16" t="str">
        <f t="shared" si="175"/>
        <v>GC_PBMZ_71_RI_2398</v>
      </c>
      <c r="X338" s="16">
        <f>Proben_Infos!$A$3</f>
        <v>72100736</v>
      </c>
      <c r="Y338" s="16" t="str">
        <f>IF(ISNA(VLOOKUP(D338,Proben_Infos!C:E,3,0)),"",VLOOKUP(D338,Proben_Infos!C:E,3,0))</f>
        <v/>
      </c>
      <c r="Z338" s="16" t="str">
        <f t="shared" si="176"/>
        <v>71-26.1</v>
      </c>
      <c r="AA338" s="16" t="str">
        <f t="shared" si="177"/>
        <v>71-26.2</v>
      </c>
      <c r="AB338" s="16" t="str">
        <f t="shared" si="178"/>
        <v>71-26</v>
      </c>
      <c r="AC338" s="16" t="str">
        <f t="shared" si="179"/>
        <v>71-26.3</v>
      </c>
      <c r="AD338" s="16" t="str">
        <f t="shared" si="180"/>
        <v>71-25.9</v>
      </c>
      <c r="AE338" s="16">
        <f t="shared" si="181"/>
        <v>0</v>
      </c>
      <c r="AF338" s="16" t="str">
        <f t="shared" si="182"/>
        <v>GC_PBMZ_71_RI_2398</v>
      </c>
      <c r="AG338" s="16" t="str">
        <f t="shared" si="183"/>
        <v/>
      </c>
      <c r="AH338" s="16" t="str">
        <f t="shared" si="184"/>
        <v/>
      </c>
      <c r="AI338" s="16" t="str">
        <f>IF(ISNA(VLOOKUP(D338,Proben_Infos!L:O,3,0)),"",VLOOKUP(D338,Proben_Infos!L:O,3,0))</f>
        <v/>
      </c>
      <c r="AJ338" s="16">
        <f t="shared" si="185"/>
        <v>6</v>
      </c>
      <c r="AK338" s="16">
        <f t="shared" si="186"/>
        <v>5</v>
      </c>
      <c r="AL338" s="16">
        <f t="shared" si="187"/>
        <v>4</v>
      </c>
      <c r="AM338" s="16">
        <f t="shared" si="169"/>
        <v>3</v>
      </c>
      <c r="AN338" s="16">
        <f t="shared" si="188"/>
        <v>2</v>
      </c>
      <c r="AO338" s="16">
        <f t="shared" si="189"/>
        <v>6</v>
      </c>
      <c r="AP338" s="16">
        <f t="shared" si="167"/>
        <v>6</v>
      </c>
    </row>
    <row r="339" spans="1:42" x14ac:dyDescent="0.25">
      <c r="A339" s="16" t="str">
        <f t="shared" si="168"/>
        <v>241-26.1</v>
      </c>
      <c r="B339" s="2">
        <v>26.139584976497499</v>
      </c>
      <c r="C339" s="2">
        <v>241</v>
      </c>
      <c r="D339" s="2" t="s">
        <v>1621</v>
      </c>
      <c r="E339" s="2">
        <v>1937</v>
      </c>
      <c r="F339" s="2">
        <v>2402.6881049858898</v>
      </c>
      <c r="G339" s="2">
        <v>55.704249082320402</v>
      </c>
      <c r="H339" s="2" t="s">
        <v>1622</v>
      </c>
      <c r="I339" s="2" t="s">
        <v>1623</v>
      </c>
      <c r="J339" s="2" t="s">
        <v>5</v>
      </c>
      <c r="K339" s="2">
        <v>278415.29551622598</v>
      </c>
      <c r="L339" s="2">
        <v>24224.822296722501</v>
      </c>
      <c r="M339" s="16" t="str">
        <f>IF(ISERROR(VLOOKUP(A339,BW_2021_04_19!A:K,11,FALSE))=TRUE,(IF(ISERROR(VLOOKUP((CONCATENATE(ROUND(C339,0),"-",ROUND(B339-0.1,1))),BW_2021_04_19!A:K,11,FALSE))=TRUE,(IF(ISERROR(VLOOKUP((CONCATENATE(ROUND(C339,0),"-",ROUND(B339+0.1,1))),BW_2021_04_19!A:K,11,FALSE))=TRUE,(IF(ISERROR(VLOOKUP((CONCATENATE(ROUND(C339,0),"-",ROUND(B339-0.2,1))),BW_2021_04_19!A:K,11,FALSE))=TRUE, (IF(ISERROR(VLOOKUP((CONCATENATE(ROUND(C339,0),"-",ROUND(B339+0.2,1))),BW_2021_04_19!A:K,11,FALSE))=TRUE,"0",VLOOKUP((CONCATENATE(ROUND(C339,0),"-",ROUND(B339+0.2,1))),BW_2021_04_19!A:K,11,FALSE))),VLOOKUP((CONCATENATE(ROUND(C339,0),"-",ROUND(B339-0.2,1))),BW_2021_04_19!A:K,11,FALSE))),VLOOKUP((CONCATENATE(ROUND(C339,0),"-",ROUND(B339+0.1,1))),BW_2021_04_19!A:K,11,FALSE))),VLOOKUP((CONCATENATE(ROUND(C339,0),"-",ROUND(B339-0.1,1))),BW_2021_04_19!A:K,11,FALSE))),VLOOKUP(A339,BW_2021_04_19!A:K,11,FALSE))</f>
        <v>0</v>
      </c>
      <c r="N339" s="16" t="str">
        <f t="shared" si="170"/>
        <v>0</v>
      </c>
      <c r="O339" s="16">
        <f t="shared" si="171"/>
        <v>278415</v>
      </c>
      <c r="P339" s="16">
        <f>IF(O339="0","0",O339*1000/Proben_Infos!$J$3*Proben_Infos!$K$3*(0.05/Proben_Infos!$L$3)*(0.001/Proben_Infos!$M$3))</f>
        <v>1113660</v>
      </c>
      <c r="Q339" s="16">
        <f>ROUND(100/Proben_Infos!$H$3*P339,0)</f>
        <v>25</v>
      </c>
      <c r="R339" s="16">
        <f>B339+Proben_Infos!$D$3</f>
        <v>26.1316849764975</v>
      </c>
      <c r="S339" s="16" t="str">
        <f t="shared" si="172"/>
        <v>241-26.1</v>
      </c>
      <c r="T339" s="16">
        <f t="shared" si="173"/>
        <v>1937</v>
      </c>
      <c r="U339" s="16">
        <f>F339+Proben_Infos!$G$3</f>
        <v>2401.6881049858898</v>
      </c>
      <c r="V339" s="16">
        <f t="shared" si="174"/>
        <v>55.7</v>
      </c>
      <c r="W339" s="16" t="str">
        <f t="shared" si="175"/>
        <v>GC_PBMZ_241_RI_2402</v>
      </c>
      <c r="X339" s="16">
        <f>Proben_Infos!$A$3</f>
        <v>72100736</v>
      </c>
      <c r="Y339" s="16" t="str">
        <f>IF(ISNA(VLOOKUP(D339,Proben_Infos!C:E,3,0)),"",VLOOKUP(D339,Proben_Infos!C:E,3,0))</f>
        <v/>
      </c>
      <c r="Z339" s="16" t="str">
        <f t="shared" si="176"/>
        <v>241-26.1</v>
      </c>
      <c r="AA339" s="16" t="str">
        <f t="shared" si="177"/>
        <v>241-26.2</v>
      </c>
      <c r="AB339" s="16" t="str">
        <f t="shared" si="178"/>
        <v>241-26</v>
      </c>
      <c r="AC339" s="16" t="str">
        <f t="shared" si="179"/>
        <v>241-26.3</v>
      </c>
      <c r="AD339" s="16" t="str">
        <f t="shared" si="180"/>
        <v>241-25.9</v>
      </c>
      <c r="AE339" s="16">
        <f t="shared" si="181"/>
        <v>25</v>
      </c>
      <c r="AF339" s="16" t="str">
        <f t="shared" si="182"/>
        <v>GC_PBMZ_241_RI_2402</v>
      </c>
      <c r="AG339" s="16" t="str">
        <f t="shared" si="183"/>
        <v/>
      </c>
      <c r="AH339" s="16" t="str">
        <f t="shared" si="184"/>
        <v/>
      </c>
      <c r="AI339" s="16" t="str">
        <f>IF(ISNA(VLOOKUP(D339,Proben_Infos!L:O,3,0)),"",VLOOKUP(D339,Proben_Infos!L:O,3,0))</f>
        <v/>
      </c>
      <c r="AJ339" s="16" t="str">
        <f t="shared" si="185"/>
        <v/>
      </c>
      <c r="AK339" s="16">
        <f t="shared" si="186"/>
        <v>5</v>
      </c>
      <c r="AL339" s="16">
        <f t="shared" si="187"/>
        <v>4</v>
      </c>
      <c r="AM339" s="16">
        <f t="shared" si="169"/>
        <v>3</v>
      </c>
      <c r="AN339" s="16">
        <f t="shared" si="188"/>
        <v>2</v>
      </c>
      <c r="AO339" s="16">
        <f t="shared" si="189"/>
        <v>5</v>
      </c>
      <c r="AP339" s="16">
        <f t="shared" si="167"/>
        <v>5</v>
      </c>
    </row>
    <row r="340" spans="1:42" x14ac:dyDescent="0.25">
      <c r="A340" s="16" t="str">
        <f t="shared" si="168"/>
        <v>171-26.2</v>
      </c>
      <c r="B340" s="2">
        <v>26.182037912892199</v>
      </c>
      <c r="C340" s="2">
        <v>171</v>
      </c>
      <c r="D340" s="2" t="s">
        <v>1907</v>
      </c>
      <c r="E340" s="2">
        <v>1450</v>
      </c>
      <c r="F340" s="2">
        <v>2407.8436537166799</v>
      </c>
      <c r="G340" s="2">
        <v>57.869557753192503</v>
      </c>
      <c r="H340" s="2" t="s">
        <v>1908</v>
      </c>
      <c r="I340" s="2" t="s">
        <v>1909</v>
      </c>
      <c r="J340" s="2" t="s">
        <v>5</v>
      </c>
      <c r="K340" s="2">
        <v>202891.13378681801</v>
      </c>
      <c r="L340" s="2">
        <v>164332.79595263599</v>
      </c>
      <c r="M340" s="16" t="str">
        <f>IF(ISERROR(VLOOKUP(A340,BW_2021_04_19!A:K,11,FALSE))=TRUE,(IF(ISERROR(VLOOKUP((CONCATENATE(ROUND(C340,0),"-",ROUND(B340-0.1,1))),BW_2021_04_19!A:K,11,FALSE))=TRUE,(IF(ISERROR(VLOOKUP((CONCATENATE(ROUND(C340,0),"-",ROUND(B340+0.1,1))),BW_2021_04_19!A:K,11,FALSE))=TRUE,(IF(ISERROR(VLOOKUP((CONCATENATE(ROUND(C340,0),"-",ROUND(B340-0.2,1))),BW_2021_04_19!A:K,11,FALSE))=TRUE, (IF(ISERROR(VLOOKUP((CONCATENATE(ROUND(C340,0),"-",ROUND(B340+0.2,1))),BW_2021_04_19!A:K,11,FALSE))=TRUE,"0",VLOOKUP((CONCATENATE(ROUND(C340,0),"-",ROUND(B340+0.2,1))),BW_2021_04_19!A:K,11,FALSE))),VLOOKUP((CONCATENATE(ROUND(C340,0),"-",ROUND(B340-0.2,1))),BW_2021_04_19!A:K,11,FALSE))),VLOOKUP((CONCATENATE(ROUND(C340,0),"-",ROUND(B340+0.1,1))),BW_2021_04_19!A:K,11,FALSE))),VLOOKUP((CONCATENATE(ROUND(C340,0),"-",ROUND(B340-0.1,1))),BW_2021_04_19!A:K,11,FALSE))),VLOOKUP(A340,BW_2021_04_19!A:K,11,FALSE))</f>
        <v>0</v>
      </c>
      <c r="N340" s="16" t="str">
        <f t="shared" si="170"/>
        <v>0</v>
      </c>
      <c r="O340" s="16">
        <f t="shared" si="171"/>
        <v>202891</v>
      </c>
      <c r="P340" s="16">
        <f>IF(O340="0","0",O340*1000/Proben_Infos!$J$3*Proben_Infos!$K$3*(0.05/Proben_Infos!$L$3)*(0.001/Proben_Infos!$M$3))</f>
        <v>811564</v>
      </c>
      <c r="Q340" s="16">
        <f>ROUND(100/Proben_Infos!$H$3*P340,0)</f>
        <v>18</v>
      </c>
      <c r="R340" s="16">
        <f>B340+Proben_Infos!$D$3</f>
        <v>26.174137912892199</v>
      </c>
      <c r="S340" s="16" t="str">
        <f t="shared" si="172"/>
        <v>171-26.2</v>
      </c>
      <c r="T340" s="16">
        <f t="shared" si="173"/>
        <v>1450</v>
      </c>
      <c r="U340" s="16">
        <f>F340+Proben_Infos!$G$3</f>
        <v>2406.8436537166799</v>
      </c>
      <c r="V340" s="16">
        <f t="shared" si="174"/>
        <v>57.9</v>
      </c>
      <c r="W340" s="16" t="str">
        <f t="shared" si="175"/>
        <v>GC_PBMZ_171_RI_2407</v>
      </c>
      <c r="X340" s="16">
        <f>Proben_Infos!$A$3</f>
        <v>72100736</v>
      </c>
      <c r="Y340" s="16" t="str">
        <f>IF(ISNA(VLOOKUP(D340,Proben_Infos!C:E,3,0)),"",VLOOKUP(D340,Proben_Infos!C:E,3,0))</f>
        <v/>
      </c>
      <c r="Z340" s="16" t="str">
        <f t="shared" si="176"/>
        <v>171-26.2</v>
      </c>
      <c r="AA340" s="16" t="str">
        <f t="shared" si="177"/>
        <v>171-26.3</v>
      </c>
      <c r="AB340" s="16" t="str">
        <f t="shared" si="178"/>
        <v>171-26.1</v>
      </c>
      <c r="AC340" s="16" t="str">
        <f t="shared" si="179"/>
        <v>171-26.4</v>
      </c>
      <c r="AD340" s="16" t="str">
        <f t="shared" si="180"/>
        <v>171-26</v>
      </c>
      <c r="AE340" s="16">
        <f t="shared" si="181"/>
        <v>18</v>
      </c>
      <c r="AF340" s="16" t="str">
        <f t="shared" si="182"/>
        <v>GC_PBMZ_171_RI_2407</v>
      </c>
      <c r="AG340" s="16" t="str">
        <f t="shared" si="183"/>
        <v/>
      </c>
      <c r="AH340" s="16" t="str">
        <f t="shared" si="184"/>
        <v/>
      </c>
      <c r="AI340" s="16" t="str">
        <f>IF(ISNA(VLOOKUP(D340,Proben_Infos!L:O,3,0)),"",VLOOKUP(D340,Proben_Infos!L:O,3,0))</f>
        <v/>
      </c>
      <c r="AJ340" s="16" t="str">
        <f t="shared" si="185"/>
        <v/>
      </c>
      <c r="AK340" s="16">
        <f t="shared" si="186"/>
        <v>5</v>
      </c>
      <c r="AL340" s="16">
        <f t="shared" si="187"/>
        <v>4</v>
      </c>
      <c r="AM340" s="16">
        <f t="shared" si="169"/>
        <v>3</v>
      </c>
      <c r="AN340" s="16">
        <f t="shared" si="188"/>
        <v>2</v>
      </c>
      <c r="AO340" s="16">
        <f t="shared" si="189"/>
        <v>5</v>
      </c>
      <c r="AP340" s="16">
        <f t="shared" si="167"/>
        <v>5</v>
      </c>
    </row>
    <row r="341" spans="1:42" x14ac:dyDescent="0.25">
      <c r="A341" s="16" t="str">
        <f t="shared" si="168"/>
        <v>262-26.2</v>
      </c>
      <c r="B341" s="2">
        <v>26.202456720422202</v>
      </c>
      <c r="C341" s="2">
        <v>262.10000610351602</v>
      </c>
      <c r="D341" s="2" t="s">
        <v>745</v>
      </c>
      <c r="E341" s="2">
        <v>2121</v>
      </c>
      <c r="F341" s="2">
        <v>2410.3233445504802</v>
      </c>
      <c r="G341" s="2">
        <v>58.913205970478998</v>
      </c>
      <c r="H341" s="2" t="s">
        <v>746</v>
      </c>
      <c r="I341" s="2" t="s">
        <v>747</v>
      </c>
      <c r="J341" s="2" t="s">
        <v>5</v>
      </c>
      <c r="K341" s="2">
        <v>76016.879035532504</v>
      </c>
      <c r="L341" s="2">
        <v>19749.517435713398</v>
      </c>
      <c r="M341" s="16" t="str">
        <f>IF(ISERROR(VLOOKUP(A341,BW_2021_04_19!A:K,11,FALSE))=TRUE,(IF(ISERROR(VLOOKUP((CONCATENATE(ROUND(C341,0),"-",ROUND(B341-0.1,1))),BW_2021_04_19!A:K,11,FALSE))=TRUE,(IF(ISERROR(VLOOKUP((CONCATENATE(ROUND(C341,0),"-",ROUND(B341+0.1,1))),BW_2021_04_19!A:K,11,FALSE))=TRUE,(IF(ISERROR(VLOOKUP((CONCATENATE(ROUND(C341,0),"-",ROUND(B341-0.2,1))),BW_2021_04_19!A:K,11,FALSE))=TRUE, (IF(ISERROR(VLOOKUP((CONCATENATE(ROUND(C341,0),"-",ROUND(B341+0.2,1))),BW_2021_04_19!A:K,11,FALSE))=TRUE,"0",VLOOKUP((CONCATENATE(ROUND(C341,0),"-",ROUND(B341+0.2,1))),BW_2021_04_19!A:K,11,FALSE))),VLOOKUP((CONCATENATE(ROUND(C341,0),"-",ROUND(B341-0.2,1))),BW_2021_04_19!A:K,11,FALSE))),VLOOKUP((CONCATENATE(ROUND(C341,0),"-",ROUND(B341+0.1,1))),BW_2021_04_19!A:K,11,FALSE))),VLOOKUP((CONCATENATE(ROUND(C341,0),"-",ROUND(B341-0.1,1))),BW_2021_04_19!A:K,11,FALSE))),VLOOKUP(A341,BW_2021_04_19!A:K,11,FALSE))</f>
        <v>0</v>
      </c>
      <c r="N341" s="16" t="str">
        <f t="shared" si="170"/>
        <v>0</v>
      </c>
      <c r="O341" s="16">
        <f t="shared" si="171"/>
        <v>76017</v>
      </c>
      <c r="P341" s="16">
        <f>IF(O341="0","0",O341*1000/Proben_Infos!$J$3*Proben_Infos!$K$3*(0.05/Proben_Infos!$L$3)*(0.001/Proben_Infos!$M$3))</f>
        <v>304068</v>
      </c>
      <c r="Q341" s="16">
        <f>ROUND(100/Proben_Infos!$H$3*P341,0)</f>
        <v>7</v>
      </c>
      <c r="R341" s="16">
        <f>B341+Proben_Infos!$D$3</f>
        <v>26.194556720422202</v>
      </c>
      <c r="S341" s="16" t="str">
        <f t="shared" si="172"/>
        <v>262-26.2</v>
      </c>
      <c r="T341" s="16">
        <f t="shared" si="173"/>
        <v>2121</v>
      </c>
      <c r="U341" s="16">
        <f>F341+Proben_Infos!$G$3</f>
        <v>2409.3233445504802</v>
      </c>
      <c r="V341" s="16">
        <f t="shared" si="174"/>
        <v>58.9</v>
      </c>
      <c r="W341" s="16" t="str">
        <f t="shared" si="175"/>
        <v>GC_PBMZ_262_RI_2409</v>
      </c>
      <c r="X341" s="16">
        <f>Proben_Infos!$A$3</f>
        <v>72100736</v>
      </c>
      <c r="Y341" s="16" t="str">
        <f>IF(ISNA(VLOOKUP(D341,Proben_Infos!C:E,3,0)),"",VLOOKUP(D341,Proben_Infos!C:E,3,0))</f>
        <v/>
      </c>
      <c r="Z341" s="16" t="str">
        <f t="shared" si="176"/>
        <v>262-26.2</v>
      </c>
      <c r="AA341" s="16" t="str">
        <f t="shared" si="177"/>
        <v>262-26.3</v>
      </c>
      <c r="AB341" s="16" t="str">
        <f t="shared" si="178"/>
        <v>262-26.1</v>
      </c>
      <c r="AC341" s="16" t="str">
        <f t="shared" si="179"/>
        <v>262-26.4</v>
      </c>
      <c r="AD341" s="16" t="str">
        <f t="shared" si="180"/>
        <v>262-26</v>
      </c>
      <c r="AE341" s="16">
        <f t="shared" si="181"/>
        <v>7</v>
      </c>
      <c r="AF341" s="16" t="str">
        <f t="shared" si="182"/>
        <v>GC_PBMZ_262_RI_2409</v>
      </c>
      <c r="AG341" s="16" t="str">
        <f t="shared" si="183"/>
        <v/>
      </c>
      <c r="AH341" s="16" t="str">
        <f t="shared" si="184"/>
        <v/>
      </c>
      <c r="AI341" s="16" t="str">
        <f>IF(ISNA(VLOOKUP(D341,Proben_Infos!L:O,3,0)),"",VLOOKUP(D341,Proben_Infos!L:O,3,0))</f>
        <v/>
      </c>
      <c r="AJ341" s="16" t="str">
        <f t="shared" si="185"/>
        <v/>
      </c>
      <c r="AK341" s="16">
        <f t="shared" si="186"/>
        <v>5</v>
      </c>
      <c r="AL341" s="16">
        <f t="shared" si="187"/>
        <v>4</v>
      </c>
      <c r="AM341" s="16">
        <f t="shared" si="169"/>
        <v>3</v>
      </c>
      <c r="AN341" s="16">
        <f t="shared" si="188"/>
        <v>2</v>
      </c>
      <c r="AO341" s="16">
        <f t="shared" si="189"/>
        <v>5</v>
      </c>
      <c r="AP341" s="16">
        <f t="shared" si="167"/>
        <v>5</v>
      </c>
    </row>
    <row r="342" spans="1:42" x14ac:dyDescent="0.25">
      <c r="A342" s="16" t="str">
        <f t="shared" si="168"/>
        <v>262-26.2</v>
      </c>
      <c r="B342" s="2">
        <v>26.2056315142536</v>
      </c>
      <c r="C342" s="2">
        <v>262</v>
      </c>
      <c r="D342" s="2" t="s">
        <v>1624</v>
      </c>
      <c r="E342" s="2">
        <v>2041</v>
      </c>
      <c r="F342" s="2">
        <v>2410.7088963096298</v>
      </c>
      <c r="G342" s="2">
        <v>57.4811351971696</v>
      </c>
      <c r="H342" s="2" t="s">
        <v>1625</v>
      </c>
      <c r="I342" s="2" t="s">
        <v>1626</v>
      </c>
      <c r="J342" s="2" t="s">
        <v>5</v>
      </c>
      <c r="K342" s="2">
        <v>62599.572882984998</v>
      </c>
      <c r="L342" s="2">
        <v>17545.701476017199</v>
      </c>
      <c r="M342" s="16" t="str">
        <f>IF(ISERROR(VLOOKUP(A342,BW_2021_04_19!A:K,11,FALSE))=TRUE,(IF(ISERROR(VLOOKUP((CONCATENATE(ROUND(C342,0),"-",ROUND(B342-0.1,1))),BW_2021_04_19!A:K,11,FALSE))=TRUE,(IF(ISERROR(VLOOKUP((CONCATENATE(ROUND(C342,0),"-",ROUND(B342+0.1,1))),BW_2021_04_19!A:K,11,FALSE))=TRUE,(IF(ISERROR(VLOOKUP((CONCATENATE(ROUND(C342,0),"-",ROUND(B342-0.2,1))),BW_2021_04_19!A:K,11,FALSE))=TRUE, (IF(ISERROR(VLOOKUP((CONCATENATE(ROUND(C342,0),"-",ROUND(B342+0.2,1))),BW_2021_04_19!A:K,11,FALSE))=TRUE,"0",VLOOKUP((CONCATENATE(ROUND(C342,0),"-",ROUND(B342+0.2,1))),BW_2021_04_19!A:K,11,FALSE))),VLOOKUP((CONCATENATE(ROUND(C342,0),"-",ROUND(B342-0.2,1))),BW_2021_04_19!A:K,11,FALSE))),VLOOKUP((CONCATENATE(ROUND(C342,0),"-",ROUND(B342+0.1,1))),BW_2021_04_19!A:K,11,FALSE))),VLOOKUP((CONCATENATE(ROUND(C342,0),"-",ROUND(B342-0.1,1))),BW_2021_04_19!A:K,11,FALSE))),VLOOKUP(A342,BW_2021_04_19!A:K,11,FALSE))</f>
        <v>0</v>
      </c>
      <c r="N342" s="16" t="str">
        <f t="shared" si="170"/>
        <v>0</v>
      </c>
      <c r="O342" s="16">
        <f t="shared" si="171"/>
        <v>62600</v>
      </c>
      <c r="P342" s="16">
        <f>IF(O342="0","0",O342*1000/Proben_Infos!$J$3*Proben_Infos!$K$3*(0.05/Proben_Infos!$L$3)*(0.001/Proben_Infos!$M$3))</f>
        <v>250400</v>
      </c>
      <c r="Q342" s="16">
        <f>ROUND(100/Proben_Infos!$H$3*P342,0)</f>
        <v>6</v>
      </c>
      <c r="R342" s="16">
        <f>B342+Proben_Infos!$D$3</f>
        <v>26.197731514253601</v>
      </c>
      <c r="S342" s="16" t="str">
        <f t="shared" si="172"/>
        <v>262-26.2</v>
      </c>
      <c r="T342" s="16">
        <f t="shared" si="173"/>
        <v>2041</v>
      </c>
      <c r="U342" s="16">
        <f>F342+Proben_Infos!$G$3</f>
        <v>2409.7088963096298</v>
      </c>
      <c r="V342" s="16">
        <f t="shared" si="174"/>
        <v>57.5</v>
      </c>
      <c r="W342" s="16" t="str">
        <f t="shared" si="175"/>
        <v>GC_PBMZ_262_RI_2410</v>
      </c>
      <c r="X342" s="16">
        <f>Proben_Infos!$A$3</f>
        <v>72100736</v>
      </c>
      <c r="Y342" s="16" t="str">
        <f>IF(ISNA(VLOOKUP(D342,Proben_Infos!C:E,3,0)),"",VLOOKUP(D342,Proben_Infos!C:E,3,0))</f>
        <v/>
      </c>
      <c r="Z342" s="16" t="str">
        <f t="shared" si="176"/>
        <v>262-26.2</v>
      </c>
      <c r="AA342" s="16" t="str">
        <f t="shared" si="177"/>
        <v>262-26.3</v>
      </c>
      <c r="AB342" s="16" t="str">
        <f t="shared" si="178"/>
        <v>262-26.1</v>
      </c>
      <c r="AC342" s="16" t="str">
        <f t="shared" si="179"/>
        <v>262-26.4</v>
      </c>
      <c r="AD342" s="16" t="str">
        <f t="shared" si="180"/>
        <v>262-26</v>
      </c>
      <c r="AE342" s="16">
        <f t="shared" si="181"/>
        <v>6</v>
      </c>
      <c r="AF342" s="16" t="str">
        <f t="shared" si="182"/>
        <v>GC_PBMZ_262_RI_2410</v>
      </c>
      <c r="AG342" s="16" t="str">
        <f t="shared" si="183"/>
        <v/>
      </c>
      <c r="AH342" s="16" t="str">
        <f t="shared" si="184"/>
        <v/>
      </c>
      <c r="AI342" s="16" t="str">
        <f>IF(ISNA(VLOOKUP(D342,Proben_Infos!L:O,3,0)),"",VLOOKUP(D342,Proben_Infos!L:O,3,0))</f>
        <v/>
      </c>
      <c r="AJ342" s="16" t="str">
        <f t="shared" si="185"/>
        <v/>
      </c>
      <c r="AK342" s="16">
        <f t="shared" si="186"/>
        <v>5</v>
      </c>
      <c r="AL342" s="16">
        <f t="shared" si="187"/>
        <v>4</v>
      </c>
      <c r="AM342" s="16">
        <f t="shared" si="169"/>
        <v>3</v>
      </c>
      <c r="AN342" s="16">
        <f t="shared" si="188"/>
        <v>2</v>
      </c>
      <c r="AO342" s="16">
        <f t="shared" si="189"/>
        <v>5</v>
      </c>
      <c r="AP342" s="16">
        <f t="shared" si="167"/>
        <v>5</v>
      </c>
    </row>
    <row r="343" spans="1:42" x14ac:dyDescent="0.25">
      <c r="A343" s="16" t="str">
        <f t="shared" si="168"/>
        <v>235-26.2</v>
      </c>
      <c r="B343" s="2">
        <v>26.215910095887399</v>
      </c>
      <c r="C343" s="2">
        <v>235</v>
      </c>
      <c r="D343" s="2" t="s">
        <v>1627</v>
      </c>
      <c r="E343" s="2">
        <v>2824</v>
      </c>
      <c r="F343" s="2">
        <v>2411.9571427914302</v>
      </c>
      <c r="G343" s="2">
        <v>55.453139019687903</v>
      </c>
      <c r="H343" s="2" t="s">
        <v>1628</v>
      </c>
      <c r="I343" s="2" t="s">
        <v>1629</v>
      </c>
      <c r="J343" s="2" t="s">
        <v>5</v>
      </c>
      <c r="K343" s="2">
        <v>103575.676436758</v>
      </c>
      <c r="L343" s="2">
        <v>23171.628204162502</v>
      </c>
      <c r="M343" s="16">
        <f>IF(ISERROR(VLOOKUP(A343,BW_2021_04_19!A:K,11,FALSE))=TRUE,(IF(ISERROR(VLOOKUP((CONCATENATE(ROUND(C343,0),"-",ROUND(B343-0.1,1))),BW_2021_04_19!A:K,11,FALSE))=TRUE,(IF(ISERROR(VLOOKUP((CONCATENATE(ROUND(C343,0),"-",ROUND(B343+0.1,1))),BW_2021_04_19!A:K,11,FALSE))=TRUE,(IF(ISERROR(VLOOKUP((CONCATENATE(ROUND(C343,0),"-",ROUND(B343-0.2,1))),BW_2021_04_19!A:K,11,FALSE))=TRUE, (IF(ISERROR(VLOOKUP((CONCATENATE(ROUND(C343,0),"-",ROUND(B343+0.2,1))),BW_2021_04_19!A:K,11,FALSE))=TRUE,"0",VLOOKUP((CONCATENATE(ROUND(C343,0),"-",ROUND(B343+0.2,1))),BW_2021_04_19!A:K,11,FALSE))),VLOOKUP((CONCATENATE(ROUND(C343,0),"-",ROUND(B343-0.2,1))),BW_2021_04_19!A:K,11,FALSE))),VLOOKUP((CONCATENATE(ROUND(C343,0),"-",ROUND(B343+0.1,1))),BW_2021_04_19!A:K,11,FALSE))),VLOOKUP((CONCATENATE(ROUND(C343,0),"-",ROUND(B343-0.1,1))),BW_2021_04_19!A:K,11,FALSE))),VLOOKUP(A343,BW_2021_04_19!A:K,11,FALSE))</f>
        <v>47174.987147261003</v>
      </c>
      <c r="N343" s="16">
        <f t="shared" si="170"/>
        <v>47174.987147261003</v>
      </c>
      <c r="O343" s="16">
        <f t="shared" si="171"/>
        <v>56401</v>
      </c>
      <c r="P343" s="16">
        <f>IF(O343="0","0",O343*1000/Proben_Infos!$J$3*Proben_Infos!$K$3*(0.05/Proben_Infos!$L$3)*(0.001/Proben_Infos!$M$3))</f>
        <v>225604</v>
      </c>
      <c r="Q343" s="16">
        <f>ROUND(100/Proben_Infos!$H$3*P343,0)</f>
        <v>5</v>
      </c>
      <c r="R343" s="16">
        <f>B343+Proben_Infos!$D$3</f>
        <v>26.208010095887399</v>
      </c>
      <c r="S343" s="16" t="str">
        <f t="shared" si="172"/>
        <v>235-26.2</v>
      </c>
      <c r="T343" s="16">
        <f t="shared" si="173"/>
        <v>2824</v>
      </c>
      <c r="U343" s="16">
        <f>F343+Proben_Infos!$G$3</f>
        <v>2410.9571427914302</v>
      </c>
      <c r="V343" s="16">
        <f t="shared" si="174"/>
        <v>55.5</v>
      </c>
      <c r="W343" s="16" t="str">
        <f t="shared" si="175"/>
        <v>GC_PBMZ_235_RI_2411</v>
      </c>
      <c r="X343" s="16">
        <f>Proben_Infos!$A$3</f>
        <v>72100736</v>
      </c>
      <c r="Y343" s="16" t="str">
        <f>IF(ISNA(VLOOKUP(D343,Proben_Infos!C:E,3,0)),"",VLOOKUP(D343,Proben_Infos!C:E,3,0))</f>
        <v/>
      </c>
      <c r="Z343" s="16" t="str">
        <f t="shared" si="176"/>
        <v>235-26.2</v>
      </c>
      <c r="AA343" s="16" t="str">
        <f t="shared" si="177"/>
        <v>235-26.3</v>
      </c>
      <c r="AB343" s="16" t="str">
        <f t="shared" si="178"/>
        <v>235-26.1</v>
      </c>
      <c r="AC343" s="16" t="str">
        <f t="shared" si="179"/>
        <v>235-26.4</v>
      </c>
      <c r="AD343" s="16" t="str">
        <f t="shared" si="180"/>
        <v>235-26</v>
      </c>
      <c r="AE343" s="16">
        <f t="shared" si="181"/>
        <v>5</v>
      </c>
      <c r="AF343" s="16" t="str">
        <f t="shared" si="182"/>
        <v>GC_PBMZ_235_RI_2411</v>
      </c>
      <c r="AG343" s="16" t="str">
        <f t="shared" si="183"/>
        <v/>
      </c>
      <c r="AH343" s="16" t="str">
        <f t="shared" si="184"/>
        <v/>
      </c>
      <c r="AI343" s="16" t="str">
        <f>IF(ISNA(VLOOKUP(D343,Proben_Infos!L:O,3,0)),"",VLOOKUP(D343,Proben_Infos!L:O,3,0))</f>
        <v/>
      </c>
      <c r="AJ343" s="16" t="str">
        <f t="shared" si="185"/>
        <v/>
      </c>
      <c r="AK343" s="16">
        <f t="shared" si="186"/>
        <v>5</v>
      </c>
      <c r="AL343" s="16">
        <f t="shared" si="187"/>
        <v>4</v>
      </c>
      <c r="AM343" s="16">
        <f t="shared" si="169"/>
        <v>3</v>
      </c>
      <c r="AN343" s="16">
        <f t="shared" si="188"/>
        <v>2</v>
      </c>
      <c r="AO343" s="16">
        <f t="shared" si="189"/>
        <v>5</v>
      </c>
      <c r="AP343" s="16">
        <f t="shared" si="167"/>
        <v>5</v>
      </c>
    </row>
    <row r="344" spans="1:42" x14ac:dyDescent="0.25">
      <c r="A344" s="16" t="str">
        <f t="shared" si="168"/>
        <v>85-26.3</v>
      </c>
      <c r="B344" s="2">
        <v>26.2975356065025</v>
      </c>
      <c r="C344" s="2">
        <v>85</v>
      </c>
      <c r="D344" s="2" t="s">
        <v>119</v>
      </c>
      <c r="F344" s="2">
        <v>2421.8698681148198</v>
      </c>
      <c r="G344" s="2">
        <v>58.013808022283399</v>
      </c>
      <c r="H344" s="2" t="s">
        <v>1630</v>
      </c>
      <c r="I344" s="2" t="s">
        <v>1631</v>
      </c>
      <c r="J344" s="2" t="s">
        <v>141</v>
      </c>
      <c r="K344" s="2">
        <v>59921.522149882803</v>
      </c>
      <c r="L344" s="2">
        <v>11344.8638398441</v>
      </c>
      <c r="M344" s="16" t="str">
        <f>IF(ISERROR(VLOOKUP(A344,BW_2021_04_19!A:K,11,FALSE))=TRUE,(IF(ISERROR(VLOOKUP((CONCATENATE(ROUND(C344,0),"-",ROUND(B344-0.1,1))),BW_2021_04_19!A:K,11,FALSE))=TRUE,(IF(ISERROR(VLOOKUP((CONCATENATE(ROUND(C344,0),"-",ROUND(B344+0.1,1))),BW_2021_04_19!A:K,11,FALSE))=TRUE,(IF(ISERROR(VLOOKUP((CONCATENATE(ROUND(C344,0),"-",ROUND(B344-0.2,1))),BW_2021_04_19!A:K,11,FALSE))=TRUE, (IF(ISERROR(VLOOKUP((CONCATENATE(ROUND(C344,0),"-",ROUND(B344+0.2,1))),BW_2021_04_19!A:K,11,FALSE))=TRUE,"0",VLOOKUP((CONCATENATE(ROUND(C344,0),"-",ROUND(B344+0.2,1))),BW_2021_04_19!A:K,11,FALSE))),VLOOKUP((CONCATENATE(ROUND(C344,0),"-",ROUND(B344-0.2,1))),BW_2021_04_19!A:K,11,FALSE))),VLOOKUP((CONCATENATE(ROUND(C344,0),"-",ROUND(B344+0.1,1))),BW_2021_04_19!A:K,11,FALSE))),VLOOKUP((CONCATENATE(ROUND(C344,0),"-",ROUND(B344-0.1,1))),BW_2021_04_19!A:K,11,FALSE))),VLOOKUP(A344,BW_2021_04_19!A:K,11,FALSE))</f>
        <v>0</v>
      </c>
      <c r="N344" s="16" t="str">
        <f t="shared" si="170"/>
        <v>0</v>
      </c>
      <c r="O344" s="16">
        <f t="shared" si="171"/>
        <v>59922</v>
      </c>
      <c r="P344" s="16">
        <f>IF(O344="0","0",O344*1000/Proben_Infos!$J$3*Proben_Infos!$K$3*(0.05/Proben_Infos!$L$3)*(0.001/Proben_Infos!$M$3))</f>
        <v>239688</v>
      </c>
      <c r="Q344" s="16">
        <f>ROUND(100/Proben_Infos!$H$3*P344,0)</f>
        <v>5</v>
      </c>
      <c r="R344" s="16">
        <f>B344+Proben_Infos!$D$3</f>
        <v>26.2896356065025</v>
      </c>
      <c r="S344" s="16" t="str">
        <f t="shared" si="172"/>
        <v>85-26.3</v>
      </c>
      <c r="T344" s="16" t="str">
        <f t="shared" si="173"/>
        <v/>
      </c>
      <c r="U344" s="16">
        <f>F344+Proben_Infos!$G$3</f>
        <v>2420.8698681148198</v>
      </c>
      <c r="V344" s="16">
        <f t="shared" si="174"/>
        <v>58</v>
      </c>
      <c r="W344" s="16" t="str">
        <f t="shared" si="175"/>
        <v>GC_PBMZ_85_RI_2421</v>
      </c>
      <c r="X344" s="16">
        <f>Proben_Infos!$A$3</f>
        <v>72100736</v>
      </c>
      <c r="Y344" s="16" t="str">
        <f>IF(ISNA(VLOOKUP(D344,Proben_Infos!C:E,3,0)),"",VLOOKUP(D344,Proben_Infos!C:E,3,0))</f>
        <v/>
      </c>
      <c r="Z344" s="16" t="str">
        <f t="shared" si="176"/>
        <v>85-26.3</v>
      </c>
      <c r="AA344" s="16" t="str">
        <f t="shared" si="177"/>
        <v>85-26.4</v>
      </c>
      <c r="AB344" s="16" t="str">
        <f t="shared" si="178"/>
        <v>85-26.2</v>
      </c>
      <c r="AC344" s="16" t="str">
        <f t="shared" si="179"/>
        <v>85-26.5</v>
      </c>
      <c r="AD344" s="16" t="str">
        <f t="shared" si="180"/>
        <v>85-26.1</v>
      </c>
      <c r="AE344" s="16">
        <f t="shared" si="181"/>
        <v>5</v>
      </c>
      <c r="AF344" s="16" t="str">
        <f t="shared" si="182"/>
        <v>GC_PBMZ_85_RI_2421</v>
      </c>
      <c r="AG344" s="16" t="str">
        <f t="shared" si="183"/>
        <v/>
      </c>
      <c r="AH344" s="16" t="str">
        <f t="shared" si="184"/>
        <v/>
      </c>
      <c r="AI344" s="16" t="str">
        <f>IF(ISNA(VLOOKUP(D344,Proben_Infos!L:O,3,0)),"",VLOOKUP(D344,Proben_Infos!L:O,3,0))</f>
        <v/>
      </c>
      <c r="AJ344" s="16" t="str">
        <f t="shared" si="185"/>
        <v/>
      </c>
      <c r="AK344" s="16">
        <f t="shared" si="186"/>
        <v>5</v>
      </c>
      <c r="AL344" s="16" t="str">
        <f t="shared" si="187"/>
        <v/>
      </c>
      <c r="AM344" s="16">
        <f t="shared" si="169"/>
        <v>3</v>
      </c>
      <c r="AN344" s="16">
        <f t="shared" si="188"/>
        <v>2</v>
      </c>
      <c r="AO344" s="16">
        <f t="shared" si="189"/>
        <v>5</v>
      </c>
      <c r="AP344" s="16">
        <f t="shared" si="167"/>
        <v>5</v>
      </c>
    </row>
    <row r="345" spans="1:42" x14ac:dyDescent="0.25">
      <c r="A345" s="16" t="str">
        <f t="shared" si="168"/>
        <v>85-26.3</v>
      </c>
      <c r="B345" s="2">
        <v>26.2975383541852</v>
      </c>
      <c r="C345" s="2">
        <v>85.099998474121094</v>
      </c>
      <c r="D345" s="2" t="s">
        <v>1632</v>
      </c>
      <c r="E345" s="2">
        <v>2347</v>
      </c>
      <c r="F345" s="2">
        <v>2421.8702017975602</v>
      </c>
      <c r="G345" s="2">
        <v>53.303748152868899</v>
      </c>
      <c r="H345" s="2" t="s">
        <v>1633</v>
      </c>
      <c r="I345" s="2" t="s">
        <v>1634</v>
      </c>
      <c r="J345" s="2" t="s">
        <v>5</v>
      </c>
      <c r="K345" s="2">
        <v>57411.522926740901</v>
      </c>
      <c r="L345" s="2">
        <v>11344.8638398441</v>
      </c>
      <c r="M345" s="16" t="str">
        <f>IF(ISERROR(VLOOKUP(A345,BW_2021_04_19!A:K,11,FALSE))=TRUE,(IF(ISERROR(VLOOKUP((CONCATENATE(ROUND(C345,0),"-",ROUND(B345-0.1,1))),BW_2021_04_19!A:K,11,FALSE))=TRUE,(IF(ISERROR(VLOOKUP((CONCATENATE(ROUND(C345,0),"-",ROUND(B345+0.1,1))),BW_2021_04_19!A:K,11,FALSE))=TRUE,(IF(ISERROR(VLOOKUP((CONCATENATE(ROUND(C345,0),"-",ROUND(B345-0.2,1))),BW_2021_04_19!A:K,11,FALSE))=TRUE, (IF(ISERROR(VLOOKUP((CONCATENATE(ROUND(C345,0),"-",ROUND(B345+0.2,1))),BW_2021_04_19!A:K,11,FALSE))=TRUE,"0",VLOOKUP((CONCATENATE(ROUND(C345,0),"-",ROUND(B345+0.2,1))),BW_2021_04_19!A:K,11,FALSE))),VLOOKUP((CONCATENATE(ROUND(C345,0),"-",ROUND(B345-0.2,1))),BW_2021_04_19!A:K,11,FALSE))),VLOOKUP((CONCATENATE(ROUND(C345,0),"-",ROUND(B345+0.1,1))),BW_2021_04_19!A:K,11,FALSE))),VLOOKUP((CONCATENATE(ROUND(C345,0),"-",ROUND(B345-0.1,1))),BW_2021_04_19!A:K,11,FALSE))),VLOOKUP(A345,BW_2021_04_19!A:K,11,FALSE))</f>
        <v>0</v>
      </c>
      <c r="N345" s="16" t="str">
        <f t="shared" si="170"/>
        <v>0</v>
      </c>
      <c r="O345" s="16">
        <f t="shared" si="171"/>
        <v>57412</v>
      </c>
      <c r="P345" s="16">
        <f>IF(O345="0","0",O345*1000/Proben_Infos!$J$3*Proben_Infos!$K$3*(0.05/Proben_Infos!$L$3)*(0.001/Proben_Infos!$M$3))</f>
        <v>229648</v>
      </c>
      <c r="Q345" s="16">
        <f>ROUND(100/Proben_Infos!$H$3*P345,0)</f>
        <v>5</v>
      </c>
      <c r="R345" s="16">
        <f>B345+Proben_Infos!$D$3</f>
        <v>26.2896383541852</v>
      </c>
      <c r="S345" s="16" t="str">
        <f t="shared" si="172"/>
        <v>85-26.3</v>
      </c>
      <c r="T345" s="16">
        <f t="shared" si="173"/>
        <v>2347</v>
      </c>
      <c r="U345" s="16">
        <f>F345+Proben_Infos!$G$3</f>
        <v>2420.8702017975602</v>
      </c>
      <c r="V345" s="16">
        <f t="shared" si="174"/>
        <v>53.3</v>
      </c>
      <c r="W345" s="16" t="str">
        <f t="shared" si="175"/>
        <v>GC_PBMZ_85_RI_2421</v>
      </c>
      <c r="X345" s="16">
        <f>Proben_Infos!$A$3</f>
        <v>72100736</v>
      </c>
      <c r="Y345" s="16" t="str">
        <f>IF(ISNA(VLOOKUP(D345,Proben_Infos!C:E,3,0)),"",VLOOKUP(D345,Proben_Infos!C:E,3,0))</f>
        <v/>
      </c>
      <c r="Z345" s="16" t="str">
        <f t="shared" si="176"/>
        <v>85-26.3</v>
      </c>
      <c r="AA345" s="16" t="str">
        <f t="shared" si="177"/>
        <v>85-26.4</v>
      </c>
      <c r="AB345" s="16" t="str">
        <f t="shared" si="178"/>
        <v>85-26.2</v>
      </c>
      <c r="AC345" s="16" t="str">
        <f t="shared" si="179"/>
        <v>85-26.5</v>
      </c>
      <c r="AD345" s="16" t="str">
        <f t="shared" si="180"/>
        <v>85-26.1</v>
      </c>
      <c r="AE345" s="16">
        <f t="shared" si="181"/>
        <v>5</v>
      </c>
      <c r="AF345" s="16" t="str">
        <f t="shared" si="182"/>
        <v>GC_PBMZ_85_RI_2421</v>
      </c>
      <c r="AG345" s="16" t="str">
        <f t="shared" si="183"/>
        <v/>
      </c>
      <c r="AH345" s="16" t="str">
        <f t="shared" si="184"/>
        <v/>
      </c>
      <c r="AI345" s="16" t="str">
        <f>IF(ISNA(VLOOKUP(D345,Proben_Infos!L:O,3,0)),"",VLOOKUP(D345,Proben_Infos!L:O,3,0))</f>
        <v/>
      </c>
      <c r="AJ345" s="16" t="str">
        <f t="shared" si="185"/>
        <v/>
      </c>
      <c r="AK345" s="16">
        <f t="shared" si="186"/>
        <v>5</v>
      </c>
      <c r="AL345" s="16" t="str">
        <f t="shared" si="187"/>
        <v/>
      </c>
      <c r="AM345" s="16">
        <f t="shared" si="169"/>
        <v>3</v>
      </c>
      <c r="AN345" s="16">
        <f t="shared" si="188"/>
        <v>2</v>
      </c>
      <c r="AO345" s="16">
        <f t="shared" si="189"/>
        <v>5</v>
      </c>
      <c r="AP345" s="16">
        <f t="shared" si="167"/>
        <v>5</v>
      </c>
    </row>
    <row r="346" spans="1:42" x14ac:dyDescent="0.25">
      <c r="A346" s="16" t="str">
        <f t="shared" si="168"/>
        <v>221-26.3</v>
      </c>
      <c r="B346" s="2">
        <v>26.329600545448301</v>
      </c>
      <c r="C346" s="2">
        <v>221</v>
      </c>
      <c r="D346" s="2" t="s">
        <v>111</v>
      </c>
      <c r="E346" s="2">
        <v>1893</v>
      </c>
      <c r="F346" s="2">
        <v>2425.7638827419501</v>
      </c>
      <c r="G346" s="2">
        <v>73.897716329755099</v>
      </c>
      <c r="H346" s="2" t="s">
        <v>762</v>
      </c>
      <c r="I346" s="2" t="s">
        <v>763</v>
      </c>
      <c r="J346" s="2" t="s">
        <v>5</v>
      </c>
      <c r="K346" s="2">
        <v>336348.79505536897</v>
      </c>
      <c r="L346" s="2">
        <v>39262.512327392797</v>
      </c>
      <c r="M346" s="16" t="str">
        <f>IF(ISERROR(VLOOKUP(A346,BW_2021_04_19!A:K,11,FALSE))=TRUE,(IF(ISERROR(VLOOKUP((CONCATENATE(ROUND(C346,0),"-",ROUND(B346-0.1,1))),BW_2021_04_19!A:K,11,FALSE))=TRUE,(IF(ISERROR(VLOOKUP((CONCATENATE(ROUND(C346,0),"-",ROUND(B346+0.1,1))),BW_2021_04_19!A:K,11,FALSE))=TRUE,(IF(ISERROR(VLOOKUP((CONCATENATE(ROUND(C346,0),"-",ROUND(B346-0.2,1))),BW_2021_04_19!A:K,11,FALSE))=TRUE, (IF(ISERROR(VLOOKUP((CONCATENATE(ROUND(C346,0),"-",ROUND(B346+0.2,1))),BW_2021_04_19!A:K,11,FALSE))=TRUE,"0",VLOOKUP((CONCATENATE(ROUND(C346,0),"-",ROUND(B346+0.2,1))),BW_2021_04_19!A:K,11,FALSE))),VLOOKUP((CONCATENATE(ROUND(C346,0),"-",ROUND(B346-0.2,1))),BW_2021_04_19!A:K,11,FALSE))),VLOOKUP((CONCATENATE(ROUND(C346,0),"-",ROUND(B346+0.1,1))),BW_2021_04_19!A:K,11,FALSE))),VLOOKUP((CONCATENATE(ROUND(C346,0),"-",ROUND(B346-0.1,1))),BW_2021_04_19!A:K,11,FALSE))),VLOOKUP(A346,BW_2021_04_19!A:K,11,FALSE))</f>
        <v>0</v>
      </c>
      <c r="N346" s="16" t="str">
        <f t="shared" si="170"/>
        <v>0</v>
      </c>
      <c r="O346" s="16">
        <f t="shared" si="171"/>
        <v>336349</v>
      </c>
      <c r="P346" s="16">
        <f>IF(O346="0","0",O346*1000/Proben_Infos!$J$3*Proben_Infos!$K$3*(0.05/Proben_Infos!$L$3)*(0.001/Proben_Infos!$M$3))</f>
        <v>1345396</v>
      </c>
      <c r="Q346" s="16">
        <f>ROUND(100/Proben_Infos!$H$3*P346,0)</f>
        <v>30</v>
      </c>
      <c r="R346" s="16">
        <f>B346+Proben_Infos!$D$3</f>
        <v>26.321700545448302</v>
      </c>
      <c r="S346" s="16" t="str">
        <f t="shared" si="172"/>
        <v>221-26.3</v>
      </c>
      <c r="T346" s="16">
        <f t="shared" si="173"/>
        <v>1893</v>
      </c>
      <c r="U346" s="16">
        <f>F346+Proben_Infos!$G$3</f>
        <v>2424.7638827419501</v>
      </c>
      <c r="V346" s="16">
        <f t="shared" si="174"/>
        <v>73.900000000000006</v>
      </c>
      <c r="W346" s="16" t="str">
        <f t="shared" si="175"/>
        <v>GC_PBMZ_221_RI_2425</v>
      </c>
      <c r="X346" s="16">
        <f>Proben_Infos!$A$3</f>
        <v>72100736</v>
      </c>
      <c r="Y346" s="16" t="str">
        <f>IF(ISNA(VLOOKUP(D346,Proben_Infos!C:E,3,0)),"",VLOOKUP(D346,Proben_Infos!C:E,3,0))</f>
        <v>Säule</v>
      </c>
      <c r="Z346" s="16" t="str">
        <f t="shared" si="176"/>
        <v>221-26.3</v>
      </c>
      <c r="AA346" s="16" t="str">
        <f t="shared" si="177"/>
        <v>221-26.4</v>
      </c>
      <c r="AB346" s="16" t="str">
        <f t="shared" si="178"/>
        <v>221-26.2</v>
      </c>
      <c r="AC346" s="16" t="str">
        <f t="shared" si="179"/>
        <v>221-26.5</v>
      </c>
      <c r="AD346" s="16" t="str">
        <f t="shared" si="180"/>
        <v>221-26.1</v>
      </c>
      <c r="AE346" s="16">
        <f t="shared" si="181"/>
        <v>30</v>
      </c>
      <c r="AF346" s="16" t="str">
        <f t="shared" si="182"/>
        <v>GC_PBMZ_221_RI_2425</v>
      </c>
      <c r="AG346" s="16" t="str">
        <f t="shared" si="183"/>
        <v/>
      </c>
      <c r="AH346" s="16" t="str">
        <f t="shared" si="184"/>
        <v/>
      </c>
      <c r="AI346" s="16" t="str">
        <f>IF(ISNA(VLOOKUP(D346,Proben_Infos!L:O,3,0)),"",VLOOKUP(D346,Proben_Infos!L:O,3,0))</f>
        <v/>
      </c>
      <c r="AJ346" s="16">
        <f t="shared" si="185"/>
        <v>6</v>
      </c>
      <c r="AK346" s="16">
        <f t="shared" si="186"/>
        <v>5</v>
      </c>
      <c r="AL346" s="16">
        <f t="shared" si="187"/>
        <v>4</v>
      </c>
      <c r="AM346" s="16">
        <f t="shared" si="169"/>
        <v>3</v>
      </c>
      <c r="AN346" s="16">
        <f t="shared" si="188"/>
        <v>2</v>
      </c>
      <c r="AO346" s="16">
        <f t="shared" si="189"/>
        <v>6</v>
      </c>
      <c r="AP346" s="16">
        <f t="shared" si="167"/>
        <v>6</v>
      </c>
    </row>
    <row r="347" spans="1:42" x14ac:dyDescent="0.25">
      <c r="A347" s="16" t="str">
        <f t="shared" si="168"/>
        <v>59-26.5</v>
      </c>
      <c r="B347" s="2">
        <v>26.4702675631037</v>
      </c>
      <c r="C347" s="2">
        <v>59</v>
      </c>
      <c r="D347" s="2" t="s">
        <v>364</v>
      </c>
      <c r="E347" s="2">
        <v>881</v>
      </c>
      <c r="F347" s="2">
        <v>2442.8466978762299</v>
      </c>
      <c r="G347" s="2">
        <v>55.426678218916997</v>
      </c>
      <c r="H347" s="2" t="s">
        <v>365</v>
      </c>
      <c r="I347" s="2" t="s">
        <v>299</v>
      </c>
      <c r="J347" s="2" t="s">
        <v>5</v>
      </c>
      <c r="K347" s="2">
        <v>220302.19457062599</v>
      </c>
      <c r="L347" s="2">
        <v>105940.35138954601</v>
      </c>
      <c r="M347" s="16">
        <f>IF(ISERROR(VLOOKUP(A347,BW_2021_04_19!A:K,11,FALSE))=TRUE,(IF(ISERROR(VLOOKUP((CONCATENATE(ROUND(C347,0),"-",ROUND(B347-0.1,1))),BW_2021_04_19!A:K,11,FALSE))=TRUE,(IF(ISERROR(VLOOKUP((CONCATENATE(ROUND(C347,0),"-",ROUND(B347+0.1,1))),BW_2021_04_19!A:K,11,FALSE))=TRUE,(IF(ISERROR(VLOOKUP((CONCATENATE(ROUND(C347,0),"-",ROUND(B347-0.2,1))),BW_2021_04_19!A:K,11,FALSE))=TRUE, (IF(ISERROR(VLOOKUP((CONCATENATE(ROUND(C347,0),"-",ROUND(B347+0.2,1))),BW_2021_04_19!A:K,11,FALSE))=TRUE,"0",VLOOKUP((CONCATENATE(ROUND(C347,0),"-",ROUND(B347+0.2,1))),BW_2021_04_19!A:K,11,FALSE))),VLOOKUP((CONCATENATE(ROUND(C347,0),"-",ROUND(B347-0.2,1))),BW_2021_04_19!A:K,11,FALSE))),VLOOKUP((CONCATENATE(ROUND(C347,0),"-",ROUND(B347+0.1,1))),BW_2021_04_19!A:K,11,FALSE))),VLOOKUP((CONCATENATE(ROUND(C347,0),"-",ROUND(B347-0.1,1))),BW_2021_04_19!A:K,11,FALSE))),VLOOKUP(A347,BW_2021_04_19!A:K,11,FALSE))</f>
        <v>257336.65726937601</v>
      </c>
      <c r="N347" s="16">
        <f t="shared" si="170"/>
        <v>257336.65726937601</v>
      </c>
      <c r="O347" s="16">
        <f t="shared" si="171"/>
        <v>0</v>
      </c>
      <c r="P347" s="16">
        <f>IF(O347="0","0",O347*1000/Proben_Infos!$J$3*Proben_Infos!$K$3*(0.05/Proben_Infos!$L$3)*(0.001/Proben_Infos!$M$3))</f>
        <v>0</v>
      </c>
      <c r="Q347" s="16">
        <f>ROUND(100/Proben_Infos!$H$3*P347,0)</f>
        <v>0</v>
      </c>
      <c r="R347" s="16">
        <f>B347+Proben_Infos!$D$3</f>
        <v>26.462367563103701</v>
      </c>
      <c r="S347" s="16" t="str">
        <f t="shared" si="172"/>
        <v>59-26.5</v>
      </c>
      <c r="T347" s="16">
        <f t="shared" si="173"/>
        <v>881</v>
      </c>
      <c r="U347" s="16">
        <f>F347+Proben_Infos!$G$3</f>
        <v>2441.8466978762299</v>
      </c>
      <c r="V347" s="16">
        <f t="shared" si="174"/>
        <v>55.4</v>
      </c>
      <c r="W347" s="16" t="str">
        <f t="shared" si="175"/>
        <v>GC_PBMZ_59_RI_2442</v>
      </c>
      <c r="X347" s="16">
        <f>Proben_Infos!$A$3</f>
        <v>72100736</v>
      </c>
      <c r="Y347" s="16" t="str">
        <f>IF(ISNA(VLOOKUP(D347,Proben_Infos!C:E,3,0)),"",VLOOKUP(D347,Proben_Infos!C:E,3,0))</f>
        <v/>
      </c>
      <c r="Z347" s="16" t="str">
        <f t="shared" si="176"/>
        <v>59-26.5</v>
      </c>
      <c r="AA347" s="16" t="str">
        <f t="shared" si="177"/>
        <v>59-26.6</v>
      </c>
      <c r="AB347" s="16" t="str">
        <f t="shared" si="178"/>
        <v>59-26.4</v>
      </c>
      <c r="AC347" s="16" t="str">
        <f t="shared" si="179"/>
        <v>59-26.7</v>
      </c>
      <c r="AD347" s="16" t="str">
        <f t="shared" si="180"/>
        <v>59-26.3</v>
      </c>
      <c r="AE347" s="16">
        <f t="shared" si="181"/>
        <v>0</v>
      </c>
      <c r="AF347" s="16" t="str">
        <f t="shared" si="182"/>
        <v>GC_PBMZ_59_RI_2442</v>
      </c>
      <c r="AG347" s="16" t="str">
        <f t="shared" si="183"/>
        <v/>
      </c>
      <c r="AH347" s="16" t="str">
        <f t="shared" si="184"/>
        <v/>
      </c>
      <c r="AI347" s="16" t="str">
        <f>IF(ISNA(VLOOKUP(D347,Proben_Infos!L:O,3,0)),"",VLOOKUP(D347,Proben_Infos!L:O,3,0))</f>
        <v/>
      </c>
      <c r="AJ347" s="16">
        <f t="shared" si="185"/>
        <v>6</v>
      </c>
      <c r="AK347" s="16">
        <f t="shared" si="186"/>
        <v>5</v>
      </c>
      <c r="AL347" s="16">
        <f t="shared" si="187"/>
        <v>4</v>
      </c>
      <c r="AM347" s="16">
        <f t="shared" si="169"/>
        <v>3</v>
      </c>
      <c r="AN347" s="16">
        <f t="shared" si="188"/>
        <v>2</v>
      </c>
      <c r="AO347" s="16">
        <f t="shared" si="189"/>
        <v>6</v>
      </c>
      <c r="AP347" s="16">
        <f t="shared" si="167"/>
        <v>6</v>
      </c>
    </row>
    <row r="348" spans="1:42" x14ac:dyDescent="0.25">
      <c r="A348" s="16" t="str">
        <f t="shared" si="168"/>
        <v>251-26.5</v>
      </c>
      <c r="B348" s="2">
        <v>26.496944328267698</v>
      </c>
      <c r="C348" s="2">
        <v>250.90000915527301</v>
      </c>
      <c r="D348" s="2" t="s">
        <v>1635</v>
      </c>
      <c r="E348" s="2">
        <v>2155</v>
      </c>
      <c r="F348" s="2">
        <v>2446.0863645392001</v>
      </c>
      <c r="G348" s="2">
        <v>52.833688412762903</v>
      </c>
      <c r="H348" s="2" t="s">
        <v>1636</v>
      </c>
      <c r="I348" s="2" t="s">
        <v>1637</v>
      </c>
      <c r="J348" s="2" t="s">
        <v>5</v>
      </c>
      <c r="K348" s="2">
        <v>42322.994906238899</v>
      </c>
      <c r="L348" s="2">
        <v>12612.9120863383</v>
      </c>
      <c r="M348" s="16" t="str">
        <f>IF(ISERROR(VLOOKUP(A348,BW_2021_04_19!A:K,11,FALSE))=TRUE,(IF(ISERROR(VLOOKUP((CONCATENATE(ROUND(C348,0),"-",ROUND(B348-0.1,1))),BW_2021_04_19!A:K,11,FALSE))=TRUE,(IF(ISERROR(VLOOKUP((CONCATENATE(ROUND(C348,0),"-",ROUND(B348+0.1,1))),BW_2021_04_19!A:K,11,FALSE))=TRUE,(IF(ISERROR(VLOOKUP((CONCATENATE(ROUND(C348,0),"-",ROUND(B348-0.2,1))),BW_2021_04_19!A:K,11,FALSE))=TRUE, (IF(ISERROR(VLOOKUP((CONCATENATE(ROUND(C348,0),"-",ROUND(B348+0.2,1))),BW_2021_04_19!A:K,11,FALSE))=TRUE,"0",VLOOKUP((CONCATENATE(ROUND(C348,0),"-",ROUND(B348+0.2,1))),BW_2021_04_19!A:K,11,FALSE))),VLOOKUP((CONCATENATE(ROUND(C348,0),"-",ROUND(B348-0.2,1))),BW_2021_04_19!A:K,11,FALSE))),VLOOKUP((CONCATENATE(ROUND(C348,0),"-",ROUND(B348+0.1,1))),BW_2021_04_19!A:K,11,FALSE))),VLOOKUP((CONCATENATE(ROUND(C348,0),"-",ROUND(B348-0.1,1))),BW_2021_04_19!A:K,11,FALSE))),VLOOKUP(A348,BW_2021_04_19!A:K,11,FALSE))</f>
        <v>0</v>
      </c>
      <c r="N348" s="16" t="str">
        <f t="shared" si="170"/>
        <v>0</v>
      </c>
      <c r="O348" s="16">
        <f t="shared" si="171"/>
        <v>42323</v>
      </c>
      <c r="P348" s="16">
        <f>IF(O348="0","0",O348*1000/Proben_Infos!$J$3*Proben_Infos!$K$3*(0.05/Proben_Infos!$L$3)*(0.001/Proben_Infos!$M$3))</f>
        <v>169292</v>
      </c>
      <c r="Q348" s="16">
        <f>ROUND(100/Proben_Infos!$H$3*P348,0)</f>
        <v>4</v>
      </c>
      <c r="R348" s="16">
        <f>B348+Proben_Infos!$D$3</f>
        <v>26.489044328267699</v>
      </c>
      <c r="S348" s="16" t="str">
        <f t="shared" si="172"/>
        <v>251-26.5</v>
      </c>
      <c r="T348" s="16">
        <f t="shared" si="173"/>
        <v>2155</v>
      </c>
      <c r="U348" s="16">
        <f>F348+Proben_Infos!$G$3</f>
        <v>2445.0863645392001</v>
      </c>
      <c r="V348" s="16">
        <f t="shared" si="174"/>
        <v>52.8</v>
      </c>
      <c r="W348" s="16" t="str">
        <f t="shared" si="175"/>
        <v>GC_PBMZ_251_RI_2445</v>
      </c>
      <c r="X348" s="16">
        <f>Proben_Infos!$A$3</f>
        <v>72100736</v>
      </c>
      <c r="Y348" s="16" t="str">
        <f>IF(ISNA(VLOOKUP(D348,Proben_Infos!C:E,3,0)),"",VLOOKUP(D348,Proben_Infos!C:E,3,0))</f>
        <v/>
      </c>
      <c r="Z348" s="16" t="str">
        <f t="shared" si="176"/>
        <v>251-26.5</v>
      </c>
      <c r="AA348" s="16" t="str">
        <f t="shared" si="177"/>
        <v>251-26.6</v>
      </c>
      <c r="AB348" s="16" t="str">
        <f t="shared" si="178"/>
        <v>251-26.4</v>
      </c>
      <c r="AC348" s="16" t="str">
        <f t="shared" si="179"/>
        <v>251-26.7</v>
      </c>
      <c r="AD348" s="16" t="str">
        <f t="shared" si="180"/>
        <v>251-26.3</v>
      </c>
      <c r="AE348" s="16">
        <f t="shared" si="181"/>
        <v>4</v>
      </c>
      <c r="AF348" s="16" t="str">
        <f t="shared" si="182"/>
        <v>GC_PBMZ_251_RI_2445</v>
      </c>
      <c r="AG348" s="16" t="str">
        <f t="shared" si="183"/>
        <v/>
      </c>
      <c r="AH348" s="16" t="str">
        <f t="shared" si="184"/>
        <v/>
      </c>
      <c r="AI348" s="16" t="str">
        <f>IF(ISNA(VLOOKUP(D348,Proben_Infos!L:O,3,0)),"",VLOOKUP(D348,Proben_Infos!L:O,3,0))</f>
        <v/>
      </c>
      <c r="AJ348" s="16" t="str">
        <f t="shared" si="185"/>
        <v/>
      </c>
      <c r="AK348" s="16">
        <f t="shared" si="186"/>
        <v>5</v>
      </c>
      <c r="AL348" s="16">
        <f t="shared" si="187"/>
        <v>4</v>
      </c>
      <c r="AM348" s="16">
        <f t="shared" si="169"/>
        <v>3</v>
      </c>
      <c r="AN348" s="16">
        <f t="shared" si="188"/>
        <v>2</v>
      </c>
      <c r="AO348" s="16">
        <f t="shared" si="189"/>
        <v>5</v>
      </c>
      <c r="AP348" s="16">
        <f t="shared" si="167"/>
        <v>5</v>
      </c>
    </row>
    <row r="349" spans="1:42" x14ac:dyDescent="0.25">
      <c r="A349" s="16" t="str">
        <f t="shared" si="168"/>
        <v>145-26.5</v>
      </c>
      <c r="B349" s="2">
        <v>26.5281367452524</v>
      </c>
      <c r="C349" s="2">
        <v>145</v>
      </c>
      <c r="D349" s="2" t="s">
        <v>1910</v>
      </c>
      <c r="E349" s="2">
        <v>1593</v>
      </c>
      <c r="F349" s="2">
        <v>2449.8744187812199</v>
      </c>
      <c r="G349" s="2">
        <v>62.713936805209102</v>
      </c>
      <c r="H349" s="2" t="s">
        <v>1911</v>
      </c>
      <c r="I349" s="2" t="s">
        <v>375</v>
      </c>
      <c r="J349" s="2" t="s">
        <v>5</v>
      </c>
      <c r="K349" s="2">
        <v>81757.971012302805</v>
      </c>
      <c r="L349" s="2">
        <v>17463.490711242601</v>
      </c>
      <c r="M349" s="16" t="str">
        <f>IF(ISERROR(VLOOKUP(A349,BW_2021_04_19!A:K,11,FALSE))=TRUE,(IF(ISERROR(VLOOKUP((CONCATENATE(ROUND(C349,0),"-",ROUND(B349-0.1,1))),BW_2021_04_19!A:K,11,FALSE))=TRUE,(IF(ISERROR(VLOOKUP((CONCATENATE(ROUND(C349,0),"-",ROUND(B349+0.1,1))),BW_2021_04_19!A:K,11,FALSE))=TRUE,(IF(ISERROR(VLOOKUP((CONCATENATE(ROUND(C349,0),"-",ROUND(B349-0.2,1))),BW_2021_04_19!A:K,11,FALSE))=TRUE, (IF(ISERROR(VLOOKUP((CONCATENATE(ROUND(C349,0),"-",ROUND(B349+0.2,1))),BW_2021_04_19!A:K,11,FALSE))=TRUE,"0",VLOOKUP((CONCATENATE(ROUND(C349,0),"-",ROUND(B349+0.2,1))),BW_2021_04_19!A:K,11,FALSE))),VLOOKUP((CONCATENATE(ROUND(C349,0),"-",ROUND(B349-0.2,1))),BW_2021_04_19!A:K,11,FALSE))),VLOOKUP((CONCATENATE(ROUND(C349,0),"-",ROUND(B349+0.1,1))),BW_2021_04_19!A:K,11,FALSE))),VLOOKUP((CONCATENATE(ROUND(C349,0),"-",ROUND(B349-0.1,1))),BW_2021_04_19!A:K,11,FALSE))),VLOOKUP(A349,BW_2021_04_19!A:K,11,FALSE))</f>
        <v>0</v>
      </c>
      <c r="N349" s="16" t="str">
        <f t="shared" si="170"/>
        <v>0</v>
      </c>
      <c r="O349" s="16">
        <f t="shared" si="171"/>
        <v>81758</v>
      </c>
      <c r="P349" s="16">
        <f>IF(O349="0","0",O349*1000/Proben_Infos!$J$3*Proben_Infos!$K$3*(0.05/Proben_Infos!$L$3)*(0.001/Proben_Infos!$M$3))</f>
        <v>327032</v>
      </c>
      <c r="Q349" s="16">
        <f>ROUND(100/Proben_Infos!$H$3*P349,0)</f>
        <v>7</v>
      </c>
      <c r="R349" s="16">
        <f>B349+Proben_Infos!$D$3</f>
        <v>26.520236745252401</v>
      </c>
      <c r="S349" s="16" t="str">
        <f t="shared" si="172"/>
        <v>145-26.5</v>
      </c>
      <c r="T349" s="16">
        <f t="shared" si="173"/>
        <v>1593</v>
      </c>
      <c r="U349" s="16">
        <f>F349+Proben_Infos!$G$3</f>
        <v>2448.8744187812199</v>
      </c>
      <c r="V349" s="16">
        <f t="shared" si="174"/>
        <v>62.7</v>
      </c>
      <c r="W349" s="16" t="str">
        <f t="shared" si="175"/>
        <v>GC_PBMZ_145_RI_2449</v>
      </c>
      <c r="X349" s="16">
        <f>Proben_Infos!$A$3</f>
        <v>72100736</v>
      </c>
      <c r="Y349" s="16" t="str">
        <f>IF(ISNA(VLOOKUP(D349,Proben_Infos!C:E,3,0)),"",VLOOKUP(D349,Proben_Infos!C:E,3,0))</f>
        <v/>
      </c>
      <c r="Z349" s="16" t="str">
        <f t="shared" si="176"/>
        <v>145-26.5</v>
      </c>
      <c r="AA349" s="16" t="str">
        <f t="shared" si="177"/>
        <v>145-26.6</v>
      </c>
      <c r="AB349" s="16" t="str">
        <f t="shared" si="178"/>
        <v>145-26.4</v>
      </c>
      <c r="AC349" s="16" t="str">
        <f t="shared" si="179"/>
        <v>145-26.7</v>
      </c>
      <c r="AD349" s="16" t="str">
        <f t="shared" si="180"/>
        <v>145-26.3</v>
      </c>
      <c r="AE349" s="16">
        <f t="shared" si="181"/>
        <v>7</v>
      </c>
      <c r="AF349" s="16" t="str">
        <f t="shared" si="182"/>
        <v>GC_PBMZ_145_RI_2449</v>
      </c>
      <c r="AG349" s="16" t="str">
        <f t="shared" si="183"/>
        <v/>
      </c>
      <c r="AH349" s="16" t="str">
        <f t="shared" si="184"/>
        <v/>
      </c>
      <c r="AI349" s="16" t="str">
        <f>IF(ISNA(VLOOKUP(D349,Proben_Infos!L:O,3,0)),"",VLOOKUP(D349,Proben_Infos!L:O,3,0))</f>
        <v/>
      </c>
      <c r="AJ349" s="16" t="str">
        <f t="shared" si="185"/>
        <v/>
      </c>
      <c r="AK349" s="16">
        <f t="shared" si="186"/>
        <v>5</v>
      </c>
      <c r="AL349" s="16">
        <f t="shared" si="187"/>
        <v>4</v>
      </c>
      <c r="AM349" s="16">
        <f t="shared" si="169"/>
        <v>3</v>
      </c>
      <c r="AN349" s="16">
        <f t="shared" si="188"/>
        <v>2</v>
      </c>
      <c r="AO349" s="16">
        <f t="shared" si="189"/>
        <v>5</v>
      </c>
      <c r="AP349" s="16">
        <f t="shared" si="167"/>
        <v>5</v>
      </c>
    </row>
    <row r="350" spans="1:42" x14ac:dyDescent="0.25">
      <c r="A350" s="16" t="str">
        <f t="shared" si="168"/>
        <v>112-26.8</v>
      </c>
      <c r="B350" s="2">
        <v>26.805285160091</v>
      </c>
      <c r="C350" s="2">
        <v>112</v>
      </c>
      <c r="D350" s="2" t="s">
        <v>881</v>
      </c>
      <c r="E350" s="2">
        <v>1279</v>
      </c>
      <c r="F350" s="2">
        <v>2483.5317409763102</v>
      </c>
      <c r="G350" s="2">
        <v>53.242685173011502</v>
      </c>
      <c r="H350" s="2" t="s">
        <v>882</v>
      </c>
      <c r="I350" s="2" t="s">
        <v>883</v>
      </c>
      <c r="J350" s="2" t="s">
        <v>5</v>
      </c>
      <c r="K350" s="2">
        <v>169297.869088979</v>
      </c>
      <c r="L350" s="2">
        <v>36976.503034787602</v>
      </c>
      <c r="M350" s="16" t="str">
        <f>IF(ISERROR(VLOOKUP(A350,BW_2021_04_19!A:K,11,FALSE))=TRUE,(IF(ISERROR(VLOOKUP((CONCATENATE(ROUND(C350,0),"-",ROUND(B350-0.1,1))),BW_2021_04_19!A:K,11,FALSE))=TRUE,(IF(ISERROR(VLOOKUP((CONCATENATE(ROUND(C350,0),"-",ROUND(B350+0.1,1))),BW_2021_04_19!A:K,11,FALSE))=TRUE,(IF(ISERROR(VLOOKUP((CONCATENATE(ROUND(C350,0),"-",ROUND(B350-0.2,1))),BW_2021_04_19!A:K,11,FALSE))=TRUE, (IF(ISERROR(VLOOKUP((CONCATENATE(ROUND(C350,0),"-",ROUND(B350+0.2,1))),BW_2021_04_19!A:K,11,FALSE))=TRUE,"0",VLOOKUP((CONCATENATE(ROUND(C350,0),"-",ROUND(B350+0.2,1))),BW_2021_04_19!A:K,11,FALSE))),VLOOKUP((CONCATENATE(ROUND(C350,0),"-",ROUND(B350-0.2,1))),BW_2021_04_19!A:K,11,FALSE))),VLOOKUP((CONCATENATE(ROUND(C350,0),"-",ROUND(B350+0.1,1))),BW_2021_04_19!A:K,11,FALSE))),VLOOKUP((CONCATENATE(ROUND(C350,0),"-",ROUND(B350-0.1,1))),BW_2021_04_19!A:K,11,FALSE))),VLOOKUP(A350,BW_2021_04_19!A:K,11,FALSE))</f>
        <v>0</v>
      </c>
      <c r="N350" s="16" t="str">
        <f t="shared" si="170"/>
        <v>0</v>
      </c>
      <c r="O350" s="16">
        <f t="shared" si="171"/>
        <v>169298</v>
      </c>
      <c r="P350" s="16">
        <f>IF(O350="0","0",O350*1000/Proben_Infos!$J$3*Proben_Infos!$K$3*(0.05/Proben_Infos!$L$3)*(0.001/Proben_Infos!$M$3))</f>
        <v>677192</v>
      </c>
      <c r="Q350" s="16">
        <f>ROUND(100/Proben_Infos!$H$3*P350,0)</f>
        <v>15</v>
      </c>
      <c r="R350" s="16">
        <f>B350+Proben_Infos!$D$3</f>
        <v>26.797385160091</v>
      </c>
      <c r="S350" s="16" t="str">
        <f t="shared" si="172"/>
        <v>112-26.8</v>
      </c>
      <c r="T350" s="16">
        <f t="shared" si="173"/>
        <v>1279</v>
      </c>
      <c r="U350" s="16">
        <f>F350+Proben_Infos!$G$3</f>
        <v>2482.5317409763102</v>
      </c>
      <c r="V350" s="16">
        <f t="shared" si="174"/>
        <v>53.2</v>
      </c>
      <c r="W350" s="16" t="str">
        <f t="shared" si="175"/>
        <v>GC_PBMZ_112_RI_2483</v>
      </c>
      <c r="X350" s="16">
        <f>Proben_Infos!$A$3</f>
        <v>72100736</v>
      </c>
      <c r="Y350" s="16" t="str">
        <f>IF(ISNA(VLOOKUP(D350,Proben_Infos!C:E,3,0)),"",VLOOKUP(D350,Proben_Infos!C:E,3,0))</f>
        <v/>
      </c>
      <c r="Z350" s="16" t="str">
        <f t="shared" si="176"/>
        <v>112-26.8</v>
      </c>
      <c r="AA350" s="16" t="str">
        <f t="shared" si="177"/>
        <v>112-26.9</v>
      </c>
      <c r="AB350" s="16" t="str">
        <f t="shared" si="178"/>
        <v>112-26.7</v>
      </c>
      <c r="AC350" s="16" t="str">
        <f t="shared" si="179"/>
        <v>112-27</v>
      </c>
      <c r="AD350" s="16" t="str">
        <f t="shared" si="180"/>
        <v>112-26.6</v>
      </c>
      <c r="AE350" s="16">
        <f t="shared" si="181"/>
        <v>15</v>
      </c>
      <c r="AF350" s="16" t="str">
        <f t="shared" si="182"/>
        <v>GC_PBMZ_112_RI_2483</v>
      </c>
      <c r="AG350" s="16" t="str">
        <f t="shared" si="183"/>
        <v/>
      </c>
      <c r="AH350" s="16" t="str">
        <f t="shared" si="184"/>
        <v/>
      </c>
      <c r="AI350" s="16" t="str">
        <f>IF(ISNA(VLOOKUP(D350,Proben_Infos!L:O,3,0)),"",VLOOKUP(D350,Proben_Infos!L:O,3,0))</f>
        <v/>
      </c>
      <c r="AJ350" s="16" t="str">
        <f t="shared" si="185"/>
        <v/>
      </c>
      <c r="AK350" s="16">
        <f t="shared" si="186"/>
        <v>5</v>
      </c>
      <c r="AL350" s="16">
        <f t="shared" si="187"/>
        <v>4</v>
      </c>
      <c r="AM350" s="16">
        <f t="shared" si="169"/>
        <v>3</v>
      </c>
      <c r="AN350" s="16">
        <f t="shared" si="188"/>
        <v>2</v>
      </c>
      <c r="AO350" s="16">
        <f t="shared" si="189"/>
        <v>5</v>
      </c>
      <c r="AP350" s="16">
        <f t="shared" si="167"/>
        <v>5</v>
      </c>
    </row>
    <row r="351" spans="1:42" x14ac:dyDescent="0.25">
      <c r="A351" s="16" t="str">
        <f t="shared" si="168"/>
        <v>55-26.8</v>
      </c>
      <c r="B351" s="2">
        <v>26.813262602713401</v>
      </c>
      <c r="C351" s="2">
        <v>55</v>
      </c>
      <c r="D351" s="2" t="s">
        <v>892</v>
      </c>
      <c r="F351" s="2">
        <v>2484.5005336601498</v>
      </c>
      <c r="G351" s="2">
        <v>65.908848308345</v>
      </c>
      <c r="H351" s="2" t="s">
        <v>1912</v>
      </c>
      <c r="I351" s="2" t="s">
        <v>726</v>
      </c>
      <c r="J351" s="2" t="s">
        <v>1767</v>
      </c>
      <c r="K351" s="2">
        <v>827758.40229870996</v>
      </c>
      <c r="L351" s="2">
        <v>91179.718049568502</v>
      </c>
      <c r="M351" s="16" t="str">
        <f>IF(ISERROR(VLOOKUP(A351,BW_2021_04_19!A:K,11,FALSE))=TRUE,(IF(ISERROR(VLOOKUP((CONCATENATE(ROUND(C351,0),"-",ROUND(B351-0.1,1))),BW_2021_04_19!A:K,11,FALSE))=TRUE,(IF(ISERROR(VLOOKUP((CONCATENATE(ROUND(C351,0),"-",ROUND(B351+0.1,1))),BW_2021_04_19!A:K,11,FALSE))=TRUE,(IF(ISERROR(VLOOKUP((CONCATENATE(ROUND(C351,0),"-",ROUND(B351-0.2,1))),BW_2021_04_19!A:K,11,FALSE))=TRUE, (IF(ISERROR(VLOOKUP((CONCATENATE(ROUND(C351,0),"-",ROUND(B351+0.2,1))),BW_2021_04_19!A:K,11,FALSE))=TRUE,"0",VLOOKUP((CONCATENATE(ROUND(C351,0),"-",ROUND(B351+0.2,1))),BW_2021_04_19!A:K,11,FALSE))),VLOOKUP((CONCATENATE(ROUND(C351,0),"-",ROUND(B351-0.2,1))),BW_2021_04_19!A:K,11,FALSE))),VLOOKUP((CONCATENATE(ROUND(C351,0),"-",ROUND(B351+0.1,1))),BW_2021_04_19!A:K,11,FALSE))),VLOOKUP((CONCATENATE(ROUND(C351,0),"-",ROUND(B351-0.1,1))),BW_2021_04_19!A:K,11,FALSE))),VLOOKUP(A351,BW_2021_04_19!A:K,11,FALSE))</f>
        <v>0</v>
      </c>
      <c r="N351" s="16" t="str">
        <f t="shared" si="170"/>
        <v>0</v>
      </c>
      <c r="O351" s="16">
        <f t="shared" si="171"/>
        <v>827758</v>
      </c>
      <c r="P351" s="16">
        <f>IF(O351="0","0",O351*1000/Proben_Infos!$J$3*Proben_Infos!$K$3*(0.05/Proben_Infos!$L$3)*(0.001/Proben_Infos!$M$3))</f>
        <v>3311032</v>
      </c>
      <c r="Q351" s="16">
        <f>ROUND(100/Proben_Infos!$H$3*P351,0)</f>
        <v>75</v>
      </c>
      <c r="R351" s="16">
        <f>B351+Proben_Infos!$D$3</f>
        <v>26.805362602713402</v>
      </c>
      <c r="S351" s="16" t="str">
        <f t="shared" si="172"/>
        <v>55-26.8</v>
      </c>
      <c r="T351" s="16" t="str">
        <f t="shared" si="173"/>
        <v/>
      </c>
      <c r="U351" s="16">
        <f>F351+Proben_Infos!$G$3</f>
        <v>2483.5005336601498</v>
      </c>
      <c r="V351" s="16">
        <f t="shared" si="174"/>
        <v>65.900000000000006</v>
      </c>
      <c r="W351" s="16" t="str">
        <f t="shared" si="175"/>
        <v>GC_PBMZ_55_RI_2484</v>
      </c>
      <c r="X351" s="16">
        <f>Proben_Infos!$A$3</f>
        <v>72100736</v>
      </c>
      <c r="Y351" s="16" t="str">
        <f>IF(ISNA(VLOOKUP(D351,Proben_Infos!C:E,3,0)),"",VLOOKUP(D351,Proben_Infos!C:E,3,0))</f>
        <v/>
      </c>
      <c r="Z351" s="16" t="str">
        <f t="shared" si="176"/>
        <v>55-26.8</v>
      </c>
      <c r="AA351" s="16" t="str">
        <f t="shared" si="177"/>
        <v>55-26.9</v>
      </c>
      <c r="AB351" s="16" t="str">
        <f t="shared" si="178"/>
        <v>55-26.7</v>
      </c>
      <c r="AC351" s="16" t="str">
        <f t="shared" si="179"/>
        <v>55-27</v>
      </c>
      <c r="AD351" s="16" t="str">
        <f t="shared" si="180"/>
        <v>55-26.6</v>
      </c>
      <c r="AE351" s="16">
        <f t="shared" si="181"/>
        <v>75</v>
      </c>
      <c r="AF351" s="16" t="str">
        <f t="shared" si="182"/>
        <v>GC_PBMZ_55_RI_2484</v>
      </c>
      <c r="AG351" s="16" t="str">
        <f t="shared" si="183"/>
        <v/>
      </c>
      <c r="AH351" s="16" t="str">
        <f t="shared" si="184"/>
        <v/>
      </c>
      <c r="AI351" s="16" t="str">
        <f>IF(ISNA(VLOOKUP(D351,Proben_Infos!L:O,3,0)),"",VLOOKUP(D351,Proben_Infos!L:O,3,0))</f>
        <v/>
      </c>
      <c r="AJ351" s="16" t="str">
        <f t="shared" si="185"/>
        <v/>
      </c>
      <c r="AK351" s="16">
        <f t="shared" si="186"/>
        <v>5</v>
      </c>
      <c r="AL351" s="16" t="str">
        <f t="shared" si="187"/>
        <v/>
      </c>
      <c r="AM351" s="16">
        <f t="shared" si="169"/>
        <v>3</v>
      </c>
      <c r="AN351" s="16">
        <f t="shared" si="188"/>
        <v>2</v>
      </c>
      <c r="AO351" s="16">
        <f t="shared" si="189"/>
        <v>5</v>
      </c>
      <c r="AP351" s="16">
        <f t="shared" si="167"/>
        <v>5</v>
      </c>
    </row>
    <row r="352" spans="1:42" x14ac:dyDescent="0.25">
      <c r="A352" s="16" t="str">
        <f t="shared" si="168"/>
        <v>55-26.8</v>
      </c>
      <c r="B352" s="2">
        <v>26.813418316001101</v>
      </c>
      <c r="C352" s="2">
        <v>55.099998474121101</v>
      </c>
      <c r="D352" s="2" t="s">
        <v>1638</v>
      </c>
      <c r="E352" s="2">
        <v>915</v>
      </c>
      <c r="F352" s="2">
        <v>2484.5194437170499</v>
      </c>
      <c r="G352" s="2">
        <v>67.150929884833999</v>
      </c>
      <c r="H352" s="2" t="s">
        <v>1639</v>
      </c>
      <c r="I352" s="2" t="s">
        <v>245</v>
      </c>
      <c r="J352" s="2" t="s">
        <v>5</v>
      </c>
      <c r="K352" s="2">
        <v>790718.00496802502</v>
      </c>
      <c r="L352" s="2">
        <v>91155.616856679801</v>
      </c>
      <c r="M352" s="16" t="str">
        <f>IF(ISERROR(VLOOKUP(A352,BW_2021_04_19!A:K,11,FALSE))=TRUE,(IF(ISERROR(VLOOKUP((CONCATENATE(ROUND(C352,0),"-",ROUND(B352-0.1,1))),BW_2021_04_19!A:K,11,FALSE))=TRUE,(IF(ISERROR(VLOOKUP((CONCATENATE(ROUND(C352,0),"-",ROUND(B352+0.1,1))),BW_2021_04_19!A:K,11,FALSE))=TRUE,(IF(ISERROR(VLOOKUP((CONCATENATE(ROUND(C352,0),"-",ROUND(B352-0.2,1))),BW_2021_04_19!A:K,11,FALSE))=TRUE, (IF(ISERROR(VLOOKUP((CONCATENATE(ROUND(C352,0),"-",ROUND(B352+0.2,1))),BW_2021_04_19!A:K,11,FALSE))=TRUE,"0",VLOOKUP((CONCATENATE(ROUND(C352,0),"-",ROUND(B352+0.2,1))),BW_2021_04_19!A:K,11,FALSE))),VLOOKUP((CONCATENATE(ROUND(C352,0),"-",ROUND(B352-0.2,1))),BW_2021_04_19!A:K,11,FALSE))),VLOOKUP((CONCATENATE(ROUND(C352,0),"-",ROUND(B352+0.1,1))),BW_2021_04_19!A:K,11,FALSE))),VLOOKUP((CONCATENATE(ROUND(C352,0),"-",ROUND(B352-0.1,1))),BW_2021_04_19!A:K,11,FALSE))),VLOOKUP(A352,BW_2021_04_19!A:K,11,FALSE))</f>
        <v>0</v>
      </c>
      <c r="N352" s="16" t="str">
        <f t="shared" si="170"/>
        <v>0</v>
      </c>
      <c r="O352" s="16">
        <f t="shared" si="171"/>
        <v>790718</v>
      </c>
      <c r="P352" s="16">
        <f>IF(O352="0","0",O352*1000/Proben_Infos!$J$3*Proben_Infos!$K$3*(0.05/Proben_Infos!$L$3)*(0.001/Proben_Infos!$M$3))</f>
        <v>3162872</v>
      </c>
      <c r="Q352" s="16">
        <f>ROUND(100/Proben_Infos!$H$3*P352,0)</f>
        <v>71</v>
      </c>
      <c r="R352" s="16">
        <f>B352+Proben_Infos!$D$3</f>
        <v>26.805518316001102</v>
      </c>
      <c r="S352" s="16" t="str">
        <f t="shared" si="172"/>
        <v>55-26.8</v>
      </c>
      <c r="T352" s="16">
        <f t="shared" si="173"/>
        <v>915</v>
      </c>
      <c r="U352" s="16">
        <f>F352+Proben_Infos!$G$3</f>
        <v>2483.5194437170499</v>
      </c>
      <c r="V352" s="16">
        <f t="shared" si="174"/>
        <v>67.2</v>
      </c>
      <c r="W352" s="16" t="str">
        <f t="shared" si="175"/>
        <v>GC_PBMZ_55_RI_2484</v>
      </c>
      <c r="X352" s="16">
        <f>Proben_Infos!$A$3</f>
        <v>72100736</v>
      </c>
      <c r="Y352" s="16" t="str">
        <f>IF(ISNA(VLOOKUP(D352,Proben_Infos!C:E,3,0)),"",VLOOKUP(D352,Proben_Infos!C:E,3,0))</f>
        <v/>
      </c>
      <c r="Z352" s="16" t="str">
        <f t="shared" si="176"/>
        <v>55-26.8</v>
      </c>
      <c r="AA352" s="16" t="str">
        <f t="shared" si="177"/>
        <v>55-26.9</v>
      </c>
      <c r="AB352" s="16" t="str">
        <f t="shared" si="178"/>
        <v>55-26.7</v>
      </c>
      <c r="AC352" s="16" t="str">
        <f t="shared" si="179"/>
        <v>55-27</v>
      </c>
      <c r="AD352" s="16" t="str">
        <f t="shared" si="180"/>
        <v>55-26.6</v>
      </c>
      <c r="AE352" s="16">
        <f t="shared" si="181"/>
        <v>71</v>
      </c>
      <c r="AF352" s="16" t="str">
        <f t="shared" si="182"/>
        <v>GC_PBMZ_55_RI_2484</v>
      </c>
      <c r="AG352" s="16" t="str">
        <f t="shared" si="183"/>
        <v/>
      </c>
      <c r="AH352" s="16" t="str">
        <f t="shared" si="184"/>
        <v/>
      </c>
      <c r="AI352" s="16" t="str">
        <f>IF(ISNA(VLOOKUP(D352,Proben_Infos!L:O,3,0)),"",VLOOKUP(D352,Proben_Infos!L:O,3,0))</f>
        <v/>
      </c>
      <c r="AJ352" s="16" t="str">
        <f t="shared" si="185"/>
        <v/>
      </c>
      <c r="AK352" s="16">
        <f t="shared" si="186"/>
        <v>5</v>
      </c>
      <c r="AL352" s="16">
        <f t="shared" si="187"/>
        <v>4</v>
      </c>
      <c r="AM352" s="16">
        <f t="shared" si="169"/>
        <v>3</v>
      </c>
      <c r="AN352" s="16">
        <f t="shared" si="188"/>
        <v>2</v>
      </c>
      <c r="AO352" s="16">
        <f t="shared" si="189"/>
        <v>5</v>
      </c>
      <c r="AP352" s="16">
        <f t="shared" si="167"/>
        <v>5</v>
      </c>
    </row>
    <row r="353" spans="1:42" x14ac:dyDescent="0.25">
      <c r="A353" s="16" t="str">
        <f t="shared" si="168"/>
        <v>207-26.9</v>
      </c>
      <c r="B353" s="2">
        <v>26.9051069901845</v>
      </c>
      <c r="C353" s="2">
        <v>206.90000915527301</v>
      </c>
      <c r="D353" s="2" t="s">
        <v>266</v>
      </c>
      <c r="E353" s="2">
        <v>2499</v>
      </c>
      <c r="F353" s="2">
        <v>2495.6542548269399</v>
      </c>
      <c r="G353" s="2">
        <v>52.867847964957498</v>
      </c>
      <c r="H353" s="2" t="s">
        <v>267</v>
      </c>
      <c r="I353" s="2" t="s">
        <v>268</v>
      </c>
      <c r="J353" s="2" t="s">
        <v>18</v>
      </c>
      <c r="K353" s="2">
        <v>159355.62870676399</v>
      </c>
      <c r="L353" s="2">
        <v>20444.998597736099</v>
      </c>
      <c r="M353" s="16" t="str">
        <f>IF(ISERROR(VLOOKUP(A353,BW_2021_04_19!A:K,11,FALSE))=TRUE,(IF(ISERROR(VLOOKUP((CONCATENATE(ROUND(C353,0),"-",ROUND(B353-0.1,1))),BW_2021_04_19!A:K,11,FALSE))=TRUE,(IF(ISERROR(VLOOKUP((CONCATENATE(ROUND(C353,0),"-",ROUND(B353+0.1,1))),BW_2021_04_19!A:K,11,FALSE))=TRUE,(IF(ISERROR(VLOOKUP((CONCATENATE(ROUND(C353,0),"-",ROUND(B353-0.2,1))),BW_2021_04_19!A:K,11,FALSE))=TRUE, (IF(ISERROR(VLOOKUP((CONCATENATE(ROUND(C353,0),"-",ROUND(B353+0.2,1))),BW_2021_04_19!A:K,11,FALSE))=TRUE,"0",VLOOKUP((CONCATENATE(ROUND(C353,0),"-",ROUND(B353+0.2,1))),BW_2021_04_19!A:K,11,FALSE))),VLOOKUP((CONCATENATE(ROUND(C353,0),"-",ROUND(B353-0.2,1))),BW_2021_04_19!A:K,11,FALSE))),VLOOKUP((CONCATENATE(ROUND(C353,0),"-",ROUND(B353+0.1,1))),BW_2021_04_19!A:K,11,FALSE))),VLOOKUP((CONCATENATE(ROUND(C353,0),"-",ROUND(B353-0.1,1))),BW_2021_04_19!A:K,11,FALSE))),VLOOKUP(A353,BW_2021_04_19!A:K,11,FALSE))</f>
        <v>0</v>
      </c>
      <c r="N353" s="16" t="str">
        <f t="shared" si="170"/>
        <v>0</v>
      </c>
      <c r="O353" s="16">
        <f t="shared" si="171"/>
        <v>159356</v>
      </c>
      <c r="P353" s="16">
        <f>IF(O353="0","0",O353*1000/Proben_Infos!$J$3*Proben_Infos!$K$3*(0.05/Proben_Infos!$L$3)*(0.001/Proben_Infos!$M$3))</f>
        <v>637424</v>
      </c>
      <c r="Q353" s="16">
        <f>ROUND(100/Proben_Infos!$H$3*P353,0)</f>
        <v>14</v>
      </c>
      <c r="R353" s="16">
        <f>B353+Proben_Infos!$D$3</f>
        <v>26.8972069901845</v>
      </c>
      <c r="S353" s="16" t="str">
        <f t="shared" si="172"/>
        <v>207-26.9</v>
      </c>
      <c r="T353" s="16">
        <f t="shared" si="173"/>
        <v>2499</v>
      </c>
      <c r="U353" s="16">
        <f>F353+Proben_Infos!$G$3</f>
        <v>2494.6542548269399</v>
      </c>
      <c r="V353" s="16">
        <f t="shared" si="174"/>
        <v>52.9</v>
      </c>
      <c r="W353" s="16" t="str">
        <f t="shared" si="175"/>
        <v>GC_PBMZ_207_RI_2495</v>
      </c>
      <c r="X353" s="16">
        <f>Proben_Infos!$A$3</f>
        <v>72100736</v>
      </c>
      <c r="Y353" s="16" t="str">
        <f>IF(ISNA(VLOOKUP(D353,Proben_Infos!C:E,3,0)),"",VLOOKUP(D353,Proben_Infos!C:E,3,0))</f>
        <v/>
      </c>
      <c r="Z353" s="16" t="str">
        <f t="shared" si="176"/>
        <v>207-26.9</v>
      </c>
      <c r="AA353" s="16" t="str">
        <f t="shared" si="177"/>
        <v>207-27</v>
      </c>
      <c r="AB353" s="16" t="str">
        <f t="shared" si="178"/>
        <v>207-26.8</v>
      </c>
      <c r="AC353" s="16" t="str">
        <f t="shared" si="179"/>
        <v>207-27.1</v>
      </c>
      <c r="AD353" s="16" t="str">
        <f t="shared" si="180"/>
        <v>207-26.7</v>
      </c>
      <c r="AE353" s="16">
        <f t="shared" si="181"/>
        <v>14</v>
      </c>
      <c r="AF353" s="16" t="str">
        <f t="shared" si="182"/>
        <v>GC_PBMZ_207_RI_2495</v>
      </c>
      <c r="AG353" s="16" t="str">
        <f t="shared" si="183"/>
        <v/>
      </c>
      <c r="AH353" s="16" t="str">
        <f t="shared" si="184"/>
        <v>T</v>
      </c>
      <c r="AI353" s="16" t="str">
        <f>IF(ISNA(VLOOKUP(D353,Proben_Infos!L:O,3,0)),"",VLOOKUP(D353,Proben_Infos!L:O,3,0))</f>
        <v/>
      </c>
      <c r="AJ353" s="16" t="str">
        <f t="shared" si="185"/>
        <v/>
      </c>
      <c r="AK353" s="16">
        <f t="shared" si="186"/>
        <v>5</v>
      </c>
      <c r="AL353" s="16" t="str">
        <f t="shared" si="187"/>
        <v/>
      </c>
      <c r="AM353" s="16" t="str">
        <f t="shared" si="169"/>
        <v/>
      </c>
      <c r="AN353" s="16">
        <f t="shared" si="188"/>
        <v>2</v>
      </c>
      <c r="AO353" s="16">
        <f t="shared" si="189"/>
        <v>5</v>
      </c>
      <c r="AP353" s="16">
        <f t="shared" si="167"/>
        <v>5</v>
      </c>
    </row>
    <row r="354" spans="1:42" x14ac:dyDescent="0.25">
      <c r="A354" s="16" t="str">
        <f t="shared" si="168"/>
        <v>88-26.9</v>
      </c>
      <c r="B354" s="2">
        <v>26.9253700233347</v>
      </c>
      <c r="C354" s="2">
        <v>88</v>
      </c>
      <c r="D354" s="2" t="s">
        <v>1640</v>
      </c>
      <c r="E354" s="2">
        <v>2064</v>
      </c>
      <c r="F354" s="2">
        <v>2498.1150281847199</v>
      </c>
      <c r="G354" s="2">
        <v>62.8041287737882</v>
      </c>
      <c r="H354" s="2" t="s">
        <v>1641</v>
      </c>
      <c r="I354" s="2" t="s">
        <v>697</v>
      </c>
      <c r="J354" s="2" t="s">
        <v>5</v>
      </c>
      <c r="K354" s="2">
        <v>162130.993092964</v>
      </c>
      <c r="L354" s="2">
        <v>82835.994107155202</v>
      </c>
      <c r="M354" s="16" t="str">
        <f>IF(ISERROR(VLOOKUP(A354,BW_2021_04_19!A:K,11,FALSE))=TRUE,(IF(ISERROR(VLOOKUP((CONCATENATE(ROUND(C354,0),"-",ROUND(B354-0.1,1))),BW_2021_04_19!A:K,11,FALSE))=TRUE,(IF(ISERROR(VLOOKUP((CONCATENATE(ROUND(C354,0),"-",ROUND(B354+0.1,1))),BW_2021_04_19!A:K,11,FALSE))=TRUE,(IF(ISERROR(VLOOKUP((CONCATENATE(ROUND(C354,0),"-",ROUND(B354-0.2,1))),BW_2021_04_19!A:K,11,FALSE))=TRUE, (IF(ISERROR(VLOOKUP((CONCATENATE(ROUND(C354,0),"-",ROUND(B354+0.2,1))),BW_2021_04_19!A:K,11,FALSE))=TRUE,"0",VLOOKUP((CONCATENATE(ROUND(C354,0),"-",ROUND(B354+0.2,1))),BW_2021_04_19!A:K,11,FALSE))),VLOOKUP((CONCATENATE(ROUND(C354,0),"-",ROUND(B354-0.2,1))),BW_2021_04_19!A:K,11,FALSE))),VLOOKUP((CONCATENATE(ROUND(C354,0),"-",ROUND(B354+0.1,1))),BW_2021_04_19!A:K,11,FALSE))),VLOOKUP((CONCATENATE(ROUND(C354,0),"-",ROUND(B354-0.1,1))),BW_2021_04_19!A:K,11,FALSE))),VLOOKUP(A354,BW_2021_04_19!A:K,11,FALSE))</f>
        <v>0</v>
      </c>
      <c r="N354" s="16" t="str">
        <f t="shared" si="170"/>
        <v>0</v>
      </c>
      <c r="O354" s="16">
        <f t="shared" si="171"/>
        <v>162131</v>
      </c>
      <c r="P354" s="16">
        <f>IF(O354="0","0",O354*1000/Proben_Infos!$J$3*Proben_Infos!$K$3*(0.05/Proben_Infos!$L$3)*(0.001/Proben_Infos!$M$3))</f>
        <v>648524</v>
      </c>
      <c r="Q354" s="16">
        <f>ROUND(100/Proben_Infos!$H$3*P354,0)</f>
        <v>15</v>
      </c>
      <c r="R354" s="16">
        <f>B354+Proben_Infos!$D$3</f>
        <v>26.917470023334701</v>
      </c>
      <c r="S354" s="16" t="str">
        <f t="shared" si="172"/>
        <v>88-26.9</v>
      </c>
      <c r="T354" s="16">
        <f t="shared" si="173"/>
        <v>2064</v>
      </c>
      <c r="U354" s="16">
        <f>F354+Proben_Infos!$G$3</f>
        <v>2497.1150281847199</v>
      </c>
      <c r="V354" s="16">
        <f t="shared" si="174"/>
        <v>62.8</v>
      </c>
      <c r="W354" s="16" t="str">
        <f t="shared" si="175"/>
        <v>GC_PBMZ_88_RI_2497</v>
      </c>
      <c r="X354" s="16">
        <f>Proben_Infos!$A$3</f>
        <v>72100736</v>
      </c>
      <c r="Y354" s="16" t="str">
        <f>IF(ISNA(VLOOKUP(D354,Proben_Infos!C:E,3,0)),"",VLOOKUP(D354,Proben_Infos!C:E,3,0))</f>
        <v/>
      </c>
      <c r="Z354" s="16" t="str">
        <f t="shared" si="176"/>
        <v>88-26.9</v>
      </c>
      <c r="AA354" s="16" t="str">
        <f t="shared" si="177"/>
        <v>88-27</v>
      </c>
      <c r="AB354" s="16" t="str">
        <f t="shared" si="178"/>
        <v>88-26.8</v>
      </c>
      <c r="AC354" s="16" t="str">
        <f t="shared" si="179"/>
        <v>88-27.1</v>
      </c>
      <c r="AD354" s="16" t="str">
        <f t="shared" si="180"/>
        <v>88-26.7</v>
      </c>
      <c r="AE354" s="16">
        <f t="shared" si="181"/>
        <v>15</v>
      </c>
      <c r="AF354" s="16" t="str">
        <f t="shared" si="182"/>
        <v>GC_PBMZ_88_RI_2497</v>
      </c>
      <c r="AG354" s="16" t="str">
        <f t="shared" si="183"/>
        <v/>
      </c>
      <c r="AH354" s="16" t="str">
        <f t="shared" si="184"/>
        <v/>
      </c>
      <c r="AI354" s="16" t="str">
        <f>IF(ISNA(VLOOKUP(D354,Proben_Infos!L:O,3,0)),"",VLOOKUP(D354,Proben_Infos!L:O,3,0))</f>
        <v/>
      </c>
      <c r="AJ354" s="16" t="str">
        <f t="shared" si="185"/>
        <v/>
      </c>
      <c r="AK354" s="16">
        <f t="shared" si="186"/>
        <v>5</v>
      </c>
      <c r="AL354" s="16">
        <f t="shared" si="187"/>
        <v>4</v>
      </c>
      <c r="AM354" s="16">
        <f t="shared" si="169"/>
        <v>3</v>
      </c>
      <c r="AN354" s="16">
        <f t="shared" si="188"/>
        <v>2</v>
      </c>
      <c r="AO354" s="16">
        <f t="shared" si="189"/>
        <v>5</v>
      </c>
      <c r="AP354" s="16">
        <f t="shared" si="167"/>
        <v>5</v>
      </c>
    </row>
    <row r="355" spans="1:42" x14ac:dyDescent="0.25">
      <c r="A355" s="16" t="str">
        <f t="shared" si="168"/>
        <v>167-26.9</v>
      </c>
      <c r="B355" s="2">
        <v>26.948093344982301</v>
      </c>
      <c r="C355" s="2">
        <v>167</v>
      </c>
      <c r="D355" s="2" t="s">
        <v>1642</v>
      </c>
      <c r="E355" s="2">
        <v>2906</v>
      </c>
      <c r="F355" s="2">
        <v>2500.8745826944601</v>
      </c>
      <c r="G355" s="2">
        <v>56.592642435336003</v>
      </c>
      <c r="H355" s="2" t="s">
        <v>1643</v>
      </c>
      <c r="I355" s="2" t="s">
        <v>1644</v>
      </c>
      <c r="J355" s="2" t="s">
        <v>5</v>
      </c>
      <c r="K355" s="2">
        <v>302582.52098061302</v>
      </c>
      <c r="L355" s="2">
        <v>163598.95419567899</v>
      </c>
      <c r="M355" s="16" t="str">
        <f>IF(ISERROR(VLOOKUP(A355,BW_2021_04_19!A:K,11,FALSE))=TRUE,(IF(ISERROR(VLOOKUP((CONCATENATE(ROUND(C355,0),"-",ROUND(B355-0.1,1))),BW_2021_04_19!A:K,11,FALSE))=TRUE,(IF(ISERROR(VLOOKUP((CONCATENATE(ROUND(C355,0),"-",ROUND(B355+0.1,1))),BW_2021_04_19!A:K,11,FALSE))=TRUE,(IF(ISERROR(VLOOKUP((CONCATENATE(ROUND(C355,0),"-",ROUND(B355-0.2,1))),BW_2021_04_19!A:K,11,FALSE))=TRUE, (IF(ISERROR(VLOOKUP((CONCATENATE(ROUND(C355,0),"-",ROUND(B355+0.2,1))),BW_2021_04_19!A:K,11,FALSE))=TRUE,"0",VLOOKUP((CONCATENATE(ROUND(C355,0),"-",ROUND(B355+0.2,1))),BW_2021_04_19!A:K,11,FALSE))),VLOOKUP((CONCATENATE(ROUND(C355,0),"-",ROUND(B355-0.2,1))),BW_2021_04_19!A:K,11,FALSE))),VLOOKUP((CONCATENATE(ROUND(C355,0),"-",ROUND(B355+0.1,1))),BW_2021_04_19!A:K,11,FALSE))),VLOOKUP((CONCATENATE(ROUND(C355,0),"-",ROUND(B355-0.1,1))),BW_2021_04_19!A:K,11,FALSE))),VLOOKUP(A355,BW_2021_04_19!A:K,11,FALSE))</f>
        <v>0</v>
      </c>
      <c r="N355" s="16" t="str">
        <f t="shared" si="170"/>
        <v>0</v>
      </c>
      <c r="O355" s="16">
        <f t="shared" si="171"/>
        <v>302583</v>
      </c>
      <c r="P355" s="16">
        <f>IF(O355="0","0",O355*1000/Proben_Infos!$J$3*Proben_Infos!$K$3*(0.05/Proben_Infos!$L$3)*(0.001/Proben_Infos!$M$3))</f>
        <v>1210332</v>
      </c>
      <c r="Q355" s="16">
        <f>ROUND(100/Proben_Infos!$H$3*P355,0)</f>
        <v>27</v>
      </c>
      <c r="R355" s="16">
        <f>B355+Proben_Infos!$D$3</f>
        <v>26.940193344982301</v>
      </c>
      <c r="S355" s="16" t="str">
        <f t="shared" si="172"/>
        <v>167-26.9</v>
      </c>
      <c r="T355" s="16">
        <f t="shared" si="173"/>
        <v>2906</v>
      </c>
      <c r="U355" s="16">
        <f>F355+Proben_Infos!$G$3</f>
        <v>2499.8745826944601</v>
      </c>
      <c r="V355" s="16">
        <f t="shared" si="174"/>
        <v>56.6</v>
      </c>
      <c r="W355" s="16" t="str">
        <f t="shared" si="175"/>
        <v>GC_PBMZ_167_RI_2500</v>
      </c>
      <c r="X355" s="16">
        <f>Proben_Infos!$A$3</f>
        <v>72100736</v>
      </c>
      <c r="Y355" s="16" t="str">
        <f>IF(ISNA(VLOOKUP(D355,Proben_Infos!C:E,3,0)),"",VLOOKUP(D355,Proben_Infos!C:E,3,0))</f>
        <v/>
      </c>
      <c r="Z355" s="16" t="str">
        <f t="shared" si="176"/>
        <v>167-26.9</v>
      </c>
      <c r="AA355" s="16" t="str">
        <f t="shared" si="177"/>
        <v>167-27</v>
      </c>
      <c r="AB355" s="16" t="str">
        <f t="shared" si="178"/>
        <v>167-26.8</v>
      </c>
      <c r="AC355" s="16" t="str">
        <f t="shared" si="179"/>
        <v>167-27.1</v>
      </c>
      <c r="AD355" s="16" t="str">
        <f t="shared" si="180"/>
        <v>167-26.7</v>
      </c>
      <c r="AE355" s="16">
        <f t="shared" si="181"/>
        <v>27</v>
      </c>
      <c r="AF355" s="16" t="str">
        <f t="shared" si="182"/>
        <v>GC_PBMZ_167_RI_2500</v>
      </c>
      <c r="AG355" s="16" t="str">
        <f t="shared" si="183"/>
        <v/>
      </c>
      <c r="AH355" s="16" t="str">
        <f t="shared" si="184"/>
        <v/>
      </c>
      <c r="AI355" s="16" t="str">
        <f>IF(ISNA(VLOOKUP(D355,Proben_Infos!L:O,3,0)),"",VLOOKUP(D355,Proben_Infos!L:O,3,0))</f>
        <v/>
      </c>
      <c r="AJ355" s="16" t="str">
        <f t="shared" si="185"/>
        <v/>
      </c>
      <c r="AK355" s="16">
        <f t="shared" si="186"/>
        <v>5</v>
      </c>
      <c r="AL355" s="16">
        <f t="shared" si="187"/>
        <v>4</v>
      </c>
      <c r="AM355" s="16">
        <f t="shared" si="169"/>
        <v>3</v>
      </c>
      <c r="AN355" s="16">
        <f t="shared" si="188"/>
        <v>2</v>
      </c>
      <c r="AO355" s="16">
        <f t="shared" si="189"/>
        <v>5</v>
      </c>
      <c r="AP355" s="16">
        <f t="shared" si="167"/>
        <v>5</v>
      </c>
    </row>
    <row r="356" spans="1:42" x14ac:dyDescent="0.25">
      <c r="A356" s="16" t="str">
        <f t="shared" si="168"/>
        <v>69-27</v>
      </c>
      <c r="B356" s="2">
        <v>26.9557863930631</v>
      </c>
      <c r="C356" s="2">
        <v>69</v>
      </c>
      <c r="D356" s="2" t="s">
        <v>462</v>
      </c>
      <c r="E356" s="2">
        <v>2495</v>
      </c>
      <c r="F356" s="2">
        <v>2501.8088380755298</v>
      </c>
      <c r="G356" s="2">
        <v>50.152096350119301</v>
      </c>
      <c r="H356" s="2" t="s">
        <v>463</v>
      </c>
      <c r="I356" s="2" t="s">
        <v>464</v>
      </c>
      <c r="J356" s="2" t="s">
        <v>18</v>
      </c>
      <c r="K356" s="2">
        <v>1049773.9892003001</v>
      </c>
      <c r="L356" s="2">
        <v>151047.332383773</v>
      </c>
      <c r="M356" s="16" t="str">
        <f>IF(ISERROR(VLOOKUP(A356,BW_2021_04_19!A:K,11,FALSE))=TRUE,(IF(ISERROR(VLOOKUP((CONCATENATE(ROUND(C356,0),"-",ROUND(B356-0.1,1))),BW_2021_04_19!A:K,11,FALSE))=TRUE,(IF(ISERROR(VLOOKUP((CONCATENATE(ROUND(C356,0),"-",ROUND(B356+0.1,1))),BW_2021_04_19!A:K,11,FALSE))=TRUE,(IF(ISERROR(VLOOKUP((CONCATENATE(ROUND(C356,0),"-",ROUND(B356-0.2,1))),BW_2021_04_19!A:K,11,FALSE))=TRUE, (IF(ISERROR(VLOOKUP((CONCATENATE(ROUND(C356,0),"-",ROUND(B356+0.2,1))),BW_2021_04_19!A:K,11,FALSE))=TRUE,"0",VLOOKUP((CONCATENATE(ROUND(C356,0),"-",ROUND(B356+0.2,1))),BW_2021_04_19!A:K,11,FALSE))),VLOOKUP((CONCATENATE(ROUND(C356,0),"-",ROUND(B356-0.2,1))),BW_2021_04_19!A:K,11,FALSE))),VLOOKUP((CONCATENATE(ROUND(C356,0),"-",ROUND(B356+0.1,1))),BW_2021_04_19!A:K,11,FALSE))),VLOOKUP((CONCATENATE(ROUND(C356,0),"-",ROUND(B356-0.1,1))),BW_2021_04_19!A:K,11,FALSE))),VLOOKUP(A356,BW_2021_04_19!A:K,11,FALSE))</f>
        <v>0</v>
      </c>
      <c r="N356" s="16" t="str">
        <f t="shared" si="170"/>
        <v>0</v>
      </c>
      <c r="O356" s="16">
        <f t="shared" si="171"/>
        <v>1049774</v>
      </c>
      <c r="P356" s="16">
        <f>IF(O356="0","0",O356*1000/Proben_Infos!$J$3*Proben_Infos!$K$3*(0.05/Proben_Infos!$L$3)*(0.001/Proben_Infos!$M$3))</f>
        <v>4199096</v>
      </c>
      <c r="Q356" s="16">
        <f>ROUND(100/Proben_Infos!$H$3*P356,0)</f>
        <v>94</v>
      </c>
      <c r="R356" s="16">
        <f>B356+Proben_Infos!$D$3</f>
        <v>26.947886393063101</v>
      </c>
      <c r="S356" s="16" t="str">
        <f t="shared" si="172"/>
        <v>69-26.9</v>
      </c>
      <c r="T356" s="16">
        <f t="shared" si="173"/>
        <v>2495</v>
      </c>
      <c r="U356" s="16">
        <f>F356+Proben_Infos!$G$3</f>
        <v>2500.8088380755298</v>
      </c>
      <c r="V356" s="16">
        <f t="shared" si="174"/>
        <v>50.2</v>
      </c>
      <c r="W356" s="16" t="str">
        <f t="shared" si="175"/>
        <v>GC_PBMZ_69_RI_2501</v>
      </c>
      <c r="X356" s="16">
        <f>Proben_Infos!$A$3</f>
        <v>72100736</v>
      </c>
      <c r="Y356" s="16" t="str">
        <f>IF(ISNA(VLOOKUP(D356,Proben_Infos!C:E,3,0)),"",VLOOKUP(D356,Proben_Infos!C:E,3,0))</f>
        <v/>
      </c>
      <c r="Z356" s="16" t="str">
        <f t="shared" si="176"/>
        <v>69-26.9</v>
      </c>
      <c r="AA356" s="16" t="str">
        <f t="shared" si="177"/>
        <v>69-27</v>
      </c>
      <c r="AB356" s="16" t="str">
        <f t="shared" si="178"/>
        <v>69-26.8</v>
      </c>
      <c r="AC356" s="16" t="str">
        <f t="shared" si="179"/>
        <v>69-27.1</v>
      </c>
      <c r="AD356" s="16" t="str">
        <f t="shared" si="180"/>
        <v>69-26.7</v>
      </c>
      <c r="AE356" s="16">
        <f t="shared" si="181"/>
        <v>94</v>
      </c>
      <c r="AF356" s="16" t="str">
        <f t="shared" si="182"/>
        <v>GC_PBMZ_69_RI_2501</v>
      </c>
      <c r="AG356" s="16" t="str">
        <f t="shared" si="183"/>
        <v/>
      </c>
      <c r="AH356" s="16" t="str">
        <f t="shared" si="184"/>
        <v>T</v>
      </c>
      <c r="AI356" s="16" t="str">
        <f>IF(ISNA(VLOOKUP(D356,Proben_Infos!L:O,3,0)),"",VLOOKUP(D356,Proben_Infos!L:O,3,0))</f>
        <v/>
      </c>
      <c r="AJ356" s="16" t="str">
        <f t="shared" si="185"/>
        <v/>
      </c>
      <c r="AK356" s="16">
        <f t="shared" si="186"/>
        <v>5</v>
      </c>
      <c r="AL356" s="16" t="str">
        <f t="shared" si="187"/>
        <v/>
      </c>
      <c r="AM356" s="16" t="str">
        <f t="shared" si="169"/>
        <v/>
      </c>
      <c r="AN356" s="16">
        <f t="shared" si="188"/>
        <v>2</v>
      </c>
      <c r="AO356" s="16">
        <f t="shared" si="189"/>
        <v>5</v>
      </c>
      <c r="AP356" s="16">
        <f t="shared" si="167"/>
        <v>5</v>
      </c>
    </row>
    <row r="357" spans="1:42" x14ac:dyDescent="0.25">
      <c r="A357" s="16" t="str">
        <f t="shared" si="168"/>
        <v>185-27.1</v>
      </c>
      <c r="B357" s="2">
        <v>27.089374435130502</v>
      </c>
      <c r="C357" s="2">
        <v>185</v>
      </c>
      <c r="D357" s="2" t="s">
        <v>1645</v>
      </c>
      <c r="E357" s="2">
        <v>2454</v>
      </c>
      <c r="F357" s="2">
        <v>2518.03197171998</v>
      </c>
      <c r="G357" s="2">
        <v>51.023678158641502</v>
      </c>
      <c r="H357" s="2" t="s">
        <v>1646</v>
      </c>
      <c r="I357" s="2" t="s">
        <v>701</v>
      </c>
      <c r="J357" s="2" t="s">
        <v>5</v>
      </c>
      <c r="K357" s="2">
        <v>135801.49267898101</v>
      </c>
      <c r="L357" s="2">
        <v>41187.867255126701</v>
      </c>
      <c r="M357" s="16" t="str">
        <f>IF(ISERROR(VLOOKUP(A357,BW_2021_04_19!A:K,11,FALSE))=TRUE,(IF(ISERROR(VLOOKUP((CONCATENATE(ROUND(C357,0),"-",ROUND(B357-0.1,1))),BW_2021_04_19!A:K,11,FALSE))=TRUE,(IF(ISERROR(VLOOKUP((CONCATENATE(ROUND(C357,0),"-",ROUND(B357+0.1,1))),BW_2021_04_19!A:K,11,FALSE))=TRUE,(IF(ISERROR(VLOOKUP((CONCATENATE(ROUND(C357,0),"-",ROUND(B357-0.2,1))),BW_2021_04_19!A:K,11,FALSE))=TRUE, (IF(ISERROR(VLOOKUP((CONCATENATE(ROUND(C357,0),"-",ROUND(B357+0.2,1))),BW_2021_04_19!A:K,11,FALSE))=TRUE,"0",VLOOKUP((CONCATENATE(ROUND(C357,0),"-",ROUND(B357+0.2,1))),BW_2021_04_19!A:K,11,FALSE))),VLOOKUP((CONCATENATE(ROUND(C357,0),"-",ROUND(B357-0.2,1))),BW_2021_04_19!A:K,11,FALSE))),VLOOKUP((CONCATENATE(ROUND(C357,0),"-",ROUND(B357+0.1,1))),BW_2021_04_19!A:K,11,FALSE))),VLOOKUP((CONCATENATE(ROUND(C357,0),"-",ROUND(B357-0.1,1))),BW_2021_04_19!A:K,11,FALSE))),VLOOKUP(A357,BW_2021_04_19!A:K,11,FALSE))</f>
        <v>0</v>
      </c>
      <c r="N357" s="16" t="str">
        <f t="shared" si="170"/>
        <v>0</v>
      </c>
      <c r="O357" s="16">
        <f t="shared" si="171"/>
        <v>135801</v>
      </c>
      <c r="P357" s="16">
        <f>IF(O357="0","0",O357*1000/Proben_Infos!$J$3*Proben_Infos!$K$3*(0.05/Proben_Infos!$L$3)*(0.001/Proben_Infos!$M$3))</f>
        <v>543204</v>
      </c>
      <c r="Q357" s="16">
        <f>ROUND(100/Proben_Infos!$H$3*P357,0)</f>
        <v>12</v>
      </c>
      <c r="R357" s="16">
        <f>B357+Proben_Infos!$D$3</f>
        <v>27.081474435130502</v>
      </c>
      <c r="S357" s="16" t="str">
        <f t="shared" si="172"/>
        <v>185-27.1</v>
      </c>
      <c r="T357" s="16">
        <f t="shared" si="173"/>
        <v>2454</v>
      </c>
      <c r="U357" s="16">
        <f>F357+Proben_Infos!$G$3</f>
        <v>2517.03197171998</v>
      </c>
      <c r="V357" s="16">
        <f t="shared" si="174"/>
        <v>51</v>
      </c>
      <c r="W357" s="16" t="str">
        <f t="shared" si="175"/>
        <v>GC_PBMZ_185_RI_2517</v>
      </c>
      <c r="X357" s="16">
        <f>Proben_Infos!$A$3</f>
        <v>72100736</v>
      </c>
      <c r="Y357" s="16" t="str">
        <f>IF(ISNA(VLOOKUP(D357,Proben_Infos!C:E,3,0)),"",VLOOKUP(D357,Proben_Infos!C:E,3,0))</f>
        <v/>
      </c>
      <c r="Z357" s="16" t="str">
        <f t="shared" si="176"/>
        <v>185-27.1</v>
      </c>
      <c r="AA357" s="16" t="str">
        <f t="shared" si="177"/>
        <v>185-27.2</v>
      </c>
      <c r="AB357" s="16" t="str">
        <f t="shared" si="178"/>
        <v>185-27</v>
      </c>
      <c r="AC357" s="16" t="str">
        <f t="shared" si="179"/>
        <v>185-27.3</v>
      </c>
      <c r="AD357" s="16" t="str">
        <f t="shared" si="180"/>
        <v>185-26.9</v>
      </c>
      <c r="AE357" s="16">
        <f t="shared" si="181"/>
        <v>12</v>
      </c>
      <c r="AF357" s="16" t="str">
        <f t="shared" si="182"/>
        <v>GC_PBMZ_185_RI_2517</v>
      </c>
      <c r="AG357" s="16" t="str">
        <f t="shared" si="183"/>
        <v/>
      </c>
      <c r="AH357" s="16" t="str">
        <f t="shared" si="184"/>
        <v/>
      </c>
      <c r="AI357" s="16" t="str">
        <f>IF(ISNA(VLOOKUP(D357,Proben_Infos!L:O,3,0)),"",VLOOKUP(D357,Proben_Infos!L:O,3,0))</f>
        <v/>
      </c>
      <c r="AJ357" s="16" t="str">
        <f t="shared" si="185"/>
        <v/>
      </c>
      <c r="AK357" s="16">
        <f t="shared" si="186"/>
        <v>5</v>
      </c>
      <c r="AL357" s="16" t="str">
        <f t="shared" si="187"/>
        <v/>
      </c>
      <c r="AM357" s="16">
        <f t="shared" si="169"/>
        <v>3</v>
      </c>
      <c r="AN357" s="16">
        <f t="shared" si="188"/>
        <v>2</v>
      </c>
      <c r="AO357" s="16">
        <f t="shared" si="189"/>
        <v>5</v>
      </c>
      <c r="AP357" s="16">
        <f>IF(OR(O357&lt;10000,Y357="Säule",Y357="BW",Y357="IS"),6,
IF(G357&lt;80,5,
IF(AND(ABS(E357-U357)&gt;100,NOT(E357="")),4,
IF(AND(AI357="x",NOT(E357="")),1,
IF(AND(OR(J357="NIST20.L",J357="NIST17.L",J357="NIST11.L",J357="SWGDRUG.L",J357="WILEY275.L",J357="HPPEST.L",J357="PMW_TOX2.L",J357="ENVI96.L"),NOT(E357="")),3,
IF(E357="",4,2))))))</f>
        <v>5</v>
      </c>
    </row>
    <row r="358" spans="1:42" x14ac:dyDescent="0.25">
      <c r="A358" s="16" t="str">
        <f t="shared" si="168"/>
        <v>111-27.1</v>
      </c>
      <c r="B358" s="2">
        <v>27.117925260451099</v>
      </c>
      <c r="C358" s="2">
        <v>111.09999847412099</v>
      </c>
      <c r="D358" s="2" t="s">
        <v>292</v>
      </c>
      <c r="E358" s="2">
        <v>1049</v>
      </c>
      <c r="F358" s="2">
        <v>2521.4992270795701</v>
      </c>
      <c r="G358" s="2">
        <v>61.491657231847803</v>
      </c>
      <c r="H358" s="2" t="s">
        <v>293</v>
      </c>
      <c r="I358" s="2" t="s">
        <v>247</v>
      </c>
      <c r="J358" s="2" t="s">
        <v>5</v>
      </c>
      <c r="K358" s="2">
        <v>565190.93013634998</v>
      </c>
      <c r="L358" s="2">
        <v>36130.419227817198</v>
      </c>
      <c r="M358" s="16" t="str">
        <f>IF(ISERROR(VLOOKUP(A358,BW_2021_04_19!A:K,11,FALSE))=TRUE,(IF(ISERROR(VLOOKUP((CONCATENATE(ROUND(C358,0),"-",ROUND(B358-0.1,1))),BW_2021_04_19!A:K,11,FALSE))=TRUE,(IF(ISERROR(VLOOKUP((CONCATENATE(ROUND(C358,0),"-",ROUND(B358+0.1,1))),BW_2021_04_19!A:K,11,FALSE))=TRUE,(IF(ISERROR(VLOOKUP((CONCATENATE(ROUND(C358,0),"-",ROUND(B358-0.2,1))),BW_2021_04_19!A:K,11,FALSE))=TRUE, (IF(ISERROR(VLOOKUP((CONCATENATE(ROUND(C358,0),"-",ROUND(B358+0.2,1))),BW_2021_04_19!A:K,11,FALSE))=TRUE,"0",VLOOKUP((CONCATENATE(ROUND(C358,0),"-",ROUND(B358+0.2,1))),BW_2021_04_19!A:K,11,FALSE))),VLOOKUP((CONCATENATE(ROUND(C358,0),"-",ROUND(B358-0.2,1))),BW_2021_04_19!A:K,11,FALSE))),VLOOKUP((CONCATENATE(ROUND(C358,0),"-",ROUND(B358+0.1,1))),BW_2021_04_19!A:K,11,FALSE))),VLOOKUP((CONCATENATE(ROUND(C358,0),"-",ROUND(B358-0.1,1))),BW_2021_04_19!A:K,11,FALSE))),VLOOKUP(A358,BW_2021_04_19!A:K,11,FALSE))</f>
        <v>0</v>
      </c>
      <c r="N358" s="16" t="str">
        <f t="shared" si="170"/>
        <v>0</v>
      </c>
      <c r="O358" s="16">
        <f t="shared" si="171"/>
        <v>565191</v>
      </c>
      <c r="P358" s="16">
        <f>IF(O358="0","0",O358*1000/Proben_Infos!$J$3*Proben_Infos!$K$3*(0.05/Proben_Infos!$L$3)*(0.001/Proben_Infos!$M$3))</f>
        <v>2260764</v>
      </c>
      <c r="Q358" s="16">
        <f>ROUND(100/Proben_Infos!$H$3*P358,0)</f>
        <v>51</v>
      </c>
      <c r="R358" s="16">
        <f>B358+Proben_Infos!$D$3</f>
        <v>27.110025260451099</v>
      </c>
      <c r="S358" s="16" t="str">
        <f t="shared" si="172"/>
        <v>111-27.1</v>
      </c>
      <c r="T358" s="16">
        <f t="shared" si="173"/>
        <v>1049</v>
      </c>
      <c r="U358" s="16">
        <f>F358+Proben_Infos!$G$3</f>
        <v>2520.4992270795701</v>
      </c>
      <c r="V358" s="16">
        <f t="shared" si="174"/>
        <v>61.5</v>
      </c>
      <c r="W358" s="16" t="str">
        <f t="shared" si="175"/>
        <v>GC_PBMZ_111_RI_2520</v>
      </c>
      <c r="X358" s="16">
        <f>Proben_Infos!$A$3</f>
        <v>72100736</v>
      </c>
      <c r="Y358" s="16" t="str">
        <f>IF(ISNA(VLOOKUP(D358,Proben_Infos!C:E,3,0)),"",VLOOKUP(D358,Proben_Infos!C:E,3,0))</f>
        <v/>
      </c>
      <c r="Z358" s="16" t="str">
        <f t="shared" si="176"/>
        <v>111-27.1</v>
      </c>
      <c r="AA358" s="16" t="str">
        <f t="shared" si="177"/>
        <v>111-27.2</v>
      </c>
      <c r="AB358" s="16" t="str">
        <f t="shared" si="178"/>
        <v>111-27</v>
      </c>
      <c r="AC358" s="16" t="str">
        <f t="shared" si="179"/>
        <v>111-27.3</v>
      </c>
      <c r="AD358" s="16" t="str">
        <f t="shared" si="180"/>
        <v>111-26.9</v>
      </c>
      <c r="AE358" s="16">
        <f t="shared" si="181"/>
        <v>51</v>
      </c>
      <c r="AF358" s="16" t="str">
        <f t="shared" si="182"/>
        <v>GC_PBMZ_111_RI_2520</v>
      </c>
      <c r="AG358" s="16" t="str">
        <f t="shared" si="183"/>
        <v/>
      </c>
      <c r="AH358" s="16" t="str">
        <f t="shared" si="184"/>
        <v/>
      </c>
      <c r="AI358" s="16" t="str">
        <f>IF(ISNA(VLOOKUP(D358,Proben_Infos!L:O,3,0)),"",VLOOKUP(D358,Proben_Infos!L:O,3,0))</f>
        <v/>
      </c>
      <c r="AJ358" s="16" t="str">
        <f t="shared" si="185"/>
        <v/>
      </c>
      <c r="AK358" s="16">
        <f t="shared" si="186"/>
        <v>5</v>
      </c>
      <c r="AL358" s="16">
        <f t="shared" si="187"/>
        <v>4</v>
      </c>
      <c r="AM358" s="16">
        <f t="shared" si="169"/>
        <v>3</v>
      </c>
      <c r="AN358" s="16">
        <f t="shared" si="188"/>
        <v>2</v>
      </c>
      <c r="AO358" s="16">
        <f t="shared" si="189"/>
        <v>5</v>
      </c>
      <c r="AP358" s="16">
        <f t="shared" si="167"/>
        <v>5</v>
      </c>
    </row>
    <row r="359" spans="1:42" x14ac:dyDescent="0.25">
      <c r="A359" s="16" t="str">
        <f t="shared" si="168"/>
        <v>201-27.4</v>
      </c>
      <c r="B359" s="2">
        <v>27.422070715219199</v>
      </c>
      <c r="C359" s="2">
        <v>201</v>
      </c>
      <c r="D359" s="2" t="s">
        <v>1647</v>
      </c>
      <c r="E359" s="2">
        <v>2189</v>
      </c>
      <c r="F359" s="2">
        <v>2558.435110589</v>
      </c>
      <c r="G359" s="2">
        <v>51.810072661240604</v>
      </c>
      <c r="H359" s="2" t="s">
        <v>1648</v>
      </c>
      <c r="I359" s="2" t="s">
        <v>1649</v>
      </c>
      <c r="J359" s="2" t="s">
        <v>5</v>
      </c>
      <c r="K359" s="2">
        <v>468249.381858679</v>
      </c>
      <c r="L359" s="2">
        <v>97943.009499999403</v>
      </c>
      <c r="M359" s="16" t="str">
        <f>IF(ISERROR(VLOOKUP(A359,BW_2021_04_19!A:K,11,FALSE))=TRUE,(IF(ISERROR(VLOOKUP((CONCATENATE(ROUND(C359,0),"-",ROUND(B359-0.1,1))),BW_2021_04_19!A:K,11,FALSE))=TRUE,(IF(ISERROR(VLOOKUP((CONCATENATE(ROUND(C359,0),"-",ROUND(B359+0.1,1))),BW_2021_04_19!A:K,11,FALSE))=TRUE,(IF(ISERROR(VLOOKUP((CONCATENATE(ROUND(C359,0),"-",ROUND(B359-0.2,1))),BW_2021_04_19!A:K,11,FALSE))=TRUE, (IF(ISERROR(VLOOKUP((CONCATENATE(ROUND(C359,0),"-",ROUND(B359+0.2,1))),BW_2021_04_19!A:K,11,FALSE))=TRUE,"0",VLOOKUP((CONCATENATE(ROUND(C359,0),"-",ROUND(B359+0.2,1))),BW_2021_04_19!A:K,11,FALSE))),VLOOKUP((CONCATENATE(ROUND(C359,0),"-",ROUND(B359-0.2,1))),BW_2021_04_19!A:K,11,FALSE))),VLOOKUP((CONCATENATE(ROUND(C359,0),"-",ROUND(B359+0.1,1))),BW_2021_04_19!A:K,11,FALSE))),VLOOKUP((CONCATENATE(ROUND(C359,0),"-",ROUND(B359-0.1,1))),BW_2021_04_19!A:K,11,FALSE))),VLOOKUP(A359,BW_2021_04_19!A:K,11,FALSE))</f>
        <v>0</v>
      </c>
      <c r="N359" s="16" t="str">
        <f t="shared" si="170"/>
        <v>0</v>
      </c>
      <c r="O359" s="16">
        <f t="shared" si="171"/>
        <v>468249</v>
      </c>
      <c r="P359" s="16">
        <f>IF(O359="0","0",O359*1000/Proben_Infos!$J$3*Proben_Infos!$K$3*(0.05/Proben_Infos!$L$3)*(0.001/Proben_Infos!$M$3))</f>
        <v>1872996</v>
      </c>
      <c r="Q359" s="16">
        <f>ROUND(100/Proben_Infos!$H$3*P359,0)</f>
        <v>42</v>
      </c>
      <c r="R359" s="16">
        <f>B359+Proben_Infos!$D$3</f>
        <v>27.4141707152192</v>
      </c>
      <c r="S359" s="16" t="str">
        <f t="shared" si="172"/>
        <v>201-27.4</v>
      </c>
      <c r="T359" s="16">
        <f t="shared" si="173"/>
        <v>2189</v>
      </c>
      <c r="U359" s="16">
        <f>F359+Proben_Infos!$G$3</f>
        <v>2557.435110589</v>
      </c>
      <c r="V359" s="16">
        <f t="shared" si="174"/>
        <v>51.8</v>
      </c>
      <c r="W359" s="16" t="str">
        <f t="shared" si="175"/>
        <v>GC_PBMZ_201_RI_2557</v>
      </c>
      <c r="X359" s="16">
        <f>Proben_Infos!$A$3</f>
        <v>72100736</v>
      </c>
      <c r="Y359" s="16" t="str">
        <f>IF(ISNA(VLOOKUP(D359,Proben_Infos!C:E,3,0)),"",VLOOKUP(D359,Proben_Infos!C:E,3,0))</f>
        <v/>
      </c>
      <c r="Z359" s="16" t="str">
        <f t="shared" si="176"/>
        <v>201-27.4</v>
      </c>
      <c r="AA359" s="16" t="str">
        <f t="shared" si="177"/>
        <v>201-27.5</v>
      </c>
      <c r="AB359" s="16" t="str">
        <f t="shared" si="178"/>
        <v>201-27.3</v>
      </c>
      <c r="AC359" s="16" t="str">
        <f t="shared" si="179"/>
        <v>201-27.6</v>
      </c>
      <c r="AD359" s="16" t="str">
        <f t="shared" si="180"/>
        <v>201-27.2</v>
      </c>
      <c r="AE359" s="16">
        <f t="shared" si="181"/>
        <v>42</v>
      </c>
      <c r="AF359" s="16" t="str">
        <f t="shared" si="182"/>
        <v>GC_PBMZ_201_RI_2557</v>
      </c>
      <c r="AG359" s="16" t="str">
        <f t="shared" si="183"/>
        <v/>
      </c>
      <c r="AH359" s="16" t="str">
        <f t="shared" si="184"/>
        <v/>
      </c>
      <c r="AI359" s="16" t="str">
        <f>IF(ISNA(VLOOKUP(D359,Proben_Infos!L:O,3,0)),"",VLOOKUP(D359,Proben_Infos!L:O,3,0))</f>
        <v/>
      </c>
      <c r="AJ359" s="16" t="str">
        <f t="shared" si="185"/>
        <v/>
      </c>
      <c r="AK359" s="16">
        <f t="shared" si="186"/>
        <v>5</v>
      </c>
      <c r="AL359" s="16">
        <f t="shared" si="187"/>
        <v>4</v>
      </c>
      <c r="AM359" s="16">
        <f t="shared" si="169"/>
        <v>3</v>
      </c>
      <c r="AN359" s="16">
        <f t="shared" si="188"/>
        <v>2</v>
      </c>
      <c r="AO359" s="16">
        <f t="shared" si="189"/>
        <v>5</v>
      </c>
      <c r="AP359" s="16">
        <f t="shared" si="167"/>
        <v>5</v>
      </c>
    </row>
    <row r="360" spans="1:42" x14ac:dyDescent="0.25">
      <c r="A360" s="16" t="str">
        <f t="shared" si="168"/>
        <v>149-27.4</v>
      </c>
      <c r="B360" s="2">
        <v>27.427614586691998</v>
      </c>
      <c r="C360" s="2">
        <v>149</v>
      </c>
      <c r="D360" s="2" t="s">
        <v>269</v>
      </c>
      <c r="E360" s="2">
        <v>2575</v>
      </c>
      <c r="F360" s="2">
        <v>2559.1083667159701</v>
      </c>
      <c r="G360" s="2">
        <v>74.669206976540593</v>
      </c>
      <c r="H360" s="2" t="s">
        <v>270</v>
      </c>
      <c r="I360" s="2" t="s">
        <v>12</v>
      </c>
      <c r="J360" s="2" t="s">
        <v>18</v>
      </c>
      <c r="K360" s="2">
        <v>1166735.1132113801</v>
      </c>
      <c r="L360" s="2">
        <v>502215.51420306199</v>
      </c>
      <c r="M360" s="16">
        <f>IF(ISERROR(VLOOKUP(A360,BW_2021_04_19!A:K,11,FALSE))=TRUE,(IF(ISERROR(VLOOKUP((CONCATENATE(ROUND(C360,0),"-",ROUND(B360-0.1,1))),BW_2021_04_19!A:K,11,FALSE))=TRUE,(IF(ISERROR(VLOOKUP((CONCATENATE(ROUND(C360,0),"-",ROUND(B360+0.1,1))),BW_2021_04_19!A:K,11,FALSE))=TRUE,(IF(ISERROR(VLOOKUP((CONCATENATE(ROUND(C360,0),"-",ROUND(B360-0.2,1))),BW_2021_04_19!A:K,11,FALSE))=TRUE, (IF(ISERROR(VLOOKUP((CONCATENATE(ROUND(C360,0),"-",ROUND(B360+0.2,1))),BW_2021_04_19!A:K,11,FALSE))=TRUE,"0",VLOOKUP((CONCATENATE(ROUND(C360,0),"-",ROUND(B360+0.2,1))),BW_2021_04_19!A:K,11,FALSE))),VLOOKUP((CONCATENATE(ROUND(C360,0),"-",ROUND(B360-0.2,1))),BW_2021_04_19!A:K,11,FALSE))),VLOOKUP((CONCATENATE(ROUND(C360,0),"-",ROUND(B360+0.1,1))),BW_2021_04_19!A:K,11,FALSE))),VLOOKUP((CONCATENATE(ROUND(C360,0),"-",ROUND(B360-0.1,1))),BW_2021_04_19!A:K,11,FALSE))),VLOOKUP(A360,BW_2021_04_19!A:K,11,FALSE))</f>
        <v>545680.14145615301</v>
      </c>
      <c r="N360" s="16">
        <f t="shared" si="170"/>
        <v>545680.14145615301</v>
      </c>
      <c r="O360" s="16">
        <f t="shared" si="171"/>
        <v>621055</v>
      </c>
      <c r="P360" s="16">
        <f>IF(O360="0","0",O360*1000/Proben_Infos!$J$3*Proben_Infos!$K$3*(0.05/Proben_Infos!$L$3)*(0.001/Proben_Infos!$M$3))</f>
        <v>2484220</v>
      </c>
      <c r="Q360" s="16">
        <f>ROUND(100/Proben_Infos!$H$3*P360,0)</f>
        <v>56</v>
      </c>
      <c r="R360" s="16">
        <f>B360+Proben_Infos!$D$3</f>
        <v>27.419714586691999</v>
      </c>
      <c r="S360" s="16" t="str">
        <f t="shared" si="172"/>
        <v>149-27.4</v>
      </c>
      <c r="T360" s="16">
        <f t="shared" si="173"/>
        <v>2575</v>
      </c>
      <c r="U360" s="16">
        <f>F360+Proben_Infos!$G$3</f>
        <v>2558.1083667159701</v>
      </c>
      <c r="V360" s="16">
        <f t="shared" si="174"/>
        <v>74.7</v>
      </c>
      <c r="W360" s="16" t="str">
        <f t="shared" si="175"/>
        <v>GC_PBMZ_149_RI_2558</v>
      </c>
      <c r="X360" s="16">
        <f>Proben_Infos!$A$3</f>
        <v>72100736</v>
      </c>
      <c r="Y360" s="16" t="str">
        <f>IF(ISNA(VLOOKUP(D360,Proben_Infos!C:E,3,0)),"",VLOOKUP(D360,Proben_Infos!C:E,3,0))</f>
        <v/>
      </c>
      <c r="Z360" s="16" t="str">
        <f t="shared" si="176"/>
        <v>149-27.4</v>
      </c>
      <c r="AA360" s="16" t="str">
        <f t="shared" si="177"/>
        <v>149-27.5</v>
      </c>
      <c r="AB360" s="16" t="str">
        <f t="shared" si="178"/>
        <v>149-27.3</v>
      </c>
      <c r="AC360" s="16" t="str">
        <f t="shared" si="179"/>
        <v>149-27.6</v>
      </c>
      <c r="AD360" s="16" t="str">
        <f t="shared" si="180"/>
        <v>149-27.2</v>
      </c>
      <c r="AE360" s="16">
        <f t="shared" si="181"/>
        <v>56</v>
      </c>
      <c r="AF360" s="16" t="str">
        <f t="shared" si="182"/>
        <v>GC_PBMZ_149_RI_2558</v>
      </c>
      <c r="AG360" s="16" t="str">
        <f t="shared" si="183"/>
        <v/>
      </c>
      <c r="AH360" s="16" t="str">
        <f t="shared" si="184"/>
        <v>T</v>
      </c>
      <c r="AI360" s="16" t="str">
        <f>IF(ISNA(VLOOKUP(D360,Proben_Infos!L:O,3,0)),"",VLOOKUP(D360,Proben_Infos!L:O,3,0))</f>
        <v/>
      </c>
      <c r="AJ360" s="16" t="str">
        <f t="shared" si="185"/>
        <v/>
      </c>
      <c r="AK360" s="16">
        <f t="shared" si="186"/>
        <v>5</v>
      </c>
      <c r="AL360" s="16" t="str">
        <f t="shared" si="187"/>
        <v/>
      </c>
      <c r="AM360" s="16" t="str">
        <f t="shared" si="169"/>
        <v/>
      </c>
      <c r="AN360" s="16">
        <f t="shared" si="188"/>
        <v>2</v>
      </c>
      <c r="AO360" s="16">
        <f t="shared" si="189"/>
        <v>5</v>
      </c>
      <c r="AP360" s="16">
        <f t="shared" si="167"/>
        <v>5</v>
      </c>
    </row>
    <row r="361" spans="1:42" x14ac:dyDescent="0.25">
      <c r="A361" s="16" t="str">
        <f t="shared" si="168"/>
        <v>94-27.5</v>
      </c>
      <c r="B361" s="2">
        <v>27.4578681952135</v>
      </c>
      <c r="C361" s="2">
        <v>94.099998474121094</v>
      </c>
      <c r="D361" s="2" t="s">
        <v>1650</v>
      </c>
      <c r="E361" s="2">
        <v>1931</v>
      </c>
      <c r="F361" s="2">
        <v>2562.7824106399198</v>
      </c>
      <c r="G361" s="2">
        <v>89.727491914076495</v>
      </c>
      <c r="H361" s="2" t="s">
        <v>1651</v>
      </c>
      <c r="I361" s="2" t="s">
        <v>805</v>
      </c>
      <c r="J361" s="2" t="s">
        <v>5</v>
      </c>
      <c r="K361" s="2">
        <v>3904163.0287758298</v>
      </c>
      <c r="L361" s="2">
        <v>2645720.4987265598</v>
      </c>
      <c r="M361" s="16">
        <f>IF(ISERROR(VLOOKUP(A361,BW_2021_04_19!A:K,11,FALSE))=TRUE,(IF(ISERROR(VLOOKUP((CONCATENATE(ROUND(C361,0),"-",ROUND(B361-0.1,1))),BW_2021_04_19!A:K,11,FALSE))=TRUE,(IF(ISERROR(VLOOKUP((CONCATENATE(ROUND(C361,0),"-",ROUND(B361+0.1,1))),BW_2021_04_19!A:K,11,FALSE))=TRUE,(IF(ISERROR(VLOOKUP((CONCATENATE(ROUND(C361,0),"-",ROUND(B361-0.2,1))),BW_2021_04_19!A:K,11,FALSE))=TRUE, (IF(ISERROR(VLOOKUP((CONCATENATE(ROUND(C361,0),"-",ROUND(B361+0.2,1))),BW_2021_04_19!A:K,11,FALSE))=TRUE,"0",VLOOKUP((CONCATENATE(ROUND(C361,0),"-",ROUND(B361+0.2,1))),BW_2021_04_19!A:K,11,FALSE))),VLOOKUP((CONCATENATE(ROUND(C361,0),"-",ROUND(B361-0.2,1))),BW_2021_04_19!A:K,11,FALSE))),VLOOKUP((CONCATENATE(ROUND(C361,0),"-",ROUND(B361+0.1,1))),BW_2021_04_19!A:K,11,FALSE))),VLOOKUP((CONCATENATE(ROUND(C361,0),"-",ROUND(B361-0.1,1))),BW_2021_04_19!A:K,11,FALSE))),VLOOKUP(A361,BW_2021_04_19!A:K,11,FALSE))</f>
        <v>3051895.0142917498</v>
      </c>
      <c r="N361" s="16">
        <f t="shared" si="170"/>
        <v>3051895.0142917498</v>
      </c>
      <c r="O361" s="16">
        <f t="shared" si="171"/>
        <v>852268</v>
      </c>
      <c r="P361" s="16">
        <f>IF(O361="0","0",O361*1000/Proben_Infos!$J$3*Proben_Infos!$K$3*(0.05/Proben_Infos!$L$3)*(0.001/Proben_Infos!$M$3))</f>
        <v>3409072</v>
      </c>
      <c r="Q361" s="16">
        <f>ROUND(100/Proben_Infos!$H$3*P361,0)</f>
        <v>77</v>
      </c>
      <c r="R361" s="16">
        <f>B361+Proben_Infos!$D$3</f>
        <v>27.449968195213501</v>
      </c>
      <c r="S361" s="16" t="str">
        <f t="shared" si="172"/>
        <v>94-27.4</v>
      </c>
      <c r="T361" s="16">
        <f t="shared" si="173"/>
        <v>1931</v>
      </c>
      <c r="U361" s="16">
        <f>F361+Proben_Infos!$G$3</f>
        <v>2561.7824106399198</v>
      </c>
      <c r="V361" s="16">
        <f t="shared" si="174"/>
        <v>89.7</v>
      </c>
      <c r="W361" s="16" t="str">
        <f t="shared" si="175"/>
        <v>GC_PBMZ_94_RI_2562</v>
      </c>
      <c r="X361" s="16">
        <f>Proben_Infos!$A$3</f>
        <v>72100736</v>
      </c>
      <c r="Y361" s="16" t="str">
        <f>IF(ISNA(VLOOKUP(D361,Proben_Infos!C:E,3,0)),"",VLOOKUP(D361,Proben_Infos!C:E,3,0))</f>
        <v/>
      </c>
      <c r="Z361" s="16" t="str">
        <f t="shared" si="176"/>
        <v>94-27.4</v>
      </c>
      <c r="AA361" s="16" t="str">
        <f t="shared" si="177"/>
        <v>94-27.5</v>
      </c>
      <c r="AB361" s="16" t="str">
        <f t="shared" si="178"/>
        <v>94-27.3</v>
      </c>
      <c r="AC361" s="16" t="str">
        <f t="shared" si="179"/>
        <v>94-27.6</v>
      </c>
      <c r="AD361" s="16" t="str">
        <f t="shared" si="180"/>
        <v>94-27.2</v>
      </c>
      <c r="AE361" s="16">
        <f t="shared" si="181"/>
        <v>77</v>
      </c>
      <c r="AF361" s="16" t="str">
        <f t="shared" si="182"/>
        <v>GC_PBMZ_94_RI_2562</v>
      </c>
      <c r="AG361" s="16" t="str">
        <f t="shared" si="183"/>
        <v/>
      </c>
      <c r="AH361" s="16" t="str">
        <f t="shared" si="184"/>
        <v/>
      </c>
      <c r="AI361" s="16" t="str">
        <f>IF(ISNA(VLOOKUP(D361,Proben_Infos!L:O,3,0)),"",VLOOKUP(D361,Proben_Infos!L:O,3,0))</f>
        <v/>
      </c>
      <c r="AJ361" s="16" t="str">
        <f t="shared" si="185"/>
        <v/>
      </c>
      <c r="AK361" s="16" t="str">
        <f t="shared" si="186"/>
        <v/>
      </c>
      <c r="AL361" s="16">
        <f t="shared" si="187"/>
        <v>4</v>
      </c>
      <c r="AM361" s="16">
        <f t="shared" si="169"/>
        <v>3</v>
      </c>
      <c r="AN361" s="16">
        <f t="shared" si="188"/>
        <v>2</v>
      </c>
      <c r="AO361" s="16">
        <f t="shared" si="189"/>
        <v>4</v>
      </c>
      <c r="AP361" s="16">
        <f t="shared" si="167"/>
        <v>4</v>
      </c>
    </row>
    <row r="362" spans="1:42" x14ac:dyDescent="0.25">
      <c r="A362" s="16" t="str">
        <f t="shared" si="168"/>
        <v>57-27.5</v>
      </c>
      <c r="B362" s="2">
        <v>27.4596197607083</v>
      </c>
      <c r="C362" s="2">
        <v>57</v>
      </c>
      <c r="D362" s="2" t="s">
        <v>1652</v>
      </c>
      <c r="E362" s="2">
        <v>627</v>
      </c>
      <c r="F362" s="2">
        <v>2562.9951233997499</v>
      </c>
      <c r="G362" s="2">
        <v>66.610052986151999</v>
      </c>
      <c r="H362" s="2" t="s">
        <v>1653</v>
      </c>
      <c r="I362" s="2" t="s">
        <v>311</v>
      </c>
      <c r="J362" s="2" t="s">
        <v>5</v>
      </c>
      <c r="K362" s="2">
        <v>759441.32750725897</v>
      </c>
      <c r="L362" s="2">
        <v>129741.594905993</v>
      </c>
      <c r="M362" s="16" t="str">
        <f>IF(ISERROR(VLOOKUP(A362,BW_2021_04_19!A:K,11,FALSE))=TRUE,(IF(ISERROR(VLOOKUP((CONCATENATE(ROUND(C362,0),"-",ROUND(B362-0.1,1))),BW_2021_04_19!A:K,11,FALSE))=TRUE,(IF(ISERROR(VLOOKUP((CONCATENATE(ROUND(C362,0),"-",ROUND(B362+0.1,1))),BW_2021_04_19!A:K,11,FALSE))=TRUE,(IF(ISERROR(VLOOKUP((CONCATENATE(ROUND(C362,0),"-",ROUND(B362-0.2,1))),BW_2021_04_19!A:K,11,FALSE))=TRUE, (IF(ISERROR(VLOOKUP((CONCATENATE(ROUND(C362,0),"-",ROUND(B362+0.2,1))),BW_2021_04_19!A:K,11,FALSE))=TRUE,"0",VLOOKUP((CONCATENATE(ROUND(C362,0),"-",ROUND(B362+0.2,1))),BW_2021_04_19!A:K,11,FALSE))),VLOOKUP((CONCATENATE(ROUND(C362,0),"-",ROUND(B362-0.2,1))),BW_2021_04_19!A:K,11,FALSE))),VLOOKUP((CONCATENATE(ROUND(C362,0),"-",ROUND(B362+0.1,1))),BW_2021_04_19!A:K,11,FALSE))),VLOOKUP((CONCATENATE(ROUND(C362,0),"-",ROUND(B362-0.1,1))),BW_2021_04_19!A:K,11,FALSE))),VLOOKUP(A362,BW_2021_04_19!A:K,11,FALSE))</f>
        <v>0</v>
      </c>
      <c r="N362" s="16" t="str">
        <f t="shared" si="170"/>
        <v>0</v>
      </c>
      <c r="O362" s="16">
        <f t="shared" si="171"/>
        <v>759441</v>
      </c>
      <c r="P362" s="16">
        <f>IF(O362="0","0",O362*1000/Proben_Infos!$J$3*Proben_Infos!$K$3*(0.05/Proben_Infos!$L$3)*(0.001/Proben_Infos!$M$3))</f>
        <v>3037764</v>
      </c>
      <c r="Q362" s="16">
        <f>ROUND(100/Proben_Infos!$H$3*P362,0)</f>
        <v>68</v>
      </c>
      <c r="R362" s="16">
        <f>B362+Proben_Infos!$D$3</f>
        <v>27.451719760708301</v>
      </c>
      <c r="S362" s="16" t="str">
        <f t="shared" si="172"/>
        <v>57-27.5</v>
      </c>
      <c r="T362" s="16">
        <f t="shared" si="173"/>
        <v>627</v>
      </c>
      <c r="U362" s="16">
        <f>F362+Proben_Infos!$G$3</f>
        <v>2561.9951233997499</v>
      </c>
      <c r="V362" s="16">
        <f t="shared" si="174"/>
        <v>66.599999999999994</v>
      </c>
      <c r="W362" s="16" t="str">
        <f t="shared" si="175"/>
        <v>GC_PBMZ_57_RI_2562</v>
      </c>
      <c r="X362" s="16">
        <f>Proben_Infos!$A$3</f>
        <v>72100736</v>
      </c>
      <c r="Y362" s="16" t="str">
        <f>IF(ISNA(VLOOKUP(D362,Proben_Infos!C:E,3,0)),"",VLOOKUP(D362,Proben_Infos!C:E,3,0))</f>
        <v/>
      </c>
      <c r="Z362" s="16" t="str">
        <f t="shared" si="176"/>
        <v>57-27.5</v>
      </c>
      <c r="AA362" s="16" t="str">
        <f t="shared" si="177"/>
        <v>57-27.6</v>
      </c>
      <c r="AB362" s="16" t="str">
        <f t="shared" si="178"/>
        <v>57-27.4</v>
      </c>
      <c r="AC362" s="16" t="str">
        <f t="shared" si="179"/>
        <v>57-27.7</v>
      </c>
      <c r="AD362" s="16" t="str">
        <f t="shared" si="180"/>
        <v>57-27.3</v>
      </c>
      <c r="AE362" s="16">
        <f t="shared" si="181"/>
        <v>68</v>
      </c>
      <c r="AF362" s="16" t="str">
        <f t="shared" si="182"/>
        <v>GC_PBMZ_57_RI_2562</v>
      </c>
      <c r="AG362" s="16" t="str">
        <f t="shared" si="183"/>
        <v/>
      </c>
      <c r="AH362" s="16" t="str">
        <f t="shared" si="184"/>
        <v/>
      </c>
      <c r="AI362" s="16" t="str">
        <f>IF(ISNA(VLOOKUP(D362,Proben_Infos!L:O,3,0)),"",VLOOKUP(D362,Proben_Infos!L:O,3,0))</f>
        <v/>
      </c>
      <c r="AJ362" s="16" t="str">
        <f t="shared" si="185"/>
        <v/>
      </c>
      <c r="AK362" s="16">
        <f t="shared" si="186"/>
        <v>5</v>
      </c>
      <c r="AL362" s="16">
        <f t="shared" si="187"/>
        <v>4</v>
      </c>
      <c r="AM362" s="16">
        <f t="shared" si="169"/>
        <v>3</v>
      </c>
      <c r="AN362" s="16">
        <f t="shared" si="188"/>
        <v>2</v>
      </c>
      <c r="AO362" s="16">
        <f t="shared" si="189"/>
        <v>5</v>
      </c>
      <c r="AP362" s="16">
        <f t="shared" si="167"/>
        <v>5</v>
      </c>
    </row>
    <row r="363" spans="1:42" x14ac:dyDescent="0.25">
      <c r="A363" s="16" t="str">
        <f t="shared" si="168"/>
        <v>114-27.5</v>
      </c>
      <c r="B363" s="2">
        <v>27.4905789230876</v>
      </c>
      <c r="C363" s="2">
        <v>114</v>
      </c>
      <c r="D363" s="2" t="s">
        <v>1654</v>
      </c>
      <c r="E363" s="2">
        <v>2386</v>
      </c>
      <c r="F363" s="2">
        <v>2566.7548508501</v>
      </c>
      <c r="G363" s="2">
        <v>51.355872264089101</v>
      </c>
      <c r="H363" s="2" t="s">
        <v>1655</v>
      </c>
      <c r="I363" s="2" t="s">
        <v>1656</v>
      </c>
      <c r="J363" s="2" t="s">
        <v>5</v>
      </c>
      <c r="K363" s="2">
        <v>20943.276103082801</v>
      </c>
      <c r="L363" s="2">
        <v>3278.4306130365899</v>
      </c>
      <c r="M363" s="16" t="str">
        <f>IF(ISERROR(VLOOKUP(A363,BW_2021_04_19!A:K,11,FALSE))=TRUE,(IF(ISERROR(VLOOKUP((CONCATENATE(ROUND(C363,0),"-",ROUND(B363-0.1,1))),BW_2021_04_19!A:K,11,FALSE))=TRUE,(IF(ISERROR(VLOOKUP((CONCATENATE(ROUND(C363,0),"-",ROUND(B363+0.1,1))),BW_2021_04_19!A:K,11,FALSE))=TRUE,(IF(ISERROR(VLOOKUP((CONCATENATE(ROUND(C363,0),"-",ROUND(B363-0.2,1))),BW_2021_04_19!A:K,11,FALSE))=TRUE, (IF(ISERROR(VLOOKUP((CONCATENATE(ROUND(C363,0),"-",ROUND(B363+0.2,1))),BW_2021_04_19!A:K,11,FALSE))=TRUE,"0",VLOOKUP((CONCATENATE(ROUND(C363,0),"-",ROUND(B363+0.2,1))),BW_2021_04_19!A:K,11,FALSE))),VLOOKUP((CONCATENATE(ROUND(C363,0),"-",ROUND(B363-0.2,1))),BW_2021_04_19!A:K,11,FALSE))),VLOOKUP((CONCATENATE(ROUND(C363,0),"-",ROUND(B363+0.1,1))),BW_2021_04_19!A:K,11,FALSE))),VLOOKUP((CONCATENATE(ROUND(C363,0),"-",ROUND(B363-0.1,1))),BW_2021_04_19!A:K,11,FALSE))),VLOOKUP(A363,BW_2021_04_19!A:K,11,FALSE))</f>
        <v>0</v>
      </c>
      <c r="N363" s="16" t="str">
        <f t="shared" si="170"/>
        <v>0</v>
      </c>
      <c r="O363" s="16">
        <f t="shared" si="171"/>
        <v>20943</v>
      </c>
      <c r="P363" s="16">
        <f>IF(O363="0","0",O363*1000/Proben_Infos!$J$3*Proben_Infos!$K$3*(0.05/Proben_Infos!$L$3)*(0.001/Proben_Infos!$M$3))</f>
        <v>83772</v>
      </c>
      <c r="Q363" s="16">
        <f>ROUND(100/Proben_Infos!$H$3*P363,0)</f>
        <v>2</v>
      </c>
      <c r="R363" s="16">
        <f>B363+Proben_Infos!$D$3</f>
        <v>27.482678923087601</v>
      </c>
      <c r="S363" s="16" t="str">
        <f t="shared" si="172"/>
        <v>114-27.5</v>
      </c>
      <c r="T363" s="16">
        <f t="shared" si="173"/>
        <v>2386</v>
      </c>
      <c r="U363" s="16">
        <f>F363+Proben_Infos!$G$3</f>
        <v>2565.7548508501</v>
      </c>
      <c r="V363" s="16">
        <f t="shared" si="174"/>
        <v>51.4</v>
      </c>
      <c r="W363" s="16" t="str">
        <f t="shared" si="175"/>
        <v>GC_PBMZ_114_RI_2566</v>
      </c>
      <c r="X363" s="16">
        <f>Proben_Infos!$A$3</f>
        <v>72100736</v>
      </c>
      <c r="Y363" s="16" t="str">
        <f>IF(ISNA(VLOOKUP(D363,Proben_Infos!C:E,3,0)),"",VLOOKUP(D363,Proben_Infos!C:E,3,0))</f>
        <v/>
      </c>
      <c r="Z363" s="16" t="str">
        <f t="shared" si="176"/>
        <v>114-27.5</v>
      </c>
      <c r="AA363" s="16" t="str">
        <f t="shared" si="177"/>
        <v>114-27.6</v>
      </c>
      <c r="AB363" s="16" t="str">
        <f t="shared" si="178"/>
        <v>114-27.4</v>
      </c>
      <c r="AC363" s="16" t="str">
        <f t="shared" si="179"/>
        <v>114-27.7</v>
      </c>
      <c r="AD363" s="16" t="str">
        <f t="shared" si="180"/>
        <v>114-27.3</v>
      </c>
      <c r="AE363" s="16">
        <f t="shared" si="181"/>
        <v>2</v>
      </c>
      <c r="AF363" s="16" t="str">
        <f t="shared" si="182"/>
        <v>GC_PBMZ_114_RI_2566</v>
      </c>
      <c r="AG363" s="16" t="str">
        <f t="shared" si="183"/>
        <v/>
      </c>
      <c r="AH363" s="16" t="str">
        <f t="shared" si="184"/>
        <v/>
      </c>
      <c r="AI363" s="16" t="str">
        <f>IF(ISNA(VLOOKUP(D363,Proben_Infos!L:O,3,0)),"",VLOOKUP(D363,Proben_Infos!L:O,3,0))</f>
        <v/>
      </c>
      <c r="AJ363" s="16" t="str">
        <f t="shared" si="185"/>
        <v/>
      </c>
      <c r="AK363" s="16">
        <f t="shared" si="186"/>
        <v>5</v>
      </c>
      <c r="AL363" s="16">
        <f t="shared" si="187"/>
        <v>4</v>
      </c>
      <c r="AM363" s="16">
        <f t="shared" si="169"/>
        <v>3</v>
      </c>
      <c r="AN363" s="16">
        <f t="shared" si="188"/>
        <v>2</v>
      </c>
      <c r="AO363" s="16">
        <f t="shared" si="189"/>
        <v>5</v>
      </c>
      <c r="AP363" s="16">
        <f t="shared" si="167"/>
        <v>5</v>
      </c>
    </row>
    <row r="364" spans="1:42" x14ac:dyDescent="0.25">
      <c r="A364" s="16" t="str">
        <f t="shared" si="168"/>
        <v>73-27.5</v>
      </c>
      <c r="B364" s="2">
        <v>27.5058132853665</v>
      </c>
      <c r="C364" s="2">
        <v>73.099998474121094</v>
      </c>
      <c r="D364" s="2" t="s">
        <v>36</v>
      </c>
      <c r="E364" s="2">
        <v>1553</v>
      </c>
      <c r="F364" s="2">
        <v>2568.6049348203001</v>
      </c>
      <c r="G364" s="2">
        <v>60.440484934282701</v>
      </c>
      <c r="H364" s="2" t="s">
        <v>1913</v>
      </c>
      <c r="I364" s="2" t="s">
        <v>402</v>
      </c>
      <c r="J364" s="2" t="s">
        <v>5</v>
      </c>
      <c r="K364" s="2">
        <v>863655.54991863004</v>
      </c>
      <c r="L364" s="2">
        <v>58408.408025302801</v>
      </c>
      <c r="M364" s="16" t="str">
        <f>IF(ISERROR(VLOOKUP(A364,BW_2021_04_19!A:K,11,FALSE))=TRUE,(IF(ISERROR(VLOOKUP((CONCATENATE(ROUND(C364,0),"-",ROUND(B364-0.1,1))),BW_2021_04_19!A:K,11,FALSE))=TRUE,(IF(ISERROR(VLOOKUP((CONCATENATE(ROUND(C364,0),"-",ROUND(B364+0.1,1))),BW_2021_04_19!A:K,11,FALSE))=TRUE,(IF(ISERROR(VLOOKUP((CONCATENATE(ROUND(C364,0),"-",ROUND(B364-0.2,1))),BW_2021_04_19!A:K,11,FALSE))=TRUE, (IF(ISERROR(VLOOKUP((CONCATENATE(ROUND(C364,0),"-",ROUND(B364+0.2,1))),BW_2021_04_19!A:K,11,FALSE))=TRUE,"0",VLOOKUP((CONCATENATE(ROUND(C364,0),"-",ROUND(B364+0.2,1))),BW_2021_04_19!A:K,11,FALSE))),VLOOKUP((CONCATENATE(ROUND(C364,0),"-",ROUND(B364-0.2,1))),BW_2021_04_19!A:K,11,FALSE))),VLOOKUP((CONCATENATE(ROUND(C364,0),"-",ROUND(B364+0.1,1))),BW_2021_04_19!A:K,11,FALSE))),VLOOKUP((CONCATENATE(ROUND(C364,0),"-",ROUND(B364-0.1,1))),BW_2021_04_19!A:K,11,FALSE))),VLOOKUP(A364,BW_2021_04_19!A:K,11,FALSE))</f>
        <v>0</v>
      </c>
      <c r="N364" s="16" t="str">
        <f t="shared" si="170"/>
        <v>0</v>
      </c>
      <c r="O364" s="16">
        <f t="shared" si="171"/>
        <v>863656</v>
      </c>
      <c r="P364" s="16">
        <f>IF(O364="0","0",O364*1000/Proben_Infos!$J$3*Proben_Infos!$K$3*(0.05/Proben_Infos!$L$3)*(0.001/Proben_Infos!$M$3))</f>
        <v>3454624</v>
      </c>
      <c r="Q364" s="16">
        <f>ROUND(100/Proben_Infos!$H$3*P364,0)</f>
        <v>78</v>
      </c>
      <c r="R364" s="16">
        <f>B364+Proben_Infos!$D$3</f>
        <v>27.497913285366501</v>
      </c>
      <c r="S364" s="16" t="str">
        <f t="shared" si="172"/>
        <v>73-27.5</v>
      </c>
      <c r="T364" s="16">
        <f t="shared" si="173"/>
        <v>1553</v>
      </c>
      <c r="U364" s="16">
        <f>F364+Proben_Infos!$G$3</f>
        <v>2567.6049348203001</v>
      </c>
      <c r="V364" s="16">
        <f t="shared" si="174"/>
        <v>60.4</v>
      </c>
      <c r="W364" s="16" t="str">
        <f t="shared" si="175"/>
        <v>GC_PBMZ_73_RI_2568</v>
      </c>
      <c r="X364" s="16">
        <f>Proben_Infos!$A$3</f>
        <v>72100736</v>
      </c>
      <c r="Y364" s="16" t="str">
        <f>IF(ISNA(VLOOKUP(D364,Proben_Infos!C:E,3,0)),"",VLOOKUP(D364,Proben_Infos!C:E,3,0))</f>
        <v>Säule</v>
      </c>
      <c r="Z364" s="16" t="str">
        <f t="shared" si="176"/>
        <v>73-27.5</v>
      </c>
      <c r="AA364" s="16" t="str">
        <f t="shared" si="177"/>
        <v>73-27.6</v>
      </c>
      <c r="AB364" s="16" t="str">
        <f t="shared" si="178"/>
        <v>73-27.4</v>
      </c>
      <c r="AC364" s="16" t="str">
        <f t="shared" si="179"/>
        <v>73-27.7</v>
      </c>
      <c r="AD364" s="16" t="str">
        <f t="shared" si="180"/>
        <v>73-27.3</v>
      </c>
      <c r="AE364" s="16">
        <f t="shared" si="181"/>
        <v>78</v>
      </c>
      <c r="AF364" s="16" t="str">
        <f t="shared" si="182"/>
        <v>GC_PBMZ_73_RI_2568</v>
      </c>
      <c r="AG364" s="16" t="str">
        <f t="shared" si="183"/>
        <v/>
      </c>
      <c r="AH364" s="16" t="str">
        <f t="shared" si="184"/>
        <v/>
      </c>
      <c r="AI364" s="16" t="str">
        <f>IF(ISNA(VLOOKUP(D364,Proben_Infos!L:O,3,0)),"",VLOOKUP(D364,Proben_Infos!L:O,3,0))</f>
        <v/>
      </c>
      <c r="AJ364" s="16">
        <f t="shared" si="185"/>
        <v>6</v>
      </c>
      <c r="AK364" s="16">
        <f t="shared" si="186"/>
        <v>5</v>
      </c>
      <c r="AL364" s="16">
        <f t="shared" si="187"/>
        <v>4</v>
      </c>
      <c r="AM364" s="16">
        <f t="shared" si="169"/>
        <v>3</v>
      </c>
      <c r="AN364" s="16">
        <f t="shared" si="188"/>
        <v>2</v>
      </c>
      <c r="AO364" s="16">
        <f t="shared" si="189"/>
        <v>6</v>
      </c>
      <c r="AP364" s="16">
        <f t="shared" si="167"/>
        <v>6</v>
      </c>
    </row>
    <row r="365" spans="1:42" x14ac:dyDescent="0.25">
      <c r="A365" s="16" t="str">
        <f t="shared" si="168"/>
        <v>73-27.5</v>
      </c>
      <c r="B365" s="2">
        <v>27.508446728751601</v>
      </c>
      <c r="C365" s="2">
        <v>73</v>
      </c>
      <c r="D365" s="2" t="s">
        <v>113</v>
      </c>
      <c r="E365" s="2">
        <v>2480</v>
      </c>
      <c r="F365" s="2">
        <v>2568.9247441634202</v>
      </c>
      <c r="G365" s="2">
        <v>64.541526912525796</v>
      </c>
      <c r="H365" s="2" t="s">
        <v>1914</v>
      </c>
      <c r="I365" s="2" t="s">
        <v>1915</v>
      </c>
      <c r="J365" s="2" t="s">
        <v>5</v>
      </c>
      <c r="K365" s="2">
        <v>663312.895179371</v>
      </c>
      <c r="L365" s="2">
        <v>58408.408025302801</v>
      </c>
      <c r="M365" s="16" t="str">
        <f>IF(ISERROR(VLOOKUP(A365,BW_2021_04_19!A:K,11,FALSE))=TRUE,(IF(ISERROR(VLOOKUP((CONCATENATE(ROUND(C365,0),"-",ROUND(B365-0.1,1))),BW_2021_04_19!A:K,11,FALSE))=TRUE,(IF(ISERROR(VLOOKUP((CONCATENATE(ROUND(C365,0),"-",ROUND(B365+0.1,1))),BW_2021_04_19!A:K,11,FALSE))=TRUE,(IF(ISERROR(VLOOKUP((CONCATENATE(ROUND(C365,0),"-",ROUND(B365-0.2,1))),BW_2021_04_19!A:K,11,FALSE))=TRUE, (IF(ISERROR(VLOOKUP((CONCATENATE(ROUND(C365,0),"-",ROUND(B365+0.2,1))),BW_2021_04_19!A:K,11,FALSE))=TRUE,"0",VLOOKUP((CONCATENATE(ROUND(C365,0),"-",ROUND(B365+0.2,1))),BW_2021_04_19!A:K,11,FALSE))),VLOOKUP((CONCATENATE(ROUND(C365,0),"-",ROUND(B365-0.2,1))),BW_2021_04_19!A:K,11,FALSE))),VLOOKUP((CONCATENATE(ROUND(C365,0),"-",ROUND(B365+0.1,1))),BW_2021_04_19!A:K,11,FALSE))),VLOOKUP((CONCATENATE(ROUND(C365,0),"-",ROUND(B365-0.1,1))),BW_2021_04_19!A:K,11,FALSE))),VLOOKUP(A365,BW_2021_04_19!A:K,11,FALSE))</f>
        <v>0</v>
      </c>
      <c r="N365" s="16" t="str">
        <f t="shared" si="170"/>
        <v>0</v>
      </c>
      <c r="O365" s="16">
        <f t="shared" si="171"/>
        <v>663313</v>
      </c>
      <c r="P365" s="16">
        <f>IF(O365="0","0",O365*1000/Proben_Infos!$J$3*Proben_Infos!$K$3*(0.05/Proben_Infos!$L$3)*(0.001/Proben_Infos!$M$3))</f>
        <v>2653252</v>
      </c>
      <c r="Q365" s="16">
        <f>ROUND(100/Proben_Infos!$H$3*P365,0)</f>
        <v>60</v>
      </c>
      <c r="R365" s="16">
        <f>B365+Proben_Infos!$D$3</f>
        <v>27.500546728751601</v>
      </c>
      <c r="S365" s="16" t="str">
        <f t="shared" si="172"/>
        <v>73-27.5</v>
      </c>
      <c r="T365" s="16">
        <f t="shared" si="173"/>
        <v>2480</v>
      </c>
      <c r="U365" s="16">
        <f>F365+Proben_Infos!$G$3</f>
        <v>2567.9247441634202</v>
      </c>
      <c r="V365" s="16">
        <f t="shared" si="174"/>
        <v>64.5</v>
      </c>
      <c r="W365" s="16" t="str">
        <f t="shared" si="175"/>
        <v>GC_PBMZ_73_RI_2568</v>
      </c>
      <c r="X365" s="16">
        <f>Proben_Infos!$A$3</f>
        <v>72100736</v>
      </c>
      <c r="Y365" s="16" t="str">
        <f>IF(ISNA(VLOOKUP(D365,Proben_Infos!C:E,3,0)),"",VLOOKUP(D365,Proben_Infos!C:E,3,0))</f>
        <v>Säule</v>
      </c>
      <c r="Z365" s="16" t="str">
        <f t="shared" si="176"/>
        <v>73-27.5</v>
      </c>
      <c r="AA365" s="16" t="str">
        <f t="shared" si="177"/>
        <v>73-27.6</v>
      </c>
      <c r="AB365" s="16" t="str">
        <f t="shared" si="178"/>
        <v>73-27.4</v>
      </c>
      <c r="AC365" s="16" t="str">
        <f t="shared" si="179"/>
        <v>73-27.7</v>
      </c>
      <c r="AD365" s="16" t="str">
        <f t="shared" si="180"/>
        <v>73-27.3</v>
      </c>
      <c r="AE365" s="16">
        <f t="shared" si="181"/>
        <v>60</v>
      </c>
      <c r="AF365" s="16" t="str">
        <f t="shared" si="182"/>
        <v>GC_PBMZ_73_RI_2568</v>
      </c>
      <c r="AG365" s="16" t="str">
        <f t="shared" si="183"/>
        <v/>
      </c>
      <c r="AH365" s="16" t="str">
        <f t="shared" si="184"/>
        <v/>
      </c>
      <c r="AI365" s="16" t="str">
        <f>IF(ISNA(VLOOKUP(D365,Proben_Infos!L:O,3,0)),"",VLOOKUP(D365,Proben_Infos!L:O,3,0))</f>
        <v/>
      </c>
      <c r="AJ365" s="16">
        <f t="shared" si="185"/>
        <v>6</v>
      </c>
      <c r="AK365" s="16">
        <f t="shared" si="186"/>
        <v>5</v>
      </c>
      <c r="AL365" s="16" t="str">
        <f t="shared" si="187"/>
        <v/>
      </c>
      <c r="AM365" s="16">
        <f t="shared" si="169"/>
        <v>3</v>
      </c>
      <c r="AN365" s="16">
        <f t="shared" si="188"/>
        <v>2</v>
      </c>
      <c r="AO365" s="16">
        <f t="shared" si="189"/>
        <v>6</v>
      </c>
      <c r="AP365" s="16">
        <f t="shared" si="167"/>
        <v>6</v>
      </c>
    </row>
    <row r="366" spans="1:42" x14ac:dyDescent="0.25">
      <c r="A366" s="16" t="str">
        <f t="shared" si="168"/>
        <v>81-27.6</v>
      </c>
      <c r="B366" s="2">
        <v>27.6358426860408</v>
      </c>
      <c r="C366" s="2">
        <v>81.099998474121094</v>
      </c>
      <c r="D366" s="2" t="s">
        <v>1657</v>
      </c>
      <c r="E366" s="2">
        <v>995</v>
      </c>
      <c r="F366" s="2">
        <v>2584.3959016778099</v>
      </c>
      <c r="G366" s="2">
        <v>52.170813756160697</v>
      </c>
      <c r="H366" s="2" t="s">
        <v>1658</v>
      </c>
      <c r="I366" s="2" t="s">
        <v>530</v>
      </c>
      <c r="J366" s="2" t="s">
        <v>5</v>
      </c>
      <c r="K366" s="2">
        <v>322483.45407452103</v>
      </c>
      <c r="L366" s="2">
        <v>95247.538303059904</v>
      </c>
      <c r="M366" s="16">
        <f>IF(ISERROR(VLOOKUP(A366,BW_2021_04_19!A:K,11,FALSE))=TRUE,(IF(ISERROR(VLOOKUP((CONCATENATE(ROUND(C366,0),"-",ROUND(B366-0.1,1))),BW_2021_04_19!A:K,11,FALSE))=TRUE,(IF(ISERROR(VLOOKUP((CONCATENATE(ROUND(C366,0),"-",ROUND(B366+0.1,1))),BW_2021_04_19!A:K,11,FALSE))=TRUE,(IF(ISERROR(VLOOKUP((CONCATENATE(ROUND(C366,0),"-",ROUND(B366-0.2,1))),BW_2021_04_19!A:K,11,FALSE))=TRUE, (IF(ISERROR(VLOOKUP((CONCATENATE(ROUND(C366,0),"-",ROUND(B366+0.2,1))),BW_2021_04_19!A:K,11,FALSE))=TRUE,"0",VLOOKUP((CONCATENATE(ROUND(C366,0),"-",ROUND(B366+0.2,1))),BW_2021_04_19!A:K,11,FALSE))),VLOOKUP((CONCATENATE(ROUND(C366,0),"-",ROUND(B366-0.2,1))),BW_2021_04_19!A:K,11,FALSE))),VLOOKUP((CONCATENATE(ROUND(C366,0),"-",ROUND(B366+0.1,1))),BW_2021_04_19!A:K,11,FALSE))),VLOOKUP((CONCATENATE(ROUND(C366,0),"-",ROUND(B366-0.1,1))),BW_2021_04_19!A:K,11,FALSE))),VLOOKUP(A366,BW_2021_04_19!A:K,11,FALSE))</f>
        <v>789148.98157911398</v>
      </c>
      <c r="N366" s="16">
        <f t="shared" si="170"/>
        <v>789148.98157911398</v>
      </c>
      <c r="O366" s="16">
        <f t="shared" si="171"/>
        <v>0</v>
      </c>
      <c r="P366" s="16">
        <f>IF(O366="0","0",O366*1000/Proben_Infos!$J$3*Proben_Infos!$K$3*(0.05/Proben_Infos!$L$3)*(0.001/Proben_Infos!$M$3))</f>
        <v>0</v>
      </c>
      <c r="Q366" s="16">
        <f>ROUND(100/Proben_Infos!$H$3*P366,0)</f>
        <v>0</v>
      </c>
      <c r="R366" s="16">
        <f>B366+Proben_Infos!$D$3</f>
        <v>27.6279426860408</v>
      </c>
      <c r="S366" s="16" t="str">
        <f t="shared" si="172"/>
        <v>81-27.6</v>
      </c>
      <c r="T366" s="16">
        <f t="shared" si="173"/>
        <v>995</v>
      </c>
      <c r="U366" s="16">
        <f>F366+Proben_Infos!$G$3</f>
        <v>2583.3959016778099</v>
      </c>
      <c r="V366" s="16">
        <f t="shared" si="174"/>
        <v>52.2</v>
      </c>
      <c r="W366" s="16" t="str">
        <f t="shared" si="175"/>
        <v>GC_PBMZ_81_RI_2583</v>
      </c>
      <c r="X366" s="16">
        <f>Proben_Infos!$A$3</f>
        <v>72100736</v>
      </c>
      <c r="Y366" s="16" t="str">
        <f>IF(ISNA(VLOOKUP(D366,Proben_Infos!C:E,3,0)),"",VLOOKUP(D366,Proben_Infos!C:E,3,0))</f>
        <v/>
      </c>
      <c r="Z366" s="16" t="str">
        <f t="shared" si="176"/>
        <v>81-27.6</v>
      </c>
      <c r="AA366" s="16" t="str">
        <f t="shared" si="177"/>
        <v>81-27.7</v>
      </c>
      <c r="AB366" s="16" t="str">
        <f t="shared" si="178"/>
        <v>81-27.5</v>
      </c>
      <c r="AC366" s="16" t="str">
        <f t="shared" si="179"/>
        <v>81-27.8</v>
      </c>
      <c r="AD366" s="16" t="str">
        <f t="shared" si="180"/>
        <v>81-27.4</v>
      </c>
      <c r="AE366" s="16">
        <f t="shared" si="181"/>
        <v>0</v>
      </c>
      <c r="AF366" s="16" t="str">
        <f t="shared" si="182"/>
        <v>GC_PBMZ_81_RI_2583</v>
      </c>
      <c r="AG366" s="16" t="str">
        <f t="shared" si="183"/>
        <v/>
      </c>
      <c r="AH366" s="16" t="str">
        <f t="shared" si="184"/>
        <v/>
      </c>
      <c r="AI366" s="16" t="str">
        <f>IF(ISNA(VLOOKUP(D366,Proben_Infos!L:O,3,0)),"",VLOOKUP(D366,Proben_Infos!L:O,3,0))</f>
        <v/>
      </c>
      <c r="AJ366" s="16">
        <f t="shared" si="185"/>
        <v>6</v>
      </c>
      <c r="AK366" s="16">
        <f t="shared" si="186"/>
        <v>5</v>
      </c>
      <c r="AL366" s="16">
        <f t="shared" si="187"/>
        <v>4</v>
      </c>
      <c r="AM366" s="16">
        <f t="shared" si="169"/>
        <v>3</v>
      </c>
      <c r="AN366" s="16">
        <f t="shared" si="188"/>
        <v>2</v>
      </c>
      <c r="AO366" s="16">
        <f t="shared" si="189"/>
        <v>6</v>
      </c>
      <c r="AP366" s="16">
        <f t="shared" si="167"/>
        <v>6</v>
      </c>
    </row>
    <row r="367" spans="1:42" x14ac:dyDescent="0.25">
      <c r="A367" s="16" t="str">
        <f t="shared" si="168"/>
        <v>55-27.6</v>
      </c>
      <c r="B367" s="2">
        <v>27.643328856960501</v>
      </c>
      <c r="C367" s="2">
        <v>55</v>
      </c>
      <c r="D367" s="2" t="s">
        <v>1659</v>
      </c>
      <c r="E367" s="2">
        <v>1854</v>
      </c>
      <c r="F367" s="2">
        <v>2585.3050335839098</v>
      </c>
      <c r="G367" s="2">
        <v>63.398374911626199</v>
      </c>
      <c r="H367" s="2" t="s">
        <v>1660</v>
      </c>
      <c r="I367" s="2" t="s">
        <v>743</v>
      </c>
      <c r="J367" s="2" t="s">
        <v>5</v>
      </c>
      <c r="K367" s="2">
        <v>1614854.94641646</v>
      </c>
      <c r="L367" s="2">
        <v>211211.292213999</v>
      </c>
      <c r="M367" s="16">
        <f>IF(ISERROR(VLOOKUP(A367,BW_2021_04_19!A:K,11,FALSE))=TRUE,(IF(ISERROR(VLOOKUP((CONCATENATE(ROUND(C367,0),"-",ROUND(B367-0.1,1))),BW_2021_04_19!A:K,11,FALSE))=TRUE,(IF(ISERROR(VLOOKUP((CONCATENATE(ROUND(C367,0),"-",ROUND(B367+0.1,1))),BW_2021_04_19!A:K,11,FALSE))=TRUE,(IF(ISERROR(VLOOKUP((CONCATENATE(ROUND(C367,0),"-",ROUND(B367-0.2,1))),BW_2021_04_19!A:K,11,FALSE))=TRUE, (IF(ISERROR(VLOOKUP((CONCATENATE(ROUND(C367,0),"-",ROUND(B367+0.2,1))),BW_2021_04_19!A:K,11,FALSE))=TRUE,"0",VLOOKUP((CONCATENATE(ROUND(C367,0),"-",ROUND(B367+0.2,1))),BW_2021_04_19!A:K,11,FALSE))),VLOOKUP((CONCATENATE(ROUND(C367,0),"-",ROUND(B367-0.2,1))),BW_2021_04_19!A:K,11,FALSE))),VLOOKUP((CONCATENATE(ROUND(C367,0),"-",ROUND(B367+0.1,1))),BW_2021_04_19!A:K,11,FALSE))),VLOOKUP((CONCATENATE(ROUND(C367,0),"-",ROUND(B367-0.1,1))),BW_2021_04_19!A:K,11,FALSE))),VLOOKUP(A367,BW_2021_04_19!A:K,11,FALSE))</f>
        <v>417461.61206498003</v>
      </c>
      <c r="N367" s="16">
        <f t="shared" si="170"/>
        <v>417461.61206498003</v>
      </c>
      <c r="O367" s="16">
        <f t="shared" si="171"/>
        <v>1197393</v>
      </c>
      <c r="P367" s="16">
        <f>IF(O367="0","0",O367*1000/Proben_Infos!$J$3*Proben_Infos!$K$3*(0.05/Proben_Infos!$L$3)*(0.001/Proben_Infos!$M$3))</f>
        <v>4789572</v>
      </c>
      <c r="Q367" s="16">
        <f>ROUND(100/Proben_Infos!$H$3*P367,0)</f>
        <v>108</v>
      </c>
      <c r="R367" s="16">
        <f>B367+Proben_Infos!$D$3</f>
        <v>27.635428856960502</v>
      </c>
      <c r="S367" s="16" t="str">
        <f t="shared" si="172"/>
        <v>55-27.6</v>
      </c>
      <c r="T367" s="16">
        <f t="shared" si="173"/>
        <v>1854</v>
      </c>
      <c r="U367" s="16">
        <f>F367+Proben_Infos!$G$3</f>
        <v>2584.3050335839098</v>
      </c>
      <c r="V367" s="16">
        <f t="shared" si="174"/>
        <v>63.4</v>
      </c>
      <c r="W367" s="16" t="str">
        <f t="shared" si="175"/>
        <v>GC_PBMZ_55_RI_2584</v>
      </c>
      <c r="X367" s="16">
        <f>Proben_Infos!$A$3</f>
        <v>72100736</v>
      </c>
      <c r="Y367" s="16" t="str">
        <f>IF(ISNA(VLOOKUP(D367,Proben_Infos!C:E,3,0)),"",VLOOKUP(D367,Proben_Infos!C:E,3,0))</f>
        <v/>
      </c>
      <c r="Z367" s="16" t="str">
        <f t="shared" si="176"/>
        <v>55-27.6</v>
      </c>
      <c r="AA367" s="16" t="str">
        <f t="shared" si="177"/>
        <v>55-27.7</v>
      </c>
      <c r="AB367" s="16" t="str">
        <f t="shared" si="178"/>
        <v>55-27.5</v>
      </c>
      <c r="AC367" s="16" t="str">
        <f t="shared" si="179"/>
        <v>55-27.8</v>
      </c>
      <c r="AD367" s="16" t="str">
        <f t="shared" si="180"/>
        <v>55-27.4</v>
      </c>
      <c r="AE367" s="16">
        <f t="shared" si="181"/>
        <v>108</v>
      </c>
      <c r="AF367" s="16" t="str">
        <f t="shared" si="182"/>
        <v>GC_PBMZ_55_RI_2584</v>
      </c>
      <c r="AG367" s="16" t="str">
        <f t="shared" si="183"/>
        <v/>
      </c>
      <c r="AH367" s="16" t="str">
        <f t="shared" si="184"/>
        <v/>
      </c>
      <c r="AI367" s="16" t="str">
        <f>IF(ISNA(VLOOKUP(D367,Proben_Infos!L:O,3,0)),"",VLOOKUP(D367,Proben_Infos!L:O,3,0))</f>
        <v/>
      </c>
      <c r="AJ367" s="16" t="str">
        <f t="shared" si="185"/>
        <v/>
      </c>
      <c r="AK367" s="16">
        <f t="shared" si="186"/>
        <v>5</v>
      </c>
      <c r="AL367" s="16">
        <f t="shared" si="187"/>
        <v>4</v>
      </c>
      <c r="AM367" s="16">
        <f t="shared" si="169"/>
        <v>3</v>
      </c>
      <c r="AN367" s="16">
        <f t="shared" si="188"/>
        <v>2</v>
      </c>
      <c r="AO367" s="16">
        <f t="shared" si="189"/>
        <v>5</v>
      </c>
      <c r="AP367" s="16">
        <f t="shared" si="167"/>
        <v>5</v>
      </c>
    </row>
    <row r="368" spans="1:42" x14ac:dyDescent="0.25">
      <c r="A368" s="16" t="str">
        <f t="shared" si="168"/>
        <v>136-27.7</v>
      </c>
      <c r="B368" s="2">
        <v>27.654742084391899</v>
      </c>
      <c r="C368" s="2">
        <v>136</v>
      </c>
      <c r="D368" s="2" t="s">
        <v>1661</v>
      </c>
      <c r="E368" s="2">
        <v>1418</v>
      </c>
      <c r="F368" s="2">
        <v>2586.6910731654998</v>
      </c>
      <c r="G368" s="2">
        <v>58.865960385160697</v>
      </c>
      <c r="H368" s="2" t="s">
        <v>1662</v>
      </c>
      <c r="I368" s="2" t="s">
        <v>1663</v>
      </c>
      <c r="J368" s="2" t="s">
        <v>5</v>
      </c>
      <c r="K368" s="2">
        <v>389291.93871561397</v>
      </c>
      <c r="L368" s="2">
        <v>123357.810513142</v>
      </c>
      <c r="M368" s="16">
        <f>IF(ISERROR(VLOOKUP(A368,BW_2021_04_19!A:K,11,FALSE))=TRUE,(IF(ISERROR(VLOOKUP((CONCATENATE(ROUND(C368,0),"-",ROUND(B368-0.1,1))),BW_2021_04_19!A:K,11,FALSE))=TRUE,(IF(ISERROR(VLOOKUP((CONCATENATE(ROUND(C368,0),"-",ROUND(B368+0.1,1))),BW_2021_04_19!A:K,11,FALSE))=TRUE,(IF(ISERROR(VLOOKUP((CONCATENATE(ROUND(C368,0),"-",ROUND(B368-0.2,1))),BW_2021_04_19!A:K,11,FALSE))=TRUE, (IF(ISERROR(VLOOKUP((CONCATENATE(ROUND(C368,0),"-",ROUND(B368+0.2,1))),BW_2021_04_19!A:K,11,FALSE))=TRUE,"0",VLOOKUP((CONCATENATE(ROUND(C368,0),"-",ROUND(B368+0.2,1))),BW_2021_04_19!A:K,11,FALSE))),VLOOKUP((CONCATENATE(ROUND(C368,0),"-",ROUND(B368-0.2,1))),BW_2021_04_19!A:K,11,FALSE))),VLOOKUP((CONCATENATE(ROUND(C368,0),"-",ROUND(B368+0.1,1))),BW_2021_04_19!A:K,11,FALSE))),VLOOKUP((CONCATENATE(ROUND(C368,0),"-",ROUND(B368-0.1,1))),BW_2021_04_19!A:K,11,FALSE))),VLOOKUP(A368,BW_2021_04_19!A:K,11,FALSE))</f>
        <v>395678.96126550401</v>
      </c>
      <c r="N368" s="16">
        <f t="shared" si="170"/>
        <v>395678.96126550401</v>
      </c>
      <c r="O368" s="16">
        <f t="shared" si="171"/>
        <v>0</v>
      </c>
      <c r="P368" s="16">
        <f>IF(O368="0","0",O368*1000/Proben_Infos!$J$3*Proben_Infos!$K$3*(0.05/Proben_Infos!$L$3)*(0.001/Proben_Infos!$M$3))</f>
        <v>0</v>
      </c>
      <c r="Q368" s="16">
        <f>ROUND(100/Proben_Infos!$H$3*P368,0)</f>
        <v>0</v>
      </c>
      <c r="R368" s="16">
        <f>B368+Proben_Infos!$D$3</f>
        <v>27.646842084391899</v>
      </c>
      <c r="S368" s="16" t="str">
        <f t="shared" si="172"/>
        <v>136-27.6</v>
      </c>
      <c r="T368" s="16">
        <f t="shared" si="173"/>
        <v>1418</v>
      </c>
      <c r="U368" s="16">
        <f>F368+Proben_Infos!$G$3</f>
        <v>2585.6910731654998</v>
      </c>
      <c r="V368" s="16">
        <f t="shared" si="174"/>
        <v>58.9</v>
      </c>
      <c r="W368" s="16" t="str">
        <f t="shared" si="175"/>
        <v>GC_PBMZ_136_RI_2586</v>
      </c>
      <c r="X368" s="16">
        <f>Proben_Infos!$A$3</f>
        <v>72100736</v>
      </c>
      <c r="Y368" s="16" t="str">
        <f>IF(ISNA(VLOOKUP(D368,Proben_Infos!C:E,3,0)),"",VLOOKUP(D368,Proben_Infos!C:E,3,0))</f>
        <v/>
      </c>
      <c r="Z368" s="16" t="str">
        <f t="shared" si="176"/>
        <v>136-27.6</v>
      </c>
      <c r="AA368" s="16" t="str">
        <f t="shared" si="177"/>
        <v>136-27.7</v>
      </c>
      <c r="AB368" s="16" t="str">
        <f t="shared" si="178"/>
        <v>136-27.5</v>
      </c>
      <c r="AC368" s="16" t="str">
        <f t="shared" si="179"/>
        <v>136-27.8</v>
      </c>
      <c r="AD368" s="16" t="str">
        <f t="shared" si="180"/>
        <v>136-27.4</v>
      </c>
      <c r="AE368" s="16">
        <f t="shared" si="181"/>
        <v>0</v>
      </c>
      <c r="AF368" s="16" t="str">
        <f t="shared" si="182"/>
        <v>GC_PBMZ_136_RI_2586</v>
      </c>
      <c r="AG368" s="16" t="str">
        <f t="shared" si="183"/>
        <v/>
      </c>
      <c r="AH368" s="16" t="str">
        <f t="shared" si="184"/>
        <v/>
      </c>
      <c r="AI368" s="16" t="str">
        <f>IF(ISNA(VLOOKUP(D368,Proben_Infos!L:O,3,0)),"",VLOOKUP(D368,Proben_Infos!L:O,3,0))</f>
        <v/>
      </c>
      <c r="AJ368" s="16">
        <f t="shared" si="185"/>
        <v>6</v>
      </c>
      <c r="AK368" s="16">
        <f t="shared" si="186"/>
        <v>5</v>
      </c>
      <c r="AL368" s="16">
        <f t="shared" si="187"/>
        <v>4</v>
      </c>
      <c r="AM368" s="16">
        <f t="shared" si="169"/>
        <v>3</v>
      </c>
      <c r="AN368" s="16">
        <f t="shared" si="188"/>
        <v>2</v>
      </c>
      <c r="AO368" s="16">
        <f t="shared" si="189"/>
        <v>6</v>
      </c>
      <c r="AP368" s="16">
        <f t="shared" si="167"/>
        <v>6</v>
      </c>
    </row>
    <row r="369" spans="1:42" x14ac:dyDescent="0.25">
      <c r="A369" s="16" t="str">
        <f t="shared" si="168"/>
        <v>69-27.7</v>
      </c>
      <c r="B369" s="2">
        <v>27.688652906063499</v>
      </c>
      <c r="C369" s="2">
        <v>69</v>
      </c>
      <c r="D369" s="2" t="s">
        <v>1664</v>
      </c>
      <c r="E369" s="2">
        <v>1044</v>
      </c>
      <c r="F369" s="2">
        <v>2590.8092545794798</v>
      </c>
      <c r="G369" s="2">
        <v>51.760012546180597</v>
      </c>
      <c r="H369" s="2" t="s">
        <v>1665</v>
      </c>
      <c r="I369" s="2" t="s">
        <v>539</v>
      </c>
      <c r="J369" s="2" t="s">
        <v>5</v>
      </c>
      <c r="K369" s="2">
        <v>281014.97670360398</v>
      </c>
      <c r="L369" s="2">
        <v>110417.486677772</v>
      </c>
      <c r="M369" s="16" t="str">
        <f>IF(ISERROR(VLOOKUP(A369,BW_2021_04_19!A:K,11,FALSE))=TRUE,(IF(ISERROR(VLOOKUP((CONCATENATE(ROUND(C369,0),"-",ROUND(B369-0.1,1))),BW_2021_04_19!A:K,11,FALSE))=TRUE,(IF(ISERROR(VLOOKUP((CONCATENATE(ROUND(C369,0),"-",ROUND(B369+0.1,1))),BW_2021_04_19!A:K,11,FALSE))=TRUE,(IF(ISERROR(VLOOKUP((CONCATENATE(ROUND(C369,0),"-",ROUND(B369-0.2,1))),BW_2021_04_19!A:K,11,FALSE))=TRUE, (IF(ISERROR(VLOOKUP((CONCATENATE(ROUND(C369,0),"-",ROUND(B369+0.2,1))),BW_2021_04_19!A:K,11,FALSE))=TRUE,"0",VLOOKUP((CONCATENATE(ROUND(C369,0),"-",ROUND(B369+0.2,1))),BW_2021_04_19!A:K,11,FALSE))),VLOOKUP((CONCATENATE(ROUND(C369,0),"-",ROUND(B369-0.2,1))),BW_2021_04_19!A:K,11,FALSE))),VLOOKUP((CONCATENATE(ROUND(C369,0),"-",ROUND(B369+0.1,1))),BW_2021_04_19!A:K,11,FALSE))),VLOOKUP((CONCATENATE(ROUND(C369,0),"-",ROUND(B369-0.1,1))),BW_2021_04_19!A:K,11,FALSE))),VLOOKUP(A369,BW_2021_04_19!A:K,11,FALSE))</f>
        <v>0</v>
      </c>
      <c r="N369" s="16" t="str">
        <f t="shared" si="170"/>
        <v>0</v>
      </c>
      <c r="O369" s="16">
        <f t="shared" si="171"/>
        <v>281015</v>
      </c>
      <c r="P369" s="16">
        <f>IF(O369="0","0",O369*1000/Proben_Infos!$J$3*Proben_Infos!$K$3*(0.05/Proben_Infos!$L$3)*(0.001/Proben_Infos!$M$3))</f>
        <v>1124060</v>
      </c>
      <c r="Q369" s="16">
        <f>ROUND(100/Proben_Infos!$H$3*P369,0)</f>
        <v>25</v>
      </c>
      <c r="R369" s="16">
        <f>B369+Proben_Infos!$D$3</f>
        <v>27.6807529060635</v>
      </c>
      <c r="S369" s="16" t="str">
        <f t="shared" si="172"/>
        <v>69-27.7</v>
      </c>
      <c r="T369" s="16">
        <f t="shared" si="173"/>
        <v>1044</v>
      </c>
      <c r="U369" s="16">
        <f>F369+Proben_Infos!$G$3</f>
        <v>2589.8092545794798</v>
      </c>
      <c r="V369" s="16">
        <f t="shared" si="174"/>
        <v>51.8</v>
      </c>
      <c r="W369" s="16" t="str">
        <f t="shared" si="175"/>
        <v>GC_PBMZ_69_RI_2590</v>
      </c>
      <c r="X369" s="16">
        <f>Proben_Infos!$A$3</f>
        <v>72100736</v>
      </c>
      <c r="Y369" s="16" t="str">
        <f>IF(ISNA(VLOOKUP(D369,Proben_Infos!C:E,3,0)),"",VLOOKUP(D369,Proben_Infos!C:E,3,0))</f>
        <v/>
      </c>
      <c r="Z369" s="16" t="str">
        <f t="shared" si="176"/>
        <v>69-27.7</v>
      </c>
      <c r="AA369" s="16" t="str">
        <f t="shared" si="177"/>
        <v>69-27.8</v>
      </c>
      <c r="AB369" s="16" t="str">
        <f t="shared" si="178"/>
        <v>69-27.6</v>
      </c>
      <c r="AC369" s="16" t="str">
        <f t="shared" si="179"/>
        <v>69-27.9</v>
      </c>
      <c r="AD369" s="16" t="str">
        <f t="shared" si="180"/>
        <v>69-27.5</v>
      </c>
      <c r="AE369" s="16">
        <f t="shared" si="181"/>
        <v>25</v>
      </c>
      <c r="AF369" s="16" t="str">
        <f t="shared" si="182"/>
        <v>GC_PBMZ_69_RI_2590</v>
      </c>
      <c r="AG369" s="16" t="str">
        <f t="shared" si="183"/>
        <v/>
      </c>
      <c r="AH369" s="16" t="str">
        <f t="shared" si="184"/>
        <v/>
      </c>
      <c r="AI369" s="16" t="str">
        <f>IF(ISNA(VLOOKUP(D369,Proben_Infos!L:O,3,0)),"",VLOOKUP(D369,Proben_Infos!L:O,3,0))</f>
        <v/>
      </c>
      <c r="AJ369" s="16" t="str">
        <f t="shared" si="185"/>
        <v/>
      </c>
      <c r="AK369" s="16">
        <f t="shared" si="186"/>
        <v>5</v>
      </c>
      <c r="AL369" s="16">
        <f t="shared" si="187"/>
        <v>4</v>
      </c>
      <c r="AM369" s="16">
        <f t="shared" si="169"/>
        <v>3</v>
      </c>
      <c r="AN369" s="16">
        <f t="shared" si="188"/>
        <v>2</v>
      </c>
      <c r="AO369" s="16">
        <f t="shared" si="189"/>
        <v>5</v>
      </c>
      <c r="AP369" s="16">
        <f t="shared" ref="AP369:AP378" si="190">IF(OR(O369&lt;10000,Y369="Säule",Y369="BW",Y369="IS"),6,
IF(G369&lt;80,5,
IF(AND(ABS(E369-U369)&gt;100,NOT(E369="")),4,
IF(AND(AI369="x",NOT(E369="")),1,
IF(AND(OR(J369="NIST20.L",J369="NIST17.L",J369="NIST11.L",J369="SWGDRUG.L",J369="WILEY275.L",J369="HPPEST.L",J369="PMW_TOX2.L",J369="ENVI96.L"),NOT(E369="")),3,
IF(E369="",4,2))))))</f>
        <v>5</v>
      </c>
    </row>
    <row r="370" spans="1:42" x14ac:dyDescent="0.25">
      <c r="A370" s="16" t="str">
        <f t="shared" si="168"/>
        <v>67-27.8</v>
      </c>
      <c r="B370" s="2">
        <v>27.787602372039199</v>
      </c>
      <c r="C370" s="2">
        <v>67</v>
      </c>
      <c r="D370" s="2" t="s">
        <v>119</v>
      </c>
      <c r="F370" s="2">
        <v>2603.0307106516798</v>
      </c>
      <c r="G370" s="2">
        <v>54.111662858451901</v>
      </c>
      <c r="H370" s="2" t="s">
        <v>349</v>
      </c>
      <c r="I370" s="2" t="s">
        <v>350</v>
      </c>
      <c r="J370" s="2" t="s">
        <v>141</v>
      </c>
      <c r="K370" s="2">
        <v>158601.65252990901</v>
      </c>
      <c r="L370" s="2">
        <v>22514.279403385499</v>
      </c>
      <c r="M370" s="16" t="str">
        <f>IF(ISERROR(VLOOKUP(A370,BW_2021_04_19!A:K,11,FALSE))=TRUE,(IF(ISERROR(VLOOKUP((CONCATENATE(ROUND(C370,0),"-",ROUND(B370-0.1,1))),BW_2021_04_19!A:K,11,FALSE))=TRUE,(IF(ISERROR(VLOOKUP((CONCATENATE(ROUND(C370,0),"-",ROUND(B370+0.1,1))),BW_2021_04_19!A:K,11,FALSE))=TRUE,(IF(ISERROR(VLOOKUP((CONCATENATE(ROUND(C370,0),"-",ROUND(B370-0.2,1))),BW_2021_04_19!A:K,11,FALSE))=TRUE, (IF(ISERROR(VLOOKUP((CONCATENATE(ROUND(C370,0),"-",ROUND(B370+0.2,1))),BW_2021_04_19!A:K,11,FALSE))=TRUE,"0",VLOOKUP((CONCATENATE(ROUND(C370,0),"-",ROUND(B370+0.2,1))),BW_2021_04_19!A:K,11,FALSE))),VLOOKUP((CONCATENATE(ROUND(C370,0),"-",ROUND(B370-0.2,1))),BW_2021_04_19!A:K,11,FALSE))),VLOOKUP((CONCATENATE(ROUND(C370,0),"-",ROUND(B370+0.1,1))),BW_2021_04_19!A:K,11,FALSE))),VLOOKUP((CONCATENATE(ROUND(C370,0),"-",ROUND(B370-0.1,1))),BW_2021_04_19!A:K,11,FALSE))),VLOOKUP(A370,BW_2021_04_19!A:K,11,FALSE))</f>
        <v>0</v>
      </c>
      <c r="N370" s="16" t="str">
        <f t="shared" si="170"/>
        <v>0</v>
      </c>
      <c r="O370" s="16">
        <f t="shared" si="171"/>
        <v>158602</v>
      </c>
      <c r="P370" s="16">
        <f>IF(O370="0","0",O370*1000/Proben_Infos!$J$3*Proben_Infos!$K$3*(0.05/Proben_Infos!$L$3)*(0.001/Proben_Infos!$M$3))</f>
        <v>634408</v>
      </c>
      <c r="Q370" s="16">
        <f>ROUND(100/Proben_Infos!$H$3*P370,0)</f>
        <v>14</v>
      </c>
      <c r="R370" s="16">
        <f>B370+Proben_Infos!$D$3</f>
        <v>27.7797023720392</v>
      </c>
      <c r="S370" s="16" t="str">
        <f t="shared" si="172"/>
        <v>67-27.8</v>
      </c>
      <c r="T370" s="16" t="str">
        <f t="shared" si="173"/>
        <v/>
      </c>
      <c r="U370" s="16">
        <f>F370+Proben_Infos!$G$3</f>
        <v>2602.0307106516798</v>
      </c>
      <c r="V370" s="16">
        <f t="shared" si="174"/>
        <v>54.1</v>
      </c>
      <c r="W370" s="16" t="str">
        <f t="shared" si="175"/>
        <v>GC_PBMZ_67_RI_2602</v>
      </c>
      <c r="X370" s="16">
        <f>Proben_Infos!$A$3</f>
        <v>72100736</v>
      </c>
      <c r="Y370" s="16" t="str">
        <f>IF(ISNA(VLOOKUP(D370,Proben_Infos!C:E,3,0)),"",VLOOKUP(D370,Proben_Infos!C:E,3,0))</f>
        <v/>
      </c>
      <c r="Z370" s="16" t="str">
        <f t="shared" si="176"/>
        <v>67-27.8</v>
      </c>
      <c r="AA370" s="16" t="str">
        <f t="shared" si="177"/>
        <v>67-27.9</v>
      </c>
      <c r="AB370" s="16" t="str">
        <f t="shared" si="178"/>
        <v>67-27.7</v>
      </c>
      <c r="AC370" s="16" t="str">
        <f t="shared" si="179"/>
        <v>67-28</v>
      </c>
      <c r="AD370" s="16" t="str">
        <f t="shared" si="180"/>
        <v>67-27.6</v>
      </c>
      <c r="AE370" s="16">
        <f t="shared" si="181"/>
        <v>14</v>
      </c>
      <c r="AF370" s="16" t="str">
        <f t="shared" si="182"/>
        <v>GC_PBMZ_67_RI_2602</v>
      </c>
      <c r="AG370" s="16" t="str">
        <f t="shared" si="183"/>
        <v/>
      </c>
      <c r="AH370" s="16" t="str">
        <f t="shared" si="184"/>
        <v/>
      </c>
      <c r="AI370" s="16" t="str">
        <f>IF(ISNA(VLOOKUP(D370,Proben_Infos!L:O,3,0)),"",VLOOKUP(D370,Proben_Infos!L:O,3,0))</f>
        <v/>
      </c>
      <c r="AJ370" s="16" t="str">
        <f t="shared" si="185"/>
        <v/>
      </c>
      <c r="AK370" s="16">
        <f t="shared" si="186"/>
        <v>5</v>
      </c>
      <c r="AL370" s="16" t="str">
        <f t="shared" si="187"/>
        <v/>
      </c>
      <c r="AM370" s="16">
        <f t="shared" si="169"/>
        <v>3</v>
      </c>
      <c r="AN370" s="16">
        <f t="shared" si="188"/>
        <v>2</v>
      </c>
      <c r="AO370" s="16">
        <f t="shared" si="189"/>
        <v>5</v>
      </c>
      <c r="AP370" s="16">
        <f t="shared" si="190"/>
        <v>5</v>
      </c>
    </row>
    <row r="371" spans="1:42" x14ac:dyDescent="0.25">
      <c r="A371" s="16" t="str">
        <f t="shared" si="168"/>
        <v>85-27.8</v>
      </c>
      <c r="B371" s="2">
        <v>27.791815716178501</v>
      </c>
      <c r="C371" s="2">
        <v>85.099998474121094</v>
      </c>
      <c r="D371" s="2" t="s">
        <v>1666</v>
      </c>
      <c r="E371" s="2">
        <v>707</v>
      </c>
      <c r="F371" s="2">
        <v>2603.5794839432401</v>
      </c>
      <c r="G371" s="2">
        <v>67.364380032672898</v>
      </c>
      <c r="H371" s="2" t="s">
        <v>1667</v>
      </c>
      <c r="I371" s="2" t="s">
        <v>1668</v>
      </c>
      <c r="J371" s="2" t="s">
        <v>5</v>
      </c>
      <c r="K371" s="2">
        <v>597205.46017217799</v>
      </c>
      <c r="L371" s="2">
        <v>100985.69444798</v>
      </c>
      <c r="M371" s="16">
        <f>IF(ISERROR(VLOOKUP(A371,BW_2021_04_19!A:K,11,FALSE))=TRUE,(IF(ISERROR(VLOOKUP((CONCATENATE(ROUND(C371,0),"-",ROUND(B371-0.1,1))),BW_2021_04_19!A:K,11,FALSE))=TRUE,(IF(ISERROR(VLOOKUP((CONCATENATE(ROUND(C371,0),"-",ROUND(B371+0.1,1))),BW_2021_04_19!A:K,11,FALSE))=TRUE,(IF(ISERROR(VLOOKUP((CONCATENATE(ROUND(C371,0),"-",ROUND(B371-0.2,1))),BW_2021_04_19!A:K,11,FALSE))=TRUE, (IF(ISERROR(VLOOKUP((CONCATENATE(ROUND(C371,0),"-",ROUND(B371+0.2,1))),BW_2021_04_19!A:K,11,FALSE))=TRUE,"0",VLOOKUP((CONCATENATE(ROUND(C371,0),"-",ROUND(B371+0.2,1))),BW_2021_04_19!A:K,11,FALSE))),VLOOKUP((CONCATENATE(ROUND(C371,0),"-",ROUND(B371-0.2,1))),BW_2021_04_19!A:K,11,FALSE))),VLOOKUP((CONCATENATE(ROUND(C371,0),"-",ROUND(B371+0.1,1))),BW_2021_04_19!A:K,11,FALSE))),VLOOKUP((CONCATENATE(ROUND(C371,0),"-",ROUND(B371-0.1,1))),BW_2021_04_19!A:K,11,FALSE))),VLOOKUP(A371,BW_2021_04_19!A:K,11,FALSE))</f>
        <v>583546.02672595601</v>
      </c>
      <c r="N371" s="16">
        <f t="shared" si="170"/>
        <v>583546.02672595601</v>
      </c>
      <c r="O371" s="16">
        <f t="shared" si="171"/>
        <v>13659</v>
      </c>
      <c r="P371" s="16">
        <f>IF(O371="0","0",O371*1000/Proben_Infos!$J$3*Proben_Infos!$K$3*(0.05/Proben_Infos!$L$3)*(0.001/Proben_Infos!$M$3))</f>
        <v>54636</v>
      </c>
      <c r="Q371" s="16">
        <f>ROUND(100/Proben_Infos!$H$3*P371,0)</f>
        <v>1</v>
      </c>
      <c r="R371" s="16">
        <f>B371+Proben_Infos!$D$3</f>
        <v>27.783915716178502</v>
      </c>
      <c r="S371" s="16" t="str">
        <f t="shared" si="172"/>
        <v>85-27.8</v>
      </c>
      <c r="T371" s="16">
        <f t="shared" si="173"/>
        <v>707</v>
      </c>
      <c r="U371" s="16">
        <f>F371+Proben_Infos!$G$3</f>
        <v>2602.5794839432401</v>
      </c>
      <c r="V371" s="16">
        <f t="shared" si="174"/>
        <v>67.400000000000006</v>
      </c>
      <c r="W371" s="16" t="str">
        <f t="shared" si="175"/>
        <v>GC_PBMZ_85_RI_2603</v>
      </c>
      <c r="X371" s="16">
        <f>Proben_Infos!$A$3</f>
        <v>72100736</v>
      </c>
      <c r="Y371" s="16" t="str">
        <f>IF(ISNA(VLOOKUP(D371,Proben_Infos!C:E,3,0)),"",VLOOKUP(D371,Proben_Infos!C:E,3,0))</f>
        <v/>
      </c>
      <c r="Z371" s="16" t="str">
        <f t="shared" si="176"/>
        <v>85-27.8</v>
      </c>
      <c r="AA371" s="16" t="str">
        <f t="shared" si="177"/>
        <v>85-27.9</v>
      </c>
      <c r="AB371" s="16" t="str">
        <f t="shared" si="178"/>
        <v>85-27.7</v>
      </c>
      <c r="AC371" s="16" t="str">
        <f t="shared" si="179"/>
        <v>85-28</v>
      </c>
      <c r="AD371" s="16" t="str">
        <f t="shared" si="180"/>
        <v>85-27.6</v>
      </c>
      <c r="AE371" s="16">
        <f t="shared" si="181"/>
        <v>1</v>
      </c>
      <c r="AF371" s="16" t="str">
        <f t="shared" si="182"/>
        <v>GC_PBMZ_85_RI_2603</v>
      </c>
      <c r="AG371" s="16" t="str">
        <f t="shared" si="183"/>
        <v/>
      </c>
      <c r="AH371" s="16" t="str">
        <f t="shared" si="184"/>
        <v/>
      </c>
      <c r="AI371" s="16" t="str">
        <f>IF(ISNA(VLOOKUP(D371,Proben_Infos!L:O,3,0)),"",VLOOKUP(D371,Proben_Infos!L:O,3,0))</f>
        <v/>
      </c>
      <c r="AJ371" s="16" t="str">
        <f t="shared" si="185"/>
        <v/>
      </c>
      <c r="AK371" s="16">
        <f t="shared" si="186"/>
        <v>5</v>
      </c>
      <c r="AL371" s="16">
        <f t="shared" si="187"/>
        <v>4</v>
      </c>
      <c r="AM371" s="16">
        <f t="shared" si="169"/>
        <v>3</v>
      </c>
      <c r="AN371" s="16">
        <f t="shared" si="188"/>
        <v>2</v>
      </c>
      <c r="AO371" s="16">
        <f t="shared" si="189"/>
        <v>5</v>
      </c>
      <c r="AP371" s="16">
        <f t="shared" si="190"/>
        <v>5</v>
      </c>
    </row>
    <row r="372" spans="1:42" x14ac:dyDescent="0.25">
      <c r="A372" s="16" t="str">
        <f t="shared" si="168"/>
        <v>85-27.8</v>
      </c>
      <c r="B372" s="2">
        <v>27.7918372386663</v>
      </c>
      <c r="C372" s="2">
        <v>85</v>
      </c>
      <c r="D372" s="2" t="s">
        <v>1188</v>
      </c>
      <c r="E372" s="2">
        <v>917</v>
      </c>
      <c r="F372" s="2">
        <v>2603.5822871717601</v>
      </c>
      <c r="G372" s="2">
        <v>70.132619986847004</v>
      </c>
      <c r="H372" s="2" t="s">
        <v>1189</v>
      </c>
      <c r="I372" s="2" t="s">
        <v>239</v>
      </c>
      <c r="J372" s="2" t="s">
        <v>5</v>
      </c>
      <c r="K372" s="2">
        <v>601196.99119933601</v>
      </c>
      <c r="L372" s="2">
        <v>100985.69444798</v>
      </c>
      <c r="M372" s="16">
        <f>IF(ISERROR(VLOOKUP(A372,BW_2021_04_19!A:K,11,FALSE))=TRUE,(IF(ISERROR(VLOOKUP((CONCATENATE(ROUND(C372,0),"-",ROUND(B372-0.1,1))),BW_2021_04_19!A:K,11,FALSE))=TRUE,(IF(ISERROR(VLOOKUP((CONCATENATE(ROUND(C372,0),"-",ROUND(B372+0.1,1))),BW_2021_04_19!A:K,11,FALSE))=TRUE,(IF(ISERROR(VLOOKUP((CONCATENATE(ROUND(C372,0),"-",ROUND(B372-0.2,1))),BW_2021_04_19!A:K,11,FALSE))=TRUE, (IF(ISERROR(VLOOKUP((CONCATENATE(ROUND(C372,0),"-",ROUND(B372+0.2,1))),BW_2021_04_19!A:K,11,FALSE))=TRUE,"0",VLOOKUP((CONCATENATE(ROUND(C372,0),"-",ROUND(B372+0.2,1))),BW_2021_04_19!A:K,11,FALSE))),VLOOKUP((CONCATENATE(ROUND(C372,0),"-",ROUND(B372-0.2,1))),BW_2021_04_19!A:K,11,FALSE))),VLOOKUP((CONCATENATE(ROUND(C372,0),"-",ROUND(B372+0.1,1))),BW_2021_04_19!A:K,11,FALSE))),VLOOKUP((CONCATENATE(ROUND(C372,0),"-",ROUND(B372-0.1,1))),BW_2021_04_19!A:K,11,FALSE))),VLOOKUP(A372,BW_2021_04_19!A:K,11,FALSE))</f>
        <v>583546.02672595601</v>
      </c>
      <c r="N372" s="16">
        <f t="shared" si="170"/>
        <v>583546.02672595601</v>
      </c>
      <c r="O372" s="16">
        <f t="shared" si="171"/>
        <v>17651</v>
      </c>
      <c r="P372" s="16">
        <f>IF(O372="0","0",O372*1000/Proben_Infos!$J$3*Proben_Infos!$K$3*(0.05/Proben_Infos!$L$3)*(0.001/Proben_Infos!$M$3))</f>
        <v>70604</v>
      </c>
      <c r="Q372" s="16">
        <f>ROUND(100/Proben_Infos!$H$3*P372,0)</f>
        <v>2</v>
      </c>
      <c r="R372" s="16">
        <f>B372+Proben_Infos!$D$3</f>
        <v>27.783937238666301</v>
      </c>
      <c r="S372" s="16" t="str">
        <f t="shared" si="172"/>
        <v>85-27.8</v>
      </c>
      <c r="T372" s="16">
        <f t="shared" si="173"/>
        <v>917</v>
      </c>
      <c r="U372" s="16">
        <f>F372+Proben_Infos!$G$3</f>
        <v>2602.5822871717601</v>
      </c>
      <c r="V372" s="16">
        <f t="shared" si="174"/>
        <v>70.099999999999994</v>
      </c>
      <c r="W372" s="16" t="str">
        <f t="shared" si="175"/>
        <v>GC_PBMZ_85_RI_2603</v>
      </c>
      <c r="X372" s="16">
        <f>Proben_Infos!$A$3</f>
        <v>72100736</v>
      </c>
      <c r="Y372" s="16" t="str">
        <f>IF(ISNA(VLOOKUP(D372,Proben_Infos!C:E,3,0)),"",VLOOKUP(D372,Proben_Infos!C:E,3,0))</f>
        <v/>
      </c>
      <c r="Z372" s="16" t="str">
        <f t="shared" si="176"/>
        <v>85-27.8</v>
      </c>
      <c r="AA372" s="16" t="str">
        <f t="shared" si="177"/>
        <v>85-27.9</v>
      </c>
      <c r="AB372" s="16" t="str">
        <f t="shared" si="178"/>
        <v>85-27.7</v>
      </c>
      <c r="AC372" s="16" t="str">
        <f t="shared" si="179"/>
        <v>85-28</v>
      </c>
      <c r="AD372" s="16" t="str">
        <f t="shared" si="180"/>
        <v>85-27.6</v>
      </c>
      <c r="AE372" s="16">
        <f t="shared" si="181"/>
        <v>2</v>
      </c>
      <c r="AF372" s="16" t="str">
        <f t="shared" si="182"/>
        <v>GC_PBMZ_85_RI_2603</v>
      </c>
      <c r="AG372" s="16" t="str">
        <f t="shared" si="183"/>
        <v/>
      </c>
      <c r="AH372" s="16" t="str">
        <f t="shared" si="184"/>
        <v/>
      </c>
      <c r="AI372" s="16" t="str">
        <f>IF(ISNA(VLOOKUP(D372,Proben_Infos!L:O,3,0)),"",VLOOKUP(D372,Proben_Infos!L:O,3,0))</f>
        <v/>
      </c>
      <c r="AJ372" s="16" t="str">
        <f t="shared" si="185"/>
        <v/>
      </c>
      <c r="AK372" s="16">
        <f t="shared" si="186"/>
        <v>5</v>
      </c>
      <c r="AL372" s="16">
        <f t="shared" si="187"/>
        <v>4</v>
      </c>
      <c r="AM372" s="16">
        <f t="shared" si="169"/>
        <v>3</v>
      </c>
      <c r="AN372" s="16">
        <f t="shared" si="188"/>
        <v>2</v>
      </c>
      <c r="AO372" s="16">
        <f t="shared" si="189"/>
        <v>5</v>
      </c>
      <c r="AP372" s="16">
        <f t="shared" si="190"/>
        <v>5</v>
      </c>
    </row>
    <row r="373" spans="1:42" x14ac:dyDescent="0.25">
      <c r="A373" s="16" t="str">
        <f t="shared" si="168"/>
        <v>96-27.8</v>
      </c>
      <c r="B373" s="2">
        <v>27.799197982141902</v>
      </c>
      <c r="C373" s="2">
        <v>96</v>
      </c>
      <c r="D373" s="2" t="s">
        <v>1669</v>
      </c>
      <c r="E373" s="2">
        <v>1876</v>
      </c>
      <c r="F373" s="2">
        <v>2604.5409981841799</v>
      </c>
      <c r="G373" s="2">
        <v>60.3319585022167</v>
      </c>
      <c r="H373" s="2" t="s">
        <v>1670</v>
      </c>
      <c r="I373" s="2" t="s">
        <v>761</v>
      </c>
      <c r="J373" s="2" t="s">
        <v>5</v>
      </c>
      <c r="K373" s="2">
        <v>108446.146687324</v>
      </c>
      <c r="L373" s="2">
        <v>35870.606264951202</v>
      </c>
      <c r="M373" s="16" t="str">
        <f>IF(ISERROR(VLOOKUP(A373,BW_2021_04_19!A:K,11,FALSE))=TRUE,(IF(ISERROR(VLOOKUP((CONCATENATE(ROUND(C373,0),"-",ROUND(B373-0.1,1))),BW_2021_04_19!A:K,11,FALSE))=TRUE,(IF(ISERROR(VLOOKUP((CONCATENATE(ROUND(C373,0),"-",ROUND(B373+0.1,1))),BW_2021_04_19!A:K,11,FALSE))=TRUE,(IF(ISERROR(VLOOKUP((CONCATENATE(ROUND(C373,0),"-",ROUND(B373-0.2,1))),BW_2021_04_19!A:K,11,FALSE))=TRUE, (IF(ISERROR(VLOOKUP((CONCATENATE(ROUND(C373,0),"-",ROUND(B373+0.2,1))),BW_2021_04_19!A:K,11,FALSE))=TRUE,"0",VLOOKUP((CONCATENATE(ROUND(C373,0),"-",ROUND(B373+0.2,1))),BW_2021_04_19!A:K,11,FALSE))),VLOOKUP((CONCATENATE(ROUND(C373,0),"-",ROUND(B373-0.2,1))),BW_2021_04_19!A:K,11,FALSE))),VLOOKUP((CONCATENATE(ROUND(C373,0),"-",ROUND(B373+0.1,1))),BW_2021_04_19!A:K,11,FALSE))),VLOOKUP((CONCATENATE(ROUND(C373,0),"-",ROUND(B373-0.1,1))),BW_2021_04_19!A:K,11,FALSE))),VLOOKUP(A373,BW_2021_04_19!A:K,11,FALSE))</f>
        <v>0</v>
      </c>
      <c r="N373" s="16" t="str">
        <f t="shared" si="170"/>
        <v>0</v>
      </c>
      <c r="O373" s="16">
        <f t="shared" si="171"/>
        <v>108446</v>
      </c>
      <c r="P373" s="16">
        <f>IF(O373="0","0",O373*1000/Proben_Infos!$J$3*Proben_Infos!$K$3*(0.05/Proben_Infos!$L$3)*(0.001/Proben_Infos!$M$3))</f>
        <v>433784</v>
      </c>
      <c r="Q373" s="16">
        <f>ROUND(100/Proben_Infos!$H$3*P373,0)</f>
        <v>10</v>
      </c>
      <c r="R373" s="16">
        <f>B373+Proben_Infos!$D$3</f>
        <v>27.791297982141902</v>
      </c>
      <c r="S373" s="16" t="str">
        <f t="shared" si="172"/>
        <v>96-27.8</v>
      </c>
      <c r="T373" s="16">
        <f t="shared" si="173"/>
        <v>1876</v>
      </c>
      <c r="U373" s="16">
        <f>F373+Proben_Infos!$G$3</f>
        <v>2603.5409981841799</v>
      </c>
      <c r="V373" s="16">
        <f t="shared" si="174"/>
        <v>60.3</v>
      </c>
      <c r="W373" s="16" t="str">
        <f t="shared" si="175"/>
        <v>GC_PBMZ_96_RI_2604</v>
      </c>
      <c r="X373" s="16">
        <f>Proben_Infos!$A$3</f>
        <v>72100736</v>
      </c>
      <c r="Y373" s="16" t="str">
        <f>IF(ISNA(VLOOKUP(D373,Proben_Infos!C:E,3,0)),"",VLOOKUP(D373,Proben_Infos!C:E,3,0))</f>
        <v/>
      </c>
      <c r="Z373" s="16" t="str">
        <f t="shared" si="176"/>
        <v>96-27.8</v>
      </c>
      <c r="AA373" s="16" t="str">
        <f t="shared" si="177"/>
        <v>96-27.9</v>
      </c>
      <c r="AB373" s="16" t="str">
        <f t="shared" si="178"/>
        <v>96-27.7</v>
      </c>
      <c r="AC373" s="16" t="str">
        <f t="shared" si="179"/>
        <v>96-28</v>
      </c>
      <c r="AD373" s="16" t="str">
        <f t="shared" si="180"/>
        <v>96-27.6</v>
      </c>
      <c r="AE373" s="16">
        <f t="shared" si="181"/>
        <v>10</v>
      </c>
      <c r="AF373" s="16" t="str">
        <f t="shared" si="182"/>
        <v>GC_PBMZ_96_RI_2604</v>
      </c>
      <c r="AG373" s="16" t="str">
        <f t="shared" si="183"/>
        <v/>
      </c>
      <c r="AH373" s="16" t="str">
        <f t="shared" si="184"/>
        <v/>
      </c>
      <c r="AI373" s="16" t="str">
        <f>IF(ISNA(VLOOKUP(D373,Proben_Infos!L:O,3,0)),"",VLOOKUP(D373,Proben_Infos!L:O,3,0))</f>
        <v/>
      </c>
      <c r="AJ373" s="16" t="str">
        <f t="shared" si="185"/>
        <v/>
      </c>
      <c r="AK373" s="16">
        <f t="shared" si="186"/>
        <v>5</v>
      </c>
      <c r="AL373" s="16">
        <f t="shared" si="187"/>
        <v>4</v>
      </c>
      <c r="AM373" s="16">
        <f t="shared" si="169"/>
        <v>3</v>
      </c>
      <c r="AN373" s="16">
        <f t="shared" si="188"/>
        <v>2</v>
      </c>
      <c r="AO373" s="16">
        <f t="shared" si="189"/>
        <v>5</v>
      </c>
      <c r="AP373" s="16">
        <f t="shared" si="190"/>
        <v>5</v>
      </c>
    </row>
    <row r="374" spans="1:42" x14ac:dyDescent="0.25">
      <c r="A374" s="16" t="str">
        <f t="shared" si="168"/>
        <v>129-27.9</v>
      </c>
      <c r="B374" s="2">
        <v>27.925174677108402</v>
      </c>
      <c r="C374" s="2">
        <v>129</v>
      </c>
      <c r="D374" s="2" t="s">
        <v>1916</v>
      </c>
      <c r="E374" s="2">
        <v>2620</v>
      </c>
      <c r="F374" s="2">
        <v>2620.94902071246</v>
      </c>
      <c r="G374" s="2">
        <v>52.958056253302701</v>
      </c>
      <c r="H374" s="2" t="s">
        <v>1917</v>
      </c>
      <c r="I374" s="2" t="s">
        <v>1918</v>
      </c>
      <c r="J374" s="2" t="s">
        <v>1767</v>
      </c>
      <c r="K374" s="2">
        <v>149703.83426412099</v>
      </c>
      <c r="L374" s="2">
        <v>52354.456878170298</v>
      </c>
      <c r="M374" s="16" t="str">
        <f>IF(ISERROR(VLOOKUP(A374,BW_2021_04_19!A:K,11,FALSE))=TRUE,(IF(ISERROR(VLOOKUP((CONCATENATE(ROUND(C374,0),"-",ROUND(B374-0.1,1))),BW_2021_04_19!A:K,11,FALSE))=TRUE,(IF(ISERROR(VLOOKUP((CONCATENATE(ROUND(C374,0),"-",ROUND(B374+0.1,1))),BW_2021_04_19!A:K,11,FALSE))=TRUE,(IF(ISERROR(VLOOKUP((CONCATENATE(ROUND(C374,0),"-",ROUND(B374-0.2,1))),BW_2021_04_19!A:K,11,FALSE))=TRUE, (IF(ISERROR(VLOOKUP((CONCATENATE(ROUND(C374,0),"-",ROUND(B374+0.2,1))),BW_2021_04_19!A:K,11,FALSE))=TRUE,"0",VLOOKUP((CONCATENATE(ROUND(C374,0),"-",ROUND(B374+0.2,1))),BW_2021_04_19!A:K,11,FALSE))),VLOOKUP((CONCATENATE(ROUND(C374,0),"-",ROUND(B374-0.2,1))),BW_2021_04_19!A:K,11,FALSE))),VLOOKUP((CONCATENATE(ROUND(C374,0),"-",ROUND(B374+0.1,1))),BW_2021_04_19!A:K,11,FALSE))),VLOOKUP((CONCATENATE(ROUND(C374,0),"-",ROUND(B374-0.1,1))),BW_2021_04_19!A:K,11,FALSE))),VLOOKUP(A374,BW_2021_04_19!A:K,11,FALSE))</f>
        <v>0</v>
      </c>
      <c r="N374" s="16" t="str">
        <f t="shared" si="170"/>
        <v>0</v>
      </c>
      <c r="O374" s="16">
        <f t="shared" si="171"/>
        <v>149704</v>
      </c>
      <c r="P374" s="16">
        <f>IF(O374="0","0",O374*1000/Proben_Infos!$J$3*Proben_Infos!$K$3*(0.05/Proben_Infos!$L$3)*(0.001/Proben_Infos!$M$3))</f>
        <v>598816</v>
      </c>
      <c r="Q374" s="16">
        <f>ROUND(100/Proben_Infos!$H$3*P374,0)</f>
        <v>13</v>
      </c>
      <c r="R374" s="16">
        <f>B374+Proben_Infos!$D$3</f>
        <v>27.917274677108402</v>
      </c>
      <c r="S374" s="16" t="str">
        <f t="shared" si="172"/>
        <v>129-27.9</v>
      </c>
      <c r="T374" s="16">
        <f t="shared" si="173"/>
        <v>2620</v>
      </c>
      <c r="U374" s="16">
        <f>F374+Proben_Infos!$G$3</f>
        <v>2619.94902071246</v>
      </c>
      <c r="V374" s="16">
        <f t="shared" si="174"/>
        <v>53</v>
      </c>
      <c r="W374" s="16" t="str">
        <f t="shared" si="175"/>
        <v>GC_PBMZ_129_RI_2620</v>
      </c>
      <c r="X374" s="16">
        <f>Proben_Infos!$A$3</f>
        <v>72100736</v>
      </c>
      <c r="Y374" s="16" t="str">
        <f>IF(ISNA(VLOOKUP(D374,Proben_Infos!C:E,3,0)),"",VLOOKUP(D374,Proben_Infos!C:E,3,0))</f>
        <v/>
      </c>
      <c r="Z374" s="16" t="str">
        <f t="shared" si="176"/>
        <v>129-27.9</v>
      </c>
      <c r="AA374" s="16" t="str">
        <f t="shared" si="177"/>
        <v>129-28</v>
      </c>
      <c r="AB374" s="16" t="str">
        <f t="shared" si="178"/>
        <v>129-27.8</v>
      </c>
      <c r="AC374" s="16" t="str">
        <f t="shared" si="179"/>
        <v>129-28.1</v>
      </c>
      <c r="AD374" s="16" t="str">
        <f t="shared" si="180"/>
        <v>129-27.7</v>
      </c>
      <c r="AE374" s="16">
        <f t="shared" si="181"/>
        <v>13</v>
      </c>
      <c r="AF374" s="16" t="str">
        <f t="shared" si="182"/>
        <v>GC_PBMZ_129_RI_2620</v>
      </c>
      <c r="AG374" s="16" t="str">
        <f t="shared" si="183"/>
        <v/>
      </c>
      <c r="AH374" s="16" t="str">
        <f t="shared" si="184"/>
        <v/>
      </c>
      <c r="AI374" s="16" t="str">
        <f>IF(ISNA(VLOOKUP(D374,Proben_Infos!L:O,3,0)),"",VLOOKUP(D374,Proben_Infos!L:O,3,0))</f>
        <v/>
      </c>
      <c r="AJ374" s="16" t="str">
        <f t="shared" si="185"/>
        <v/>
      </c>
      <c r="AK374" s="16">
        <f t="shared" si="186"/>
        <v>5</v>
      </c>
      <c r="AL374" s="16" t="str">
        <f t="shared" si="187"/>
        <v/>
      </c>
      <c r="AM374" s="16">
        <f t="shared" si="169"/>
        <v>3</v>
      </c>
      <c r="AN374" s="16">
        <f t="shared" si="188"/>
        <v>2</v>
      </c>
      <c r="AO374" s="16">
        <f t="shared" si="189"/>
        <v>5</v>
      </c>
      <c r="AP374" s="16">
        <f t="shared" si="190"/>
        <v>5</v>
      </c>
    </row>
    <row r="375" spans="1:42" x14ac:dyDescent="0.25">
      <c r="A375" s="16" t="str">
        <f t="shared" si="168"/>
        <v>59-28.1</v>
      </c>
      <c r="B375" s="2">
        <v>28.119311007554401</v>
      </c>
      <c r="C375" s="2">
        <v>59.099998474121101</v>
      </c>
      <c r="D375" s="2" t="s">
        <v>1671</v>
      </c>
      <c r="E375" s="2">
        <v>857</v>
      </c>
      <c r="F375" s="2">
        <v>2646.2345966228499</v>
      </c>
      <c r="G375" s="2">
        <v>50.807312500987003</v>
      </c>
      <c r="H375" s="2" t="s">
        <v>1672</v>
      </c>
      <c r="I375" s="2" t="s">
        <v>245</v>
      </c>
      <c r="J375" s="2" t="s">
        <v>5</v>
      </c>
      <c r="K375" s="2">
        <v>155388.236574846</v>
      </c>
      <c r="L375" s="2">
        <v>38682.918774340098</v>
      </c>
      <c r="M375" s="16" t="str">
        <f>IF(ISERROR(VLOOKUP(A375,BW_2021_04_19!A:K,11,FALSE))=TRUE,(IF(ISERROR(VLOOKUP((CONCATENATE(ROUND(C375,0),"-",ROUND(B375-0.1,1))),BW_2021_04_19!A:K,11,FALSE))=TRUE,(IF(ISERROR(VLOOKUP((CONCATENATE(ROUND(C375,0),"-",ROUND(B375+0.1,1))),BW_2021_04_19!A:K,11,FALSE))=TRUE,(IF(ISERROR(VLOOKUP((CONCATENATE(ROUND(C375,0),"-",ROUND(B375-0.2,1))),BW_2021_04_19!A:K,11,FALSE))=TRUE, (IF(ISERROR(VLOOKUP((CONCATENATE(ROUND(C375,0),"-",ROUND(B375+0.2,1))),BW_2021_04_19!A:K,11,FALSE))=TRUE,"0",VLOOKUP((CONCATENATE(ROUND(C375,0),"-",ROUND(B375+0.2,1))),BW_2021_04_19!A:K,11,FALSE))),VLOOKUP((CONCATENATE(ROUND(C375,0),"-",ROUND(B375-0.2,1))),BW_2021_04_19!A:K,11,FALSE))),VLOOKUP((CONCATENATE(ROUND(C375,0),"-",ROUND(B375+0.1,1))),BW_2021_04_19!A:K,11,FALSE))),VLOOKUP((CONCATENATE(ROUND(C375,0),"-",ROUND(B375-0.1,1))),BW_2021_04_19!A:K,11,FALSE))),VLOOKUP(A375,BW_2021_04_19!A:K,11,FALSE))</f>
        <v>0</v>
      </c>
      <c r="N375" s="16" t="str">
        <f t="shared" si="170"/>
        <v>0</v>
      </c>
      <c r="O375" s="16">
        <f t="shared" si="171"/>
        <v>155388</v>
      </c>
      <c r="P375" s="16">
        <f>IF(O375="0","0",O375*1000/Proben_Infos!$J$3*Proben_Infos!$K$3*(0.05/Proben_Infos!$L$3)*(0.001/Proben_Infos!$M$3))</f>
        <v>621552</v>
      </c>
      <c r="Q375" s="16">
        <f>ROUND(100/Proben_Infos!$H$3*P375,0)</f>
        <v>14</v>
      </c>
      <c r="R375" s="16">
        <f>B375+Proben_Infos!$D$3</f>
        <v>28.111411007554402</v>
      </c>
      <c r="S375" s="16" t="str">
        <f t="shared" si="172"/>
        <v>59-28.1</v>
      </c>
      <c r="T375" s="16">
        <f t="shared" si="173"/>
        <v>857</v>
      </c>
      <c r="U375" s="16">
        <f>F375+Proben_Infos!$G$3</f>
        <v>2645.2345966228499</v>
      </c>
      <c r="V375" s="16">
        <f t="shared" si="174"/>
        <v>50.8</v>
      </c>
      <c r="W375" s="16" t="str">
        <f t="shared" si="175"/>
        <v>GC_PBMZ_59_RI_2645</v>
      </c>
      <c r="X375" s="16">
        <f>Proben_Infos!$A$3</f>
        <v>72100736</v>
      </c>
      <c r="Y375" s="16" t="str">
        <f>IF(ISNA(VLOOKUP(D375,Proben_Infos!C:E,3,0)),"",VLOOKUP(D375,Proben_Infos!C:E,3,0))</f>
        <v/>
      </c>
      <c r="Z375" s="16" t="str">
        <f t="shared" si="176"/>
        <v>59-28.1</v>
      </c>
      <c r="AA375" s="16" t="str">
        <f t="shared" si="177"/>
        <v>59-28.2</v>
      </c>
      <c r="AB375" s="16" t="str">
        <f t="shared" si="178"/>
        <v>59-28</v>
      </c>
      <c r="AC375" s="16" t="str">
        <f t="shared" si="179"/>
        <v>59-28.3</v>
      </c>
      <c r="AD375" s="16" t="str">
        <f t="shared" si="180"/>
        <v>59-27.9</v>
      </c>
      <c r="AE375" s="16">
        <f t="shared" si="181"/>
        <v>14</v>
      </c>
      <c r="AF375" s="16" t="str">
        <f t="shared" si="182"/>
        <v>GC_PBMZ_59_RI_2645</v>
      </c>
      <c r="AG375" s="16" t="str">
        <f t="shared" si="183"/>
        <v/>
      </c>
      <c r="AH375" s="16" t="str">
        <f t="shared" si="184"/>
        <v/>
      </c>
      <c r="AI375" s="16" t="str">
        <f>IF(ISNA(VLOOKUP(D375,Proben_Infos!L:O,3,0)),"",VLOOKUP(D375,Proben_Infos!L:O,3,0))</f>
        <v/>
      </c>
      <c r="AJ375" s="16" t="str">
        <f t="shared" si="185"/>
        <v/>
      </c>
      <c r="AK375" s="16">
        <f t="shared" si="186"/>
        <v>5</v>
      </c>
      <c r="AL375" s="16">
        <f t="shared" si="187"/>
        <v>4</v>
      </c>
      <c r="AM375" s="16">
        <f t="shared" si="169"/>
        <v>3</v>
      </c>
      <c r="AN375" s="16">
        <f t="shared" si="188"/>
        <v>2</v>
      </c>
      <c r="AO375" s="16">
        <f t="shared" si="189"/>
        <v>5</v>
      </c>
      <c r="AP375" s="16">
        <f t="shared" si="190"/>
        <v>5</v>
      </c>
    </row>
    <row r="376" spans="1:42" x14ac:dyDescent="0.25">
      <c r="A376" s="16" t="str">
        <f t="shared" si="168"/>
        <v>97-28.3</v>
      </c>
      <c r="B376" s="2">
        <v>28.2942564608637</v>
      </c>
      <c r="C376" s="2">
        <v>97.099998474121094</v>
      </c>
      <c r="D376" s="2">
        <v>218239</v>
      </c>
      <c r="F376" s="2">
        <v>2669.0206281176602</v>
      </c>
      <c r="G376" s="2">
        <v>50.404342681856797</v>
      </c>
      <c r="H376" s="2" t="s">
        <v>1673</v>
      </c>
      <c r="I376" s="2" t="s">
        <v>1674</v>
      </c>
      <c r="J376" s="2" t="s">
        <v>1767</v>
      </c>
      <c r="K376" s="2">
        <v>290655.53423824202</v>
      </c>
      <c r="L376" s="2">
        <v>72590.763137629503</v>
      </c>
      <c r="M376" s="16" t="str">
        <f>IF(ISERROR(VLOOKUP(A376,BW_2021_04_19!A:K,11,FALSE))=TRUE,(IF(ISERROR(VLOOKUP((CONCATENATE(ROUND(C376,0),"-",ROUND(B376-0.1,1))),BW_2021_04_19!A:K,11,FALSE))=TRUE,(IF(ISERROR(VLOOKUP((CONCATENATE(ROUND(C376,0),"-",ROUND(B376+0.1,1))),BW_2021_04_19!A:K,11,FALSE))=TRUE,(IF(ISERROR(VLOOKUP((CONCATENATE(ROUND(C376,0),"-",ROUND(B376-0.2,1))),BW_2021_04_19!A:K,11,FALSE))=TRUE, (IF(ISERROR(VLOOKUP((CONCATENATE(ROUND(C376,0),"-",ROUND(B376+0.2,1))),BW_2021_04_19!A:K,11,FALSE))=TRUE,"0",VLOOKUP((CONCATENATE(ROUND(C376,0),"-",ROUND(B376+0.2,1))),BW_2021_04_19!A:K,11,FALSE))),VLOOKUP((CONCATENATE(ROUND(C376,0),"-",ROUND(B376-0.2,1))),BW_2021_04_19!A:K,11,FALSE))),VLOOKUP((CONCATENATE(ROUND(C376,0),"-",ROUND(B376+0.1,1))),BW_2021_04_19!A:K,11,FALSE))),VLOOKUP((CONCATENATE(ROUND(C376,0),"-",ROUND(B376-0.1,1))),BW_2021_04_19!A:K,11,FALSE))),VLOOKUP(A376,BW_2021_04_19!A:K,11,FALSE))</f>
        <v>0</v>
      </c>
      <c r="N376" s="16" t="str">
        <f t="shared" si="170"/>
        <v>0</v>
      </c>
      <c r="O376" s="16">
        <f t="shared" si="171"/>
        <v>290656</v>
      </c>
      <c r="P376" s="16">
        <f>IF(O376="0","0",O376*1000/Proben_Infos!$J$3*Proben_Infos!$K$3*(0.05/Proben_Infos!$L$3)*(0.001/Proben_Infos!$M$3))</f>
        <v>1162624</v>
      </c>
      <c r="Q376" s="16">
        <f>ROUND(100/Proben_Infos!$H$3*P376,0)</f>
        <v>26</v>
      </c>
      <c r="R376" s="16">
        <f>B376+Proben_Infos!$D$3</f>
        <v>28.286356460863701</v>
      </c>
      <c r="S376" s="16" t="str">
        <f t="shared" si="172"/>
        <v>97-28.3</v>
      </c>
      <c r="T376" s="16" t="str">
        <f t="shared" si="173"/>
        <v/>
      </c>
      <c r="U376" s="16">
        <f>F376+Proben_Infos!$G$3</f>
        <v>2668.0206281176602</v>
      </c>
      <c r="V376" s="16">
        <f t="shared" si="174"/>
        <v>50.4</v>
      </c>
      <c r="W376" s="16" t="str">
        <f t="shared" si="175"/>
        <v>GC_PBMZ_97_RI_2668</v>
      </c>
      <c r="X376" s="16">
        <f>Proben_Infos!$A$3</f>
        <v>72100736</v>
      </c>
      <c r="Y376" s="16" t="str">
        <f>IF(ISNA(VLOOKUP(D376,Proben_Infos!C:E,3,0)),"",VLOOKUP(D376,Proben_Infos!C:E,3,0))</f>
        <v/>
      </c>
      <c r="Z376" s="16" t="str">
        <f t="shared" si="176"/>
        <v>97-28.3</v>
      </c>
      <c r="AA376" s="16" t="str">
        <f t="shared" si="177"/>
        <v>97-28.4</v>
      </c>
      <c r="AB376" s="16" t="str">
        <f t="shared" si="178"/>
        <v>97-28.2</v>
      </c>
      <c r="AC376" s="16" t="str">
        <f t="shared" si="179"/>
        <v>97-28.5</v>
      </c>
      <c r="AD376" s="16" t="str">
        <f t="shared" si="180"/>
        <v>97-28.1</v>
      </c>
      <c r="AE376" s="16">
        <f t="shared" si="181"/>
        <v>26</v>
      </c>
      <c r="AF376" s="16" t="str">
        <f t="shared" si="182"/>
        <v>GC_PBMZ_97_RI_2668</v>
      </c>
      <c r="AG376" s="16" t="str">
        <f t="shared" si="183"/>
        <v/>
      </c>
      <c r="AH376" s="16" t="str">
        <f t="shared" si="184"/>
        <v/>
      </c>
      <c r="AI376" s="16" t="str">
        <f>IF(ISNA(VLOOKUP(D376,Proben_Infos!L:O,3,0)),"",VLOOKUP(D376,Proben_Infos!L:O,3,0))</f>
        <v/>
      </c>
      <c r="AJ376" s="16" t="str">
        <f t="shared" si="185"/>
        <v/>
      </c>
      <c r="AK376" s="16">
        <f t="shared" si="186"/>
        <v>5</v>
      </c>
      <c r="AL376" s="16" t="str">
        <f t="shared" si="187"/>
        <v/>
      </c>
      <c r="AM376" s="16">
        <f t="shared" si="169"/>
        <v>3</v>
      </c>
      <c r="AN376" s="16">
        <f t="shared" si="188"/>
        <v>2</v>
      </c>
      <c r="AO376" s="16">
        <f t="shared" si="189"/>
        <v>5</v>
      </c>
      <c r="AP376" s="16">
        <f t="shared" si="190"/>
        <v>5</v>
      </c>
    </row>
    <row r="377" spans="1:42" x14ac:dyDescent="0.25">
      <c r="A377" s="16" t="str">
        <f t="shared" si="168"/>
        <v>149-28.3</v>
      </c>
      <c r="B377" s="2">
        <v>28.303542941766398</v>
      </c>
      <c r="C377" s="2">
        <v>149</v>
      </c>
      <c r="D377" s="2" t="s">
        <v>1675</v>
      </c>
      <c r="E377" s="2">
        <v>2214</v>
      </c>
      <c r="F377" s="2">
        <v>2670.2301596734801</v>
      </c>
      <c r="G377" s="2">
        <v>59.099944993901801</v>
      </c>
      <c r="H377" s="2" t="s">
        <v>1676</v>
      </c>
      <c r="I377" s="2" t="s">
        <v>1677</v>
      </c>
      <c r="J377" s="2" t="s">
        <v>5</v>
      </c>
      <c r="K377" s="2">
        <v>72799.014616670494</v>
      </c>
      <c r="L377" s="2">
        <v>10557.6044831544</v>
      </c>
      <c r="M377" s="16" t="str">
        <f>IF(ISERROR(VLOOKUP(A377,BW_2021_04_19!A:K,11,FALSE))=TRUE,(IF(ISERROR(VLOOKUP((CONCATENATE(ROUND(C377,0),"-",ROUND(B377-0.1,1))),BW_2021_04_19!A:K,11,FALSE))=TRUE,(IF(ISERROR(VLOOKUP((CONCATENATE(ROUND(C377,0),"-",ROUND(B377+0.1,1))),BW_2021_04_19!A:K,11,FALSE))=TRUE,(IF(ISERROR(VLOOKUP((CONCATENATE(ROUND(C377,0),"-",ROUND(B377-0.2,1))),BW_2021_04_19!A:K,11,FALSE))=TRUE, (IF(ISERROR(VLOOKUP((CONCATENATE(ROUND(C377,0),"-",ROUND(B377+0.2,1))),BW_2021_04_19!A:K,11,FALSE))=TRUE,"0",VLOOKUP((CONCATENATE(ROUND(C377,0),"-",ROUND(B377+0.2,1))),BW_2021_04_19!A:K,11,FALSE))),VLOOKUP((CONCATENATE(ROUND(C377,0),"-",ROUND(B377-0.2,1))),BW_2021_04_19!A:K,11,FALSE))),VLOOKUP((CONCATENATE(ROUND(C377,0),"-",ROUND(B377+0.1,1))),BW_2021_04_19!A:K,11,FALSE))),VLOOKUP((CONCATENATE(ROUND(C377,0),"-",ROUND(B377-0.1,1))),BW_2021_04_19!A:K,11,FALSE))),VLOOKUP(A377,BW_2021_04_19!A:K,11,FALSE))</f>
        <v>0</v>
      </c>
      <c r="N377" s="16" t="str">
        <f t="shared" si="170"/>
        <v>0</v>
      </c>
      <c r="O377" s="16">
        <f t="shared" si="171"/>
        <v>72799</v>
      </c>
      <c r="P377" s="16">
        <f>IF(O377="0","0",O377*1000/Proben_Infos!$J$3*Proben_Infos!$K$3*(0.05/Proben_Infos!$L$3)*(0.001/Proben_Infos!$M$3))</f>
        <v>291196</v>
      </c>
      <c r="Q377" s="16">
        <f>ROUND(100/Proben_Infos!$H$3*P377,0)</f>
        <v>7</v>
      </c>
      <c r="R377" s="16">
        <f>B377+Proben_Infos!$D$3</f>
        <v>28.295642941766399</v>
      </c>
      <c r="S377" s="16" t="str">
        <f t="shared" si="172"/>
        <v>149-28.3</v>
      </c>
      <c r="T377" s="16">
        <f t="shared" si="173"/>
        <v>2214</v>
      </c>
      <c r="U377" s="16">
        <f>F377+Proben_Infos!$G$3</f>
        <v>2669.2301596734801</v>
      </c>
      <c r="V377" s="16">
        <f t="shared" si="174"/>
        <v>59.1</v>
      </c>
      <c r="W377" s="16" t="str">
        <f t="shared" si="175"/>
        <v>GC_PBMZ_149_RI_2669</v>
      </c>
      <c r="X377" s="16">
        <f>Proben_Infos!$A$3</f>
        <v>72100736</v>
      </c>
      <c r="Y377" s="16" t="str">
        <f>IF(ISNA(VLOOKUP(D377,Proben_Infos!C:E,3,0)),"",VLOOKUP(D377,Proben_Infos!C:E,3,0))</f>
        <v/>
      </c>
      <c r="Z377" s="16" t="str">
        <f t="shared" si="176"/>
        <v>149-28.3</v>
      </c>
      <c r="AA377" s="16" t="str">
        <f t="shared" si="177"/>
        <v>149-28.4</v>
      </c>
      <c r="AB377" s="16" t="str">
        <f t="shared" si="178"/>
        <v>149-28.2</v>
      </c>
      <c r="AC377" s="16" t="str">
        <f t="shared" si="179"/>
        <v>149-28.5</v>
      </c>
      <c r="AD377" s="16" t="str">
        <f t="shared" si="180"/>
        <v>149-28.1</v>
      </c>
      <c r="AE377" s="16">
        <f t="shared" si="181"/>
        <v>7</v>
      </c>
      <c r="AF377" s="16" t="str">
        <f t="shared" si="182"/>
        <v>GC_PBMZ_149_RI_2669</v>
      </c>
      <c r="AG377" s="16" t="str">
        <f t="shared" si="183"/>
        <v/>
      </c>
      <c r="AH377" s="16" t="str">
        <f t="shared" si="184"/>
        <v/>
      </c>
      <c r="AI377" s="16" t="str">
        <f>IF(ISNA(VLOOKUP(D377,Proben_Infos!L:O,3,0)),"",VLOOKUP(D377,Proben_Infos!L:O,3,0))</f>
        <v/>
      </c>
      <c r="AJ377" s="16" t="str">
        <f t="shared" si="185"/>
        <v/>
      </c>
      <c r="AK377" s="16">
        <f t="shared" si="186"/>
        <v>5</v>
      </c>
      <c r="AL377" s="16">
        <f t="shared" si="187"/>
        <v>4</v>
      </c>
      <c r="AM377" s="16">
        <f t="shared" si="169"/>
        <v>3</v>
      </c>
      <c r="AN377" s="16">
        <f t="shared" si="188"/>
        <v>2</v>
      </c>
      <c r="AO377" s="16">
        <f t="shared" si="189"/>
        <v>5</v>
      </c>
      <c r="AP377" s="16">
        <f t="shared" si="190"/>
        <v>5</v>
      </c>
    </row>
    <row r="378" spans="1:42" x14ac:dyDescent="0.25">
      <c r="A378" s="16" t="str">
        <f t="shared" si="168"/>
        <v>97-28.4</v>
      </c>
      <c r="B378" s="2">
        <v>28.449480472202598</v>
      </c>
      <c r="C378" s="2">
        <v>97.099998474121094</v>
      </c>
      <c r="D378" s="2" t="s">
        <v>704</v>
      </c>
      <c r="E378" s="2">
        <v>1936</v>
      </c>
      <c r="F378" s="2">
        <v>2689.2380109888099</v>
      </c>
      <c r="G378" s="2">
        <v>59.500005087885199</v>
      </c>
      <c r="H378" s="2" t="s">
        <v>705</v>
      </c>
      <c r="I378" s="2" t="s">
        <v>706</v>
      </c>
      <c r="J378" s="2" t="s">
        <v>5</v>
      </c>
      <c r="K378" s="2">
        <v>500985.21676268103</v>
      </c>
      <c r="L378" s="2">
        <v>186089.06727261201</v>
      </c>
      <c r="M378" s="16" t="str">
        <f>IF(ISERROR(VLOOKUP(A378,BW_2021_04_19!A:K,11,FALSE))=TRUE,(IF(ISERROR(VLOOKUP((CONCATENATE(ROUND(C378,0),"-",ROUND(B378-0.1,1))),BW_2021_04_19!A:K,11,FALSE))=TRUE,(IF(ISERROR(VLOOKUP((CONCATENATE(ROUND(C378,0),"-",ROUND(B378+0.1,1))),BW_2021_04_19!A:K,11,FALSE))=TRUE,(IF(ISERROR(VLOOKUP((CONCATENATE(ROUND(C378,0),"-",ROUND(B378-0.2,1))),BW_2021_04_19!A:K,11,FALSE))=TRUE, (IF(ISERROR(VLOOKUP((CONCATENATE(ROUND(C378,0),"-",ROUND(B378+0.2,1))),BW_2021_04_19!A:K,11,FALSE))=TRUE,"0",VLOOKUP((CONCATENATE(ROUND(C378,0),"-",ROUND(B378+0.2,1))),BW_2021_04_19!A:K,11,FALSE))),VLOOKUP((CONCATENATE(ROUND(C378,0),"-",ROUND(B378-0.2,1))),BW_2021_04_19!A:K,11,FALSE))),VLOOKUP((CONCATENATE(ROUND(C378,0),"-",ROUND(B378+0.1,1))),BW_2021_04_19!A:K,11,FALSE))),VLOOKUP((CONCATENATE(ROUND(C378,0),"-",ROUND(B378-0.1,1))),BW_2021_04_19!A:K,11,FALSE))),VLOOKUP(A378,BW_2021_04_19!A:K,11,FALSE))</f>
        <v>0</v>
      </c>
      <c r="N378" s="16" t="str">
        <f t="shared" si="170"/>
        <v>0</v>
      </c>
      <c r="O378" s="16">
        <f t="shared" si="171"/>
        <v>500985</v>
      </c>
      <c r="P378" s="16">
        <f>IF(O378="0","0",O378*1000/Proben_Infos!$J$3*Proben_Infos!$K$3*(0.05/Proben_Infos!$L$3)*(0.001/Proben_Infos!$M$3))</f>
        <v>2003940</v>
      </c>
      <c r="Q378" s="16">
        <f>ROUND(100/Proben_Infos!$H$3*P378,0)</f>
        <v>45</v>
      </c>
      <c r="R378" s="16">
        <f>B378+Proben_Infos!$D$3</f>
        <v>28.441580472202599</v>
      </c>
      <c r="S378" s="16" t="str">
        <f t="shared" si="172"/>
        <v>97-28.4</v>
      </c>
      <c r="T378" s="16">
        <f t="shared" si="173"/>
        <v>1936</v>
      </c>
      <c r="U378" s="16">
        <f>F378+Proben_Infos!$G$3</f>
        <v>2688.2380109888099</v>
      </c>
      <c r="V378" s="16">
        <f t="shared" si="174"/>
        <v>59.5</v>
      </c>
      <c r="W378" s="16" t="str">
        <f t="shared" si="175"/>
        <v>GC_PBMZ_97_RI_2688</v>
      </c>
      <c r="X378" s="16">
        <f>Proben_Infos!$A$3</f>
        <v>72100736</v>
      </c>
      <c r="Y378" s="16" t="str">
        <f>IF(ISNA(VLOOKUP(D378,Proben_Infos!C:E,3,0)),"",VLOOKUP(D378,Proben_Infos!C:E,3,0))</f>
        <v/>
      </c>
      <c r="Z378" s="16" t="str">
        <f t="shared" si="176"/>
        <v>97-28.4</v>
      </c>
      <c r="AA378" s="16" t="str">
        <f t="shared" si="177"/>
        <v>97-28.5</v>
      </c>
      <c r="AB378" s="16" t="str">
        <f t="shared" si="178"/>
        <v>97-28.3</v>
      </c>
      <c r="AC378" s="16" t="str">
        <f t="shared" si="179"/>
        <v>97-28.6</v>
      </c>
      <c r="AD378" s="16" t="str">
        <f t="shared" si="180"/>
        <v>97-28.2</v>
      </c>
      <c r="AE378" s="16">
        <f t="shared" si="181"/>
        <v>45</v>
      </c>
      <c r="AF378" s="16" t="str">
        <f t="shared" si="182"/>
        <v>GC_PBMZ_97_RI_2688</v>
      </c>
      <c r="AG378" s="16" t="str">
        <f t="shared" si="183"/>
        <v/>
      </c>
      <c r="AH378" s="16" t="str">
        <f t="shared" si="184"/>
        <v/>
      </c>
      <c r="AI378" s="16" t="str">
        <f>IF(ISNA(VLOOKUP(D378,Proben_Infos!L:O,3,0)),"",VLOOKUP(D378,Proben_Infos!L:O,3,0))</f>
        <v/>
      </c>
      <c r="AJ378" s="16" t="str">
        <f t="shared" si="185"/>
        <v/>
      </c>
      <c r="AK378" s="16">
        <f t="shared" si="186"/>
        <v>5</v>
      </c>
      <c r="AL378" s="16">
        <f t="shared" si="187"/>
        <v>4</v>
      </c>
      <c r="AM378" s="16">
        <f t="shared" si="169"/>
        <v>3</v>
      </c>
      <c r="AN378" s="16">
        <f t="shared" si="188"/>
        <v>2</v>
      </c>
      <c r="AO378" s="16">
        <f t="shared" si="189"/>
        <v>5</v>
      </c>
      <c r="AP378" s="16">
        <f t="shared" si="190"/>
        <v>5</v>
      </c>
    </row>
    <row r="379" spans="1:42" x14ac:dyDescent="0.25">
      <c r="A379" s="16" t="str">
        <f t="shared" si="168"/>
        <v>83-28.4</v>
      </c>
      <c r="B379" s="2">
        <v>28.449710864119599</v>
      </c>
      <c r="C379" s="2">
        <v>83</v>
      </c>
      <c r="D379" s="2" t="s">
        <v>1678</v>
      </c>
      <c r="E379" s="2">
        <v>615</v>
      </c>
      <c r="F379" s="2">
        <v>2689.2680187276601</v>
      </c>
      <c r="G379" s="2">
        <v>56.1867885444072</v>
      </c>
      <c r="H379" s="2" t="s">
        <v>1679</v>
      </c>
      <c r="I379" s="2" t="s">
        <v>1680</v>
      </c>
      <c r="J379" s="2" t="s">
        <v>5</v>
      </c>
      <c r="K379" s="2">
        <v>517345.13560099102</v>
      </c>
      <c r="L379" s="2">
        <v>127596.061359042</v>
      </c>
      <c r="M379" s="16">
        <f>IF(ISERROR(VLOOKUP(A379,BW_2021_04_19!A:K,11,FALSE))=TRUE,(IF(ISERROR(VLOOKUP((CONCATENATE(ROUND(C379,0),"-",ROUND(B379-0.1,1))),BW_2021_04_19!A:K,11,FALSE))=TRUE,(IF(ISERROR(VLOOKUP((CONCATENATE(ROUND(C379,0),"-",ROUND(B379+0.1,1))),BW_2021_04_19!A:K,11,FALSE))=TRUE,(IF(ISERROR(VLOOKUP((CONCATENATE(ROUND(C379,0),"-",ROUND(B379-0.2,1))),BW_2021_04_19!A:K,11,FALSE))=TRUE, (IF(ISERROR(VLOOKUP((CONCATENATE(ROUND(C379,0),"-",ROUND(B379+0.2,1))),BW_2021_04_19!A:K,11,FALSE))=TRUE,"0",VLOOKUP((CONCATENATE(ROUND(C379,0),"-",ROUND(B379+0.2,1))),BW_2021_04_19!A:K,11,FALSE))),VLOOKUP((CONCATENATE(ROUND(C379,0),"-",ROUND(B379-0.2,1))),BW_2021_04_19!A:K,11,FALSE))),VLOOKUP((CONCATENATE(ROUND(C379,0),"-",ROUND(B379+0.1,1))),BW_2021_04_19!A:K,11,FALSE))),VLOOKUP((CONCATENATE(ROUND(C379,0),"-",ROUND(B379-0.1,1))),BW_2021_04_19!A:K,11,FALSE))),VLOOKUP(A379,BW_2021_04_19!A:K,11,FALSE))</f>
        <v>274249.76954841899</v>
      </c>
      <c r="N379" s="16">
        <f t="shared" si="170"/>
        <v>274249.76954841899</v>
      </c>
      <c r="O379" s="16">
        <f t="shared" si="171"/>
        <v>243095</v>
      </c>
      <c r="P379" s="16">
        <f>IF(O379="0","0",O379*1000/Proben_Infos!$J$3*Proben_Infos!$K$3*(0.05/Proben_Infos!$L$3)*(0.001/Proben_Infos!$M$3))</f>
        <v>972380</v>
      </c>
      <c r="Q379" s="16">
        <f>ROUND(100/Proben_Infos!$H$3*P379,0)</f>
        <v>22</v>
      </c>
      <c r="R379" s="16">
        <f>B379+Proben_Infos!$D$3</f>
        <v>28.441810864119599</v>
      </c>
      <c r="S379" s="16" t="str">
        <f t="shared" si="172"/>
        <v>83-28.4</v>
      </c>
      <c r="T379" s="16">
        <f t="shared" si="173"/>
        <v>615</v>
      </c>
      <c r="U379" s="16">
        <f>F379+Proben_Infos!$G$3</f>
        <v>2688.2680187276601</v>
      </c>
      <c r="V379" s="16">
        <f t="shared" si="174"/>
        <v>56.2</v>
      </c>
      <c r="W379" s="16" t="str">
        <f t="shared" si="175"/>
        <v>GC_PBMZ_83_RI_2688</v>
      </c>
      <c r="X379" s="16">
        <f>Proben_Infos!$A$3</f>
        <v>72100736</v>
      </c>
      <c r="Y379" s="16" t="str">
        <f>IF(ISNA(VLOOKUP(D379,Proben_Infos!C:E,3,0)),"",VLOOKUP(D379,Proben_Infos!C:E,3,0))</f>
        <v/>
      </c>
      <c r="Z379" s="16" t="str">
        <f t="shared" si="176"/>
        <v>83-28.4</v>
      </c>
      <c r="AA379" s="16" t="str">
        <f t="shared" si="177"/>
        <v>83-28.5</v>
      </c>
      <c r="AB379" s="16" t="str">
        <f t="shared" si="178"/>
        <v>83-28.3</v>
      </c>
      <c r="AC379" s="16" t="str">
        <f t="shared" si="179"/>
        <v>83-28.6</v>
      </c>
      <c r="AD379" s="16" t="str">
        <f t="shared" si="180"/>
        <v>83-28.2</v>
      </c>
      <c r="AE379" s="16">
        <f t="shared" si="181"/>
        <v>22</v>
      </c>
      <c r="AF379" s="16" t="str">
        <f t="shared" si="182"/>
        <v>GC_PBMZ_83_RI_2688</v>
      </c>
      <c r="AG379" s="16" t="str">
        <f t="shared" si="183"/>
        <v/>
      </c>
      <c r="AH379" s="16" t="str">
        <f t="shared" si="184"/>
        <v/>
      </c>
      <c r="AI379" s="16" t="str">
        <f>IF(ISNA(VLOOKUP(D379,Proben_Infos!L:O,3,0)),"",VLOOKUP(D379,Proben_Infos!L:O,3,0))</f>
        <v/>
      </c>
      <c r="AJ379" s="16" t="str">
        <f t="shared" si="185"/>
        <v/>
      </c>
      <c r="AK379" s="16">
        <f t="shared" si="186"/>
        <v>5</v>
      </c>
      <c r="AL379" s="16">
        <f t="shared" si="187"/>
        <v>4</v>
      </c>
      <c r="AM379" s="16">
        <f t="shared" si="169"/>
        <v>3</v>
      </c>
      <c r="AN379" s="16">
        <f t="shared" si="188"/>
        <v>2</v>
      </c>
      <c r="AO379" s="16">
        <f t="shared" si="189"/>
        <v>5</v>
      </c>
      <c r="AP379" s="16">
        <f>IF(OR(O379&lt;10000,Y379="Säule",Y379="BW",Y379="IS"),6,
IF(G379&lt;80,5,
IF(AND(ABS(E379-U379)&gt;100,NOT(E379="")),4,
IF(AND(AI379="x",NOT(E379="")),1,
IF(AND(OR(J379="NIST20.L",J379="NIST17.L",J379="NIST11.L",J379="SWGDRUG.L",J379="WILEY275.L",J379="HPPEST.L",J379="PMW_TOX2.L",J379="ENVI96.L"),NOT(E379="")),3,
IF(E379="",4,2))))))</f>
        <v>5</v>
      </c>
    </row>
    <row r="380" spans="1:42" x14ac:dyDescent="0.25">
      <c r="A380" s="16" t="str">
        <f t="shared" si="168"/>
        <v>55-28.5</v>
      </c>
      <c r="B380" s="2">
        <v>28.459585345527898</v>
      </c>
      <c r="C380" s="2">
        <v>55</v>
      </c>
      <c r="D380" s="2" t="s">
        <v>842</v>
      </c>
      <c r="E380" s="2">
        <v>1340</v>
      </c>
      <c r="F380" s="2">
        <v>2690.5541352863302</v>
      </c>
      <c r="G380" s="2">
        <v>70.311620343156804</v>
      </c>
      <c r="H380" s="2" t="s">
        <v>843</v>
      </c>
      <c r="I380" s="2" t="s">
        <v>844</v>
      </c>
      <c r="J380" s="2" t="s">
        <v>5</v>
      </c>
      <c r="K380" s="2">
        <v>923963.81016643206</v>
      </c>
      <c r="L380" s="2">
        <v>208353.847458067</v>
      </c>
      <c r="M380" s="16">
        <f>IF(ISERROR(VLOOKUP(A380,BW_2021_04_19!A:K,11,FALSE))=TRUE,(IF(ISERROR(VLOOKUP((CONCATENATE(ROUND(C380,0),"-",ROUND(B380-0.1,1))),BW_2021_04_19!A:K,11,FALSE))=TRUE,(IF(ISERROR(VLOOKUP((CONCATENATE(ROUND(C380,0),"-",ROUND(B380+0.1,1))),BW_2021_04_19!A:K,11,FALSE))=TRUE,(IF(ISERROR(VLOOKUP((CONCATENATE(ROUND(C380,0),"-",ROUND(B380-0.2,1))),BW_2021_04_19!A:K,11,FALSE))=TRUE, (IF(ISERROR(VLOOKUP((CONCATENATE(ROUND(C380,0),"-",ROUND(B380+0.2,1))),BW_2021_04_19!A:K,11,FALSE))=TRUE,"0",VLOOKUP((CONCATENATE(ROUND(C380,0),"-",ROUND(B380+0.2,1))),BW_2021_04_19!A:K,11,FALSE))),VLOOKUP((CONCATENATE(ROUND(C380,0),"-",ROUND(B380-0.2,1))),BW_2021_04_19!A:K,11,FALSE))),VLOOKUP((CONCATENATE(ROUND(C380,0),"-",ROUND(B380+0.1,1))),BW_2021_04_19!A:K,11,FALSE))),VLOOKUP((CONCATENATE(ROUND(C380,0),"-",ROUND(B380-0.1,1))),BW_2021_04_19!A:K,11,FALSE))),VLOOKUP(A380,BW_2021_04_19!A:K,11,FALSE))</f>
        <v>636352.56755915598</v>
      </c>
      <c r="N380" s="16">
        <f t="shared" si="170"/>
        <v>636352.56755915598</v>
      </c>
      <c r="O380" s="16">
        <f t="shared" si="171"/>
        <v>287611</v>
      </c>
      <c r="P380" s="16">
        <f>IF(O380="0","0",O380*1000/Proben_Infos!$J$3*Proben_Infos!$K$3*(0.05/Proben_Infos!$L$3)*(0.001/Proben_Infos!$M$3))</f>
        <v>1150444</v>
      </c>
      <c r="Q380" s="16">
        <f>ROUND(100/Proben_Infos!$H$3*P380,0)</f>
        <v>26</v>
      </c>
      <c r="R380" s="16">
        <f>B380+Proben_Infos!$D$3</f>
        <v>28.451685345527899</v>
      </c>
      <c r="S380" s="16" t="str">
        <f t="shared" si="172"/>
        <v>55-28.5</v>
      </c>
      <c r="T380" s="16">
        <f t="shared" si="173"/>
        <v>1340</v>
      </c>
      <c r="U380" s="16">
        <f>F380+Proben_Infos!$G$3</f>
        <v>2689.5541352863302</v>
      </c>
      <c r="V380" s="16">
        <f t="shared" si="174"/>
        <v>70.3</v>
      </c>
      <c r="W380" s="16" t="str">
        <f t="shared" si="175"/>
        <v>GC_PBMZ_55_RI_2690</v>
      </c>
      <c r="X380" s="16">
        <f>Proben_Infos!$A$3</f>
        <v>72100736</v>
      </c>
      <c r="Y380" s="16" t="str">
        <f>IF(ISNA(VLOOKUP(D380,Proben_Infos!C:E,3,0)),"",VLOOKUP(D380,Proben_Infos!C:E,3,0))</f>
        <v/>
      </c>
      <c r="Z380" s="16" t="str">
        <f t="shared" si="176"/>
        <v>55-28.5</v>
      </c>
      <c r="AA380" s="16" t="str">
        <f t="shared" si="177"/>
        <v>55-28.6</v>
      </c>
      <c r="AB380" s="16" t="str">
        <f t="shared" si="178"/>
        <v>55-28.4</v>
      </c>
      <c r="AC380" s="16" t="str">
        <f t="shared" si="179"/>
        <v>55-28.7</v>
      </c>
      <c r="AD380" s="16" t="str">
        <f t="shared" si="180"/>
        <v>55-28.3</v>
      </c>
      <c r="AE380" s="16">
        <f t="shared" si="181"/>
        <v>26</v>
      </c>
      <c r="AF380" s="16" t="str">
        <f t="shared" si="182"/>
        <v>GC_PBMZ_55_RI_2690</v>
      </c>
      <c r="AG380" s="16" t="str">
        <f t="shared" si="183"/>
        <v/>
      </c>
      <c r="AH380" s="16" t="str">
        <f t="shared" si="184"/>
        <v/>
      </c>
      <c r="AI380" s="16" t="str">
        <f>IF(ISNA(VLOOKUP(D380,Proben_Infos!L:O,3,0)),"",VLOOKUP(D380,Proben_Infos!L:O,3,0))</f>
        <v/>
      </c>
      <c r="AJ380" s="16" t="str">
        <f t="shared" si="185"/>
        <v/>
      </c>
      <c r="AK380" s="16">
        <f t="shared" si="186"/>
        <v>5</v>
      </c>
      <c r="AL380" s="16">
        <f t="shared" si="187"/>
        <v>4</v>
      </c>
      <c r="AM380" s="16">
        <f t="shared" si="169"/>
        <v>3</v>
      </c>
      <c r="AN380" s="16">
        <f t="shared" si="188"/>
        <v>2</v>
      </c>
      <c r="AO380" s="16">
        <f t="shared" si="189"/>
        <v>5</v>
      </c>
      <c r="AP380" s="16">
        <f t="shared" ref="AP380:AP396" si="191">IF(OR(O380&lt;10000,Y380="Säule",Y380="BW",Y380="IS"),6,
IF(G380&lt;80,5,
IF(AND(ABS(E380-U380)&gt;100,NOT(E380="")),4,
IF(AND(AI380="x",NOT(E380="")),1,
IF(AND(OR(J380="NIST20.L",J380="NIST17.L",J380="NIST11.L",J380="SWGDRUG.L",J380="WILEY275.L",J380="HPPEST.L",J380="PMW_TOX2.L",J380="ENVI96.L"),NOT(E380="")),3,
IF(E380="",4,2))))))</f>
        <v>5</v>
      </c>
    </row>
    <row r="381" spans="1:42" x14ac:dyDescent="0.25">
      <c r="A381" s="16" t="str">
        <f t="shared" si="168"/>
        <v>95-28.5</v>
      </c>
      <c r="B381" s="2">
        <v>28.466890074317298</v>
      </c>
      <c r="C381" s="2">
        <v>95.099998474121094</v>
      </c>
      <c r="D381" s="2" t="s">
        <v>1681</v>
      </c>
      <c r="E381" s="2">
        <v>1914</v>
      </c>
      <c r="F381" s="2">
        <v>2691.5055505823898</v>
      </c>
      <c r="G381" s="2">
        <v>66.782947711458206</v>
      </c>
      <c r="H381" s="2" t="s">
        <v>1682</v>
      </c>
      <c r="I381" s="2" t="s">
        <v>1683</v>
      </c>
      <c r="J381" s="2" t="s">
        <v>5</v>
      </c>
      <c r="K381" s="2">
        <v>653068.77093620598</v>
      </c>
      <c r="L381" s="2">
        <v>368785.77487745503</v>
      </c>
      <c r="M381" s="16" t="str">
        <f>IF(ISERROR(VLOOKUP(A381,BW_2021_04_19!A:K,11,FALSE))=TRUE,(IF(ISERROR(VLOOKUP((CONCATENATE(ROUND(C381,0),"-",ROUND(B381-0.1,1))),BW_2021_04_19!A:K,11,FALSE))=TRUE,(IF(ISERROR(VLOOKUP((CONCATENATE(ROUND(C381,0),"-",ROUND(B381+0.1,1))),BW_2021_04_19!A:K,11,FALSE))=TRUE,(IF(ISERROR(VLOOKUP((CONCATENATE(ROUND(C381,0),"-",ROUND(B381-0.2,1))),BW_2021_04_19!A:K,11,FALSE))=TRUE, (IF(ISERROR(VLOOKUP((CONCATENATE(ROUND(C381,0),"-",ROUND(B381+0.2,1))),BW_2021_04_19!A:K,11,FALSE))=TRUE,"0",VLOOKUP((CONCATENATE(ROUND(C381,0),"-",ROUND(B381+0.2,1))),BW_2021_04_19!A:K,11,FALSE))),VLOOKUP((CONCATENATE(ROUND(C381,0),"-",ROUND(B381-0.2,1))),BW_2021_04_19!A:K,11,FALSE))),VLOOKUP((CONCATENATE(ROUND(C381,0),"-",ROUND(B381+0.1,1))),BW_2021_04_19!A:K,11,FALSE))),VLOOKUP((CONCATENATE(ROUND(C381,0),"-",ROUND(B381-0.1,1))),BW_2021_04_19!A:K,11,FALSE))),VLOOKUP(A381,BW_2021_04_19!A:K,11,FALSE))</f>
        <v>0</v>
      </c>
      <c r="N381" s="16" t="str">
        <f t="shared" si="170"/>
        <v>0</v>
      </c>
      <c r="O381" s="16">
        <f t="shared" si="171"/>
        <v>653069</v>
      </c>
      <c r="P381" s="16">
        <f>IF(O381="0","0",O381*1000/Proben_Infos!$J$3*Proben_Infos!$K$3*(0.05/Proben_Infos!$L$3)*(0.001/Proben_Infos!$M$3))</f>
        <v>2612276</v>
      </c>
      <c r="Q381" s="16">
        <f>ROUND(100/Proben_Infos!$H$3*P381,0)</f>
        <v>59</v>
      </c>
      <c r="R381" s="16">
        <f>B381+Proben_Infos!$D$3</f>
        <v>28.458990074317299</v>
      </c>
      <c r="S381" s="16" t="str">
        <f t="shared" si="172"/>
        <v>95-28.5</v>
      </c>
      <c r="T381" s="16">
        <f t="shared" si="173"/>
        <v>1914</v>
      </c>
      <c r="U381" s="16">
        <f>F381+Proben_Infos!$G$3</f>
        <v>2690.5055505823898</v>
      </c>
      <c r="V381" s="16">
        <f t="shared" si="174"/>
        <v>66.8</v>
      </c>
      <c r="W381" s="16" t="str">
        <f t="shared" si="175"/>
        <v>GC_PBMZ_95_RI_2691</v>
      </c>
      <c r="X381" s="16">
        <f>Proben_Infos!$A$3</f>
        <v>72100736</v>
      </c>
      <c r="Y381" s="16" t="str">
        <f>IF(ISNA(VLOOKUP(D381,Proben_Infos!C:E,3,0)),"",VLOOKUP(D381,Proben_Infos!C:E,3,0))</f>
        <v/>
      </c>
      <c r="Z381" s="16" t="str">
        <f t="shared" si="176"/>
        <v>95-28.5</v>
      </c>
      <c r="AA381" s="16" t="str">
        <f t="shared" si="177"/>
        <v>95-28.6</v>
      </c>
      <c r="AB381" s="16" t="str">
        <f t="shared" si="178"/>
        <v>95-28.4</v>
      </c>
      <c r="AC381" s="16" t="str">
        <f t="shared" si="179"/>
        <v>95-28.7</v>
      </c>
      <c r="AD381" s="16" t="str">
        <f t="shared" si="180"/>
        <v>95-28.3</v>
      </c>
      <c r="AE381" s="16">
        <f t="shared" si="181"/>
        <v>59</v>
      </c>
      <c r="AF381" s="16" t="str">
        <f t="shared" si="182"/>
        <v>GC_PBMZ_95_RI_2691</v>
      </c>
      <c r="AG381" s="16" t="str">
        <f t="shared" si="183"/>
        <v/>
      </c>
      <c r="AH381" s="16" t="str">
        <f t="shared" si="184"/>
        <v/>
      </c>
      <c r="AI381" s="16" t="str">
        <f>IF(ISNA(VLOOKUP(D381,Proben_Infos!L:O,3,0)),"",VLOOKUP(D381,Proben_Infos!L:O,3,0))</f>
        <v/>
      </c>
      <c r="AJ381" s="16" t="str">
        <f t="shared" si="185"/>
        <v/>
      </c>
      <c r="AK381" s="16">
        <f t="shared" si="186"/>
        <v>5</v>
      </c>
      <c r="AL381" s="16">
        <f t="shared" si="187"/>
        <v>4</v>
      </c>
      <c r="AM381" s="16">
        <f t="shared" si="169"/>
        <v>3</v>
      </c>
      <c r="AN381" s="16">
        <f t="shared" si="188"/>
        <v>2</v>
      </c>
      <c r="AO381" s="16">
        <f t="shared" si="189"/>
        <v>5</v>
      </c>
      <c r="AP381" s="16">
        <f t="shared" si="191"/>
        <v>5</v>
      </c>
    </row>
    <row r="382" spans="1:42" x14ac:dyDescent="0.25">
      <c r="A382" s="16" t="str">
        <f t="shared" si="168"/>
        <v>94-28.5</v>
      </c>
      <c r="B382" s="2">
        <v>28.500582699629099</v>
      </c>
      <c r="C382" s="2">
        <v>94.099998474121094</v>
      </c>
      <c r="D382" s="2" t="s">
        <v>351</v>
      </c>
      <c r="E382" s="2">
        <v>1832</v>
      </c>
      <c r="F382" s="2">
        <v>2695.8938968181801</v>
      </c>
      <c r="G382" s="2">
        <v>67.941645373674604</v>
      </c>
      <c r="H382" s="2" t="s">
        <v>352</v>
      </c>
      <c r="I382" s="2" t="s">
        <v>289</v>
      </c>
      <c r="J382" s="2" t="s">
        <v>5</v>
      </c>
      <c r="K382" s="2">
        <v>1335364.83339986</v>
      </c>
      <c r="L382" s="2">
        <v>1036640.6798681699</v>
      </c>
      <c r="M382" s="16">
        <f>IF(ISERROR(VLOOKUP(A382,BW_2021_04_19!A:K,11,FALSE))=TRUE,(IF(ISERROR(VLOOKUP((CONCATENATE(ROUND(C382,0),"-",ROUND(B382-0.1,1))),BW_2021_04_19!A:K,11,FALSE))=TRUE,(IF(ISERROR(VLOOKUP((CONCATENATE(ROUND(C382,0),"-",ROUND(B382+0.1,1))),BW_2021_04_19!A:K,11,FALSE))=TRUE,(IF(ISERROR(VLOOKUP((CONCATENATE(ROUND(C382,0),"-",ROUND(B382-0.2,1))),BW_2021_04_19!A:K,11,FALSE))=TRUE, (IF(ISERROR(VLOOKUP((CONCATENATE(ROUND(C382,0),"-",ROUND(B382+0.2,1))),BW_2021_04_19!A:K,11,FALSE))=TRUE,"0",VLOOKUP((CONCATENATE(ROUND(C382,0),"-",ROUND(B382+0.2,1))),BW_2021_04_19!A:K,11,FALSE))),VLOOKUP((CONCATENATE(ROUND(C382,0),"-",ROUND(B382-0.2,1))),BW_2021_04_19!A:K,11,FALSE))),VLOOKUP((CONCATENATE(ROUND(C382,0),"-",ROUND(B382+0.1,1))),BW_2021_04_19!A:K,11,FALSE))),VLOOKUP((CONCATENATE(ROUND(C382,0),"-",ROUND(B382-0.1,1))),BW_2021_04_19!A:K,11,FALSE))),VLOOKUP(A382,BW_2021_04_19!A:K,11,FALSE))</f>
        <v>4584044.5569480397</v>
      </c>
      <c r="N382" s="16">
        <f t="shared" si="170"/>
        <v>4584044.5569480397</v>
      </c>
      <c r="O382" s="16">
        <f t="shared" si="171"/>
        <v>0</v>
      </c>
      <c r="P382" s="16">
        <f>IF(O382="0","0",O382*1000/Proben_Infos!$J$3*Proben_Infos!$K$3*(0.05/Proben_Infos!$L$3)*(0.001/Proben_Infos!$M$3))</f>
        <v>0</v>
      </c>
      <c r="Q382" s="16">
        <f>ROUND(100/Proben_Infos!$H$3*P382,0)</f>
        <v>0</v>
      </c>
      <c r="R382" s="16">
        <f>B382+Proben_Infos!$D$3</f>
        <v>28.4926826996291</v>
      </c>
      <c r="S382" s="16" t="str">
        <f t="shared" si="172"/>
        <v>94-28.5</v>
      </c>
      <c r="T382" s="16">
        <f t="shared" si="173"/>
        <v>1832</v>
      </c>
      <c r="U382" s="16">
        <f>F382+Proben_Infos!$G$3</f>
        <v>2694.8938968181801</v>
      </c>
      <c r="V382" s="16">
        <f t="shared" si="174"/>
        <v>67.900000000000006</v>
      </c>
      <c r="W382" s="16" t="str">
        <f t="shared" si="175"/>
        <v>GC_PBMZ_94_RI_2695</v>
      </c>
      <c r="X382" s="16">
        <f>Proben_Infos!$A$3</f>
        <v>72100736</v>
      </c>
      <c r="Y382" s="16" t="str">
        <f>IF(ISNA(VLOOKUP(D382,Proben_Infos!C:E,3,0)),"",VLOOKUP(D382,Proben_Infos!C:E,3,0))</f>
        <v/>
      </c>
      <c r="Z382" s="16" t="str">
        <f t="shared" si="176"/>
        <v>94-28.5</v>
      </c>
      <c r="AA382" s="16" t="str">
        <f t="shared" si="177"/>
        <v>94-28.6</v>
      </c>
      <c r="AB382" s="16" t="str">
        <f t="shared" si="178"/>
        <v>94-28.4</v>
      </c>
      <c r="AC382" s="16" t="str">
        <f t="shared" si="179"/>
        <v>94-28.7</v>
      </c>
      <c r="AD382" s="16" t="str">
        <f t="shared" si="180"/>
        <v>94-28.3</v>
      </c>
      <c r="AE382" s="16">
        <f t="shared" si="181"/>
        <v>0</v>
      </c>
      <c r="AF382" s="16" t="str">
        <f t="shared" si="182"/>
        <v>GC_PBMZ_94_RI_2695</v>
      </c>
      <c r="AG382" s="16" t="str">
        <f t="shared" si="183"/>
        <v/>
      </c>
      <c r="AH382" s="16" t="str">
        <f t="shared" si="184"/>
        <v/>
      </c>
      <c r="AI382" s="16" t="str">
        <f>IF(ISNA(VLOOKUP(D382,Proben_Infos!L:O,3,0)),"",VLOOKUP(D382,Proben_Infos!L:O,3,0))</f>
        <v/>
      </c>
      <c r="AJ382" s="16">
        <f t="shared" si="185"/>
        <v>6</v>
      </c>
      <c r="AK382" s="16">
        <f t="shared" si="186"/>
        <v>5</v>
      </c>
      <c r="AL382" s="16">
        <f t="shared" si="187"/>
        <v>4</v>
      </c>
      <c r="AM382" s="16">
        <f t="shared" si="169"/>
        <v>3</v>
      </c>
      <c r="AN382" s="16">
        <f t="shared" si="188"/>
        <v>2</v>
      </c>
      <c r="AO382" s="16">
        <f t="shared" si="189"/>
        <v>6</v>
      </c>
      <c r="AP382" s="16">
        <f t="shared" si="191"/>
        <v>6</v>
      </c>
    </row>
    <row r="383" spans="1:42" x14ac:dyDescent="0.25">
      <c r="A383" s="16" t="str">
        <f t="shared" si="168"/>
        <v>143-28.5</v>
      </c>
      <c r="B383" s="2">
        <v>28.532835618446001</v>
      </c>
      <c r="C383" s="2">
        <v>143</v>
      </c>
      <c r="D383" s="2" t="s">
        <v>1919</v>
      </c>
      <c r="E383" s="2">
        <v>1921</v>
      </c>
      <c r="F383" s="2">
        <v>2700.09472633424</v>
      </c>
      <c r="G383" s="2">
        <v>61.240307804951698</v>
      </c>
      <c r="H383" s="2" t="s">
        <v>1920</v>
      </c>
      <c r="I383" s="2" t="s">
        <v>1921</v>
      </c>
      <c r="J383" s="2" t="s">
        <v>5</v>
      </c>
      <c r="K383" s="2">
        <v>105445.22747093601</v>
      </c>
      <c r="L383" s="2">
        <v>40612.690397448401</v>
      </c>
      <c r="M383" s="16" t="str">
        <f>IF(ISERROR(VLOOKUP(A383,BW_2021_04_19!A:K,11,FALSE))=TRUE,(IF(ISERROR(VLOOKUP((CONCATENATE(ROUND(C383,0),"-",ROUND(B383-0.1,1))),BW_2021_04_19!A:K,11,FALSE))=TRUE,(IF(ISERROR(VLOOKUP((CONCATENATE(ROUND(C383,0),"-",ROUND(B383+0.1,1))),BW_2021_04_19!A:K,11,FALSE))=TRUE,(IF(ISERROR(VLOOKUP((CONCATENATE(ROUND(C383,0),"-",ROUND(B383-0.2,1))),BW_2021_04_19!A:K,11,FALSE))=TRUE, (IF(ISERROR(VLOOKUP((CONCATENATE(ROUND(C383,0),"-",ROUND(B383+0.2,1))),BW_2021_04_19!A:K,11,FALSE))=TRUE,"0",VLOOKUP((CONCATENATE(ROUND(C383,0),"-",ROUND(B383+0.2,1))),BW_2021_04_19!A:K,11,FALSE))),VLOOKUP((CONCATENATE(ROUND(C383,0),"-",ROUND(B383-0.2,1))),BW_2021_04_19!A:K,11,FALSE))),VLOOKUP((CONCATENATE(ROUND(C383,0),"-",ROUND(B383+0.1,1))),BW_2021_04_19!A:K,11,FALSE))),VLOOKUP((CONCATENATE(ROUND(C383,0),"-",ROUND(B383-0.1,1))),BW_2021_04_19!A:K,11,FALSE))),VLOOKUP(A383,BW_2021_04_19!A:K,11,FALSE))</f>
        <v>0</v>
      </c>
      <c r="N383" s="16" t="str">
        <f t="shared" ref="N383:N425" si="192">IF(ISERROR(M383),"0",M383)</f>
        <v>0</v>
      </c>
      <c r="O383" s="16">
        <f t="shared" ref="O383:O425" si="193">ROUND(IF(K383-N383&lt;0,"0",K383-N383),0)</f>
        <v>105445</v>
      </c>
      <c r="P383" s="16">
        <f>IF(O383="0","0",O383*1000/Proben_Infos!$J$3*Proben_Infos!$K$3*(0.05/Proben_Infos!$L$3)*(0.001/Proben_Infos!$M$3))</f>
        <v>421780</v>
      </c>
      <c r="Q383" s="16">
        <f>ROUND(100/Proben_Infos!$H$3*P383,0)</f>
        <v>9</v>
      </c>
      <c r="R383" s="16">
        <f>B383+Proben_Infos!$D$3</f>
        <v>28.524935618446001</v>
      </c>
      <c r="S383" s="16" t="str">
        <f t="shared" ref="S383:S425" si="194">CONCATENATE(ROUND(C383,0),"-",ROUND(R383,1))</f>
        <v>143-28.5</v>
      </c>
      <c r="T383" s="16">
        <f t="shared" ref="T383:T425" si="195">IF(ROUND(E383,0)=0,"",ROUND(E383,0))</f>
        <v>1921</v>
      </c>
      <c r="U383" s="16">
        <f>F383+Proben_Infos!$G$3</f>
        <v>2699.09472633424</v>
      </c>
      <c r="V383" s="16">
        <f t="shared" ref="V383:V425" si="196">IF(ROUND(G383,1)=0,"",ROUND(G383,1))</f>
        <v>61.2</v>
      </c>
      <c r="W383" s="16" t="str">
        <f t="shared" ref="W383:W425" si="197">CONCATENATE("GC_PBMZ_",ROUND(C383,0),"_RI_",ROUND(U383,0))</f>
        <v>GC_PBMZ_143_RI_2699</v>
      </c>
      <c r="X383" s="16">
        <f>Proben_Infos!$A$3</f>
        <v>72100736</v>
      </c>
      <c r="Y383" s="16" t="str">
        <f>IF(ISNA(VLOOKUP(D383,Proben_Infos!C:E,3,0)),"",VLOOKUP(D383,Proben_Infos!C:E,3,0))</f>
        <v/>
      </c>
      <c r="Z383" s="16" t="str">
        <f t="shared" ref="Z383:Z425" si="198">S383</f>
        <v>143-28.5</v>
      </c>
      <c r="AA383" s="16" t="str">
        <f t="shared" ref="AA383:AA425" si="199">CONCATENATE(ROUND(C383,0),"-",SUM(ROUND(R383,1),0.1))</f>
        <v>143-28.6</v>
      </c>
      <c r="AB383" s="16" t="str">
        <f t="shared" ref="AB383:AB425" si="200">CONCATENATE(ROUND(C383,0),"-",SUM(ROUND(R383,1),-0.1))</f>
        <v>143-28.4</v>
      </c>
      <c r="AC383" s="16" t="str">
        <f t="shared" ref="AC383:AC425" si="201">CONCATENATE(ROUND(C383,0),"-",SUM(ROUND(R383,1),0.2))</f>
        <v>143-28.7</v>
      </c>
      <c r="AD383" s="16" t="str">
        <f t="shared" ref="AD383:AD425" si="202">CONCATENATE(ROUND(C383,0),"-",SUM(ROUND(R383,1),-0.2))</f>
        <v>143-28.3</v>
      </c>
      <c r="AE383" s="16">
        <f t="shared" ref="AE383:AE425" si="203">Q383</f>
        <v>9</v>
      </c>
      <c r="AF383" s="16" t="str">
        <f t="shared" ref="AF383:AF425" si="204">IF(OR(AP383=1,AP383=2,AP383=3),H383,W383)</f>
        <v>GC_PBMZ_143_RI_2699</v>
      </c>
      <c r="AG383" s="16" t="str">
        <f t="shared" ref="AG383:AG425" si="205">IF(OR(AP383=1,AP383=2,AP383=3),D383,"")</f>
        <v/>
      </c>
      <c r="AH383" s="16" t="str">
        <f t="shared" ref="AH383:AH425" si="206">IF(J383="Tesla_Libary_2021_01_01.mslibrary.xml","T","")</f>
        <v/>
      </c>
      <c r="AI383" s="16" t="str">
        <f>IF(ISNA(VLOOKUP(D383,Proben_Infos!L:O,3,0)),"",VLOOKUP(D383,Proben_Infos!L:O,3,0))</f>
        <v/>
      </c>
      <c r="AJ383" s="16" t="str">
        <f t="shared" ref="AJ383:AJ425" si="207">IF(OR(O383&lt;10000,Y383="Säule",Y383="BW",Y383="IS"),6,"")</f>
        <v/>
      </c>
      <c r="AK383" s="16">
        <f t="shared" ref="AK383:AK425" si="208">IF(G383&lt;80,5,"")</f>
        <v>5</v>
      </c>
      <c r="AL383" s="16">
        <f t="shared" ref="AL383:AL425" si="209">IF(AND(ABS(E383-U383)&gt;100,NOT(E383="")),4,"")</f>
        <v>4</v>
      </c>
      <c r="AM383" s="16">
        <f t="shared" si="169"/>
        <v>3</v>
      </c>
      <c r="AN383" s="16">
        <f t="shared" ref="AN383:AN425" si="210">IF(AI383="x",1,2)</f>
        <v>2</v>
      </c>
      <c r="AO383" s="16">
        <f t="shared" ref="AO383:AO425" si="211">IF(AJ383=6,6,IF(AK383=5,5,IF(AL383=4,4,IF(AM383=3,3,IF(AN383=2,2,1)))))</f>
        <v>5</v>
      </c>
      <c r="AP383" s="16">
        <f t="shared" si="191"/>
        <v>5</v>
      </c>
    </row>
    <row r="384" spans="1:42" x14ac:dyDescent="0.25">
      <c r="A384" s="16" t="str">
        <f t="shared" si="168"/>
        <v>331-28.5</v>
      </c>
      <c r="B384" s="2">
        <v>28.5417379925888</v>
      </c>
      <c r="C384" s="2">
        <v>331</v>
      </c>
      <c r="D384" s="2" t="s">
        <v>322</v>
      </c>
      <c r="E384" s="2">
        <v>2923</v>
      </c>
      <c r="F384" s="2">
        <v>2701.2542293322199</v>
      </c>
      <c r="G384" s="2">
        <v>67.566176262501202</v>
      </c>
      <c r="H384" s="2" t="s">
        <v>323</v>
      </c>
      <c r="I384" s="2" t="s">
        <v>324</v>
      </c>
      <c r="J384" s="2" t="s">
        <v>5</v>
      </c>
      <c r="K384" s="2">
        <v>1346072.8410763501</v>
      </c>
      <c r="L384" s="2">
        <v>367026.35491144098</v>
      </c>
      <c r="M384" s="16">
        <f>IF(ISERROR(VLOOKUP(A384,BW_2021_04_19!A:K,11,FALSE))=TRUE,(IF(ISERROR(VLOOKUP((CONCATENATE(ROUND(C384,0),"-",ROUND(B384-0.1,1))),BW_2021_04_19!A:K,11,FALSE))=TRUE,(IF(ISERROR(VLOOKUP((CONCATENATE(ROUND(C384,0),"-",ROUND(B384+0.1,1))),BW_2021_04_19!A:K,11,FALSE))=TRUE,(IF(ISERROR(VLOOKUP((CONCATENATE(ROUND(C384,0),"-",ROUND(B384-0.2,1))),BW_2021_04_19!A:K,11,FALSE))=TRUE, (IF(ISERROR(VLOOKUP((CONCATENATE(ROUND(C384,0),"-",ROUND(B384+0.2,1))),BW_2021_04_19!A:K,11,FALSE))=TRUE,"0",VLOOKUP((CONCATENATE(ROUND(C384,0),"-",ROUND(B384+0.2,1))),BW_2021_04_19!A:K,11,FALSE))),VLOOKUP((CONCATENATE(ROUND(C384,0),"-",ROUND(B384-0.2,1))),BW_2021_04_19!A:K,11,FALSE))),VLOOKUP((CONCATENATE(ROUND(C384,0),"-",ROUND(B384+0.1,1))),BW_2021_04_19!A:K,11,FALSE))),VLOOKUP((CONCATENATE(ROUND(C384,0),"-",ROUND(B384-0.1,1))),BW_2021_04_19!A:K,11,FALSE))),VLOOKUP(A384,BW_2021_04_19!A:K,11,FALSE))</f>
        <v>187119.588345867</v>
      </c>
      <c r="N384" s="16">
        <f t="shared" si="192"/>
        <v>187119.588345867</v>
      </c>
      <c r="O384" s="16">
        <f t="shared" si="193"/>
        <v>1158953</v>
      </c>
      <c r="P384" s="16">
        <f>IF(O384="0","0",O384*1000/Proben_Infos!$J$3*Proben_Infos!$K$3*(0.05/Proben_Infos!$L$3)*(0.001/Proben_Infos!$M$3))</f>
        <v>4635812</v>
      </c>
      <c r="Q384" s="16">
        <f>ROUND(100/Proben_Infos!$H$3*P384,0)</f>
        <v>104</v>
      </c>
      <c r="R384" s="16">
        <f>B384+Proben_Infos!$D$3</f>
        <v>28.533837992588801</v>
      </c>
      <c r="S384" s="16" t="str">
        <f t="shared" si="194"/>
        <v>331-28.5</v>
      </c>
      <c r="T384" s="16">
        <f t="shared" si="195"/>
        <v>2923</v>
      </c>
      <c r="U384" s="16">
        <f>F384+Proben_Infos!$G$3</f>
        <v>2700.2542293322199</v>
      </c>
      <c r="V384" s="16">
        <f t="shared" si="196"/>
        <v>67.599999999999994</v>
      </c>
      <c r="W384" s="16" t="str">
        <f t="shared" si="197"/>
        <v>GC_PBMZ_331_RI_2700</v>
      </c>
      <c r="X384" s="16">
        <f>Proben_Infos!$A$3</f>
        <v>72100736</v>
      </c>
      <c r="Y384" s="16" t="str">
        <f>IF(ISNA(VLOOKUP(D384,Proben_Infos!C:E,3,0)),"",VLOOKUP(D384,Proben_Infos!C:E,3,0))</f>
        <v/>
      </c>
      <c r="Z384" s="16" t="str">
        <f t="shared" si="198"/>
        <v>331-28.5</v>
      </c>
      <c r="AA384" s="16" t="str">
        <f t="shared" si="199"/>
        <v>331-28.6</v>
      </c>
      <c r="AB384" s="16" t="str">
        <f t="shared" si="200"/>
        <v>331-28.4</v>
      </c>
      <c r="AC384" s="16" t="str">
        <f t="shared" si="201"/>
        <v>331-28.7</v>
      </c>
      <c r="AD384" s="16" t="str">
        <f t="shared" si="202"/>
        <v>331-28.3</v>
      </c>
      <c r="AE384" s="16">
        <f t="shared" si="203"/>
        <v>104</v>
      </c>
      <c r="AF384" s="16" t="str">
        <f t="shared" si="204"/>
        <v>GC_PBMZ_331_RI_2700</v>
      </c>
      <c r="AG384" s="16" t="str">
        <f t="shared" si="205"/>
        <v/>
      </c>
      <c r="AH384" s="16" t="str">
        <f t="shared" si="206"/>
        <v/>
      </c>
      <c r="AI384" s="16" t="str">
        <f>IF(ISNA(VLOOKUP(D384,Proben_Infos!L:O,3,0)),"",VLOOKUP(D384,Proben_Infos!L:O,3,0))</f>
        <v/>
      </c>
      <c r="AJ384" s="16" t="str">
        <f t="shared" si="207"/>
        <v/>
      </c>
      <c r="AK384" s="16">
        <f t="shared" si="208"/>
        <v>5</v>
      </c>
      <c r="AL384" s="16">
        <f t="shared" si="209"/>
        <v>4</v>
      </c>
      <c r="AM384" s="16">
        <f t="shared" si="169"/>
        <v>3</v>
      </c>
      <c r="AN384" s="16">
        <f t="shared" si="210"/>
        <v>2</v>
      </c>
      <c r="AO384" s="16">
        <f t="shared" si="211"/>
        <v>5</v>
      </c>
      <c r="AP384" s="16">
        <f t="shared" si="191"/>
        <v>5</v>
      </c>
    </row>
    <row r="385" spans="1:42" x14ac:dyDescent="0.25">
      <c r="A385" s="16" t="str">
        <f t="shared" si="168"/>
        <v>331-28.5</v>
      </c>
      <c r="B385" s="2">
        <v>28.541878053615001</v>
      </c>
      <c r="C385" s="2">
        <v>330.99996948242199</v>
      </c>
      <c r="D385" s="2" t="s">
        <v>119</v>
      </c>
      <c r="F385" s="2">
        <v>2701.2724717894798</v>
      </c>
      <c r="G385" s="2">
        <v>61.833049376252497</v>
      </c>
      <c r="H385" s="2" t="s">
        <v>349</v>
      </c>
      <c r="I385" s="2" t="s">
        <v>350</v>
      </c>
      <c r="J385" s="2" t="s">
        <v>141</v>
      </c>
      <c r="K385" s="2">
        <v>653064.701399351</v>
      </c>
      <c r="L385" s="2">
        <v>366509.84360663599</v>
      </c>
      <c r="M385" s="16">
        <f>IF(ISERROR(VLOOKUP(A385,BW_2021_04_19!A:K,11,FALSE))=TRUE,(IF(ISERROR(VLOOKUP((CONCATENATE(ROUND(C385,0),"-",ROUND(B385-0.1,1))),BW_2021_04_19!A:K,11,FALSE))=TRUE,(IF(ISERROR(VLOOKUP((CONCATENATE(ROUND(C385,0),"-",ROUND(B385+0.1,1))),BW_2021_04_19!A:K,11,FALSE))=TRUE,(IF(ISERROR(VLOOKUP((CONCATENATE(ROUND(C385,0),"-",ROUND(B385-0.2,1))),BW_2021_04_19!A:K,11,FALSE))=TRUE, (IF(ISERROR(VLOOKUP((CONCATENATE(ROUND(C385,0),"-",ROUND(B385+0.2,1))),BW_2021_04_19!A:K,11,FALSE))=TRUE,"0",VLOOKUP((CONCATENATE(ROUND(C385,0),"-",ROUND(B385+0.2,1))),BW_2021_04_19!A:K,11,FALSE))),VLOOKUP((CONCATENATE(ROUND(C385,0),"-",ROUND(B385-0.2,1))),BW_2021_04_19!A:K,11,FALSE))),VLOOKUP((CONCATENATE(ROUND(C385,0),"-",ROUND(B385+0.1,1))),BW_2021_04_19!A:K,11,FALSE))),VLOOKUP((CONCATENATE(ROUND(C385,0),"-",ROUND(B385-0.1,1))),BW_2021_04_19!A:K,11,FALSE))),VLOOKUP(A385,BW_2021_04_19!A:K,11,FALSE))</f>
        <v>187119.588345867</v>
      </c>
      <c r="N385" s="16">
        <f t="shared" si="192"/>
        <v>187119.588345867</v>
      </c>
      <c r="O385" s="16">
        <f t="shared" si="193"/>
        <v>465945</v>
      </c>
      <c r="P385" s="16">
        <f>IF(O385="0","0",O385*1000/Proben_Infos!$J$3*Proben_Infos!$K$3*(0.05/Proben_Infos!$L$3)*(0.001/Proben_Infos!$M$3))</f>
        <v>1863780</v>
      </c>
      <c r="Q385" s="16">
        <f>ROUND(100/Proben_Infos!$H$3*P385,0)</f>
        <v>42</v>
      </c>
      <c r="R385" s="16">
        <f>B385+Proben_Infos!$D$3</f>
        <v>28.533978053615002</v>
      </c>
      <c r="S385" s="16" t="str">
        <f t="shared" si="194"/>
        <v>331-28.5</v>
      </c>
      <c r="T385" s="16" t="str">
        <f t="shared" si="195"/>
        <v/>
      </c>
      <c r="U385" s="16">
        <f>F385+Proben_Infos!$G$3</f>
        <v>2700.2724717894798</v>
      </c>
      <c r="V385" s="16">
        <f t="shared" si="196"/>
        <v>61.8</v>
      </c>
      <c r="W385" s="16" t="str">
        <f t="shared" si="197"/>
        <v>GC_PBMZ_331_RI_2700</v>
      </c>
      <c r="X385" s="16">
        <f>Proben_Infos!$A$3</f>
        <v>72100736</v>
      </c>
      <c r="Y385" s="16" t="str">
        <f>IF(ISNA(VLOOKUP(D385,Proben_Infos!C:E,3,0)),"",VLOOKUP(D385,Proben_Infos!C:E,3,0))</f>
        <v/>
      </c>
      <c r="Z385" s="16" t="str">
        <f t="shared" si="198"/>
        <v>331-28.5</v>
      </c>
      <c r="AA385" s="16" t="str">
        <f t="shared" si="199"/>
        <v>331-28.6</v>
      </c>
      <c r="AB385" s="16" t="str">
        <f t="shared" si="200"/>
        <v>331-28.4</v>
      </c>
      <c r="AC385" s="16" t="str">
        <f t="shared" si="201"/>
        <v>331-28.7</v>
      </c>
      <c r="AD385" s="16" t="str">
        <f t="shared" si="202"/>
        <v>331-28.3</v>
      </c>
      <c r="AE385" s="16">
        <f t="shared" si="203"/>
        <v>42</v>
      </c>
      <c r="AF385" s="16" t="str">
        <f t="shared" si="204"/>
        <v>GC_PBMZ_331_RI_2700</v>
      </c>
      <c r="AG385" s="16" t="str">
        <f t="shared" si="205"/>
        <v/>
      </c>
      <c r="AH385" s="16" t="str">
        <f t="shared" si="206"/>
        <v/>
      </c>
      <c r="AI385" s="16" t="str">
        <f>IF(ISNA(VLOOKUP(D385,Proben_Infos!L:O,3,0)),"",VLOOKUP(D385,Proben_Infos!L:O,3,0))</f>
        <v/>
      </c>
      <c r="AJ385" s="16" t="str">
        <f t="shared" si="207"/>
        <v/>
      </c>
      <c r="AK385" s="16">
        <f t="shared" si="208"/>
        <v>5</v>
      </c>
      <c r="AL385" s="16" t="str">
        <f t="shared" si="209"/>
        <v/>
      </c>
      <c r="AM385" s="16">
        <f t="shared" si="169"/>
        <v>3</v>
      </c>
      <c r="AN385" s="16">
        <f t="shared" si="210"/>
        <v>2</v>
      </c>
      <c r="AO385" s="16">
        <f t="shared" si="211"/>
        <v>5</v>
      </c>
      <c r="AP385" s="16">
        <f t="shared" si="191"/>
        <v>5</v>
      </c>
    </row>
    <row r="386" spans="1:42" x14ac:dyDescent="0.25">
      <c r="A386" s="16" t="str">
        <f t="shared" ref="A386:A432" si="212">CONCATENATE(ROUND(C386,0),"-",ROUND(B386,1))</f>
        <v>71-28.7</v>
      </c>
      <c r="B386" s="2">
        <v>28.6782477959168</v>
      </c>
      <c r="C386" s="2">
        <v>71</v>
      </c>
      <c r="D386" s="2" t="s">
        <v>1684</v>
      </c>
      <c r="E386" s="2">
        <v>1199</v>
      </c>
      <c r="F386" s="2">
        <v>2719.0341522690301</v>
      </c>
      <c r="G386" s="2">
        <v>51.151479856304299</v>
      </c>
      <c r="H386" s="2" t="s">
        <v>1685</v>
      </c>
      <c r="I386" s="2" t="s">
        <v>691</v>
      </c>
      <c r="J386" s="2" t="s">
        <v>5</v>
      </c>
      <c r="K386" s="2">
        <v>284160.83670992602</v>
      </c>
      <c r="L386" s="2">
        <v>73799.986443085203</v>
      </c>
      <c r="M386" s="16" t="str">
        <f>IF(ISERROR(VLOOKUP(A386,BW_2021_04_19!A:K,11,FALSE))=TRUE,(IF(ISERROR(VLOOKUP((CONCATENATE(ROUND(C386,0),"-",ROUND(B386-0.1,1))),BW_2021_04_19!A:K,11,FALSE))=TRUE,(IF(ISERROR(VLOOKUP((CONCATENATE(ROUND(C386,0),"-",ROUND(B386+0.1,1))),BW_2021_04_19!A:K,11,FALSE))=TRUE,(IF(ISERROR(VLOOKUP((CONCATENATE(ROUND(C386,0),"-",ROUND(B386-0.2,1))),BW_2021_04_19!A:K,11,FALSE))=TRUE, (IF(ISERROR(VLOOKUP((CONCATENATE(ROUND(C386,0),"-",ROUND(B386+0.2,1))),BW_2021_04_19!A:K,11,FALSE))=TRUE,"0",VLOOKUP((CONCATENATE(ROUND(C386,0),"-",ROUND(B386+0.2,1))),BW_2021_04_19!A:K,11,FALSE))),VLOOKUP((CONCATENATE(ROUND(C386,0),"-",ROUND(B386-0.2,1))),BW_2021_04_19!A:K,11,FALSE))),VLOOKUP((CONCATENATE(ROUND(C386,0),"-",ROUND(B386+0.1,1))),BW_2021_04_19!A:K,11,FALSE))),VLOOKUP((CONCATENATE(ROUND(C386,0),"-",ROUND(B386-0.1,1))),BW_2021_04_19!A:K,11,FALSE))),VLOOKUP(A386,BW_2021_04_19!A:K,11,FALSE))</f>
        <v>0</v>
      </c>
      <c r="N386" s="16" t="str">
        <f t="shared" si="192"/>
        <v>0</v>
      </c>
      <c r="O386" s="16">
        <f t="shared" si="193"/>
        <v>284161</v>
      </c>
      <c r="P386" s="16">
        <f>IF(O386="0","0",O386*1000/Proben_Infos!$J$3*Proben_Infos!$K$3*(0.05/Proben_Infos!$L$3)*(0.001/Proben_Infos!$M$3))</f>
        <v>1136644</v>
      </c>
      <c r="Q386" s="16">
        <f>ROUND(100/Proben_Infos!$H$3*P386,0)</f>
        <v>26</v>
      </c>
      <c r="R386" s="16">
        <f>B386+Proben_Infos!$D$3</f>
        <v>28.6703477959168</v>
      </c>
      <c r="S386" s="16" t="str">
        <f t="shared" si="194"/>
        <v>71-28.7</v>
      </c>
      <c r="T386" s="16">
        <f t="shared" si="195"/>
        <v>1199</v>
      </c>
      <c r="U386" s="16">
        <f>F386+Proben_Infos!$G$3</f>
        <v>2718.0341522690301</v>
      </c>
      <c r="V386" s="16">
        <f t="shared" si="196"/>
        <v>51.2</v>
      </c>
      <c r="W386" s="16" t="str">
        <f t="shared" si="197"/>
        <v>GC_PBMZ_71_RI_2718</v>
      </c>
      <c r="X386" s="16">
        <f>Proben_Infos!$A$3</f>
        <v>72100736</v>
      </c>
      <c r="Y386" s="16" t="str">
        <f>IF(ISNA(VLOOKUP(D386,Proben_Infos!C:E,3,0)),"",VLOOKUP(D386,Proben_Infos!C:E,3,0))</f>
        <v/>
      </c>
      <c r="Z386" s="16" t="str">
        <f t="shared" si="198"/>
        <v>71-28.7</v>
      </c>
      <c r="AA386" s="16" t="str">
        <f t="shared" si="199"/>
        <v>71-28.8</v>
      </c>
      <c r="AB386" s="16" t="str">
        <f t="shared" si="200"/>
        <v>71-28.6</v>
      </c>
      <c r="AC386" s="16" t="str">
        <f t="shared" si="201"/>
        <v>71-28.9</v>
      </c>
      <c r="AD386" s="16" t="str">
        <f t="shared" si="202"/>
        <v>71-28.5</v>
      </c>
      <c r="AE386" s="16">
        <f t="shared" si="203"/>
        <v>26</v>
      </c>
      <c r="AF386" s="16" t="str">
        <f t="shared" si="204"/>
        <v>GC_PBMZ_71_RI_2718</v>
      </c>
      <c r="AG386" s="16" t="str">
        <f t="shared" si="205"/>
        <v/>
      </c>
      <c r="AH386" s="16" t="str">
        <f t="shared" si="206"/>
        <v/>
      </c>
      <c r="AI386" s="16" t="str">
        <f>IF(ISNA(VLOOKUP(D386,Proben_Infos!L:O,3,0)),"",VLOOKUP(D386,Proben_Infos!L:O,3,0))</f>
        <v/>
      </c>
      <c r="AJ386" s="16" t="str">
        <f t="shared" si="207"/>
        <v/>
      </c>
      <c r="AK386" s="16">
        <f t="shared" si="208"/>
        <v>5</v>
      </c>
      <c r="AL386" s="16">
        <f t="shared" si="209"/>
        <v>4</v>
      </c>
      <c r="AM386" s="16">
        <f t="shared" si="169"/>
        <v>3</v>
      </c>
      <c r="AN386" s="16">
        <f t="shared" si="210"/>
        <v>2</v>
      </c>
      <c r="AO386" s="16">
        <f t="shared" si="211"/>
        <v>5</v>
      </c>
      <c r="AP386" s="16">
        <f t="shared" si="191"/>
        <v>5</v>
      </c>
    </row>
    <row r="387" spans="1:42" x14ac:dyDescent="0.25">
      <c r="A387" s="16" t="str">
        <f t="shared" si="212"/>
        <v>71-28.7</v>
      </c>
      <c r="B387" s="2">
        <v>28.678272681677299</v>
      </c>
      <c r="C387" s="2">
        <v>71.099998474121094</v>
      </c>
      <c r="D387" s="2" t="s">
        <v>1686</v>
      </c>
      <c r="E387" s="2">
        <v>1069</v>
      </c>
      <c r="F387" s="2">
        <v>2719.0373935520201</v>
      </c>
      <c r="G387" s="2">
        <v>52.227225176655097</v>
      </c>
      <c r="H387" s="2" t="s">
        <v>1687</v>
      </c>
      <c r="I387" s="2" t="s">
        <v>1688</v>
      </c>
      <c r="J387" s="2" t="s">
        <v>5</v>
      </c>
      <c r="K387" s="2">
        <v>266625.22256114602</v>
      </c>
      <c r="L387" s="2">
        <v>73799.986443085203</v>
      </c>
      <c r="M387" s="16" t="str">
        <f>IF(ISERROR(VLOOKUP(A387,BW_2021_04_19!A:K,11,FALSE))=TRUE,(IF(ISERROR(VLOOKUP((CONCATENATE(ROUND(C387,0),"-",ROUND(B387-0.1,1))),BW_2021_04_19!A:K,11,FALSE))=TRUE,(IF(ISERROR(VLOOKUP((CONCATENATE(ROUND(C387,0),"-",ROUND(B387+0.1,1))),BW_2021_04_19!A:K,11,FALSE))=TRUE,(IF(ISERROR(VLOOKUP((CONCATENATE(ROUND(C387,0),"-",ROUND(B387-0.2,1))),BW_2021_04_19!A:K,11,FALSE))=TRUE, (IF(ISERROR(VLOOKUP((CONCATENATE(ROUND(C387,0),"-",ROUND(B387+0.2,1))),BW_2021_04_19!A:K,11,FALSE))=TRUE,"0",VLOOKUP((CONCATENATE(ROUND(C387,0),"-",ROUND(B387+0.2,1))),BW_2021_04_19!A:K,11,FALSE))),VLOOKUP((CONCATENATE(ROUND(C387,0),"-",ROUND(B387-0.2,1))),BW_2021_04_19!A:K,11,FALSE))),VLOOKUP((CONCATENATE(ROUND(C387,0),"-",ROUND(B387+0.1,1))),BW_2021_04_19!A:K,11,FALSE))),VLOOKUP((CONCATENATE(ROUND(C387,0),"-",ROUND(B387-0.1,1))),BW_2021_04_19!A:K,11,FALSE))),VLOOKUP(A387,BW_2021_04_19!A:K,11,FALSE))</f>
        <v>0</v>
      </c>
      <c r="N387" s="16" t="str">
        <f t="shared" si="192"/>
        <v>0</v>
      </c>
      <c r="O387" s="16">
        <f t="shared" si="193"/>
        <v>266625</v>
      </c>
      <c r="P387" s="16">
        <f>IF(O387="0","0",O387*1000/Proben_Infos!$J$3*Proben_Infos!$K$3*(0.05/Proben_Infos!$L$3)*(0.001/Proben_Infos!$M$3))</f>
        <v>1066500</v>
      </c>
      <c r="Q387" s="16">
        <f>ROUND(100/Proben_Infos!$H$3*P387,0)</f>
        <v>24</v>
      </c>
      <c r="R387" s="16">
        <f>B387+Proben_Infos!$D$3</f>
        <v>28.6703726816773</v>
      </c>
      <c r="S387" s="16" t="str">
        <f t="shared" si="194"/>
        <v>71-28.7</v>
      </c>
      <c r="T387" s="16">
        <f t="shared" si="195"/>
        <v>1069</v>
      </c>
      <c r="U387" s="16">
        <f>F387+Proben_Infos!$G$3</f>
        <v>2718.0373935520201</v>
      </c>
      <c r="V387" s="16">
        <f t="shared" si="196"/>
        <v>52.2</v>
      </c>
      <c r="W387" s="16" t="str">
        <f t="shared" si="197"/>
        <v>GC_PBMZ_71_RI_2718</v>
      </c>
      <c r="X387" s="16">
        <f>Proben_Infos!$A$3</f>
        <v>72100736</v>
      </c>
      <c r="Y387" s="16" t="str">
        <f>IF(ISNA(VLOOKUP(D387,Proben_Infos!C:E,3,0)),"",VLOOKUP(D387,Proben_Infos!C:E,3,0))</f>
        <v/>
      </c>
      <c r="Z387" s="16" t="str">
        <f t="shared" si="198"/>
        <v>71-28.7</v>
      </c>
      <c r="AA387" s="16" t="str">
        <f t="shared" si="199"/>
        <v>71-28.8</v>
      </c>
      <c r="AB387" s="16" t="str">
        <f t="shared" si="200"/>
        <v>71-28.6</v>
      </c>
      <c r="AC387" s="16" t="str">
        <f t="shared" si="201"/>
        <v>71-28.9</v>
      </c>
      <c r="AD387" s="16" t="str">
        <f t="shared" si="202"/>
        <v>71-28.5</v>
      </c>
      <c r="AE387" s="16">
        <f t="shared" si="203"/>
        <v>24</v>
      </c>
      <c r="AF387" s="16" t="str">
        <f t="shared" si="204"/>
        <v>GC_PBMZ_71_RI_2718</v>
      </c>
      <c r="AG387" s="16" t="str">
        <f t="shared" si="205"/>
        <v/>
      </c>
      <c r="AH387" s="16" t="str">
        <f t="shared" si="206"/>
        <v/>
      </c>
      <c r="AI387" s="16" t="str">
        <f>IF(ISNA(VLOOKUP(D387,Proben_Infos!L:O,3,0)),"",VLOOKUP(D387,Proben_Infos!L:O,3,0))</f>
        <v/>
      </c>
      <c r="AJ387" s="16" t="str">
        <f t="shared" si="207"/>
        <v/>
      </c>
      <c r="AK387" s="16">
        <f t="shared" si="208"/>
        <v>5</v>
      </c>
      <c r="AL387" s="16">
        <f t="shared" si="209"/>
        <v>4</v>
      </c>
      <c r="AM387" s="16">
        <f t="shared" ref="AM387:AM432" si="213">IF(OR(J387="NIST20.L",J387="NIST17.L",J387="SWGDRUG.L",J387="WILEY275.L",J387="HPPEST.L",J387="PMW_TOX2.L",J387="ENVI96.L"),3,"")</f>
        <v>3</v>
      </c>
      <c r="AN387" s="16">
        <f t="shared" si="210"/>
        <v>2</v>
      </c>
      <c r="AO387" s="16">
        <f t="shared" si="211"/>
        <v>5</v>
      </c>
      <c r="AP387" s="16">
        <f t="shared" si="191"/>
        <v>5</v>
      </c>
    </row>
    <row r="388" spans="1:42" x14ac:dyDescent="0.25">
      <c r="A388" s="16" t="str">
        <f t="shared" si="212"/>
        <v>141-28.8</v>
      </c>
      <c r="B388" s="2">
        <v>28.759561481907799</v>
      </c>
      <c r="C388" s="2">
        <v>141</v>
      </c>
      <c r="D388" s="2" t="s">
        <v>1689</v>
      </c>
      <c r="E388" s="2">
        <v>1570</v>
      </c>
      <c r="F388" s="2">
        <v>2729.6249745790701</v>
      </c>
      <c r="G388" s="2">
        <v>55.394374052488097</v>
      </c>
      <c r="H388" s="2" t="s">
        <v>1690</v>
      </c>
      <c r="I388" s="2" t="s">
        <v>1691</v>
      </c>
      <c r="J388" s="2" t="s">
        <v>5</v>
      </c>
      <c r="K388" s="2">
        <v>63601.722727058201</v>
      </c>
      <c r="L388" s="2">
        <v>46206.081346190898</v>
      </c>
      <c r="M388" s="16" t="str">
        <f>IF(ISERROR(VLOOKUP(A388,BW_2021_04_19!A:K,11,FALSE))=TRUE,(IF(ISERROR(VLOOKUP((CONCATENATE(ROUND(C388,0),"-",ROUND(B388-0.1,1))),BW_2021_04_19!A:K,11,FALSE))=TRUE,(IF(ISERROR(VLOOKUP((CONCATENATE(ROUND(C388,0),"-",ROUND(B388+0.1,1))),BW_2021_04_19!A:K,11,FALSE))=TRUE,(IF(ISERROR(VLOOKUP((CONCATENATE(ROUND(C388,0),"-",ROUND(B388-0.2,1))),BW_2021_04_19!A:K,11,FALSE))=TRUE, (IF(ISERROR(VLOOKUP((CONCATENATE(ROUND(C388,0),"-",ROUND(B388+0.2,1))),BW_2021_04_19!A:K,11,FALSE))=TRUE,"0",VLOOKUP((CONCATENATE(ROUND(C388,0),"-",ROUND(B388+0.2,1))),BW_2021_04_19!A:K,11,FALSE))),VLOOKUP((CONCATENATE(ROUND(C388,0),"-",ROUND(B388-0.2,1))),BW_2021_04_19!A:K,11,FALSE))),VLOOKUP((CONCATENATE(ROUND(C388,0),"-",ROUND(B388+0.1,1))),BW_2021_04_19!A:K,11,FALSE))),VLOOKUP((CONCATENATE(ROUND(C388,0),"-",ROUND(B388-0.1,1))),BW_2021_04_19!A:K,11,FALSE))),VLOOKUP(A388,BW_2021_04_19!A:K,11,FALSE))</f>
        <v>0</v>
      </c>
      <c r="N388" s="16" t="str">
        <f t="shared" si="192"/>
        <v>0</v>
      </c>
      <c r="O388" s="16">
        <f t="shared" si="193"/>
        <v>63602</v>
      </c>
      <c r="P388" s="16">
        <f>IF(O388="0","0",O388*1000/Proben_Infos!$J$3*Proben_Infos!$K$3*(0.05/Proben_Infos!$L$3)*(0.001/Proben_Infos!$M$3))</f>
        <v>254408</v>
      </c>
      <c r="Q388" s="16">
        <f>ROUND(100/Proben_Infos!$H$3*P388,0)</f>
        <v>6</v>
      </c>
      <c r="R388" s="16">
        <f>B388+Proben_Infos!$D$3</f>
        <v>28.751661481907799</v>
      </c>
      <c r="S388" s="16" t="str">
        <f t="shared" si="194"/>
        <v>141-28.8</v>
      </c>
      <c r="T388" s="16">
        <f t="shared" si="195"/>
        <v>1570</v>
      </c>
      <c r="U388" s="16">
        <f>F388+Proben_Infos!$G$3</f>
        <v>2728.6249745790701</v>
      </c>
      <c r="V388" s="16">
        <f t="shared" si="196"/>
        <v>55.4</v>
      </c>
      <c r="W388" s="16" t="str">
        <f t="shared" si="197"/>
        <v>GC_PBMZ_141_RI_2729</v>
      </c>
      <c r="X388" s="16">
        <f>Proben_Infos!$A$3</f>
        <v>72100736</v>
      </c>
      <c r="Y388" s="16" t="str">
        <f>IF(ISNA(VLOOKUP(D388,Proben_Infos!C:E,3,0)),"",VLOOKUP(D388,Proben_Infos!C:E,3,0))</f>
        <v/>
      </c>
      <c r="Z388" s="16" t="str">
        <f t="shared" si="198"/>
        <v>141-28.8</v>
      </c>
      <c r="AA388" s="16" t="str">
        <f t="shared" si="199"/>
        <v>141-28.9</v>
      </c>
      <c r="AB388" s="16" t="str">
        <f t="shared" si="200"/>
        <v>141-28.7</v>
      </c>
      <c r="AC388" s="16" t="str">
        <f t="shared" si="201"/>
        <v>141-29</v>
      </c>
      <c r="AD388" s="16" t="str">
        <f t="shared" si="202"/>
        <v>141-28.6</v>
      </c>
      <c r="AE388" s="16">
        <f t="shared" si="203"/>
        <v>6</v>
      </c>
      <c r="AF388" s="16" t="str">
        <f t="shared" si="204"/>
        <v>GC_PBMZ_141_RI_2729</v>
      </c>
      <c r="AG388" s="16" t="str">
        <f t="shared" si="205"/>
        <v/>
      </c>
      <c r="AH388" s="16" t="str">
        <f t="shared" si="206"/>
        <v/>
      </c>
      <c r="AI388" s="16" t="str">
        <f>IF(ISNA(VLOOKUP(D388,Proben_Infos!L:O,3,0)),"",VLOOKUP(D388,Proben_Infos!L:O,3,0))</f>
        <v/>
      </c>
      <c r="AJ388" s="16" t="str">
        <f t="shared" si="207"/>
        <v/>
      </c>
      <c r="AK388" s="16">
        <f t="shared" si="208"/>
        <v>5</v>
      </c>
      <c r="AL388" s="16">
        <f t="shared" si="209"/>
        <v>4</v>
      </c>
      <c r="AM388" s="16">
        <f t="shared" si="213"/>
        <v>3</v>
      </c>
      <c r="AN388" s="16">
        <f t="shared" si="210"/>
        <v>2</v>
      </c>
      <c r="AO388" s="16">
        <f t="shared" si="211"/>
        <v>5</v>
      </c>
      <c r="AP388" s="16">
        <f t="shared" si="191"/>
        <v>5</v>
      </c>
    </row>
    <row r="389" spans="1:42" x14ac:dyDescent="0.25">
      <c r="A389" s="16" t="str">
        <f t="shared" si="212"/>
        <v>154-28.8</v>
      </c>
      <c r="B389" s="2">
        <v>28.773715646907</v>
      </c>
      <c r="C389" s="2">
        <v>154</v>
      </c>
      <c r="D389" s="2" t="s">
        <v>1692</v>
      </c>
      <c r="F389" s="2">
        <v>2731.4685049101199</v>
      </c>
      <c r="G389" s="2">
        <v>54.476359519551501</v>
      </c>
      <c r="H389" s="2" t="s">
        <v>1693</v>
      </c>
      <c r="I389" s="2" t="s">
        <v>1694</v>
      </c>
      <c r="J389" s="2" t="s">
        <v>1767</v>
      </c>
      <c r="K389" s="2">
        <v>110044.67604723301</v>
      </c>
      <c r="L389" s="2">
        <v>18893.569922049901</v>
      </c>
      <c r="M389" s="16" t="str">
        <f>IF(ISERROR(VLOOKUP(A389,BW_2021_04_19!A:K,11,FALSE))=TRUE,(IF(ISERROR(VLOOKUP((CONCATENATE(ROUND(C389,0),"-",ROUND(B389-0.1,1))),BW_2021_04_19!A:K,11,FALSE))=TRUE,(IF(ISERROR(VLOOKUP((CONCATENATE(ROUND(C389,0),"-",ROUND(B389+0.1,1))),BW_2021_04_19!A:K,11,FALSE))=TRUE,(IF(ISERROR(VLOOKUP((CONCATENATE(ROUND(C389,0),"-",ROUND(B389-0.2,1))),BW_2021_04_19!A:K,11,FALSE))=TRUE, (IF(ISERROR(VLOOKUP((CONCATENATE(ROUND(C389,0),"-",ROUND(B389+0.2,1))),BW_2021_04_19!A:K,11,FALSE))=TRUE,"0",VLOOKUP((CONCATENATE(ROUND(C389,0),"-",ROUND(B389+0.2,1))),BW_2021_04_19!A:K,11,FALSE))),VLOOKUP((CONCATENATE(ROUND(C389,0),"-",ROUND(B389-0.2,1))),BW_2021_04_19!A:K,11,FALSE))),VLOOKUP((CONCATENATE(ROUND(C389,0),"-",ROUND(B389+0.1,1))),BW_2021_04_19!A:K,11,FALSE))),VLOOKUP((CONCATENATE(ROUND(C389,0),"-",ROUND(B389-0.1,1))),BW_2021_04_19!A:K,11,FALSE))),VLOOKUP(A389,BW_2021_04_19!A:K,11,FALSE))</f>
        <v>0</v>
      </c>
      <c r="N389" s="16" t="str">
        <f t="shared" si="192"/>
        <v>0</v>
      </c>
      <c r="O389" s="16">
        <f t="shared" si="193"/>
        <v>110045</v>
      </c>
      <c r="P389" s="16">
        <f>IF(O389="0","0",O389*1000/Proben_Infos!$J$3*Proben_Infos!$K$3*(0.05/Proben_Infos!$L$3)*(0.001/Proben_Infos!$M$3))</f>
        <v>440180</v>
      </c>
      <c r="Q389" s="16">
        <f>ROUND(100/Proben_Infos!$H$3*P389,0)</f>
        <v>10</v>
      </c>
      <c r="R389" s="16">
        <f>B389+Proben_Infos!$D$3</f>
        <v>28.765815646907001</v>
      </c>
      <c r="S389" s="16" t="str">
        <f t="shared" si="194"/>
        <v>154-28.8</v>
      </c>
      <c r="T389" s="16" t="str">
        <f t="shared" si="195"/>
        <v/>
      </c>
      <c r="U389" s="16">
        <f>F389+Proben_Infos!$G$3</f>
        <v>2730.4685049101199</v>
      </c>
      <c r="V389" s="16">
        <f t="shared" si="196"/>
        <v>54.5</v>
      </c>
      <c r="W389" s="16" t="str">
        <f t="shared" si="197"/>
        <v>GC_PBMZ_154_RI_2730</v>
      </c>
      <c r="X389" s="16">
        <f>Proben_Infos!$A$3</f>
        <v>72100736</v>
      </c>
      <c r="Y389" s="16" t="str">
        <f>IF(ISNA(VLOOKUP(D389,Proben_Infos!C:E,3,0)),"",VLOOKUP(D389,Proben_Infos!C:E,3,0))</f>
        <v/>
      </c>
      <c r="Z389" s="16" t="str">
        <f t="shared" si="198"/>
        <v>154-28.8</v>
      </c>
      <c r="AA389" s="16" t="str">
        <f t="shared" si="199"/>
        <v>154-28.9</v>
      </c>
      <c r="AB389" s="16" t="str">
        <f t="shared" si="200"/>
        <v>154-28.7</v>
      </c>
      <c r="AC389" s="16" t="str">
        <f t="shared" si="201"/>
        <v>154-29</v>
      </c>
      <c r="AD389" s="16" t="str">
        <f t="shared" si="202"/>
        <v>154-28.6</v>
      </c>
      <c r="AE389" s="16">
        <f t="shared" si="203"/>
        <v>10</v>
      </c>
      <c r="AF389" s="16" t="str">
        <f t="shared" si="204"/>
        <v>GC_PBMZ_154_RI_2730</v>
      </c>
      <c r="AG389" s="16" t="str">
        <f t="shared" si="205"/>
        <v/>
      </c>
      <c r="AH389" s="16" t="str">
        <f t="shared" si="206"/>
        <v/>
      </c>
      <c r="AI389" s="16" t="str">
        <f>IF(ISNA(VLOOKUP(D389,Proben_Infos!L:O,3,0)),"",VLOOKUP(D389,Proben_Infos!L:O,3,0))</f>
        <v/>
      </c>
      <c r="AJ389" s="16" t="str">
        <f t="shared" si="207"/>
        <v/>
      </c>
      <c r="AK389" s="16">
        <f t="shared" si="208"/>
        <v>5</v>
      </c>
      <c r="AL389" s="16" t="str">
        <f t="shared" si="209"/>
        <v/>
      </c>
      <c r="AM389" s="16">
        <f t="shared" si="213"/>
        <v>3</v>
      </c>
      <c r="AN389" s="16">
        <f t="shared" si="210"/>
        <v>2</v>
      </c>
      <c r="AO389" s="16">
        <f t="shared" si="211"/>
        <v>5</v>
      </c>
      <c r="AP389" s="16">
        <f t="shared" si="191"/>
        <v>5</v>
      </c>
    </row>
    <row r="390" spans="1:42" x14ac:dyDescent="0.25">
      <c r="A390" s="16" t="str">
        <f t="shared" si="212"/>
        <v>315-29.2</v>
      </c>
      <c r="B390" s="2">
        <v>29.1738482925313</v>
      </c>
      <c r="C390" s="2">
        <v>314.89999389648398</v>
      </c>
      <c r="D390" s="2" t="s">
        <v>477</v>
      </c>
      <c r="E390" s="2">
        <v>2608</v>
      </c>
      <c r="F390" s="2">
        <v>2783.5843781313501</v>
      </c>
      <c r="G390" s="2">
        <v>64.681604160935294</v>
      </c>
      <c r="H390" s="2" t="s">
        <v>478</v>
      </c>
      <c r="I390" s="2" t="s">
        <v>479</v>
      </c>
      <c r="J390" s="2" t="s">
        <v>5</v>
      </c>
      <c r="K390" s="2">
        <v>704224.73835424799</v>
      </c>
      <c r="L390" s="2">
        <v>208010.42703429799</v>
      </c>
      <c r="M390" s="16">
        <f>IF(ISERROR(VLOOKUP(A390,BW_2021_04_19!A:K,11,FALSE))=TRUE,(IF(ISERROR(VLOOKUP((CONCATENATE(ROUND(C390,0),"-",ROUND(B390-0.1,1))),BW_2021_04_19!A:K,11,FALSE))=TRUE,(IF(ISERROR(VLOOKUP((CONCATENATE(ROUND(C390,0),"-",ROUND(B390+0.1,1))),BW_2021_04_19!A:K,11,FALSE))=TRUE,(IF(ISERROR(VLOOKUP((CONCATENATE(ROUND(C390,0),"-",ROUND(B390-0.2,1))),BW_2021_04_19!A:K,11,FALSE))=TRUE, (IF(ISERROR(VLOOKUP((CONCATENATE(ROUND(C390,0),"-",ROUND(B390+0.2,1))),BW_2021_04_19!A:K,11,FALSE))=TRUE,"0",VLOOKUP((CONCATENATE(ROUND(C390,0),"-",ROUND(B390+0.2,1))),BW_2021_04_19!A:K,11,FALSE))),VLOOKUP((CONCATENATE(ROUND(C390,0),"-",ROUND(B390-0.2,1))),BW_2021_04_19!A:K,11,FALSE))),VLOOKUP((CONCATENATE(ROUND(C390,0),"-",ROUND(B390+0.1,1))),BW_2021_04_19!A:K,11,FALSE))),VLOOKUP((CONCATENATE(ROUND(C390,0),"-",ROUND(B390-0.1,1))),BW_2021_04_19!A:K,11,FALSE))),VLOOKUP(A390,BW_2021_04_19!A:K,11,FALSE))</f>
        <v>339817.18094300001</v>
      </c>
      <c r="N390" s="16">
        <f t="shared" si="192"/>
        <v>339817.18094300001</v>
      </c>
      <c r="O390" s="16">
        <f t="shared" si="193"/>
        <v>364408</v>
      </c>
      <c r="P390" s="16">
        <f>IF(O390="0","0",O390*1000/Proben_Infos!$J$3*Proben_Infos!$K$3*(0.05/Proben_Infos!$L$3)*(0.001/Proben_Infos!$M$3))</f>
        <v>1457632</v>
      </c>
      <c r="Q390" s="16">
        <f>ROUND(100/Proben_Infos!$H$3*P390,0)</f>
        <v>33</v>
      </c>
      <c r="R390" s="16">
        <f>B390+Proben_Infos!$D$3</f>
        <v>29.165948292531301</v>
      </c>
      <c r="S390" s="16" t="str">
        <f t="shared" si="194"/>
        <v>315-29.2</v>
      </c>
      <c r="T390" s="16">
        <f t="shared" si="195"/>
        <v>2608</v>
      </c>
      <c r="U390" s="16">
        <f>F390+Proben_Infos!$G$3</f>
        <v>2782.5843781313501</v>
      </c>
      <c r="V390" s="16">
        <f t="shared" si="196"/>
        <v>64.7</v>
      </c>
      <c r="W390" s="16" t="str">
        <f t="shared" si="197"/>
        <v>GC_PBMZ_315_RI_2783</v>
      </c>
      <c r="X390" s="16">
        <f>Proben_Infos!$A$3</f>
        <v>72100736</v>
      </c>
      <c r="Y390" s="16" t="str">
        <f>IF(ISNA(VLOOKUP(D390,Proben_Infos!C:E,3,0)),"",VLOOKUP(D390,Proben_Infos!C:E,3,0))</f>
        <v/>
      </c>
      <c r="Z390" s="16" t="str">
        <f t="shared" si="198"/>
        <v>315-29.2</v>
      </c>
      <c r="AA390" s="16" t="str">
        <f t="shared" si="199"/>
        <v>315-29.3</v>
      </c>
      <c r="AB390" s="16" t="str">
        <f t="shared" si="200"/>
        <v>315-29.1</v>
      </c>
      <c r="AC390" s="16" t="str">
        <f t="shared" si="201"/>
        <v>315-29.4</v>
      </c>
      <c r="AD390" s="16" t="str">
        <f t="shared" si="202"/>
        <v>315-29</v>
      </c>
      <c r="AE390" s="16">
        <f t="shared" si="203"/>
        <v>33</v>
      </c>
      <c r="AF390" s="16" t="str">
        <f t="shared" si="204"/>
        <v>GC_PBMZ_315_RI_2783</v>
      </c>
      <c r="AG390" s="16" t="str">
        <f t="shared" si="205"/>
        <v/>
      </c>
      <c r="AH390" s="16" t="str">
        <f t="shared" si="206"/>
        <v/>
      </c>
      <c r="AI390" s="16" t="str">
        <f>IF(ISNA(VLOOKUP(D390,Proben_Infos!L:O,3,0)),"",VLOOKUP(D390,Proben_Infos!L:O,3,0))</f>
        <v/>
      </c>
      <c r="AJ390" s="16" t="str">
        <f t="shared" si="207"/>
        <v/>
      </c>
      <c r="AK390" s="16">
        <f t="shared" si="208"/>
        <v>5</v>
      </c>
      <c r="AL390" s="16">
        <f t="shared" si="209"/>
        <v>4</v>
      </c>
      <c r="AM390" s="16">
        <f t="shared" si="213"/>
        <v>3</v>
      </c>
      <c r="AN390" s="16">
        <f t="shared" si="210"/>
        <v>2</v>
      </c>
      <c r="AO390" s="16">
        <f t="shared" si="211"/>
        <v>5</v>
      </c>
      <c r="AP390" s="16">
        <f t="shared" si="191"/>
        <v>5</v>
      </c>
    </row>
    <row r="391" spans="1:42" x14ac:dyDescent="0.25">
      <c r="A391" s="16" t="str">
        <f t="shared" si="212"/>
        <v>187-29.2</v>
      </c>
      <c r="B391" s="2">
        <v>29.233714894367299</v>
      </c>
      <c r="C391" s="2">
        <v>187</v>
      </c>
      <c r="D391" s="2" t="s">
        <v>1695</v>
      </c>
      <c r="E391" s="2">
        <v>2343</v>
      </c>
      <c r="F391" s="2">
        <v>2791.3817929776301</v>
      </c>
      <c r="G391" s="2">
        <v>52.242051416185099</v>
      </c>
      <c r="H391" s="2" t="s">
        <v>1696</v>
      </c>
      <c r="I391" s="2" t="s">
        <v>1697</v>
      </c>
      <c r="J391" s="2" t="s">
        <v>5</v>
      </c>
      <c r="K391" s="2">
        <v>144166.19323434401</v>
      </c>
      <c r="L391" s="2">
        <v>38095.677174438599</v>
      </c>
      <c r="M391" s="16" t="str">
        <f>IF(ISERROR(VLOOKUP(A391,BW_2021_04_19!A:K,11,FALSE))=TRUE,(IF(ISERROR(VLOOKUP((CONCATENATE(ROUND(C391,0),"-",ROUND(B391-0.1,1))),BW_2021_04_19!A:K,11,FALSE))=TRUE,(IF(ISERROR(VLOOKUP((CONCATENATE(ROUND(C391,0),"-",ROUND(B391+0.1,1))),BW_2021_04_19!A:K,11,FALSE))=TRUE,(IF(ISERROR(VLOOKUP((CONCATENATE(ROUND(C391,0),"-",ROUND(B391-0.2,1))),BW_2021_04_19!A:K,11,FALSE))=TRUE, (IF(ISERROR(VLOOKUP((CONCATENATE(ROUND(C391,0),"-",ROUND(B391+0.2,1))),BW_2021_04_19!A:K,11,FALSE))=TRUE,"0",VLOOKUP((CONCATENATE(ROUND(C391,0),"-",ROUND(B391+0.2,1))),BW_2021_04_19!A:K,11,FALSE))),VLOOKUP((CONCATENATE(ROUND(C391,0),"-",ROUND(B391-0.2,1))),BW_2021_04_19!A:K,11,FALSE))),VLOOKUP((CONCATENATE(ROUND(C391,0),"-",ROUND(B391+0.1,1))),BW_2021_04_19!A:K,11,FALSE))),VLOOKUP((CONCATENATE(ROUND(C391,0),"-",ROUND(B391-0.1,1))),BW_2021_04_19!A:K,11,FALSE))),VLOOKUP(A391,BW_2021_04_19!A:K,11,FALSE))</f>
        <v>0</v>
      </c>
      <c r="N391" s="16" t="str">
        <f t="shared" si="192"/>
        <v>0</v>
      </c>
      <c r="O391" s="16">
        <f t="shared" si="193"/>
        <v>144166</v>
      </c>
      <c r="P391" s="16">
        <f>IF(O391="0","0",O391*1000/Proben_Infos!$J$3*Proben_Infos!$K$3*(0.05/Proben_Infos!$L$3)*(0.001/Proben_Infos!$M$3))</f>
        <v>576664</v>
      </c>
      <c r="Q391" s="16">
        <f>ROUND(100/Proben_Infos!$H$3*P391,0)</f>
        <v>13</v>
      </c>
      <c r="R391" s="16">
        <f>B391+Proben_Infos!$D$3</f>
        <v>29.2258148943673</v>
      </c>
      <c r="S391" s="16" t="str">
        <f t="shared" si="194"/>
        <v>187-29.2</v>
      </c>
      <c r="T391" s="16">
        <f t="shared" si="195"/>
        <v>2343</v>
      </c>
      <c r="U391" s="16">
        <f>F391+Proben_Infos!$G$3</f>
        <v>2790.3817929776301</v>
      </c>
      <c r="V391" s="16">
        <f t="shared" si="196"/>
        <v>52.2</v>
      </c>
      <c r="W391" s="16" t="str">
        <f t="shared" si="197"/>
        <v>GC_PBMZ_187_RI_2790</v>
      </c>
      <c r="X391" s="16">
        <f>Proben_Infos!$A$3</f>
        <v>72100736</v>
      </c>
      <c r="Y391" s="16" t="str">
        <f>IF(ISNA(VLOOKUP(D391,Proben_Infos!C:E,3,0)),"",VLOOKUP(D391,Proben_Infos!C:E,3,0))</f>
        <v/>
      </c>
      <c r="Z391" s="16" t="str">
        <f t="shared" si="198"/>
        <v>187-29.2</v>
      </c>
      <c r="AA391" s="16" t="str">
        <f t="shared" si="199"/>
        <v>187-29.3</v>
      </c>
      <c r="AB391" s="16" t="str">
        <f t="shared" si="200"/>
        <v>187-29.1</v>
      </c>
      <c r="AC391" s="16" t="str">
        <f t="shared" si="201"/>
        <v>187-29.4</v>
      </c>
      <c r="AD391" s="16" t="str">
        <f t="shared" si="202"/>
        <v>187-29</v>
      </c>
      <c r="AE391" s="16">
        <f t="shared" si="203"/>
        <v>13</v>
      </c>
      <c r="AF391" s="16" t="str">
        <f t="shared" si="204"/>
        <v>GC_PBMZ_187_RI_2790</v>
      </c>
      <c r="AG391" s="16" t="str">
        <f t="shared" si="205"/>
        <v/>
      </c>
      <c r="AH391" s="16" t="str">
        <f t="shared" si="206"/>
        <v/>
      </c>
      <c r="AI391" s="16" t="str">
        <f>IF(ISNA(VLOOKUP(D391,Proben_Infos!L:O,3,0)),"",VLOOKUP(D391,Proben_Infos!L:O,3,0))</f>
        <v/>
      </c>
      <c r="AJ391" s="16" t="str">
        <f t="shared" si="207"/>
        <v/>
      </c>
      <c r="AK391" s="16">
        <f t="shared" si="208"/>
        <v>5</v>
      </c>
      <c r="AL391" s="16">
        <f t="shared" si="209"/>
        <v>4</v>
      </c>
      <c r="AM391" s="16">
        <f t="shared" si="213"/>
        <v>3</v>
      </c>
      <c r="AN391" s="16">
        <f t="shared" si="210"/>
        <v>2</v>
      </c>
      <c r="AO391" s="16">
        <f t="shared" si="211"/>
        <v>5</v>
      </c>
      <c r="AP391" s="16">
        <f t="shared" si="191"/>
        <v>5</v>
      </c>
    </row>
    <row r="392" spans="1:42" x14ac:dyDescent="0.25">
      <c r="A392" s="16" t="str">
        <f t="shared" si="212"/>
        <v>368-29.3</v>
      </c>
      <c r="B392" s="2">
        <v>29.283366822371502</v>
      </c>
      <c r="C392" s="2">
        <v>368</v>
      </c>
      <c r="D392" s="2" t="s">
        <v>1922</v>
      </c>
      <c r="E392" s="2">
        <v>2881</v>
      </c>
      <c r="F392" s="2">
        <v>2797.8487823956498</v>
      </c>
      <c r="G392" s="2">
        <v>57.413455784506098</v>
      </c>
      <c r="H392" s="2" t="s">
        <v>1923</v>
      </c>
      <c r="I392" s="2" t="s">
        <v>1924</v>
      </c>
      <c r="J392" s="2" t="s">
        <v>5</v>
      </c>
      <c r="K392" s="2">
        <v>54555.225245388901</v>
      </c>
      <c r="L392" s="2">
        <v>40402.957281930001</v>
      </c>
      <c r="M392" s="16" t="str">
        <f>IF(ISERROR(VLOOKUP(A392,BW_2021_04_19!A:K,11,FALSE))=TRUE,(IF(ISERROR(VLOOKUP((CONCATENATE(ROUND(C392,0),"-",ROUND(B392-0.1,1))),BW_2021_04_19!A:K,11,FALSE))=TRUE,(IF(ISERROR(VLOOKUP((CONCATENATE(ROUND(C392,0),"-",ROUND(B392+0.1,1))),BW_2021_04_19!A:K,11,FALSE))=TRUE,(IF(ISERROR(VLOOKUP((CONCATENATE(ROUND(C392,0),"-",ROUND(B392-0.2,1))),BW_2021_04_19!A:K,11,FALSE))=TRUE, (IF(ISERROR(VLOOKUP((CONCATENATE(ROUND(C392,0),"-",ROUND(B392+0.2,1))),BW_2021_04_19!A:K,11,FALSE))=TRUE,"0",VLOOKUP((CONCATENATE(ROUND(C392,0),"-",ROUND(B392+0.2,1))),BW_2021_04_19!A:K,11,FALSE))),VLOOKUP((CONCATENATE(ROUND(C392,0),"-",ROUND(B392-0.2,1))),BW_2021_04_19!A:K,11,FALSE))),VLOOKUP((CONCATENATE(ROUND(C392,0),"-",ROUND(B392+0.1,1))),BW_2021_04_19!A:K,11,FALSE))),VLOOKUP((CONCATENATE(ROUND(C392,0),"-",ROUND(B392-0.1,1))),BW_2021_04_19!A:K,11,FALSE))),VLOOKUP(A392,BW_2021_04_19!A:K,11,FALSE))</f>
        <v>0</v>
      </c>
      <c r="N392" s="16" t="str">
        <f t="shared" si="192"/>
        <v>0</v>
      </c>
      <c r="O392" s="16">
        <f t="shared" si="193"/>
        <v>54555</v>
      </c>
      <c r="P392" s="16">
        <f>IF(O392="0","0",O392*1000/Proben_Infos!$J$3*Proben_Infos!$K$3*(0.05/Proben_Infos!$L$3)*(0.001/Proben_Infos!$M$3))</f>
        <v>218220</v>
      </c>
      <c r="Q392" s="16">
        <f>ROUND(100/Proben_Infos!$H$3*P392,0)</f>
        <v>5</v>
      </c>
      <c r="R392" s="16">
        <f>B392+Proben_Infos!$D$3</f>
        <v>29.275466822371502</v>
      </c>
      <c r="S392" s="16" t="str">
        <f t="shared" si="194"/>
        <v>368-29.3</v>
      </c>
      <c r="T392" s="16">
        <f t="shared" si="195"/>
        <v>2881</v>
      </c>
      <c r="U392" s="16">
        <f>F392+Proben_Infos!$G$3</f>
        <v>2796.8487823956498</v>
      </c>
      <c r="V392" s="16">
        <f t="shared" si="196"/>
        <v>57.4</v>
      </c>
      <c r="W392" s="16" t="str">
        <f t="shared" si="197"/>
        <v>GC_PBMZ_368_RI_2797</v>
      </c>
      <c r="X392" s="16">
        <f>Proben_Infos!$A$3</f>
        <v>72100736</v>
      </c>
      <c r="Y392" s="16" t="str">
        <f>IF(ISNA(VLOOKUP(D392,Proben_Infos!C:E,3,0)),"",VLOOKUP(D392,Proben_Infos!C:E,3,0))</f>
        <v/>
      </c>
      <c r="Z392" s="16" t="str">
        <f t="shared" si="198"/>
        <v>368-29.3</v>
      </c>
      <c r="AA392" s="16" t="str">
        <f t="shared" si="199"/>
        <v>368-29.4</v>
      </c>
      <c r="AB392" s="16" t="str">
        <f t="shared" si="200"/>
        <v>368-29.2</v>
      </c>
      <c r="AC392" s="16" t="str">
        <f t="shared" si="201"/>
        <v>368-29.5</v>
      </c>
      <c r="AD392" s="16" t="str">
        <f t="shared" si="202"/>
        <v>368-29.1</v>
      </c>
      <c r="AE392" s="16">
        <f t="shared" si="203"/>
        <v>5</v>
      </c>
      <c r="AF392" s="16" t="str">
        <f t="shared" si="204"/>
        <v>GC_PBMZ_368_RI_2797</v>
      </c>
      <c r="AG392" s="16" t="str">
        <f t="shared" si="205"/>
        <v/>
      </c>
      <c r="AH392" s="16" t="str">
        <f t="shared" si="206"/>
        <v/>
      </c>
      <c r="AI392" s="16" t="str">
        <f>IF(ISNA(VLOOKUP(D392,Proben_Infos!L:O,3,0)),"",VLOOKUP(D392,Proben_Infos!L:O,3,0))</f>
        <v/>
      </c>
      <c r="AJ392" s="16" t="str">
        <f t="shared" si="207"/>
        <v/>
      </c>
      <c r="AK392" s="16">
        <f t="shared" si="208"/>
        <v>5</v>
      </c>
      <c r="AL392" s="16" t="str">
        <f t="shared" si="209"/>
        <v/>
      </c>
      <c r="AM392" s="16">
        <f t="shared" si="213"/>
        <v>3</v>
      </c>
      <c r="AN392" s="16">
        <f t="shared" si="210"/>
        <v>2</v>
      </c>
      <c r="AO392" s="16">
        <f t="shared" si="211"/>
        <v>5</v>
      </c>
      <c r="AP392" s="16">
        <f t="shared" si="191"/>
        <v>5</v>
      </c>
    </row>
    <row r="393" spans="1:42" x14ac:dyDescent="0.25">
      <c r="A393" s="16" t="str">
        <f t="shared" si="212"/>
        <v>94-29.4</v>
      </c>
      <c r="B393" s="2">
        <v>29.3977961907087</v>
      </c>
      <c r="C393" s="2">
        <v>94.099998474121094</v>
      </c>
      <c r="D393" s="2" t="s">
        <v>351</v>
      </c>
      <c r="E393" s="2">
        <v>1832</v>
      </c>
      <c r="F393" s="2">
        <v>2812.75280614443</v>
      </c>
      <c r="G393" s="2">
        <v>61.742507389039602</v>
      </c>
      <c r="H393" s="2" t="s">
        <v>352</v>
      </c>
      <c r="I393" s="2" t="s">
        <v>289</v>
      </c>
      <c r="J393" s="2" t="s">
        <v>5</v>
      </c>
      <c r="K393" s="2">
        <v>498688.90336420201</v>
      </c>
      <c r="L393" s="2">
        <v>361163.05064113101</v>
      </c>
      <c r="M393" s="16">
        <f>IF(ISERROR(VLOOKUP(A393,BW_2021_04_19!A:K,11,FALSE))=TRUE,(IF(ISERROR(VLOOKUP((CONCATENATE(ROUND(C393,0),"-",ROUND(B393-0.1,1))),BW_2021_04_19!A:K,11,FALSE))=TRUE,(IF(ISERROR(VLOOKUP((CONCATENATE(ROUND(C393,0),"-",ROUND(B393+0.1,1))),BW_2021_04_19!A:K,11,FALSE))=TRUE,(IF(ISERROR(VLOOKUP((CONCATENATE(ROUND(C393,0),"-",ROUND(B393-0.2,1))),BW_2021_04_19!A:K,11,FALSE))=TRUE, (IF(ISERROR(VLOOKUP((CONCATENATE(ROUND(C393,0),"-",ROUND(B393+0.2,1))),BW_2021_04_19!A:K,11,FALSE))=TRUE,"0",VLOOKUP((CONCATENATE(ROUND(C393,0),"-",ROUND(B393+0.2,1))),BW_2021_04_19!A:K,11,FALSE))),VLOOKUP((CONCATENATE(ROUND(C393,0),"-",ROUND(B393-0.2,1))),BW_2021_04_19!A:K,11,FALSE))),VLOOKUP((CONCATENATE(ROUND(C393,0),"-",ROUND(B393+0.1,1))),BW_2021_04_19!A:K,11,FALSE))),VLOOKUP((CONCATENATE(ROUND(C393,0),"-",ROUND(B393-0.1,1))),BW_2021_04_19!A:K,11,FALSE))),VLOOKUP(A393,BW_2021_04_19!A:K,11,FALSE))</f>
        <v>1135634.3162126001</v>
      </c>
      <c r="N393" s="16">
        <f t="shared" si="192"/>
        <v>1135634.3162126001</v>
      </c>
      <c r="O393" s="16">
        <f t="shared" si="193"/>
        <v>0</v>
      </c>
      <c r="P393" s="16">
        <f>IF(O393="0","0",O393*1000/Proben_Infos!$J$3*Proben_Infos!$K$3*(0.05/Proben_Infos!$L$3)*(0.001/Proben_Infos!$M$3))</f>
        <v>0</v>
      </c>
      <c r="Q393" s="16">
        <f>ROUND(100/Proben_Infos!$H$3*P393,0)</f>
        <v>0</v>
      </c>
      <c r="R393" s="16">
        <f>B393+Proben_Infos!$D$3</f>
        <v>29.389896190708701</v>
      </c>
      <c r="S393" s="16" t="str">
        <f t="shared" si="194"/>
        <v>94-29.4</v>
      </c>
      <c r="T393" s="16">
        <f t="shared" si="195"/>
        <v>1832</v>
      </c>
      <c r="U393" s="16">
        <f>F393+Proben_Infos!$G$3</f>
        <v>2811.75280614443</v>
      </c>
      <c r="V393" s="16">
        <f t="shared" si="196"/>
        <v>61.7</v>
      </c>
      <c r="W393" s="16" t="str">
        <f t="shared" si="197"/>
        <v>GC_PBMZ_94_RI_2812</v>
      </c>
      <c r="X393" s="16">
        <f>Proben_Infos!$A$3</f>
        <v>72100736</v>
      </c>
      <c r="Y393" s="16" t="str">
        <f>IF(ISNA(VLOOKUP(D393,Proben_Infos!C:E,3,0)),"",VLOOKUP(D393,Proben_Infos!C:E,3,0))</f>
        <v/>
      </c>
      <c r="Z393" s="16" t="str">
        <f t="shared" si="198"/>
        <v>94-29.4</v>
      </c>
      <c r="AA393" s="16" t="str">
        <f t="shared" si="199"/>
        <v>94-29.5</v>
      </c>
      <c r="AB393" s="16" t="str">
        <f t="shared" si="200"/>
        <v>94-29.3</v>
      </c>
      <c r="AC393" s="16" t="str">
        <f t="shared" si="201"/>
        <v>94-29.6</v>
      </c>
      <c r="AD393" s="16" t="str">
        <f t="shared" si="202"/>
        <v>94-29.2</v>
      </c>
      <c r="AE393" s="16">
        <f t="shared" si="203"/>
        <v>0</v>
      </c>
      <c r="AF393" s="16" t="str">
        <f t="shared" si="204"/>
        <v>GC_PBMZ_94_RI_2812</v>
      </c>
      <c r="AG393" s="16" t="str">
        <f t="shared" si="205"/>
        <v/>
      </c>
      <c r="AH393" s="16" t="str">
        <f t="shared" si="206"/>
        <v/>
      </c>
      <c r="AI393" s="16" t="str">
        <f>IF(ISNA(VLOOKUP(D393,Proben_Infos!L:O,3,0)),"",VLOOKUP(D393,Proben_Infos!L:O,3,0))</f>
        <v/>
      </c>
      <c r="AJ393" s="16">
        <f t="shared" si="207"/>
        <v>6</v>
      </c>
      <c r="AK393" s="16">
        <f t="shared" si="208"/>
        <v>5</v>
      </c>
      <c r="AL393" s="16">
        <f t="shared" si="209"/>
        <v>4</v>
      </c>
      <c r="AM393" s="16">
        <f t="shared" si="213"/>
        <v>3</v>
      </c>
      <c r="AN393" s="16">
        <f t="shared" si="210"/>
        <v>2</v>
      </c>
      <c r="AO393" s="16">
        <f t="shared" si="211"/>
        <v>6</v>
      </c>
      <c r="AP393" s="16">
        <f t="shared" si="191"/>
        <v>6</v>
      </c>
    </row>
    <row r="394" spans="1:42" x14ac:dyDescent="0.25">
      <c r="A394" s="16" t="str">
        <f t="shared" si="212"/>
        <v>83-29.5</v>
      </c>
      <c r="B394" s="2">
        <v>29.481703644944901</v>
      </c>
      <c r="C394" s="2">
        <v>83.099998474121094</v>
      </c>
      <c r="D394" s="2" t="s">
        <v>1698</v>
      </c>
      <c r="E394" s="2">
        <v>1937</v>
      </c>
      <c r="F394" s="2">
        <v>2823.68145766814</v>
      </c>
      <c r="G394" s="2">
        <v>52.078915149818897</v>
      </c>
      <c r="H394" s="2" t="s">
        <v>1699</v>
      </c>
      <c r="I394" s="2" t="s">
        <v>683</v>
      </c>
      <c r="J394" s="2" t="s">
        <v>5</v>
      </c>
      <c r="K394" s="2">
        <v>226625.95085874599</v>
      </c>
      <c r="L394" s="2">
        <v>133126.567017461</v>
      </c>
      <c r="M394" s="16" t="str">
        <f>IF(ISERROR(VLOOKUP(A394,BW_2021_04_19!A:K,11,FALSE))=TRUE,(IF(ISERROR(VLOOKUP((CONCATENATE(ROUND(C394,0),"-",ROUND(B394-0.1,1))),BW_2021_04_19!A:K,11,FALSE))=TRUE,(IF(ISERROR(VLOOKUP((CONCATENATE(ROUND(C394,0),"-",ROUND(B394+0.1,1))),BW_2021_04_19!A:K,11,FALSE))=TRUE,(IF(ISERROR(VLOOKUP((CONCATENATE(ROUND(C394,0),"-",ROUND(B394-0.2,1))),BW_2021_04_19!A:K,11,FALSE))=TRUE, (IF(ISERROR(VLOOKUP((CONCATENATE(ROUND(C394,0),"-",ROUND(B394+0.2,1))),BW_2021_04_19!A:K,11,FALSE))=TRUE,"0",VLOOKUP((CONCATENATE(ROUND(C394,0),"-",ROUND(B394+0.2,1))),BW_2021_04_19!A:K,11,FALSE))),VLOOKUP((CONCATENATE(ROUND(C394,0),"-",ROUND(B394-0.2,1))),BW_2021_04_19!A:K,11,FALSE))),VLOOKUP((CONCATENATE(ROUND(C394,0),"-",ROUND(B394+0.1,1))),BW_2021_04_19!A:K,11,FALSE))),VLOOKUP((CONCATENATE(ROUND(C394,0),"-",ROUND(B394-0.1,1))),BW_2021_04_19!A:K,11,FALSE))),VLOOKUP(A394,BW_2021_04_19!A:K,11,FALSE))</f>
        <v>0</v>
      </c>
      <c r="N394" s="16" t="str">
        <f t="shared" si="192"/>
        <v>0</v>
      </c>
      <c r="O394" s="16">
        <f t="shared" si="193"/>
        <v>226626</v>
      </c>
      <c r="P394" s="16">
        <f>IF(O394="0","0",O394*1000/Proben_Infos!$J$3*Proben_Infos!$K$3*(0.05/Proben_Infos!$L$3)*(0.001/Proben_Infos!$M$3))</f>
        <v>906504</v>
      </c>
      <c r="Q394" s="16">
        <f>ROUND(100/Proben_Infos!$H$3*P394,0)</f>
        <v>20</v>
      </c>
      <c r="R394" s="16">
        <f>B394+Proben_Infos!$D$3</f>
        <v>29.473803644944901</v>
      </c>
      <c r="S394" s="16" t="str">
        <f t="shared" si="194"/>
        <v>83-29.5</v>
      </c>
      <c r="T394" s="16">
        <f t="shared" si="195"/>
        <v>1937</v>
      </c>
      <c r="U394" s="16">
        <f>F394+Proben_Infos!$G$3</f>
        <v>2822.68145766814</v>
      </c>
      <c r="V394" s="16">
        <f t="shared" si="196"/>
        <v>52.1</v>
      </c>
      <c r="W394" s="16" t="str">
        <f t="shared" si="197"/>
        <v>GC_PBMZ_83_RI_2823</v>
      </c>
      <c r="X394" s="16">
        <f>Proben_Infos!$A$3</f>
        <v>72100736</v>
      </c>
      <c r="Y394" s="16" t="str">
        <f>IF(ISNA(VLOOKUP(D394,Proben_Infos!C:E,3,0)),"",VLOOKUP(D394,Proben_Infos!C:E,3,0))</f>
        <v/>
      </c>
      <c r="Z394" s="16" t="str">
        <f t="shared" si="198"/>
        <v>83-29.5</v>
      </c>
      <c r="AA394" s="16" t="str">
        <f t="shared" si="199"/>
        <v>83-29.6</v>
      </c>
      <c r="AB394" s="16" t="str">
        <f t="shared" si="200"/>
        <v>83-29.4</v>
      </c>
      <c r="AC394" s="16" t="str">
        <f t="shared" si="201"/>
        <v>83-29.7</v>
      </c>
      <c r="AD394" s="16" t="str">
        <f t="shared" si="202"/>
        <v>83-29.3</v>
      </c>
      <c r="AE394" s="16">
        <f t="shared" si="203"/>
        <v>20</v>
      </c>
      <c r="AF394" s="16" t="str">
        <f t="shared" si="204"/>
        <v>GC_PBMZ_83_RI_2823</v>
      </c>
      <c r="AG394" s="16" t="str">
        <f t="shared" si="205"/>
        <v/>
      </c>
      <c r="AH394" s="16" t="str">
        <f t="shared" si="206"/>
        <v/>
      </c>
      <c r="AI394" s="16" t="str">
        <f>IF(ISNA(VLOOKUP(D394,Proben_Infos!L:O,3,0)),"",VLOOKUP(D394,Proben_Infos!L:O,3,0))</f>
        <v/>
      </c>
      <c r="AJ394" s="16" t="str">
        <f t="shared" si="207"/>
        <v/>
      </c>
      <c r="AK394" s="16">
        <f t="shared" si="208"/>
        <v>5</v>
      </c>
      <c r="AL394" s="16">
        <f t="shared" si="209"/>
        <v>4</v>
      </c>
      <c r="AM394" s="16">
        <f t="shared" si="213"/>
        <v>3</v>
      </c>
      <c r="AN394" s="16">
        <f t="shared" si="210"/>
        <v>2</v>
      </c>
      <c r="AO394" s="16">
        <f t="shared" si="211"/>
        <v>5</v>
      </c>
      <c r="AP394" s="16">
        <f t="shared" si="191"/>
        <v>5</v>
      </c>
    </row>
    <row r="395" spans="1:42" x14ac:dyDescent="0.25">
      <c r="A395" s="16" t="str">
        <f t="shared" si="212"/>
        <v>94-29.6</v>
      </c>
      <c r="B395" s="2">
        <v>29.566410540788901</v>
      </c>
      <c r="C395" s="2">
        <v>94</v>
      </c>
      <c r="D395" s="2" t="s">
        <v>351</v>
      </c>
      <c r="E395" s="2">
        <v>1832</v>
      </c>
      <c r="F395" s="2">
        <v>2834.7142336564202</v>
      </c>
      <c r="G395" s="2">
        <v>65.130273489878107</v>
      </c>
      <c r="H395" s="2" t="s">
        <v>352</v>
      </c>
      <c r="I395" s="2" t="s">
        <v>289</v>
      </c>
      <c r="J395" s="2" t="s">
        <v>5</v>
      </c>
      <c r="K395" s="2">
        <v>841547.21076497296</v>
      </c>
      <c r="L395" s="2">
        <v>530463.92078988196</v>
      </c>
      <c r="M395" s="16">
        <f>IF(ISERROR(VLOOKUP(A395,BW_2021_04_19!A:K,11,FALSE))=TRUE,(IF(ISERROR(VLOOKUP((CONCATENATE(ROUND(C395,0),"-",ROUND(B395-0.1,1))),BW_2021_04_19!A:K,11,FALSE))=TRUE,(IF(ISERROR(VLOOKUP((CONCATENATE(ROUND(C395,0),"-",ROUND(B395+0.1,1))),BW_2021_04_19!A:K,11,FALSE))=TRUE,(IF(ISERROR(VLOOKUP((CONCATENATE(ROUND(C395,0),"-",ROUND(B395-0.2,1))),BW_2021_04_19!A:K,11,FALSE))=TRUE, (IF(ISERROR(VLOOKUP((CONCATENATE(ROUND(C395,0),"-",ROUND(B395+0.2,1))),BW_2021_04_19!A:K,11,FALSE))=TRUE,"0",VLOOKUP((CONCATENATE(ROUND(C395,0),"-",ROUND(B395+0.2,1))),BW_2021_04_19!A:K,11,FALSE))),VLOOKUP((CONCATENATE(ROUND(C395,0),"-",ROUND(B395-0.2,1))),BW_2021_04_19!A:K,11,FALSE))),VLOOKUP((CONCATENATE(ROUND(C395,0),"-",ROUND(B395+0.1,1))),BW_2021_04_19!A:K,11,FALSE))),VLOOKUP((CONCATENATE(ROUND(C395,0),"-",ROUND(B395-0.1,1))),BW_2021_04_19!A:K,11,FALSE))),VLOOKUP(A395,BW_2021_04_19!A:K,11,FALSE))</f>
        <v>1677484.0490931901</v>
      </c>
      <c r="N395" s="16">
        <f t="shared" si="192"/>
        <v>1677484.0490931901</v>
      </c>
      <c r="O395" s="16">
        <f t="shared" si="193"/>
        <v>0</v>
      </c>
      <c r="P395" s="16">
        <f>IF(O395="0","0",O395*1000/Proben_Infos!$J$3*Proben_Infos!$K$3*(0.05/Proben_Infos!$L$3)*(0.001/Proben_Infos!$M$3))</f>
        <v>0</v>
      </c>
      <c r="Q395" s="16">
        <f>ROUND(100/Proben_Infos!$H$3*P395,0)</f>
        <v>0</v>
      </c>
      <c r="R395" s="16">
        <f>B395+Proben_Infos!$D$3</f>
        <v>29.558510540788902</v>
      </c>
      <c r="S395" s="16" t="str">
        <f t="shared" si="194"/>
        <v>94-29.6</v>
      </c>
      <c r="T395" s="16">
        <f t="shared" si="195"/>
        <v>1832</v>
      </c>
      <c r="U395" s="16">
        <f>F395+Proben_Infos!$G$3</f>
        <v>2833.7142336564202</v>
      </c>
      <c r="V395" s="16">
        <f t="shared" si="196"/>
        <v>65.099999999999994</v>
      </c>
      <c r="W395" s="16" t="str">
        <f t="shared" si="197"/>
        <v>GC_PBMZ_94_RI_2834</v>
      </c>
      <c r="X395" s="16">
        <f>Proben_Infos!$A$3</f>
        <v>72100736</v>
      </c>
      <c r="Y395" s="16" t="str">
        <f>IF(ISNA(VLOOKUP(D395,Proben_Infos!C:E,3,0)),"",VLOOKUP(D395,Proben_Infos!C:E,3,0))</f>
        <v/>
      </c>
      <c r="Z395" s="16" t="str">
        <f t="shared" si="198"/>
        <v>94-29.6</v>
      </c>
      <c r="AA395" s="16" t="str">
        <f t="shared" si="199"/>
        <v>94-29.7</v>
      </c>
      <c r="AB395" s="16" t="str">
        <f t="shared" si="200"/>
        <v>94-29.5</v>
      </c>
      <c r="AC395" s="16" t="str">
        <f t="shared" si="201"/>
        <v>94-29.8</v>
      </c>
      <c r="AD395" s="16" t="str">
        <f t="shared" si="202"/>
        <v>94-29.4</v>
      </c>
      <c r="AE395" s="16">
        <f t="shared" si="203"/>
        <v>0</v>
      </c>
      <c r="AF395" s="16" t="str">
        <f t="shared" si="204"/>
        <v>GC_PBMZ_94_RI_2834</v>
      </c>
      <c r="AG395" s="16" t="str">
        <f t="shared" si="205"/>
        <v/>
      </c>
      <c r="AH395" s="16" t="str">
        <f t="shared" si="206"/>
        <v/>
      </c>
      <c r="AI395" s="16" t="str">
        <f>IF(ISNA(VLOOKUP(D395,Proben_Infos!L:O,3,0)),"",VLOOKUP(D395,Proben_Infos!L:O,3,0))</f>
        <v/>
      </c>
      <c r="AJ395" s="16">
        <f t="shared" si="207"/>
        <v>6</v>
      </c>
      <c r="AK395" s="16">
        <f t="shared" si="208"/>
        <v>5</v>
      </c>
      <c r="AL395" s="16">
        <f t="shared" si="209"/>
        <v>4</v>
      </c>
      <c r="AM395" s="16">
        <f t="shared" si="213"/>
        <v>3</v>
      </c>
      <c r="AN395" s="16">
        <f t="shared" si="210"/>
        <v>2</v>
      </c>
      <c r="AO395" s="16">
        <f t="shared" si="211"/>
        <v>6</v>
      </c>
      <c r="AP395" s="16">
        <f t="shared" si="191"/>
        <v>6</v>
      </c>
    </row>
    <row r="396" spans="1:42" x14ac:dyDescent="0.25">
      <c r="A396" s="16" t="str">
        <f t="shared" si="212"/>
        <v>221-29.6</v>
      </c>
      <c r="B396" s="2">
        <v>29.636151994178299</v>
      </c>
      <c r="C396" s="2">
        <v>221</v>
      </c>
      <c r="D396" s="2" t="s">
        <v>111</v>
      </c>
      <c r="E396" s="2">
        <v>1893</v>
      </c>
      <c r="F396" s="2">
        <v>2843.7978132714702</v>
      </c>
      <c r="G396" s="2">
        <v>50.621211746197602</v>
      </c>
      <c r="H396" s="2" t="s">
        <v>762</v>
      </c>
      <c r="I396" s="2" t="s">
        <v>763</v>
      </c>
      <c r="J396" s="2" t="s">
        <v>5</v>
      </c>
      <c r="K396" s="2">
        <v>817583.57925184397</v>
      </c>
      <c r="L396" s="2">
        <v>36735.519073434203</v>
      </c>
      <c r="M396" s="16" t="str">
        <f>IF(ISERROR(VLOOKUP(A396,BW_2021_04_19!A:K,11,FALSE))=TRUE,(IF(ISERROR(VLOOKUP((CONCATENATE(ROUND(C396,0),"-",ROUND(B396-0.1,1))),BW_2021_04_19!A:K,11,FALSE))=TRUE,(IF(ISERROR(VLOOKUP((CONCATENATE(ROUND(C396,0),"-",ROUND(B396+0.1,1))),BW_2021_04_19!A:K,11,FALSE))=TRUE,(IF(ISERROR(VLOOKUP((CONCATENATE(ROUND(C396,0),"-",ROUND(B396-0.2,1))),BW_2021_04_19!A:K,11,FALSE))=TRUE, (IF(ISERROR(VLOOKUP((CONCATENATE(ROUND(C396,0),"-",ROUND(B396+0.2,1))),BW_2021_04_19!A:K,11,FALSE))=TRUE,"0",VLOOKUP((CONCATENATE(ROUND(C396,0),"-",ROUND(B396+0.2,1))),BW_2021_04_19!A:K,11,FALSE))),VLOOKUP((CONCATENATE(ROUND(C396,0),"-",ROUND(B396-0.2,1))),BW_2021_04_19!A:K,11,FALSE))),VLOOKUP((CONCATENATE(ROUND(C396,0),"-",ROUND(B396+0.1,1))),BW_2021_04_19!A:K,11,FALSE))),VLOOKUP((CONCATENATE(ROUND(C396,0),"-",ROUND(B396-0.1,1))),BW_2021_04_19!A:K,11,FALSE))),VLOOKUP(A396,BW_2021_04_19!A:K,11,FALSE))</f>
        <v>0</v>
      </c>
      <c r="N396" s="16" t="str">
        <f t="shared" si="192"/>
        <v>0</v>
      </c>
      <c r="O396" s="16">
        <f t="shared" si="193"/>
        <v>817584</v>
      </c>
      <c r="P396" s="16">
        <f>IF(O396="0","0",O396*1000/Proben_Infos!$J$3*Proben_Infos!$K$3*(0.05/Proben_Infos!$L$3)*(0.001/Proben_Infos!$M$3))</f>
        <v>3270336</v>
      </c>
      <c r="Q396" s="16">
        <f>ROUND(100/Proben_Infos!$H$3*P396,0)</f>
        <v>74</v>
      </c>
      <c r="R396" s="16">
        <f>B396+Proben_Infos!$D$3</f>
        <v>29.628251994178299</v>
      </c>
      <c r="S396" s="16" t="str">
        <f t="shared" si="194"/>
        <v>221-29.6</v>
      </c>
      <c r="T396" s="16">
        <f t="shared" si="195"/>
        <v>1893</v>
      </c>
      <c r="U396" s="16">
        <f>F396+Proben_Infos!$G$3</f>
        <v>2842.7978132714702</v>
      </c>
      <c r="V396" s="16">
        <f t="shared" si="196"/>
        <v>50.6</v>
      </c>
      <c r="W396" s="16" t="str">
        <f t="shared" si="197"/>
        <v>GC_PBMZ_221_RI_2843</v>
      </c>
      <c r="X396" s="16">
        <f>Proben_Infos!$A$3</f>
        <v>72100736</v>
      </c>
      <c r="Y396" s="16" t="str">
        <f>IF(ISNA(VLOOKUP(D396,Proben_Infos!C:E,3,0)),"",VLOOKUP(D396,Proben_Infos!C:E,3,0))</f>
        <v>Säule</v>
      </c>
      <c r="Z396" s="16" t="str">
        <f t="shared" si="198"/>
        <v>221-29.6</v>
      </c>
      <c r="AA396" s="16" t="str">
        <f t="shared" si="199"/>
        <v>221-29.7</v>
      </c>
      <c r="AB396" s="16" t="str">
        <f t="shared" si="200"/>
        <v>221-29.5</v>
      </c>
      <c r="AC396" s="16" t="str">
        <f t="shared" si="201"/>
        <v>221-29.8</v>
      </c>
      <c r="AD396" s="16" t="str">
        <f t="shared" si="202"/>
        <v>221-29.4</v>
      </c>
      <c r="AE396" s="16">
        <f t="shared" si="203"/>
        <v>74</v>
      </c>
      <c r="AF396" s="16" t="str">
        <f t="shared" si="204"/>
        <v>GC_PBMZ_221_RI_2843</v>
      </c>
      <c r="AG396" s="16" t="str">
        <f t="shared" si="205"/>
        <v/>
      </c>
      <c r="AH396" s="16" t="str">
        <f t="shared" si="206"/>
        <v/>
      </c>
      <c r="AI396" s="16" t="str">
        <f>IF(ISNA(VLOOKUP(D396,Proben_Infos!L:O,3,0)),"",VLOOKUP(D396,Proben_Infos!L:O,3,0))</f>
        <v/>
      </c>
      <c r="AJ396" s="16">
        <f t="shared" si="207"/>
        <v>6</v>
      </c>
      <c r="AK396" s="16">
        <f t="shared" si="208"/>
        <v>5</v>
      </c>
      <c r="AL396" s="16">
        <f t="shared" si="209"/>
        <v>4</v>
      </c>
      <c r="AM396" s="16">
        <f t="shared" si="213"/>
        <v>3</v>
      </c>
      <c r="AN396" s="16">
        <f t="shared" si="210"/>
        <v>2</v>
      </c>
      <c r="AO396" s="16">
        <f t="shared" si="211"/>
        <v>6</v>
      </c>
      <c r="AP396" s="16">
        <f t="shared" si="191"/>
        <v>6</v>
      </c>
    </row>
    <row r="397" spans="1:42" x14ac:dyDescent="0.25">
      <c r="A397" s="16" t="str">
        <f t="shared" si="212"/>
        <v>251-29.7</v>
      </c>
      <c r="B397" s="2">
        <v>29.650459590893</v>
      </c>
      <c r="C397" s="2">
        <v>251</v>
      </c>
      <c r="D397" s="2" t="s">
        <v>1700</v>
      </c>
      <c r="E397" s="2">
        <v>2569</v>
      </c>
      <c r="F397" s="2">
        <v>2845.66132754515</v>
      </c>
      <c r="G397" s="2">
        <v>53.346731209234399</v>
      </c>
      <c r="H397" s="2" t="s">
        <v>1701</v>
      </c>
      <c r="I397" s="2" t="s">
        <v>1702</v>
      </c>
      <c r="J397" s="2" t="s">
        <v>5</v>
      </c>
      <c r="K397" s="2">
        <v>130770.136809324</v>
      </c>
      <c r="L397" s="2">
        <v>37008.056721557798</v>
      </c>
      <c r="M397" s="16" t="str">
        <f>IF(ISERROR(VLOOKUP(A397,BW_2021_04_19!A:K,11,FALSE))=TRUE,(IF(ISERROR(VLOOKUP((CONCATENATE(ROUND(C397,0),"-",ROUND(B397-0.1,1))),BW_2021_04_19!A:K,11,FALSE))=TRUE,(IF(ISERROR(VLOOKUP((CONCATENATE(ROUND(C397,0),"-",ROUND(B397+0.1,1))),BW_2021_04_19!A:K,11,FALSE))=TRUE,(IF(ISERROR(VLOOKUP((CONCATENATE(ROUND(C397,0),"-",ROUND(B397-0.2,1))),BW_2021_04_19!A:K,11,FALSE))=TRUE, (IF(ISERROR(VLOOKUP((CONCATENATE(ROUND(C397,0),"-",ROUND(B397+0.2,1))),BW_2021_04_19!A:K,11,FALSE))=TRUE,"0",VLOOKUP((CONCATENATE(ROUND(C397,0),"-",ROUND(B397+0.2,1))),BW_2021_04_19!A:K,11,FALSE))),VLOOKUP((CONCATENATE(ROUND(C397,0),"-",ROUND(B397-0.2,1))),BW_2021_04_19!A:K,11,FALSE))),VLOOKUP((CONCATENATE(ROUND(C397,0),"-",ROUND(B397+0.1,1))),BW_2021_04_19!A:K,11,FALSE))),VLOOKUP((CONCATENATE(ROUND(C397,0),"-",ROUND(B397-0.1,1))),BW_2021_04_19!A:K,11,FALSE))),VLOOKUP(A397,BW_2021_04_19!A:K,11,FALSE))</f>
        <v>0</v>
      </c>
      <c r="N397" s="16" t="str">
        <f t="shared" si="192"/>
        <v>0</v>
      </c>
      <c r="O397" s="16">
        <f t="shared" si="193"/>
        <v>130770</v>
      </c>
      <c r="P397" s="16">
        <f>IF(O397="0","0",O397*1000/Proben_Infos!$J$3*Proben_Infos!$K$3*(0.05/Proben_Infos!$L$3)*(0.001/Proben_Infos!$M$3))</f>
        <v>523080</v>
      </c>
      <c r="Q397" s="16">
        <f>ROUND(100/Proben_Infos!$H$3*P397,0)</f>
        <v>12</v>
      </c>
      <c r="R397" s="16">
        <f>B397+Proben_Infos!$D$3</f>
        <v>29.642559590893001</v>
      </c>
      <c r="S397" s="16" t="str">
        <f t="shared" si="194"/>
        <v>251-29.6</v>
      </c>
      <c r="T397" s="16">
        <f t="shared" si="195"/>
        <v>2569</v>
      </c>
      <c r="U397" s="16">
        <f>F397+Proben_Infos!$G$3</f>
        <v>2844.66132754515</v>
      </c>
      <c r="V397" s="16">
        <f t="shared" si="196"/>
        <v>53.3</v>
      </c>
      <c r="W397" s="16" t="str">
        <f t="shared" si="197"/>
        <v>GC_PBMZ_251_RI_2845</v>
      </c>
      <c r="X397" s="16">
        <f>Proben_Infos!$A$3</f>
        <v>72100736</v>
      </c>
      <c r="Y397" s="16" t="str">
        <f>IF(ISNA(VLOOKUP(D397,Proben_Infos!C:E,3,0)),"",VLOOKUP(D397,Proben_Infos!C:E,3,0))</f>
        <v/>
      </c>
      <c r="Z397" s="16" t="str">
        <f t="shared" si="198"/>
        <v>251-29.6</v>
      </c>
      <c r="AA397" s="16" t="str">
        <f t="shared" si="199"/>
        <v>251-29.7</v>
      </c>
      <c r="AB397" s="16" t="str">
        <f t="shared" si="200"/>
        <v>251-29.5</v>
      </c>
      <c r="AC397" s="16" t="str">
        <f t="shared" si="201"/>
        <v>251-29.8</v>
      </c>
      <c r="AD397" s="16" t="str">
        <f t="shared" si="202"/>
        <v>251-29.4</v>
      </c>
      <c r="AE397" s="16">
        <f t="shared" si="203"/>
        <v>12</v>
      </c>
      <c r="AF397" s="16" t="str">
        <f t="shared" si="204"/>
        <v>GC_PBMZ_251_RI_2845</v>
      </c>
      <c r="AG397" s="16" t="str">
        <f t="shared" si="205"/>
        <v/>
      </c>
      <c r="AH397" s="16" t="str">
        <f t="shared" si="206"/>
        <v/>
      </c>
      <c r="AI397" s="16" t="str">
        <f>IF(ISNA(VLOOKUP(D397,Proben_Infos!L:O,3,0)),"",VLOOKUP(D397,Proben_Infos!L:O,3,0))</f>
        <v/>
      </c>
      <c r="AJ397" s="16" t="str">
        <f t="shared" si="207"/>
        <v/>
      </c>
      <c r="AK397" s="16">
        <f t="shared" si="208"/>
        <v>5</v>
      </c>
      <c r="AL397" s="16">
        <f t="shared" si="209"/>
        <v>4</v>
      </c>
      <c r="AM397" s="16">
        <f t="shared" si="213"/>
        <v>3</v>
      </c>
      <c r="AN397" s="16">
        <f t="shared" si="210"/>
        <v>2</v>
      </c>
      <c r="AO397" s="16">
        <f t="shared" si="211"/>
        <v>5</v>
      </c>
      <c r="AP397" s="16">
        <f>IF(OR(O397&lt;10000,Y397="Säule",Y397="BW",Y397="IS"),6,
IF(G397&lt;80,5,
IF(AND(ABS(E397-U397)&gt;100,NOT(E397="")),4,
IF(AND(AI397="x",NOT(E397="")),1,
IF(AND(OR(J397="NIST20.L",J397="NIST17.L",J397="NIST11.L",J397="SWGDRUG.L",J397="WILEY275.L",J397="HPPEST.L",J397="PMW_TOX2.L",J397="ENVI96.L"),NOT(E397="")),3,
IF(E397="",4,2))))))</f>
        <v>5</v>
      </c>
    </row>
    <row r="398" spans="1:42" x14ac:dyDescent="0.25">
      <c r="A398" s="16" t="str">
        <f t="shared" si="212"/>
        <v>94-29.9</v>
      </c>
      <c r="B398" s="2">
        <v>29.8852528624864</v>
      </c>
      <c r="C398" s="2">
        <v>94</v>
      </c>
      <c r="D398" s="2" t="s">
        <v>1703</v>
      </c>
      <c r="E398" s="2">
        <v>1668</v>
      </c>
      <c r="F398" s="2">
        <v>2876.2423273945001</v>
      </c>
      <c r="G398" s="2">
        <v>64.004132898682499</v>
      </c>
      <c r="H398" s="2" t="s">
        <v>1704</v>
      </c>
      <c r="I398" s="2" t="s">
        <v>1705</v>
      </c>
      <c r="J398" s="2" t="s">
        <v>5</v>
      </c>
      <c r="K398" s="2">
        <v>531219.43649588805</v>
      </c>
      <c r="L398" s="2">
        <v>488904.62008781999</v>
      </c>
      <c r="M398" s="16">
        <f>IF(ISERROR(VLOOKUP(A398,BW_2021_04_19!A:K,11,FALSE))=TRUE,(IF(ISERROR(VLOOKUP((CONCATENATE(ROUND(C398,0),"-",ROUND(B398-0.1,1))),BW_2021_04_19!A:K,11,FALSE))=TRUE,(IF(ISERROR(VLOOKUP((CONCATENATE(ROUND(C398,0),"-",ROUND(B398+0.1,1))),BW_2021_04_19!A:K,11,FALSE))=TRUE,(IF(ISERROR(VLOOKUP((CONCATENATE(ROUND(C398,0),"-",ROUND(B398-0.2,1))),BW_2021_04_19!A:K,11,FALSE))=TRUE, (IF(ISERROR(VLOOKUP((CONCATENATE(ROUND(C398,0),"-",ROUND(B398+0.2,1))),BW_2021_04_19!A:K,11,FALSE))=TRUE,"0",VLOOKUP((CONCATENATE(ROUND(C398,0),"-",ROUND(B398+0.2,1))),BW_2021_04_19!A:K,11,FALSE))),VLOOKUP((CONCATENATE(ROUND(C398,0),"-",ROUND(B398-0.2,1))),BW_2021_04_19!A:K,11,FALSE))),VLOOKUP((CONCATENATE(ROUND(C398,0),"-",ROUND(B398+0.1,1))),BW_2021_04_19!A:K,11,FALSE))),VLOOKUP((CONCATENATE(ROUND(C398,0),"-",ROUND(B398-0.1,1))),BW_2021_04_19!A:K,11,FALSE))),VLOOKUP(A398,BW_2021_04_19!A:K,11,FALSE))</f>
        <v>450965.94905306102</v>
      </c>
      <c r="N398" s="16">
        <f t="shared" si="192"/>
        <v>450965.94905306102</v>
      </c>
      <c r="O398" s="16">
        <f t="shared" si="193"/>
        <v>80253</v>
      </c>
      <c r="P398" s="16">
        <f>IF(O398="0","0",O398*1000/Proben_Infos!$J$3*Proben_Infos!$K$3*(0.05/Proben_Infos!$L$3)*(0.001/Proben_Infos!$M$3))</f>
        <v>321012</v>
      </c>
      <c r="Q398" s="16">
        <f>ROUND(100/Proben_Infos!$H$3*P398,0)</f>
        <v>7</v>
      </c>
      <c r="R398" s="16">
        <f>B398+Proben_Infos!$D$3</f>
        <v>29.877352862486401</v>
      </c>
      <c r="S398" s="16" t="str">
        <f t="shared" si="194"/>
        <v>94-29.9</v>
      </c>
      <c r="T398" s="16">
        <f t="shared" si="195"/>
        <v>1668</v>
      </c>
      <c r="U398" s="16">
        <f>F398+Proben_Infos!$G$3</f>
        <v>2875.2423273945001</v>
      </c>
      <c r="V398" s="16">
        <f t="shared" si="196"/>
        <v>64</v>
      </c>
      <c r="W398" s="16" t="str">
        <f t="shared" si="197"/>
        <v>GC_PBMZ_94_RI_2875</v>
      </c>
      <c r="X398" s="16">
        <f>Proben_Infos!$A$3</f>
        <v>72100736</v>
      </c>
      <c r="Y398" s="16" t="str">
        <f>IF(ISNA(VLOOKUP(D398,Proben_Infos!C:E,3,0)),"",VLOOKUP(D398,Proben_Infos!C:E,3,0))</f>
        <v/>
      </c>
      <c r="Z398" s="16" t="str">
        <f t="shared" si="198"/>
        <v>94-29.9</v>
      </c>
      <c r="AA398" s="16" t="str">
        <f t="shared" si="199"/>
        <v>94-30</v>
      </c>
      <c r="AB398" s="16" t="str">
        <f t="shared" si="200"/>
        <v>94-29.8</v>
      </c>
      <c r="AC398" s="16" t="str">
        <f t="shared" si="201"/>
        <v>94-30.1</v>
      </c>
      <c r="AD398" s="16" t="str">
        <f t="shared" si="202"/>
        <v>94-29.7</v>
      </c>
      <c r="AE398" s="16">
        <f t="shared" si="203"/>
        <v>7</v>
      </c>
      <c r="AF398" s="16" t="str">
        <f t="shared" si="204"/>
        <v>GC_PBMZ_94_RI_2875</v>
      </c>
      <c r="AG398" s="16" t="str">
        <f t="shared" si="205"/>
        <v/>
      </c>
      <c r="AH398" s="16" t="str">
        <f t="shared" si="206"/>
        <v/>
      </c>
      <c r="AI398" s="16" t="str">
        <f>IF(ISNA(VLOOKUP(D398,Proben_Infos!L:O,3,0)),"",VLOOKUP(D398,Proben_Infos!L:O,3,0))</f>
        <v/>
      </c>
      <c r="AJ398" s="16" t="str">
        <f t="shared" si="207"/>
        <v/>
      </c>
      <c r="AK398" s="16">
        <f t="shared" si="208"/>
        <v>5</v>
      </c>
      <c r="AL398" s="16">
        <f t="shared" si="209"/>
        <v>4</v>
      </c>
      <c r="AM398" s="16">
        <f t="shared" si="213"/>
        <v>3</v>
      </c>
      <c r="AN398" s="16">
        <f t="shared" si="210"/>
        <v>2</v>
      </c>
      <c r="AO398" s="16">
        <f t="shared" si="211"/>
        <v>5</v>
      </c>
      <c r="AP398" s="16">
        <f t="shared" ref="AP398:AP432" si="214">IF(OR(O398&lt;10000,Y398="Säule",Y398="BW",Y398="IS"),6,
IF(G398&lt;80,5,
IF(AND(ABS(E398-U398)&gt;100,NOT(E398="")),4,
IF(AND(AI398="x",NOT(E398="")),1,
IF(AND(OR(J398="NIST20.L",J398="NIST17.L",J398="NIST11.L",J398="SWGDRUG.L",J398="WILEY275.L",J398="HPPEST.L",J398="PMW_TOX2.L",J398="ENVI96.L"),NOT(E398="")),3,
IF(E398="",4,2))))))</f>
        <v>5</v>
      </c>
    </row>
    <row r="399" spans="1:42" x14ac:dyDescent="0.25">
      <c r="A399" s="16" t="str">
        <f t="shared" si="212"/>
        <v>94-29.9</v>
      </c>
      <c r="B399" s="2">
        <v>29.885426756245899</v>
      </c>
      <c r="C399" s="2">
        <v>94.099998474121094</v>
      </c>
      <c r="D399" s="2" t="s">
        <v>576</v>
      </c>
      <c r="E399" s="2">
        <v>1569</v>
      </c>
      <c r="F399" s="2">
        <v>2876.26497644656</v>
      </c>
      <c r="G399" s="2">
        <v>64.134379796385602</v>
      </c>
      <c r="H399" s="2" t="s">
        <v>577</v>
      </c>
      <c r="I399" s="2" t="s">
        <v>578</v>
      </c>
      <c r="J399" s="2" t="s">
        <v>5</v>
      </c>
      <c r="K399" s="2">
        <v>693018.52126029402</v>
      </c>
      <c r="L399" s="2">
        <v>488904.62008781999</v>
      </c>
      <c r="M399" s="16">
        <f>IF(ISERROR(VLOOKUP(A399,BW_2021_04_19!A:K,11,FALSE))=TRUE,(IF(ISERROR(VLOOKUP((CONCATENATE(ROUND(C399,0),"-",ROUND(B399-0.1,1))),BW_2021_04_19!A:K,11,FALSE))=TRUE,(IF(ISERROR(VLOOKUP((CONCATENATE(ROUND(C399,0),"-",ROUND(B399+0.1,1))),BW_2021_04_19!A:K,11,FALSE))=TRUE,(IF(ISERROR(VLOOKUP((CONCATENATE(ROUND(C399,0),"-",ROUND(B399-0.2,1))),BW_2021_04_19!A:K,11,FALSE))=TRUE, (IF(ISERROR(VLOOKUP((CONCATENATE(ROUND(C399,0),"-",ROUND(B399+0.2,1))),BW_2021_04_19!A:K,11,FALSE))=TRUE,"0",VLOOKUP((CONCATENATE(ROUND(C399,0),"-",ROUND(B399+0.2,1))),BW_2021_04_19!A:K,11,FALSE))),VLOOKUP((CONCATENATE(ROUND(C399,0),"-",ROUND(B399-0.2,1))),BW_2021_04_19!A:K,11,FALSE))),VLOOKUP((CONCATENATE(ROUND(C399,0),"-",ROUND(B399+0.1,1))),BW_2021_04_19!A:K,11,FALSE))),VLOOKUP((CONCATENATE(ROUND(C399,0),"-",ROUND(B399-0.1,1))),BW_2021_04_19!A:K,11,FALSE))),VLOOKUP(A399,BW_2021_04_19!A:K,11,FALSE))</f>
        <v>450965.94905306102</v>
      </c>
      <c r="N399" s="16">
        <f t="shared" si="192"/>
        <v>450965.94905306102</v>
      </c>
      <c r="O399" s="16">
        <f t="shared" si="193"/>
        <v>242053</v>
      </c>
      <c r="P399" s="16">
        <f>IF(O399="0","0",O399*1000/Proben_Infos!$J$3*Proben_Infos!$K$3*(0.05/Proben_Infos!$L$3)*(0.001/Proben_Infos!$M$3))</f>
        <v>968212</v>
      </c>
      <c r="Q399" s="16">
        <f>ROUND(100/Proben_Infos!$H$3*P399,0)</f>
        <v>22</v>
      </c>
      <c r="R399" s="16">
        <f>B399+Proben_Infos!$D$3</f>
        <v>29.877526756245899</v>
      </c>
      <c r="S399" s="16" t="str">
        <f t="shared" si="194"/>
        <v>94-29.9</v>
      </c>
      <c r="T399" s="16">
        <f t="shared" si="195"/>
        <v>1569</v>
      </c>
      <c r="U399" s="16">
        <f>F399+Proben_Infos!$G$3</f>
        <v>2875.26497644656</v>
      </c>
      <c r="V399" s="16">
        <f t="shared" si="196"/>
        <v>64.099999999999994</v>
      </c>
      <c r="W399" s="16" t="str">
        <f t="shared" si="197"/>
        <v>GC_PBMZ_94_RI_2875</v>
      </c>
      <c r="X399" s="16">
        <f>Proben_Infos!$A$3</f>
        <v>72100736</v>
      </c>
      <c r="Y399" s="16" t="str">
        <f>IF(ISNA(VLOOKUP(D399,Proben_Infos!C:E,3,0)),"",VLOOKUP(D399,Proben_Infos!C:E,3,0))</f>
        <v/>
      </c>
      <c r="Z399" s="16" t="str">
        <f t="shared" si="198"/>
        <v>94-29.9</v>
      </c>
      <c r="AA399" s="16" t="str">
        <f t="shared" si="199"/>
        <v>94-30</v>
      </c>
      <c r="AB399" s="16" t="str">
        <f t="shared" si="200"/>
        <v>94-29.8</v>
      </c>
      <c r="AC399" s="16" t="str">
        <f t="shared" si="201"/>
        <v>94-30.1</v>
      </c>
      <c r="AD399" s="16" t="str">
        <f t="shared" si="202"/>
        <v>94-29.7</v>
      </c>
      <c r="AE399" s="16">
        <f t="shared" si="203"/>
        <v>22</v>
      </c>
      <c r="AF399" s="16" t="str">
        <f t="shared" si="204"/>
        <v>GC_PBMZ_94_RI_2875</v>
      </c>
      <c r="AG399" s="16" t="str">
        <f t="shared" si="205"/>
        <v/>
      </c>
      <c r="AH399" s="16" t="str">
        <f t="shared" si="206"/>
        <v/>
      </c>
      <c r="AI399" s="16" t="str">
        <f>IF(ISNA(VLOOKUP(D399,Proben_Infos!L:O,3,0)),"",VLOOKUP(D399,Proben_Infos!L:O,3,0))</f>
        <v/>
      </c>
      <c r="AJ399" s="16" t="str">
        <f t="shared" si="207"/>
        <v/>
      </c>
      <c r="AK399" s="16">
        <f t="shared" si="208"/>
        <v>5</v>
      </c>
      <c r="AL399" s="16">
        <f t="shared" si="209"/>
        <v>4</v>
      </c>
      <c r="AM399" s="16">
        <f t="shared" si="213"/>
        <v>3</v>
      </c>
      <c r="AN399" s="16">
        <f t="shared" si="210"/>
        <v>2</v>
      </c>
      <c r="AO399" s="16">
        <f t="shared" si="211"/>
        <v>5</v>
      </c>
      <c r="AP399" s="16">
        <f t="shared" si="214"/>
        <v>5</v>
      </c>
    </row>
    <row r="400" spans="1:42" x14ac:dyDescent="0.25">
      <c r="A400" s="16" t="str">
        <f t="shared" si="212"/>
        <v>173-29.9</v>
      </c>
      <c r="B400" s="2">
        <v>29.892247392983901</v>
      </c>
      <c r="C400" s="2">
        <v>173</v>
      </c>
      <c r="D400" s="2" t="s">
        <v>1706</v>
      </c>
      <c r="E400" s="2">
        <v>1655</v>
      </c>
      <c r="F400" s="2">
        <v>2877.1533404513898</v>
      </c>
      <c r="G400" s="2">
        <v>50.801894173797798</v>
      </c>
      <c r="H400" s="2" t="s">
        <v>1707</v>
      </c>
      <c r="I400" s="2" t="s">
        <v>1708</v>
      </c>
      <c r="J400" s="2" t="s">
        <v>5</v>
      </c>
      <c r="K400" s="2">
        <v>76090.665314518701</v>
      </c>
      <c r="L400" s="2">
        <v>24090.4938570552</v>
      </c>
      <c r="M400" s="16" t="str">
        <f>IF(ISERROR(VLOOKUP(A400,BW_2021_04_19!A:K,11,FALSE))=TRUE,(IF(ISERROR(VLOOKUP((CONCATENATE(ROUND(C400,0),"-",ROUND(B400-0.1,1))),BW_2021_04_19!A:K,11,FALSE))=TRUE,(IF(ISERROR(VLOOKUP((CONCATENATE(ROUND(C400,0),"-",ROUND(B400+0.1,1))),BW_2021_04_19!A:K,11,FALSE))=TRUE,(IF(ISERROR(VLOOKUP((CONCATENATE(ROUND(C400,0),"-",ROUND(B400-0.2,1))),BW_2021_04_19!A:K,11,FALSE))=TRUE, (IF(ISERROR(VLOOKUP((CONCATENATE(ROUND(C400,0),"-",ROUND(B400+0.2,1))),BW_2021_04_19!A:K,11,FALSE))=TRUE,"0",VLOOKUP((CONCATENATE(ROUND(C400,0),"-",ROUND(B400+0.2,1))),BW_2021_04_19!A:K,11,FALSE))),VLOOKUP((CONCATENATE(ROUND(C400,0),"-",ROUND(B400-0.2,1))),BW_2021_04_19!A:K,11,FALSE))),VLOOKUP((CONCATENATE(ROUND(C400,0),"-",ROUND(B400+0.1,1))),BW_2021_04_19!A:K,11,FALSE))),VLOOKUP((CONCATENATE(ROUND(C400,0),"-",ROUND(B400-0.1,1))),BW_2021_04_19!A:K,11,FALSE))),VLOOKUP(A400,BW_2021_04_19!A:K,11,FALSE))</f>
        <v>0</v>
      </c>
      <c r="N400" s="16" t="str">
        <f t="shared" si="192"/>
        <v>0</v>
      </c>
      <c r="O400" s="16">
        <f t="shared" si="193"/>
        <v>76091</v>
      </c>
      <c r="P400" s="16">
        <f>IF(O400="0","0",O400*1000/Proben_Infos!$J$3*Proben_Infos!$K$3*(0.05/Proben_Infos!$L$3)*(0.001/Proben_Infos!$M$3))</f>
        <v>304364</v>
      </c>
      <c r="Q400" s="16">
        <f>ROUND(100/Proben_Infos!$H$3*P400,0)</f>
        <v>7</v>
      </c>
      <c r="R400" s="16">
        <f>B400+Proben_Infos!$D$3</f>
        <v>29.884347392983901</v>
      </c>
      <c r="S400" s="16" t="str">
        <f t="shared" si="194"/>
        <v>173-29.9</v>
      </c>
      <c r="T400" s="16">
        <f t="shared" si="195"/>
        <v>1655</v>
      </c>
      <c r="U400" s="16">
        <f>F400+Proben_Infos!$G$3</f>
        <v>2876.1533404513898</v>
      </c>
      <c r="V400" s="16">
        <f t="shared" si="196"/>
        <v>50.8</v>
      </c>
      <c r="W400" s="16" t="str">
        <f t="shared" si="197"/>
        <v>GC_PBMZ_173_RI_2876</v>
      </c>
      <c r="X400" s="16">
        <f>Proben_Infos!$A$3</f>
        <v>72100736</v>
      </c>
      <c r="Y400" s="16" t="str">
        <f>IF(ISNA(VLOOKUP(D400,Proben_Infos!C:E,3,0)),"",VLOOKUP(D400,Proben_Infos!C:E,3,0))</f>
        <v/>
      </c>
      <c r="Z400" s="16" t="str">
        <f t="shared" si="198"/>
        <v>173-29.9</v>
      </c>
      <c r="AA400" s="16" t="str">
        <f t="shared" si="199"/>
        <v>173-30</v>
      </c>
      <c r="AB400" s="16" t="str">
        <f t="shared" si="200"/>
        <v>173-29.8</v>
      </c>
      <c r="AC400" s="16" t="str">
        <f t="shared" si="201"/>
        <v>173-30.1</v>
      </c>
      <c r="AD400" s="16" t="str">
        <f t="shared" si="202"/>
        <v>173-29.7</v>
      </c>
      <c r="AE400" s="16">
        <f t="shared" si="203"/>
        <v>7</v>
      </c>
      <c r="AF400" s="16" t="str">
        <f t="shared" si="204"/>
        <v>GC_PBMZ_173_RI_2876</v>
      </c>
      <c r="AG400" s="16" t="str">
        <f t="shared" si="205"/>
        <v/>
      </c>
      <c r="AH400" s="16" t="str">
        <f t="shared" si="206"/>
        <v/>
      </c>
      <c r="AI400" s="16" t="str">
        <f>IF(ISNA(VLOOKUP(D400,Proben_Infos!L:O,3,0)),"",VLOOKUP(D400,Proben_Infos!L:O,3,0))</f>
        <v/>
      </c>
      <c r="AJ400" s="16" t="str">
        <f t="shared" si="207"/>
        <v/>
      </c>
      <c r="AK400" s="16">
        <f t="shared" si="208"/>
        <v>5</v>
      </c>
      <c r="AL400" s="16">
        <f t="shared" si="209"/>
        <v>4</v>
      </c>
      <c r="AM400" s="16">
        <f t="shared" si="213"/>
        <v>3</v>
      </c>
      <c r="AN400" s="16">
        <f t="shared" si="210"/>
        <v>2</v>
      </c>
      <c r="AO400" s="16">
        <f t="shared" si="211"/>
        <v>5</v>
      </c>
      <c r="AP400" s="16">
        <f t="shared" si="214"/>
        <v>5</v>
      </c>
    </row>
    <row r="401" spans="1:42" x14ac:dyDescent="0.25">
      <c r="A401" s="16" t="str">
        <f t="shared" si="212"/>
        <v>97-30.1</v>
      </c>
      <c r="B401" s="2">
        <v>30.0527979845379</v>
      </c>
      <c r="C401" s="2">
        <v>97</v>
      </c>
      <c r="D401" s="2" t="s">
        <v>1709</v>
      </c>
      <c r="E401" s="2">
        <v>1473</v>
      </c>
      <c r="F401" s="2">
        <v>2898.06449170716</v>
      </c>
      <c r="G401" s="2">
        <v>59.324262112931798</v>
      </c>
      <c r="H401" s="2" t="s">
        <v>1710</v>
      </c>
      <c r="I401" s="2" t="s">
        <v>1711</v>
      </c>
      <c r="J401" s="2" t="s">
        <v>5</v>
      </c>
      <c r="K401" s="2">
        <v>298922.44240762899</v>
      </c>
      <c r="L401" s="2">
        <v>40637.397923432298</v>
      </c>
      <c r="M401" s="16" t="str">
        <f>IF(ISERROR(VLOOKUP(A401,BW_2021_04_19!A:K,11,FALSE))=TRUE,(IF(ISERROR(VLOOKUP((CONCATENATE(ROUND(C401,0),"-",ROUND(B401-0.1,1))),BW_2021_04_19!A:K,11,FALSE))=TRUE,(IF(ISERROR(VLOOKUP((CONCATENATE(ROUND(C401,0),"-",ROUND(B401+0.1,1))),BW_2021_04_19!A:K,11,FALSE))=TRUE,(IF(ISERROR(VLOOKUP((CONCATENATE(ROUND(C401,0),"-",ROUND(B401-0.2,1))),BW_2021_04_19!A:K,11,FALSE))=TRUE, (IF(ISERROR(VLOOKUP((CONCATENATE(ROUND(C401,0),"-",ROUND(B401+0.2,1))),BW_2021_04_19!A:K,11,FALSE))=TRUE,"0",VLOOKUP((CONCATENATE(ROUND(C401,0),"-",ROUND(B401+0.2,1))),BW_2021_04_19!A:K,11,FALSE))),VLOOKUP((CONCATENATE(ROUND(C401,0),"-",ROUND(B401-0.2,1))),BW_2021_04_19!A:K,11,FALSE))),VLOOKUP((CONCATENATE(ROUND(C401,0),"-",ROUND(B401+0.1,1))),BW_2021_04_19!A:K,11,FALSE))),VLOOKUP((CONCATENATE(ROUND(C401,0),"-",ROUND(B401-0.1,1))),BW_2021_04_19!A:K,11,FALSE))),VLOOKUP(A401,BW_2021_04_19!A:K,11,FALSE))</f>
        <v>0</v>
      </c>
      <c r="N401" s="16" t="str">
        <f t="shared" si="192"/>
        <v>0</v>
      </c>
      <c r="O401" s="16">
        <f t="shared" si="193"/>
        <v>298922</v>
      </c>
      <c r="P401" s="16">
        <f>IF(O401="0","0",O401*1000/Proben_Infos!$J$3*Proben_Infos!$K$3*(0.05/Proben_Infos!$L$3)*(0.001/Proben_Infos!$M$3))</f>
        <v>1195688</v>
      </c>
      <c r="Q401" s="16">
        <f>ROUND(100/Proben_Infos!$H$3*P401,0)</f>
        <v>27</v>
      </c>
      <c r="R401" s="16">
        <f>B401+Proben_Infos!$D$3</f>
        <v>30.044897984537901</v>
      </c>
      <c r="S401" s="16" t="str">
        <f t="shared" si="194"/>
        <v>97-30</v>
      </c>
      <c r="T401" s="16">
        <f t="shared" si="195"/>
        <v>1473</v>
      </c>
      <c r="U401" s="16">
        <f>F401+Proben_Infos!$G$3</f>
        <v>2897.06449170716</v>
      </c>
      <c r="V401" s="16">
        <f t="shared" si="196"/>
        <v>59.3</v>
      </c>
      <c r="W401" s="16" t="str">
        <f t="shared" si="197"/>
        <v>GC_PBMZ_97_RI_2897</v>
      </c>
      <c r="X401" s="16">
        <f>Proben_Infos!$A$3</f>
        <v>72100736</v>
      </c>
      <c r="Y401" s="16" t="str">
        <f>IF(ISNA(VLOOKUP(D401,Proben_Infos!C:E,3,0)),"",VLOOKUP(D401,Proben_Infos!C:E,3,0))</f>
        <v/>
      </c>
      <c r="Z401" s="16" t="str">
        <f t="shared" si="198"/>
        <v>97-30</v>
      </c>
      <c r="AA401" s="16" t="str">
        <f t="shared" si="199"/>
        <v>97-30.1</v>
      </c>
      <c r="AB401" s="16" t="str">
        <f t="shared" si="200"/>
        <v>97-29.9</v>
      </c>
      <c r="AC401" s="16" t="str">
        <f t="shared" si="201"/>
        <v>97-30.2</v>
      </c>
      <c r="AD401" s="16" t="str">
        <f t="shared" si="202"/>
        <v>97-29.8</v>
      </c>
      <c r="AE401" s="16">
        <f t="shared" si="203"/>
        <v>27</v>
      </c>
      <c r="AF401" s="16" t="str">
        <f t="shared" si="204"/>
        <v>GC_PBMZ_97_RI_2897</v>
      </c>
      <c r="AG401" s="16" t="str">
        <f t="shared" si="205"/>
        <v/>
      </c>
      <c r="AH401" s="16" t="str">
        <f t="shared" si="206"/>
        <v/>
      </c>
      <c r="AI401" s="16" t="str">
        <f>IF(ISNA(VLOOKUP(D401,Proben_Infos!L:O,3,0)),"",VLOOKUP(D401,Proben_Infos!L:O,3,0))</f>
        <v/>
      </c>
      <c r="AJ401" s="16" t="str">
        <f t="shared" si="207"/>
        <v/>
      </c>
      <c r="AK401" s="16">
        <f t="shared" si="208"/>
        <v>5</v>
      </c>
      <c r="AL401" s="16">
        <f t="shared" si="209"/>
        <v>4</v>
      </c>
      <c r="AM401" s="16">
        <f t="shared" si="213"/>
        <v>3</v>
      </c>
      <c r="AN401" s="16">
        <f t="shared" si="210"/>
        <v>2</v>
      </c>
      <c r="AO401" s="16">
        <f t="shared" si="211"/>
        <v>5</v>
      </c>
      <c r="AP401" s="16">
        <f t="shared" si="214"/>
        <v>5</v>
      </c>
    </row>
    <row r="402" spans="1:42" x14ac:dyDescent="0.25">
      <c r="A402" s="16" t="str">
        <f t="shared" si="212"/>
        <v>95-30.3</v>
      </c>
      <c r="B402" s="2">
        <v>30.2514903896679</v>
      </c>
      <c r="C402" s="2">
        <v>95.099998474121094</v>
      </c>
      <c r="D402" s="2" t="s">
        <v>1712</v>
      </c>
      <c r="E402" s="2">
        <v>1200</v>
      </c>
      <c r="F402" s="2">
        <v>2923.9434803600798</v>
      </c>
      <c r="G402" s="2">
        <v>53.659073124000699</v>
      </c>
      <c r="H402" s="2" t="s">
        <v>1713</v>
      </c>
      <c r="I402" s="2" t="s">
        <v>637</v>
      </c>
      <c r="J402" s="2" t="s">
        <v>5</v>
      </c>
      <c r="K402" s="2">
        <v>75685.071495286495</v>
      </c>
      <c r="L402" s="2">
        <v>38103.559109863098</v>
      </c>
      <c r="M402" s="16" t="str">
        <f>IF(ISERROR(VLOOKUP(A402,BW_2021_04_19!A:K,11,FALSE))=TRUE,(IF(ISERROR(VLOOKUP((CONCATENATE(ROUND(C402,0),"-",ROUND(B402-0.1,1))),BW_2021_04_19!A:K,11,FALSE))=TRUE,(IF(ISERROR(VLOOKUP((CONCATENATE(ROUND(C402,0),"-",ROUND(B402+0.1,1))),BW_2021_04_19!A:K,11,FALSE))=TRUE,(IF(ISERROR(VLOOKUP((CONCATENATE(ROUND(C402,0),"-",ROUND(B402-0.2,1))),BW_2021_04_19!A:K,11,FALSE))=TRUE, (IF(ISERROR(VLOOKUP((CONCATENATE(ROUND(C402,0),"-",ROUND(B402+0.2,1))),BW_2021_04_19!A:K,11,FALSE))=TRUE,"0",VLOOKUP((CONCATENATE(ROUND(C402,0),"-",ROUND(B402+0.2,1))),BW_2021_04_19!A:K,11,FALSE))),VLOOKUP((CONCATENATE(ROUND(C402,0),"-",ROUND(B402-0.2,1))),BW_2021_04_19!A:K,11,FALSE))),VLOOKUP((CONCATENATE(ROUND(C402,0),"-",ROUND(B402+0.1,1))),BW_2021_04_19!A:K,11,FALSE))),VLOOKUP((CONCATENATE(ROUND(C402,0),"-",ROUND(B402-0.1,1))),BW_2021_04_19!A:K,11,FALSE))),VLOOKUP(A402,BW_2021_04_19!A:K,11,FALSE))</f>
        <v>0</v>
      </c>
      <c r="N402" s="16" t="str">
        <f t="shared" si="192"/>
        <v>0</v>
      </c>
      <c r="O402" s="16">
        <f t="shared" si="193"/>
        <v>75685</v>
      </c>
      <c r="P402" s="16">
        <f>IF(O402="0","0",O402*1000/Proben_Infos!$J$3*Proben_Infos!$K$3*(0.05/Proben_Infos!$L$3)*(0.001/Proben_Infos!$M$3))</f>
        <v>302740</v>
      </c>
      <c r="Q402" s="16">
        <f>ROUND(100/Proben_Infos!$H$3*P402,0)</f>
        <v>7</v>
      </c>
      <c r="R402" s="16">
        <f>B402+Proben_Infos!$D$3</f>
        <v>30.243590389667901</v>
      </c>
      <c r="S402" s="16" t="str">
        <f t="shared" si="194"/>
        <v>95-30.2</v>
      </c>
      <c r="T402" s="16">
        <f t="shared" si="195"/>
        <v>1200</v>
      </c>
      <c r="U402" s="16">
        <f>F402+Proben_Infos!$G$3</f>
        <v>2922.9434803600798</v>
      </c>
      <c r="V402" s="16">
        <f t="shared" si="196"/>
        <v>53.7</v>
      </c>
      <c r="W402" s="16" t="str">
        <f t="shared" si="197"/>
        <v>GC_PBMZ_95_RI_2923</v>
      </c>
      <c r="X402" s="16">
        <f>Proben_Infos!$A$3</f>
        <v>72100736</v>
      </c>
      <c r="Y402" s="16" t="str">
        <f>IF(ISNA(VLOOKUP(D402,Proben_Infos!C:E,3,0)),"",VLOOKUP(D402,Proben_Infos!C:E,3,0))</f>
        <v/>
      </c>
      <c r="Z402" s="16" t="str">
        <f t="shared" si="198"/>
        <v>95-30.2</v>
      </c>
      <c r="AA402" s="16" t="str">
        <f t="shared" si="199"/>
        <v>95-30.3</v>
      </c>
      <c r="AB402" s="16" t="str">
        <f t="shared" si="200"/>
        <v>95-30.1</v>
      </c>
      <c r="AC402" s="16" t="str">
        <f t="shared" si="201"/>
        <v>95-30.4</v>
      </c>
      <c r="AD402" s="16" t="str">
        <f t="shared" si="202"/>
        <v>95-30</v>
      </c>
      <c r="AE402" s="16">
        <f t="shared" si="203"/>
        <v>7</v>
      </c>
      <c r="AF402" s="16" t="str">
        <f t="shared" si="204"/>
        <v>GC_PBMZ_95_RI_2923</v>
      </c>
      <c r="AG402" s="16" t="str">
        <f t="shared" si="205"/>
        <v/>
      </c>
      <c r="AH402" s="16" t="str">
        <f t="shared" si="206"/>
        <v/>
      </c>
      <c r="AI402" s="16" t="str">
        <f>IF(ISNA(VLOOKUP(D402,Proben_Infos!L:O,3,0)),"",VLOOKUP(D402,Proben_Infos!L:O,3,0))</f>
        <v/>
      </c>
      <c r="AJ402" s="16" t="str">
        <f t="shared" si="207"/>
        <v/>
      </c>
      <c r="AK402" s="16">
        <f t="shared" si="208"/>
        <v>5</v>
      </c>
      <c r="AL402" s="16">
        <f t="shared" si="209"/>
        <v>4</v>
      </c>
      <c r="AM402" s="16">
        <f t="shared" si="213"/>
        <v>3</v>
      </c>
      <c r="AN402" s="16">
        <f t="shared" si="210"/>
        <v>2</v>
      </c>
      <c r="AO402" s="16">
        <f t="shared" si="211"/>
        <v>5</v>
      </c>
      <c r="AP402" s="16">
        <f t="shared" si="214"/>
        <v>5</v>
      </c>
    </row>
    <row r="403" spans="1:42" x14ac:dyDescent="0.25">
      <c r="A403" s="16" t="str">
        <f t="shared" si="212"/>
        <v>94-30.3</v>
      </c>
      <c r="B403" s="2">
        <v>30.259321546841701</v>
      </c>
      <c r="C403" s="2">
        <v>94</v>
      </c>
      <c r="D403" s="2" t="s">
        <v>366</v>
      </c>
      <c r="E403" s="2">
        <v>1733</v>
      </c>
      <c r="F403" s="2">
        <v>2924.9634611062302</v>
      </c>
      <c r="G403" s="2">
        <v>57.511572944147503</v>
      </c>
      <c r="H403" s="2" t="s">
        <v>367</v>
      </c>
      <c r="I403" s="2" t="s">
        <v>368</v>
      </c>
      <c r="J403" s="2" t="s">
        <v>5</v>
      </c>
      <c r="K403" s="2">
        <v>800786.73338755395</v>
      </c>
      <c r="L403" s="2">
        <v>480652.09907897399</v>
      </c>
      <c r="M403" s="16">
        <f>IF(ISERROR(VLOOKUP(A403,BW_2021_04_19!A:K,11,FALSE))=TRUE,(IF(ISERROR(VLOOKUP((CONCATENATE(ROUND(C403,0),"-",ROUND(B403-0.1,1))),BW_2021_04_19!A:K,11,FALSE))=TRUE,(IF(ISERROR(VLOOKUP((CONCATENATE(ROUND(C403,0),"-",ROUND(B403+0.1,1))),BW_2021_04_19!A:K,11,FALSE))=TRUE,(IF(ISERROR(VLOOKUP((CONCATENATE(ROUND(C403,0),"-",ROUND(B403-0.2,1))),BW_2021_04_19!A:K,11,FALSE))=TRUE, (IF(ISERROR(VLOOKUP((CONCATENATE(ROUND(C403,0),"-",ROUND(B403+0.2,1))),BW_2021_04_19!A:K,11,FALSE))=TRUE,"0",VLOOKUP((CONCATENATE(ROUND(C403,0),"-",ROUND(B403+0.2,1))),BW_2021_04_19!A:K,11,FALSE))),VLOOKUP((CONCATENATE(ROUND(C403,0),"-",ROUND(B403-0.2,1))),BW_2021_04_19!A:K,11,FALSE))),VLOOKUP((CONCATENATE(ROUND(C403,0),"-",ROUND(B403+0.1,1))),BW_2021_04_19!A:K,11,FALSE))),VLOOKUP((CONCATENATE(ROUND(C403,0),"-",ROUND(B403-0.1,1))),BW_2021_04_19!A:K,11,FALSE))),VLOOKUP(A403,BW_2021_04_19!A:K,11,FALSE))</f>
        <v>657548.82618808595</v>
      </c>
      <c r="N403" s="16">
        <f t="shared" si="192"/>
        <v>657548.82618808595</v>
      </c>
      <c r="O403" s="16">
        <f t="shared" si="193"/>
        <v>143238</v>
      </c>
      <c r="P403" s="16">
        <f>IF(O403="0","0",O403*1000/Proben_Infos!$J$3*Proben_Infos!$K$3*(0.05/Proben_Infos!$L$3)*(0.001/Proben_Infos!$M$3))</f>
        <v>572952</v>
      </c>
      <c r="Q403" s="16">
        <f>ROUND(100/Proben_Infos!$H$3*P403,0)</f>
        <v>13</v>
      </c>
      <c r="R403" s="16">
        <f>B403+Proben_Infos!$D$3</f>
        <v>30.251421546841701</v>
      </c>
      <c r="S403" s="16" t="str">
        <f t="shared" si="194"/>
        <v>94-30.3</v>
      </c>
      <c r="T403" s="16">
        <f t="shared" si="195"/>
        <v>1733</v>
      </c>
      <c r="U403" s="16">
        <f>F403+Proben_Infos!$G$3</f>
        <v>2923.9634611062302</v>
      </c>
      <c r="V403" s="16">
        <f t="shared" si="196"/>
        <v>57.5</v>
      </c>
      <c r="W403" s="16" t="str">
        <f t="shared" si="197"/>
        <v>GC_PBMZ_94_RI_2924</v>
      </c>
      <c r="X403" s="16">
        <f>Proben_Infos!$A$3</f>
        <v>72100736</v>
      </c>
      <c r="Y403" s="16" t="str">
        <f>IF(ISNA(VLOOKUP(D403,Proben_Infos!C:E,3,0)),"",VLOOKUP(D403,Proben_Infos!C:E,3,0))</f>
        <v/>
      </c>
      <c r="Z403" s="16" t="str">
        <f t="shared" si="198"/>
        <v>94-30.3</v>
      </c>
      <c r="AA403" s="16" t="str">
        <f t="shared" si="199"/>
        <v>94-30.4</v>
      </c>
      <c r="AB403" s="16" t="str">
        <f t="shared" si="200"/>
        <v>94-30.2</v>
      </c>
      <c r="AC403" s="16" t="str">
        <f t="shared" si="201"/>
        <v>94-30.5</v>
      </c>
      <c r="AD403" s="16" t="str">
        <f t="shared" si="202"/>
        <v>94-30.1</v>
      </c>
      <c r="AE403" s="16">
        <f t="shared" si="203"/>
        <v>13</v>
      </c>
      <c r="AF403" s="16" t="str">
        <f t="shared" si="204"/>
        <v>GC_PBMZ_94_RI_2924</v>
      </c>
      <c r="AG403" s="16" t="str">
        <f t="shared" si="205"/>
        <v/>
      </c>
      <c r="AH403" s="16" t="str">
        <f t="shared" si="206"/>
        <v/>
      </c>
      <c r="AI403" s="16" t="str">
        <f>IF(ISNA(VLOOKUP(D403,Proben_Infos!L:O,3,0)),"",VLOOKUP(D403,Proben_Infos!L:O,3,0))</f>
        <v/>
      </c>
      <c r="AJ403" s="16" t="str">
        <f t="shared" si="207"/>
        <v/>
      </c>
      <c r="AK403" s="16">
        <f t="shared" si="208"/>
        <v>5</v>
      </c>
      <c r="AL403" s="16">
        <f t="shared" si="209"/>
        <v>4</v>
      </c>
      <c r="AM403" s="16">
        <f t="shared" si="213"/>
        <v>3</v>
      </c>
      <c r="AN403" s="16">
        <f t="shared" si="210"/>
        <v>2</v>
      </c>
      <c r="AO403" s="16">
        <f t="shared" si="211"/>
        <v>5</v>
      </c>
      <c r="AP403" s="16">
        <f t="shared" si="214"/>
        <v>5</v>
      </c>
    </row>
    <row r="404" spans="1:42" x14ac:dyDescent="0.25">
      <c r="A404" s="16" t="str">
        <f t="shared" si="212"/>
        <v>149-30.4</v>
      </c>
      <c r="B404" s="2">
        <v>30.387498783562801</v>
      </c>
      <c r="C404" s="2">
        <v>149</v>
      </c>
      <c r="D404" s="2" t="s">
        <v>1714</v>
      </c>
      <c r="E404" s="2">
        <v>2465</v>
      </c>
      <c r="F404" s="2">
        <v>2941.6580964774098</v>
      </c>
      <c r="G404" s="2">
        <v>50.5460253218437</v>
      </c>
      <c r="H404" s="2" t="s">
        <v>1715</v>
      </c>
      <c r="I404" s="2" t="s">
        <v>1716</v>
      </c>
      <c r="J404" s="2" t="s">
        <v>5</v>
      </c>
      <c r="K404" s="2">
        <v>65606.263109661406</v>
      </c>
      <c r="L404" s="2">
        <v>40742.224970215502</v>
      </c>
      <c r="M404" s="16" t="str">
        <f>IF(ISERROR(VLOOKUP(A404,BW_2021_04_19!A:K,11,FALSE))=TRUE,(IF(ISERROR(VLOOKUP((CONCATENATE(ROUND(C404,0),"-",ROUND(B404-0.1,1))),BW_2021_04_19!A:K,11,FALSE))=TRUE,(IF(ISERROR(VLOOKUP((CONCATENATE(ROUND(C404,0),"-",ROUND(B404+0.1,1))),BW_2021_04_19!A:K,11,FALSE))=TRUE,(IF(ISERROR(VLOOKUP((CONCATENATE(ROUND(C404,0),"-",ROUND(B404-0.2,1))),BW_2021_04_19!A:K,11,FALSE))=TRUE, (IF(ISERROR(VLOOKUP((CONCATENATE(ROUND(C404,0),"-",ROUND(B404+0.2,1))),BW_2021_04_19!A:K,11,FALSE))=TRUE,"0",VLOOKUP((CONCATENATE(ROUND(C404,0),"-",ROUND(B404+0.2,1))),BW_2021_04_19!A:K,11,FALSE))),VLOOKUP((CONCATENATE(ROUND(C404,0),"-",ROUND(B404-0.2,1))),BW_2021_04_19!A:K,11,FALSE))),VLOOKUP((CONCATENATE(ROUND(C404,0),"-",ROUND(B404+0.1,1))),BW_2021_04_19!A:K,11,FALSE))),VLOOKUP((CONCATENATE(ROUND(C404,0),"-",ROUND(B404-0.1,1))),BW_2021_04_19!A:K,11,FALSE))),VLOOKUP(A404,BW_2021_04_19!A:K,11,FALSE))</f>
        <v>0</v>
      </c>
      <c r="N404" s="16" t="str">
        <f t="shared" si="192"/>
        <v>0</v>
      </c>
      <c r="O404" s="16">
        <f t="shared" si="193"/>
        <v>65606</v>
      </c>
      <c r="P404" s="16">
        <f>IF(O404="0","0",O404*1000/Proben_Infos!$J$3*Proben_Infos!$K$3*(0.05/Proben_Infos!$L$3)*(0.001/Proben_Infos!$M$3))</f>
        <v>262424</v>
      </c>
      <c r="Q404" s="16">
        <f>ROUND(100/Proben_Infos!$H$3*P404,0)</f>
        <v>6</v>
      </c>
      <c r="R404" s="16">
        <f>B404+Proben_Infos!$D$3</f>
        <v>30.379598783562802</v>
      </c>
      <c r="S404" s="16" t="str">
        <f t="shared" si="194"/>
        <v>149-30.4</v>
      </c>
      <c r="T404" s="16">
        <f t="shared" si="195"/>
        <v>2465</v>
      </c>
      <c r="U404" s="16">
        <f>F404+Proben_Infos!$G$3</f>
        <v>2940.6580964774098</v>
      </c>
      <c r="V404" s="16">
        <f t="shared" si="196"/>
        <v>50.5</v>
      </c>
      <c r="W404" s="16" t="str">
        <f t="shared" si="197"/>
        <v>GC_PBMZ_149_RI_2941</v>
      </c>
      <c r="X404" s="16">
        <f>Proben_Infos!$A$3</f>
        <v>72100736</v>
      </c>
      <c r="Y404" s="16" t="str">
        <f>IF(ISNA(VLOOKUP(D404,Proben_Infos!C:E,3,0)),"",VLOOKUP(D404,Proben_Infos!C:E,3,0))</f>
        <v/>
      </c>
      <c r="Z404" s="16" t="str">
        <f t="shared" si="198"/>
        <v>149-30.4</v>
      </c>
      <c r="AA404" s="16" t="str">
        <f t="shared" si="199"/>
        <v>149-30.5</v>
      </c>
      <c r="AB404" s="16" t="str">
        <f t="shared" si="200"/>
        <v>149-30.3</v>
      </c>
      <c r="AC404" s="16" t="str">
        <f t="shared" si="201"/>
        <v>149-30.6</v>
      </c>
      <c r="AD404" s="16" t="str">
        <f t="shared" si="202"/>
        <v>149-30.2</v>
      </c>
      <c r="AE404" s="16">
        <f t="shared" si="203"/>
        <v>6</v>
      </c>
      <c r="AF404" s="16" t="str">
        <f t="shared" si="204"/>
        <v>GC_PBMZ_149_RI_2941</v>
      </c>
      <c r="AG404" s="16" t="str">
        <f t="shared" si="205"/>
        <v/>
      </c>
      <c r="AH404" s="16" t="str">
        <f t="shared" si="206"/>
        <v/>
      </c>
      <c r="AI404" s="16" t="str">
        <f>IF(ISNA(VLOOKUP(D404,Proben_Infos!L:O,3,0)),"",VLOOKUP(D404,Proben_Infos!L:O,3,0))</f>
        <v/>
      </c>
      <c r="AJ404" s="16" t="str">
        <f t="shared" si="207"/>
        <v/>
      </c>
      <c r="AK404" s="16">
        <f t="shared" si="208"/>
        <v>5</v>
      </c>
      <c r="AL404" s="16">
        <f t="shared" si="209"/>
        <v>4</v>
      </c>
      <c r="AM404" s="16">
        <f t="shared" si="213"/>
        <v>3</v>
      </c>
      <c r="AN404" s="16">
        <f t="shared" si="210"/>
        <v>2</v>
      </c>
      <c r="AO404" s="16">
        <f t="shared" si="211"/>
        <v>5</v>
      </c>
      <c r="AP404" s="16">
        <f t="shared" si="214"/>
        <v>5</v>
      </c>
    </row>
    <row r="405" spans="1:42" x14ac:dyDescent="0.25">
      <c r="A405" s="16" t="str">
        <f t="shared" si="212"/>
        <v>96-30.5</v>
      </c>
      <c r="B405" s="2">
        <v>30.464674850651999</v>
      </c>
      <c r="C405" s="2">
        <v>96</v>
      </c>
      <c r="D405" s="2" t="s">
        <v>1717</v>
      </c>
      <c r="E405" s="2">
        <v>1011</v>
      </c>
      <c r="F405" s="2">
        <v>2951.7100084424101</v>
      </c>
      <c r="G405" s="2">
        <v>67.504582122579606</v>
      </c>
      <c r="H405" s="2" t="s">
        <v>1718</v>
      </c>
      <c r="I405" s="2" t="s">
        <v>596</v>
      </c>
      <c r="J405" s="2" t="s">
        <v>5</v>
      </c>
      <c r="K405" s="2">
        <v>166054.06008715701</v>
      </c>
      <c r="L405" s="2">
        <v>97598.0576059132</v>
      </c>
      <c r="M405" s="16">
        <f>IF(ISERROR(VLOOKUP(A405,BW_2021_04_19!A:K,11,FALSE))=TRUE,(IF(ISERROR(VLOOKUP((CONCATENATE(ROUND(C405,0),"-",ROUND(B405-0.1,1))),BW_2021_04_19!A:K,11,FALSE))=TRUE,(IF(ISERROR(VLOOKUP((CONCATENATE(ROUND(C405,0),"-",ROUND(B405+0.1,1))),BW_2021_04_19!A:K,11,FALSE))=TRUE,(IF(ISERROR(VLOOKUP((CONCATENATE(ROUND(C405,0),"-",ROUND(B405-0.2,1))),BW_2021_04_19!A:K,11,FALSE))=TRUE, (IF(ISERROR(VLOOKUP((CONCATENATE(ROUND(C405,0),"-",ROUND(B405+0.2,1))),BW_2021_04_19!A:K,11,FALSE))=TRUE,"0",VLOOKUP((CONCATENATE(ROUND(C405,0),"-",ROUND(B405+0.2,1))),BW_2021_04_19!A:K,11,FALSE))),VLOOKUP((CONCATENATE(ROUND(C405,0),"-",ROUND(B405-0.2,1))),BW_2021_04_19!A:K,11,FALSE))),VLOOKUP((CONCATENATE(ROUND(C405,0),"-",ROUND(B405+0.1,1))),BW_2021_04_19!A:K,11,FALSE))),VLOOKUP((CONCATENATE(ROUND(C405,0),"-",ROUND(B405-0.1,1))),BW_2021_04_19!A:K,11,FALSE))),VLOOKUP(A405,BW_2021_04_19!A:K,11,FALSE))</f>
        <v>440047.49679248</v>
      </c>
      <c r="N405" s="16">
        <f t="shared" si="192"/>
        <v>440047.49679248</v>
      </c>
      <c r="O405" s="16">
        <f t="shared" si="193"/>
        <v>0</v>
      </c>
      <c r="P405" s="16">
        <f>IF(O405="0","0",O405*1000/Proben_Infos!$J$3*Proben_Infos!$K$3*(0.05/Proben_Infos!$L$3)*(0.001/Proben_Infos!$M$3))</f>
        <v>0</v>
      </c>
      <c r="Q405" s="16">
        <f>ROUND(100/Proben_Infos!$H$3*P405,0)</f>
        <v>0</v>
      </c>
      <c r="R405" s="16">
        <f>B405+Proben_Infos!$D$3</f>
        <v>30.456774850652</v>
      </c>
      <c r="S405" s="16" t="str">
        <f t="shared" si="194"/>
        <v>96-30.5</v>
      </c>
      <c r="T405" s="16">
        <f t="shared" si="195"/>
        <v>1011</v>
      </c>
      <c r="U405" s="16">
        <f>F405+Proben_Infos!$G$3</f>
        <v>2950.7100084424101</v>
      </c>
      <c r="V405" s="16">
        <f t="shared" si="196"/>
        <v>67.5</v>
      </c>
      <c r="W405" s="16" t="str">
        <f t="shared" si="197"/>
        <v>GC_PBMZ_96_RI_2951</v>
      </c>
      <c r="X405" s="16">
        <f>Proben_Infos!$A$3</f>
        <v>72100736</v>
      </c>
      <c r="Y405" s="16" t="str">
        <f>IF(ISNA(VLOOKUP(D405,Proben_Infos!C:E,3,0)),"",VLOOKUP(D405,Proben_Infos!C:E,3,0))</f>
        <v/>
      </c>
      <c r="Z405" s="16" t="str">
        <f t="shared" si="198"/>
        <v>96-30.5</v>
      </c>
      <c r="AA405" s="16" t="str">
        <f t="shared" si="199"/>
        <v>96-30.6</v>
      </c>
      <c r="AB405" s="16" t="str">
        <f t="shared" si="200"/>
        <v>96-30.4</v>
      </c>
      <c r="AC405" s="16" t="str">
        <f t="shared" si="201"/>
        <v>96-30.7</v>
      </c>
      <c r="AD405" s="16" t="str">
        <f t="shared" si="202"/>
        <v>96-30.3</v>
      </c>
      <c r="AE405" s="16">
        <f t="shared" si="203"/>
        <v>0</v>
      </c>
      <c r="AF405" s="16" t="str">
        <f t="shared" si="204"/>
        <v>GC_PBMZ_96_RI_2951</v>
      </c>
      <c r="AG405" s="16" t="str">
        <f t="shared" si="205"/>
        <v/>
      </c>
      <c r="AH405" s="16" t="str">
        <f t="shared" si="206"/>
        <v/>
      </c>
      <c r="AI405" s="16" t="str">
        <f>IF(ISNA(VLOOKUP(D405,Proben_Infos!L:O,3,0)),"",VLOOKUP(D405,Proben_Infos!L:O,3,0))</f>
        <v/>
      </c>
      <c r="AJ405" s="16">
        <f t="shared" si="207"/>
        <v>6</v>
      </c>
      <c r="AK405" s="16">
        <f t="shared" si="208"/>
        <v>5</v>
      </c>
      <c r="AL405" s="16">
        <f t="shared" si="209"/>
        <v>4</v>
      </c>
      <c r="AM405" s="16">
        <f t="shared" si="213"/>
        <v>3</v>
      </c>
      <c r="AN405" s="16">
        <f t="shared" si="210"/>
        <v>2</v>
      </c>
      <c r="AO405" s="16">
        <f t="shared" si="211"/>
        <v>6</v>
      </c>
      <c r="AP405" s="16">
        <f t="shared" si="214"/>
        <v>6</v>
      </c>
    </row>
    <row r="406" spans="1:42" x14ac:dyDescent="0.25">
      <c r="A406" s="16" t="str">
        <f t="shared" si="212"/>
        <v>83-30.5</v>
      </c>
      <c r="B406" s="2">
        <v>30.493645703793899</v>
      </c>
      <c r="C406" s="2">
        <v>83</v>
      </c>
      <c r="D406" s="2" t="s">
        <v>734</v>
      </c>
      <c r="E406" s="2">
        <v>1257</v>
      </c>
      <c r="F406" s="2">
        <v>2955.48336041947</v>
      </c>
      <c r="G406" s="2">
        <v>70.228270406603201</v>
      </c>
      <c r="H406" s="2" t="s">
        <v>735</v>
      </c>
      <c r="I406" s="2" t="s">
        <v>459</v>
      </c>
      <c r="J406" s="2" t="s">
        <v>5</v>
      </c>
      <c r="K406" s="2">
        <v>379172.425420493</v>
      </c>
      <c r="L406" s="2">
        <v>66128.217060057796</v>
      </c>
      <c r="M406" s="16" t="str">
        <f>IF(ISERROR(VLOOKUP(A406,BW_2021_04_19!A:K,11,FALSE))=TRUE,(IF(ISERROR(VLOOKUP((CONCATENATE(ROUND(C406,0),"-",ROUND(B406-0.1,1))),BW_2021_04_19!A:K,11,FALSE))=TRUE,(IF(ISERROR(VLOOKUP((CONCATENATE(ROUND(C406,0),"-",ROUND(B406+0.1,1))),BW_2021_04_19!A:K,11,FALSE))=TRUE,(IF(ISERROR(VLOOKUP((CONCATENATE(ROUND(C406,0),"-",ROUND(B406-0.2,1))),BW_2021_04_19!A:K,11,FALSE))=TRUE, (IF(ISERROR(VLOOKUP((CONCATENATE(ROUND(C406,0),"-",ROUND(B406+0.2,1))),BW_2021_04_19!A:K,11,FALSE))=TRUE,"0",VLOOKUP((CONCATENATE(ROUND(C406,0),"-",ROUND(B406+0.2,1))),BW_2021_04_19!A:K,11,FALSE))),VLOOKUP((CONCATENATE(ROUND(C406,0),"-",ROUND(B406-0.2,1))),BW_2021_04_19!A:K,11,FALSE))),VLOOKUP((CONCATENATE(ROUND(C406,0),"-",ROUND(B406+0.1,1))),BW_2021_04_19!A:K,11,FALSE))),VLOOKUP((CONCATENATE(ROUND(C406,0),"-",ROUND(B406-0.1,1))),BW_2021_04_19!A:K,11,FALSE))),VLOOKUP(A406,BW_2021_04_19!A:K,11,FALSE))</f>
        <v>0</v>
      </c>
      <c r="N406" s="16" t="str">
        <f t="shared" si="192"/>
        <v>0</v>
      </c>
      <c r="O406" s="16">
        <f t="shared" si="193"/>
        <v>379172</v>
      </c>
      <c r="P406" s="16">
        <f>IF(O406="0","0",O406*1000/Proben_Infos!$J$3*Proben_Infos!$K$3*(0.05/Proben_Infos!$L$3)*(0.001/Proben_Infos!$M$3))</f>
        <v>1516688</v>
      </c>
      <c r="Q406" s="16">
        <f>ROUND(100/Proben_Infos!$H$3*P406,0)</f>
        <v>34</v>
      </c>
      <c r="R406" s="16">
        <f>B406+Proben_Infos!$D$3</f>
        <v>30.485745703793899</v>
      </c>
      <c r="S406" s="16" t="str">
        <f t="shared" si="194"/>
        <v>83-30.5</v>
      </c>
      <c r="T406" s="16">
        <f t="shared" si="195"/>
        <v>1257</v>
      </c>
      <c r="U406" s="16">
        <f>F406+Proben_Infos!$G$3</f>
        <v>2954.48336041947</v>
      </c>
      <c r="V406" s="16">
        <f t="shared" si="196"/>
        <v>70.2</v>
      </c>
      <c r="W406" s="16" t="str">
        <f t="shared" si="197"/>
        <v>GC_PBMZ_83_RI_2954</v>
      </c>
      <c r="X406" s="16">
        <f>Proben_Infos!$A$3</f>
        <v>72100736</v>
      </c>
      <c r="Y406" s="16" t="str">
        <f>IF(ISNA(VLOOKUP(D406,Proben_Infos!C:E,3,0)),"",VLOOKUP(D406,Proben_Infos!C:E,3,0))</f>
        <v/>
      </c>
      <c r="Z406" s="16" t="str">
        <f t="shared" si="198"/>
        <v>83-30.5</v>
      </c>
      <c r="AA406" s="16" t="str">
        <f t="shared" si="199"/>
        <v>83-30.6</v>
      </c>
      <c r="AB406" s="16" t="str">
        <f t="shared" si="200"/>
        <v>83-30.4</v>
      </c>
      <c r="AC406" s="16" t="str">
        <f t="shared" si="201"/>
        <v>83-30.7</v>
      </c>
      <c r="AD406" s="16" t="str">
        <f t="shared" si="202"/>
        <v>83-30.3</v>
      </c>
      <c r="AE406" s="16">
        <f t="shared" si="203"/>
        <v>34</v>
      </c>
      <c r="AF406" s="16" t="str">
        <f t="shared" si="204"/>
        <v>GC_PBMZ_83_RI_2954</v>
      </c>
      <c r="AG406" s="16" t="str">
        <f t="shared" si="205"/>
        <v/>
      </c>
      <c r="AH406" s="16" t="str">
        <f t="shared" si="206"/>
        <v/>
      </c>
      <c r="AI406" s="16" t="str">
        <f>IF(ISNA(VLOOKUP(D406,Proben_Infos!L:O,3,0)),"",VLOOKUP(D406,Proben_Infos!L:O,3,0))</f>
        <v/>
      </c>
      <c r="AJ406" s="16" t="str">
        <f t="shared" si="207"/>
        <v/>
      </c>
      <c r="AK406" s="16">
        <f t="shared" si="208"/>
        <v>5</v>
      </c>
      <c r="AL406" s="16">
        <f t="shared" si="209"/>
        <v>4</v>
      </c>
      <c r="AM406" s="16">
        <f t="shared" si="213"/>
        <v>3</v>
      </c>
      <c r="AN406" s="16">
        <f t="shared" si="210"/>
        <v>2</v>
      </c>
      <c r="AO406" s="16">
        <f t="shared" si="211"/>
        <v>5</v>
      </c>
      <c r="AP406" s="16">
        <f t="shared" si="214"/>
        <v>5</v>
      </c>
    </row>
    <row r="407" spans="1:42" x14ac:dyDescent="0.25">
      <c r="A407" s="16" t="str">
        <f t="shared" si="212"/>
        <v>207-30.6</v>
      </c>
      <c r="B407" s="2">
        <v>30.637791210267999</v>
      </c>
      <c r="C407" s="2">
        <v>207</v>
      </c>
      <c r="D407" s="2" t="s">
        <v>1925</v>
      </c>
      <c r="E407" s="2">
        <v>1710</v>
      </c>
      <c r="F407" s="2">
        <v>2974.2578069010801</v>
      </c>
      <c r="G407" s="2">
        <v>58.088177339645704</v>
      </c>
      <c r="H407" s="2" t="s">
        <v>1926</v>
      </c>
      <c r="I407" s="2" t="s">
        <v>1927</v>
      </c>
      <c r="J407" s="2" t="s">
        <v>5</v>
      </c>
      <c r="K407" s="2">
        <v>1496009.0069329001</v>
      </c>
      <c r="L407" s="2">
        <v>184039.51715783001</v>
      </c>
      <c r="M407" s="16">
        <f>IF(ISERROR(VLOOKUP(A407,BW_2021_04_19!A:K,11,FALSE))=TRUE,(IF(ISERROR(VLOOKUP((CONCATENATE(ROUND(C407,0),"-",ROUND(B407-0.1,1))),BW_2021_04_19!A:K,11,FALSE))=TRUE,(IF(ISERROR(VLOOKUP((CONCATENATE(ROUND(C407,0),"-",ROUND(B407+0.1,1))),BW_2021_04_19!A:K,11,FALSE))=TRUE,(IF(ISERROR(VLOOKUP((CONCATENATE(ROUND(C407,0),"-",ROUND(B407-0.2,1))),BW_2021_04_19!A:K,11,FALSE))=TRUE, (IF(ISERROR(VLOOKUP((CONCATENATE(ROUND(C407,0),"-",ROUND(B407+0.2,1))),BW_2021_04_19!A:K,11,FALSE))=TRUE,"0",VLOOKUP((CONCATENATE(ROUND(C407,0),"-",ROUND(B407+0.2,1))),BW_2021_04_19!A:K,11,FALSE))),VLOOKUP((CONCATENATE(ROUND(C407,0),"-",ROUND(B407-0.2,1))),BW_2021_04_19!A:K,11,FALSE))),VLOOKUP((CONCATENATE(ROUND(C407,0),"-",ROUND(B407+0.1,1))),BW_2021_04_19!A:K,11,FALSE))),VLOOKUP((CONCATENATE(ROUND(C407,0),"-",ROUND(B407-0.1,1))),BW_2021_04_19!A:K,11,FALSE))),VLOOKUP(A407,BW_2021_04_19!A:K,11,FALSE))</f>
        <v>2134931.9971256498</v>
      </c>
      <c r="N407" s="16">
        <f t="shared" si="192"/>
        <v>2134931.9971256498</v>
      </c>
      <c r="O407" s="16">
        <f t="shared" si="193"/>
        <v>0</v>
      </c>
      <c r="P407" s="16">
        <f>IF(O407="0","0",O407*1000/Proben_Infos!$J$3*Proben_Infos!$K$3*(0.05/Proben_Infos!$L$3)*(0.001/Proben_Infos!$M$3))</f>
        <v>0</v>
      </c>
      <c r="Q407" s="16">
        <f>ROUND(100/Proben_Infos!$H$3*P407,0)</f>
        <v>0</v>
      </c>
      <c r="R407" s="16">
        <f>B407+Proben_Infos!$D$3</f>
        <v>30.629891210267999</v>
      </c>
      <c r="S407" s="16" t="str">
        <f t="shared" si="194"/>
        <v>207-30.6</v>
      </c>
      <c r="T407" s="16">
        <f t="shared" si="195"/>
        <v>1710</v>
      </c>
      <c r="U407" s="16">
        <f>F407+Proben_Infos!$G$3</f>
        <v>2973.2578069010801</v>
      </c>
      <c r="V407" s="16">
        <f t="shared" si="196"/>
        <v>58.1</v>
      </c>
      <c r="W407" s="16" t="str">
        <f t="shared" si="197"/>
        <v>GC_PBMZ_207_RI_2973</v>
      </c>
      <c r="X407" s="16">
        <f>Proben_Infos!$A$3</f>
        <v>72100736</v>
      </c>
      <c r="Y407" s="16" t="str">
        <f>IF(ISNA(VLOOKUP(D407,Proben_Infos!C:E,3,0)),"",VLOOKUP(D407,Proben_Infos!C:E,3,0))</f>
        <v/>
      </c>
      <c r="Z407" s="16" t="str">
        <f t="shared" si="198"/>
        <v>207-30.6</v>
      </c>
      <c r="AA407" s="16" t="str">
        <f t="shared" si="199"/>
        <v>207-30.7</v>
      </c>
      <c r="AB407" s="16" t="str">
        <f t="shared" si="200"/>
        <v>207-30.5</v>
      </c>
      <c r="AC407" s="16" t="str">
        <f t="shared" si="201"/>
        <v>207-30.8</v>
      </c>
      <c r="AD407" s="16" t="str">
        <f t="shared" si="202"/>
        <v>207-30.4</v>
      </c>
      <c r="AE407" s="16">
        <f t="shared" si="203"/>
        <v>0</v>
      </c>
      <c r="AF407" s="16" t="str">
        <f t="shared" si="204"/>
        <v>GC_PBMZ_207_RI_2973</v>
      </c>
      <c r="AG407" s="16" t="str">
        <f t="shared" si="205"/>
        <v/>
      </c>
      <c r="AH407" s="16" t="str">
        <f t="shared" si="206"/>
        <v/>
      </c>
      <c r="AI407" s="16" t="str">
        <f>IF(ISNA(VLOOKUP(D407,Proben_Infos!L:O,3,0)),"",VLOOKUP(D407,Proben_Infos!L:O,3,0))</f>
        <v/>
      </c>
      <c r="AJ407" s="16">
        <f t="shared" si="207"/>
        <v>6</v>
      </c>
      <c r="AK407" s="16">
        <f t="shared" si="208"/>
        <v>5</v>
      </c>
      <c r="AL407" s="16">
        <f t="shared" si="209"/>
        <v>4</v>
      </c>
      <c r="AM407" s="16">
        <f t="shared" si="213"/>
        <v>3</v>
      </c>
      <c r="AN407" s="16">
        <f t="shared" si="210"/>
        <v>2</v>
      </c>
      <c r="AO407" s="16">
        <f t="shared" si="211"/>
        <v>6</v>
      </c>
      <c r="AP407" s="16">
        <f t="shared" si="214"/>
        <v>6</v>
      </c>
    </row>
    <row r="408" spans="1:42" x14ac:dyDescent="0.25">
      <c r="A408" s="16" t="str">
        <f t="shared" si="212"/>
        <v>57-30.8</v>
      </c>
      <c r="B408" s="2">
        <v>30.772177665228401</v>
      </c>
      <c r="C408" s="2">
        <v>57</v>
      </c>
      <c r="D408" s="2" t="s">
        <v>1928</v>
      </c>
      <c r="E408" s="2">
        <v>2661</v>
      </c>
      <c r="F408" s="2">
        <v>2991.7611711627801</v>
      </c>
      <c r="G408" s="2">
        <v>53.254939245025902</v>
      </c>
      <c r="H408" s="2" t="s">
        <v>1929</v>
      </c>
      <c r="I408" s="2" t="s">
        <v>1719</v>
      </c>
      <c r="J408" s="2" t="s">
        <v>5</v>
      </c>
      <c r="K408" s="2">
        <v>1603567.46601431</v>
      </c>
      <c r="L408" s="2">
        <v>71260.373246848802</v>
      </c>
      <c r="M408" s="16" t="str">
        <f>IF(ISERROR(VLOOKUP(A408,BW_2021_04_19!A:K,11,FALSE))=TRUE,(IF(ISERROR(VLOOKUP((CONCATENATE(ROUND(C408,0),"-",ROUND(B408-0.1,1))),BW_2021_04_19!A:K,11,FALSE))=TRUE,(IF(ISERROR(VLOOKUP((CONCATENATE(ROUND(C408,0),"-",ROUND(B408+0.1,1))),BW_2021_04_19!A:K,11,FALSE))=TRUE,(IF(ISERROR(VLOOKUP((CONCATENATE(ROUND(C408,0),"-",ROUND(B408-0.2,1))),BW_2021_04_19!A:K,11,FALSE))=TRUE, (IF(ISERROR(VLOOKUP((CONCATENATE(ROUND(C408,0),"-",ROUND(B408+0.2,1))),BW_2021_04_19!A:K,11,FALSE))=TRUE,"0",VLOOKUP((CONCATENATE(ROUND(C408,0),"-",ROUND(B408+0.2,1))),BW_2021_04_19!A:K,11,FALSE))),VLOOKUP((CONCATENATE(ROUND(C408,0),"-",ROUND(B408-0.2,1))),BW_2021_04_19!A:K,11,FALSE))),VLOOKUP((CONCATENATE(ROUND(C408,0),"-",ROUND(B408+0.1,1))),BW_2021_04_19!A:K,11,FALSE))),VLOOKUP((CONCATENATE(ROUND(C408,0),"-",ROUND(B408-0.1,1))),BW_2021_04_19!A:K,11,FALSE))),VLOOKUP(A408,BW_2021_04_19!A:K,11,FALSE))</f>
        <v>0</v>
      </c>
      <c r="N408" s="16" t="str">
        <f t="shared" si="192"/>
        <v>0</v>
      </c>
      <c r="O408" s="16">
        <f t="shared" si="193"/>
        <v>1603567</v>
      </c>
      <c r="P408" s="16">
        <f>IF(O408="0","0",O408*1000/Proben_Infos!$J$3*Proben_Infos!$K$3*(0.05/Proben_Infos!$L$3)*(0.001/Proben_Infos!$M$3))</f>
        <v>6414268</v>
      </c>
      <c r="Q408" s="16">
        <f>ROUND(100/Proben_Infos!$H$3*P408,0)</f>
        <v>144</v>
      </c>
      <c r="R408" s="16">
        <f>B408+Proben_Infos!$D$3</f>
        <v>30.764277665228402</v>
      </c>
      <c r="S408" s="16" t="str">
        <f t="shared" si="194"/>
        <v>57-30.8</v>
      </c>
      <c r="T408" s="16">
        <f t="shared" si="195"/>
        <v>2661</v>
      </c>
      <c r="U408" s="16">
        <f>F408+Proben_Infos!$G$3</f>
        <v>2990.7611711627801</v>
      </c>
      <c r="V408" s="16">
        <f t="shared" si="196"/>
        <v>53.3</v>
      </c>
      <c r="W408" s="16" t="str">
        <f t="shared" si="197"/>
        <v>GC_PBMZ_57_RI_2991</v>
      </c>
      <c r="X408" s="16">
        <f>Proben_Infos!$A$3</f>
        <v>72100736</v>
      </c>
      <c r="Y408" s="16" t="str">
        <f>IF(ISNA(VLOOKUP(D408,Proben_Infos!C:E,3,0)),"",VLOOKUP(D408,Proben_Infos!C:E,3,0))</f>
        <v/>
      </c>
      <c r="Z408" s="16" t="str">
        <f t="shared" si="198"/>
        <v>57-30.8</v>
      </c>
      <c r="AA408" s="16" t="str">
        <f t="shared" si="199"/>
        <v>57-30.9</v>
      </c>
      <c r="AB408" s="16" t="str">
        <f t="shared" si="200"/>
        <v>57-30.7</v>
      </c>
      <c r="AC408" s="16" t="str">
        <f t="shared" si="201"/>
        <v>57-31</v>
      </c>
      <c r="AD408" s="16" t="str">
        <f t="shared" si="202"/>
        <v>57-30.6</v>
      </c>
      <c r="AE408" s="16">
        <f t="shared" si="203"/>
        <v>144</v>
      </c>
      <c r="AF408" s="16" t="str">
        <f t="shared" si="204"/>
        <v>GC_PBMZ_57_RI_2991</v>
      </c>
      <c r="AG408" s="16" t="str">
        <f t="shared" si="205"/>
        <v/>
      </c>
      <c r="AH408" s="16" t="str">
        <f t="shared" si="206"/>
        <v/>
      </c>
      <c r="AI408" s="16" t="str">
        <f>IF(ISNA(VLOOKUP(D408,Proben_Infos!L:O,3,0)),"",VLOOKUP(D408,Proben_Infos!L:O,3,0))</f>
        <v/>
      </c>
      <c r="AJ408" s="16" t="str">
        <f t="shared" si="207"/>
        <v/>
      </c>
      <c r="AK408" s="16">
        <f t="shared" si="208"/>
        <v>5</v>
      </c>
      <c r="AL408" s="16">
        <f t="shared" si="209"/>
        <v>4</v>
      </c>
      <c r="AM408" s="16">
        <f t="shared" si="213"/>
        <v>3</v>
      </c>
      <c r="AN408" s="16">
        <f t="shared" si="210"/>
        <v>2</v>
      </c>
      <c r="AO408" s="16">
        <f t="shared" si="211"/>
        <v>5</v>
      </c>
      <c r="AP408" s="16">
        <f t="shared" si="214"/>
        <v>5</v>
      </c>
    </row>
    <row r="409" spans="1:42" x14ac:dyDescent="0.25">
      <c r="A409" s="16" t="str">
        <f t="shared" si="212"/>
        <v>97-30.8</v>
      </c>
      <c r="B409" s="2">
        <v>30.783512465162602</v>
      </c>
      <c r="C409" s="2">
        <v>97.099998474121094</v>
      </c>
      <c r="D409" s="2" t="s">
        <v>1720</v>
      </c>
      <c r="F409" s="2">
        <v>2993.2374890859101</v>
      </c>
      <c r="G409" s="2">
        <v>64.567361984267706</v>
      </c>
      <c r="H409" s="2" t="s">
        <v>1721</v>
      </c>
      <c r="I409" s="2" t="s">
        <v>1722</v>
      </c>
      <c r="J409" s="2" t="s">
        <v>1767</v>
      </c>
      <c r="K409" s="2">
        <v>3012229.61400413</v>
      </c>
      <c r="L409" s="2">
        <v>178053.79963671899</v>
      </c>
      <c r="M409" s="16" t="str">
        <f>IF(ISERROR(VLOOKUP(A409,BW_2021_04_19!A:K,11,FALSE))=TRUE,(IF(ISERROR(VLOOKUP((CONCATENATE(ROUND(C409,0),"-",ROUND(B409-0.1,1))),BW_2021_04_19!A:K,11,FALSE))=TRUE,(IF(ISERROR(VLOOKUP((CONCATENATE(ROUND(C409,0),"-",ROUND(B409+0.1,1))),BW_2021_04_19!A:K,11,FALSE))=TRUE,(IF(ISERROR(VLOOKUP((CONCATENATE(ROUND(C409,0),"-",ROUND(B409-0.2,1))),BW_2021_04_19!A:K,11,FALSE))=TRUE, (IF(ISERROR(VLOOKUP((CONCATENATE(ROUND(C409,0),"-",ROUND(B409+0.2,1))),BW_2021_04_19!A:K,11,FALSE))=TRUE,"0",VLOOKUP((CONCATENATE(ROUND(C409,0),"-",ROUND(B409+0.2,1))),BW_2021_04_19!A:K,11,FALSE))),VLOOKUP((CONCATENATE(ROUND(C409,0),"-",ROUND(B409-0.2,1))),BW_2021_04_19!A:K,11,FALSE))),VLOOKUP((CONCATENATE(ROUND(C409,0),"-",ROUND(B409+0.1,1))),BW_2021_04_19!A:K,11,FALSE))),VLOOKUP((CONCATENATE(ROUND(C409,0),"-",ROUND(B409-0.1,1))),BW_2021_04_19!A:K,11,FALSE))),VLOOKUP(A409,BW_2021_04_19!A:K,11,FALSE))</f>
        <v>0</v>
      </c>
      <c r="N409" s="16" t="str">
        <f t="shared" si="192"/>
        <v>0</v>
      </c>
      <c r="O409" s="16">
        <f t="shared" si="193"/>
        <v>3012230</v>
      </c>
      <c r="P409" s="16">
        <f>IF(O409="0","0",O409*1000/Proben_Infos!$J$3*Proben_Infos!$K$3*(0.05/Proben_Infos!$L$3)*(0.001/Proben_Infos!$M$3))</f>
        <v>12048920</v>
      </c>
      <c r="Q409" s="16">
        <f>ROUND(100/Proben_Infos!$H$3*P409,0)</f>
        <v>271</v>
      </c>
      <c r="R409" s="16">
        <f>B409+Proben_Infos!$D$3</f>
        <v>30.775612465162602</v>
      </c>
      <c r="S409" s="16" t="str">
        <f t="shared" si="194"/>
        <v>97-30.8</v>
      </c>
      <c r="T409" s="16" t="str">
        <f t="shared" si="195"/>
        <v/>
      </c>
      <c r="U409" s="16">
        <f>F409+Proben_Infos!$G$3</f>
        <v>2992.2374890859101</v>
      </c>
      <c r="V409" s="16">
        <f t="shared" si="196"/>
        <v>64.599999999999994</v>
      </c>
      <c r="W409" s="16" t="str">
        <f t="shared" si="197"/>
        <v>GC_PBMZ_97_RI_2992</v>
      </c>
      <c r="X409" s="16">
        <f>Proben_Infos!$A$3</f>
        <v>72100736</v>
      </c>
      <c r="Y409" s="16" t="str">
        <f>IF(ISNA(VLOOKUP(D409,Proben_Infos!C:E,3,0)),"",VLOOKUP(D409,Proben_Infos!C:E,3,0))</f>
        <v/>
      </c>
      <c r="Z409" s="16" t="str">
        <f t="shared" si="198"/>
        <v>97-30.8</v>
      </c>
      <c r="AA409" s="16" t="str">
        <f t="shared" si="199"/>
        <v>97-30.9</v>
      </c>
      <c r="AB409" s="16" t="str">
        <f t="shared" si="200"/>
        <v>97-30.7</v>
      </c>
      <c r="AC409" s="16" t="str">
        <f t="shared" si="201"/>
        <v>97-31</v>
      </c>
      <c r="AD409" s="16" t="str">
        <f t="shared" si="202"/>
        <v>97-30.6</v>
      </c>
      <c r="AE409" s="16">
        <f t="shared" si="203"/>
        <v>271</v>
      </c>
      <c r="AF409" s="16" t="str">
        <f t="shared" si="204"/>
        <v>GC_PBMZ_97_RI_2992</v>
      </c>
      <c r="AG409" s="16" t="str">
        <f t="shared" si="205"/>
        <v/>
      </c>
      <c r="AH409" s="16" t="str">
        <f t="shared" si="206"/>
        <v/>
      </c>
      <c r="AI409" s="16" t="str">
        <f>IF(ISNA(VLOOKUP(D409,Proben_Infos!L:O,3,0)),"",VLOOKUP(D409,Proben_Infos!L:O,3,0))</f>
        <v/>
      </c>
      <c r="AJ409" s="16" t="str">
        <f t="shared" si="207"/>
        <v/>
      </c>
      <c r="AK409" s="16">
        <f t="shared" si="208"/>
        <v>5</v>
      </c>
      <c r="AL409" s="16" t="str">
        <f t="shared" si="209"/>
        <v/>
      </c>
      <c r="AM409" s="16">
        <f t="shared" si="213"/>
        <v>3</v>
      </c>
      <c r="AN409" s="16">
        <f t="shared" si="210"/>
        <v>2</v>
      </c>
      <c r="AO409" s="16">
        <f t="shared" si="211"/>
        <v>5</v>
      </c>
      <c r="AP409" s="16">
        <f t="shared" si="214"/>
        <v>5</v>
      </c>
    </row>
    <row r="410" spans="1:42" x14ac:dyDescent="0.25">
      <c r="A410" s="16" t="str">
        <f t="shared" si="212"/>
        <v>83-30.8</v>
      </c>
      <c r="B410" s="2">
        <v>30.783932979221099</v>
      </c>
      <c r="C410" s="2">
        <v>83</v>
      </c>
      <c r="D410" s="2" t="s">
        <v>1723</v>
      </c>
      <c r="E410" s="2">
        <v>5981</v>
      </c>
      <c r="F410" s="2">
        <v>2993.29225956664</v>
      </c>
      <c r="G410" s="2">
        <v>61.236147730648099</v>
      </c>
      <c r="H410" s="2" t="s">
        <v>1724</v>
      </c>
      <c r="I410" s="2" t="s">
        <v>1725</v>
      </c>
      <c r="J410" s="2" t="s">
        <v>5</v>
      </c>
      <c r="K410" s="2">
        <v>2679967.32859234</v>
      </c>
      <c r="L410" s="2">
        <v>172064.83246045001</v>
      </c>
      <c r="M410" s="16">
        <f>IF(ISERROR(VLOOKUP(A410,BW_2021_04_19!A:K,11,FALSE))=TRUE,(IF(ISERROR(VLOOKUP((CONCATENATE(ROUND(C410,0),"-",ROUND(B410-0.1,1))),BW_2021_04_19!A:K,11,FALSE))=TRUE,(IF(ISERROR(VLOOKUP((CONCATENATE(ROUND(C410,0),"-",ROUND(B410+0.1,1))),BW_2021_04_19!A:K,11,FALSE))=TRUE,(IF(ISERROR(VLOOKUP((CONCATENATE(ROUND(C410,0),"-",ROUND(B410-0.2,1))),BW_2021_04_19!A:K,11,FALSE))=TRUE, (IF(ISERROR(VLOOKUP((CONCATENATE(ROUND(C410,0),"-",ROUND(B410+0.2,1))),BW_2021_04_19!A:K,11,FALSE))=TRUE,"0",VLOOKUP((CONCATENATE(ROUND(C410,0),"-",ROUND(B410+0.2,1))),BW_2021_04_19!A:K,11,FALSE))),VLOOKUP((CONCATENATE(ROUND(C410,0),"-",ROUND(B410-0.2,1))),BW_2021_04_19!A:K,11,FALSE))),VLOOKUP((CONCATENATE(ROUND(C410,0),"-",ROUND(B410+0.1,1))),BW_2021_04_19!A:K,11,FALSE))),VLOOKUP((CONCATENATE(ROUND(C410,0),"-",ROUND(B410-0.1,1))),BW_2021_04_19!A:K,11,FALSE))),VLOOKUP(A410,BW_2021_04_19!A:K,11,FALSE))</f>
        <v>2284969.8080416801</v>
      </c>
      <c r="N410" s="16">
        <f t="shared" si="192"/>
        <v>2284969.8080416801</v>
      </c>
      <c r="O410" s="16">
        <f t="shared" si="193"/>
        <v>394998</v>
      </c>
      <c r="P410" s="16">
        <f>IF(O410="0","0",O410*1000/Proben_Infos!$J$3*Proben_Infos!$K$3*(0.05/Proben_Infos!$L$3)*(0.001/Proben_Infos!$M$3))</f>
        <v>1579992</v>
      </c>
      <c r="Q410" s="16">
        <f>ROUND(100/Proben_Infos!$H$3*P410,0)</f>
        <v>36</v>
      </c>
      <c r="R410" s="16">
        <f>B410+Proben_Infos!$D$3</f>
        <v>30.7760329792211</v>
      </c>
      <c r="S410" s="16" t="str">
        <f t="shared" si="194"/>
        <v>83-30.8</v>
      </c>
      <c r="T410" s="16">
        <f t="shared" si="195"/>
        <v>5981</v>
      </c>
      <c r="U410" s="16">
        <f>F410+Proben_Infos!$G$3</f>
        <v>2992.29225956664</v>
      </c>
      <c r="V410" s="16">
        <f t="shared" si="196"/>
        <v>61.2</v>
      </c>
      <c r="W410" s="16" t="str">
        <f t="shared" si="197"/>
        <v>GC_PBMZ_83_RI_2992</v>
      </c>
      <c r="X410" s="16">
        <f>Proben_Infos!$A$3</f>
        <v>72100736</v>
      </c>
      <c r="Y410" s="16" t="str">
        <f>IF(ISNA(VLOOKUP(D410,Proben_Infos!C:E,3,0)),"",VLOOKUP(D410,Proben_Infos!C:E,3,0))</f>
        <v/>
      </c>
      <c r="Z410" s="16" t="str">
        <f t="shared" si="198"/>
        <v>83-30.8</v>
      </c>
      <c r="AA410" s="16" t="str">
        <f t="shared" si="199"/>
        <v>83-30.9</v>
      </c>
      <c r="AB410" s="16" t="str">
        <f t="shared" si="200"/>
        <v>83-30.7</v>
      </c>
      <c r="AC410" s="16" t="str">
        <f t="shared" si="201"/>
        <v>83-31</v>
      </c>
      <c r="AD410" s="16" t="str">
        <f t="shared" si="202"/>
        <v>83-30.6</v>
      </c>
      <c r="AE410" s="16">
        <f t="shared" si="203"/>
        <v>36</v>
      </c>
      <c r="AF410" s="16" t="str">
        <f t="shared" si="204"/>
        <v>GC_PBMZ_83_RI_2992</v>
      </c>
      <c r="AG410" s="16" t="str">
        <f t="shared" si="205"/>
        <v/>
      </c>
      <c r="AH410" s="16" t="str">
        <f t="shared" si="206"/>
        <v/>
      </c>
      <c r="AI410" s="16" t="str">
        <f>IF(ISNA(VLOOKUP(D410,Proben_Infos!L:O,3,0)),"",VLOOKUP(D410,Proben_Infos!L:O,3,0))</f>
        <v/>
      </c>
      <c r="AJ410" s="16" t="str">
        <f t="shared" si="207"/>
        <v/>
      </c>
      <c r="AK410" s="16">
        <f t="shared" si="208"/>
        <v>5</v>
      </c>
      <c r="AL410" s="16">
        <f t="shared" si="209"/>
        <v>4</v>
      </c>
      <c r="AM410" s="16">
        <f t="shared" si="213"/>
        <v>3</v>
      </c>
      <c r="AN410" s="16">
        <f t="shared" si="210"/>
        <v>2</v>
      </c>
      <c r="AO410" s="16">
        <f t="shared" si="211"/>
        <v>5</v>
      </c>
      <c r="AP410" s="16">
        <f t="shared" si="214"/>
        <v>5</v>
      </c>
    </row>
    <row r="411" spans="1:42" x14ac:dyDescent="0.25">
      <c r="A411" s="16" t="str">
        <f t="shared" si="212"/>
        <v>371-30.8</v>
      </c>
      <c r="B411" s="2">
        <v>30.791864766286199</v>
      </c>
      <c r="C411" s="2">
        <v>370.99996948242199</v>
      </c>
      <c r="D411" s="2" t="s">
        <v>1726</v>
      </c>
      <c r="E411" s="2">
        <v>2397</v>
      </c>
      <c r="F411" s="2">
        <v>2994.32534700308</v>
      </c>
      <c r="G411" s="2">
        <v>58.518193668700597</v>
      </c>
      <c r="H411" s="2" t="s">
        <v>1727</v>
      </c>
      <c r="I411" s="2" t="s">
        <v>1728</v>
      </c>
      <c r="J411" s="2" t="s">
        <v>5</v>
      </c>
      <c r="K411" s="2">
        <v>54599.120799651697</v>
      </c>
      <c r="L411" s="2">
        <v>18381.8324023198</v>
      </c>
      <c r="M411" s="16" t="str">
        <f>IF(ISERROR(VLOOKUP(A411,BW_2021_04_19!A:K,11,FALSE))=TRUE,(IF(ISERROR(VLOOKUP((CONCATENATE(ROUND(C411,0),"-",ROUND(B411-0.1,1))),BW_2021_04_19!A:K,11,FALSE))=TRUE,(IF(ISERROR(VLOOKUP((CONCATENATE(ROUND(C411,0),"-",ROUND(B411+0.1,1))),BW_2021_04_19!A:K,11,FALSE))=TRUE,(IF(ISERROR(VLOOKUP((CONCATENATE(ROUND(C411,0),"-",ROUND(B411-0.2,1))),BW_2021_04_19!A:K,11,FALSE))=TRUE, (IF(ISERROR(VLOOKUP((CONCATENATE(ROUND(C411,0),"-",ROUND(B411+0.2,1))),BW_2021_04_19!A:K,11,FALSE))=TRUE,"0",VLOOKUP((CONCATENATE(ROUND(C411,0),"-",ROUND(B411+0.2,1))),BW_2021_04_19!A:K,11,FALSE))),VLOOKUP((CONCATENATE(ROUND(C411,0),"-",ROUND(B411-0.2,1))),BW_2021_04_19!A:K,11,FALSE))),VLOOKUP((CONCATENATE(ROUND(C411,0),"-",ROUND(B411+0.1,1))),BW_2021_04_19!A:K,11,FALSE))),VLOOKUP((CONCATENATE(ROUND(C411,0),"-",ROUND(B411-0.1,1))),BW_2021_04_19!A:K,11,FALSE))),VLOOKUP(A411,BW_2021_04_19!A:K,11,FALSE))</f>
        <v>0</v>
      </c>
      <c r="N411" s="16" t="str">
        <f t="shared" si="192"/>
        <v>0</v>
      </c>
      <c r="O411" s="16">
        <f t="shared" si="193"/>
        <v>54599</v>
      </c>
      <c r="P411" s="16">
        <f>IF(O411="0","0",O411*1000/Proben_Infos!$J$3*Proben_Infos!$K$3*(0.05/Proben_Infos!$L$3)*(0.001/Proben_Infos!$M$3))</f>
        <v>218396</v>
      </c>
      <c r="Q411" s="16">
        <f>ROUND(100/Proben_Infos!$H$3*P411,0)</f>
        <v>5</v>
      </c>
      <c r="R411" s="16">
        <f>B411+Proben_Infos!$D$3</f>
        <v>30.7839647662862</v>
      </c>
      <c r="S411" s="16" t="str">
        <f t="shared" si="194"/>
        <v>371-30.8</v>
      </c>
      <c r="T411" s="16">
        <f t="shared" si="195"/>
        <v>2397</v>
      </c>
      <c r="U411" s="16">
        <f>F411+Proben_Infos!$G$3</f>
        <v>2993.32534700308</v>
      </c>
      <c r="V411" s="16">
        <f t="shared" si="196"/>
        <v>58.5</v>
      </c>
      <c r="W411" s="16" t="str">
        <f t="shared" si="197"/>
        <v>GC_PBMZ_371_RI_2993</v>
      </c>
      <c r="X411" s="16">
        <f>Proben_Infos!$A$3</f>
        <v>72100736</v>
      </c>
      <c r="Y411" s="16" t="str">
        <f>IF(ISNA(VLOOKUP(D411,Proben_Infos!C:E,3,0)),"",VLOOKUP(D411,Proben_Infos!C:E,3,0))</f>
        <v/>
      </c>
      <c r="Z411" s="16" t="str">
        <f t="shared" si="198"/>
        <v>371-30.8</v>
      </c>
      <c r="AA411" s="16" t="str">
        <f t="shared" si="199"/>
        <v>371-30.9</v>
      </c>
      <c r="AB411" s="16" t="str">
        <f t="shared" si="200"/>
        <v>371-30.7</v>
      </c>
      <c r="AC411" s="16" t="str">
        <f t="shared" si="201"/>
        <v>371-31</v>
      </c>
      <c r="AD411" s="16" t="str">
        <f t="shared" si="202"/>
        <v>371-30.6</v>
      </c>
      <c r="AE411" s="16">
        <f t="shared" si="203"/>
        <v>5</v>
      </c>
      <c r="AF411" s="16" t="str">
        <f t="shared" si="204"/>
        <v>GC_PBMZ_371_RI_2993</v>
      </c>
      <c r="AG411" s="16" t="str">
        <f t="shared" si="205"/>
        <v/>
      </c>
      <c r="AH411" s="16" t="str">
        <f t="shared" si="206"/>
        <v/>
      </c>
      <c r="AI411" s="16" t="str">
        <f>IF(ISNA(VLOOKUP(D411,Proben_Infos!L:O,3,0)),"",VLOOKUP(D411,Proben_Infos!L:O,3,0))</f>
        <v/>
      </c>
      <c r="AJ411" s="16" t="str">
        <f t="shared" si="207"/>
        <v/>
      </c>
      <c r="AK411" s="16">
        <f t="shared" si="208"/>
        <v>5</v>
      </c>
      <c r="AL411" s="16">
        <f t="shared" si="209"/>
        <v>4</v>
      </c>
      <c r="AM411" s="16">
        <f t="shared" si="213"/>
        <v>3</v>
      </c>
      <c r="AN411" s="16">
        <f t="shared" si="210"/>
        <v>2</v>
      </c>
      <c r="AO411" s="16">
        <f t="shared" si="211"/>
        <v>5</v>
      </c>
      <c r="AP411" s="16">
        <f t="shared" si="214"/>
        <v>5</v>
      </c>
    </row>
    <row r="412" spans="1:42" x14ac:dyDescent="0.25">
      <c r="A412" s="16" t="str">
        <f t="shared" si="212"/>
        <v>94-30.9</v>
      </c>
      <c r="B412" s="2">
        <v>30.870996367039002</v>
      </c>
      <c r="C412" s="2">
        <v>94.099998474121094</v>
      </c>
      <c r="D412" s="2" t="s">
        <v>366</v>
      </c>
      <c r="E412" s="2">
        <v>1733</v>
      </c>
      <c r="F412" s="2">
        <v>3004.6319603667398</v>
      </c>
      <c r="G412" s="2">
        <v>60.761795520607897</v>
      </c>
      <c r="H412" s="2" t="s">
        <v>367</v>
      </c>
      <c r="I412" s="2" t="s">
        <v>368</v>
      </c>
      <c r="J412" s="2" t="s">
        <v>5</v>
      </c>
      <c r="K412" s="2">
        <v>396456.30983177898</v>
      </c>
      <c r="L412" s="2">
        <v>260393.66345592</v>
      </c>
      <c r="M412" s="16" t="str">
        <f>IF(ISERROR(VLOOKUP(A412,BW_2021_04_19!A:K,11,FALSE))=TRUE,(IF(ISERROR(VLOOKUP((CONCATENATE(ROUND(C412,0),"-",ROUND(B412-0.1,1))),BW_2021_04_19!A:K,11,FALSE))=TRUE,(IF(ISERROR(VLOOKUP((CONCATENATE(ROUND(C412,0),"-",ROUND(B412+0.1,1))),BW_2021_04_19!A:K,11,FALSE))=TRUE,(IF(ISERROR(VLOOKUP((CONCATENATE(ROUND(C412,0),"-",ROUND(B412-0.2,1))),BW_2021_04_19!A:K,11,FALSE))=TRUE, (IF(ISERROR(VLOOKUP((CONCATENATE(ROUND(C412,0),"-",ROUND(B412+0.2,1))),BW_2021_04_19!A:K,11,FALSE))=TRUE,"0",VLOOKUP((CONCATENATE(ROUND(C412,0),"-",ROUND(B412+0.2,1))),BW_2021_04_19!A:K,11,FALSE))),VLOOKUP((CONCATENATE(ROUND(C412,0),"-",ROUND(B412-0.2,1))),BW_2021_04_19!A:K,11,FALSE))),VLOOKUP((CONCATENATE(ROUND(C412,0),"-",ROUND(B412+0.1,1))),BW_2021_04_19!A:K,11,FALSE))),VLOOKUP((CONCATENATE(ROUND(C412,0),"-",ROUND(B412-0.1,1))),BW_2021_04_19!A:K,11,FALSE))),VLOOKUP(A412,BW_2021_04_19!A:K,11,FALSE))</f>
        <v>0</v>
      </c>
      <c r="N412" s="16" t="str">
        <f t="shared" si="192"/>
        <v>0</v>
      </c>
      <c r="O412" s="16">
        <f t="shared" si="193"/>
        <v>396456</v>
      </c>
      <c r="P412" s="16">
        <f>IF(O412="0","0",O412*1000/Proben_Infos!$J$3*Proben_Infos!$K$3*(0.05/Proben_Infos!$L$3)*(0.001/Proben_Infos!$M$3))</f>
        <v>1585824</v>
      </c>
      <c r="Q412" s="16">
        <f>ROUND(100/Proben_Infos!$H$3*P412,0)</f>
        <v>36</v>
      </c>
      <c r="R412" s="16">
        <f>B412+Proben_Infos!$D$3</f>
        <v>30.863096367039002</v>
      </c>
      <c r="S412" s="16" t="str">
        <f t="shared" si="194"/>
        <v>94-30.9</v>
      </c>
      <c r="T412" s="16">
        <f t="shared" si="195"/>
        <v>1733</v>
      </c>
      <c r="U412" s="16">
        <f>F412+Proben_Infos!$G$3</f>
        <v>3003.6319603667398</v>
      </c>
      <c r="V412" s="16">
        <f t="shared" si="196"/>
        <v>60.8</v>
      </c>
      <c r="W412" s="16" t="str">
        <f t="shared" si="197"/>
        <v>GC_PBMZ_94_RI_3004</v>
      </c>
      <c r="X412" s="16">
        <f>Proben_Infos!$A$3</f>
        <v>72100736</v>
      </c>
      <c r="Y412" s="16" t="str">
        <f>IF(ISNA(VLOOKUP(D412,Proben_Infos!C:E,3,0)),"",VLOOKUP(D412,Proben_Infos!C:E,3,0))</f>
        <v/>
      </c>
      <c r="Z412" s="16" t="str">
        <f t="shared" si="198"/>
        <v>94-30.9</v>
      </c>
      <c r="AA412" s="16" t="str">
        <f t="shared" si="199"/>
        <v>94-31</v>
      </c>
      <c r="AB412" s="16" t="str">
        <f t="shared" si="200"/>
        <v>94-30.8</v>
      </c>
      <c r="AC412" s="16" t="str">
        <f t="shared" si="201"/>
        <v>94-31.1</v>
      </c>
      <c r="AD412" s="16" t="str">
        <f t="shared" si="202"/>
        <v>94-30.7</v>
      </c>
      <c r="AE412" s="16">
        <f t="shared" si="203"/>
        <v>36</v>
      </c>
      <c r="AF412" s="16" t="str">
        <f t="shared" si="204"/>
        <v>GC_PBMZ_94_RI_3004</v>
      </c>
      <c r="AG412" s="16" t="str">
        <f t="shared" si="205"/>
        <v/>
      </c>
      <c r="AH412" s="16" t="str">
        <f t="shared" si="206"/>
        <v/>
      </c>
      <c r="AI412" s="16" t="str">
        <f>IF(ISNA(VLOOKUP(D412,Proben_Infos!L:O,3,0)),"",VLOOKUP(D412,Proben_Infos!L:O,3,0))</f>
        <v/>
      </c>
      <c r="AJ412" s="16" t="str">
        <f t="shared" si="207"/>
        <v/>
      </c>
      <c r="AK412" s="16">
        <f t="shared" si="208"/>
        <v>5</v>
      </c>
      <c r="AL412" s="16">
        <f t="shared" si="209"/>
        <v>4</v>
      </c>
      <c r="AM412" s="16">
        <f t="shared" si="213"/>
        <v>3</v>
      </c>
      <c r="AN412" s="16">
        <f t="shared" si="210"/>
        <v>2</v>
      </c>
      <c r="AO412" s="16">
        <f t="shared" si="211"/>
        <v>5</v>
      </c>
      <c r="AP412" s="16">
        <f t="shared" si="214"/>
        <v>5</v>
      </c>
    </row>
    <row r="413" spans="1:42" x14ac:dyDescent="0.25">
      <c r="A413" s="16" t="str">
        <f t="shared" si="212"/>
        <v>248-30.9</v>
      </c>
      <c r="B413" s="2">
        <v>30.910484445514999</v>
      </c>
      <c r="C413" s="2">
        <v>248.10000610351599</v>
      </c>
      <c r="D413" s="2" t="s">
        <v>1729</v>
      </c>
      <c r="E413" s="2">
        <v>2110</v>
      </c>
      <c r="F413" s="2">
        <v>3009.77514404372</v>
      </c>
      <c r="G413" s="2">
        <v>53.400852892016601</v>
      </c>
      <c r="H413" s="2" t="s">
        <v>1730</v>
      </c>
      <c r="I413" s="2" t="s">
        <v>1731</v>
      </c>
      <c r="J413" s="2" t="s">
        <v>5</v>
      </c>
      <c r="K413" s="2">
        <v>114459.394346677</v>
      </c>
      <c r="L413" s="2">
        <v>2755.6331181178198</v>
      </c>
      <c r="M413" s="16" t="str">
        <f>IF(ISERROR(VLOOKUP(A413,BW_2021_04_19!A:K,11,FALSE))=TRUE,(IF(ISERROR(VLOOKUP((CONCATENATE(ROUND(C413,0),"-",ROUND(B413-0.1,1))),BW_2021_04_19!A:K,11,FALSE))=TRUE,(IF(ISERROR(VLOOKUP((CONCATENATE(ROUND(C413,0),"-",ROUND(B413+0.1,1))),BW_2021_04_19!A:K,11,FALSE))=TRUE,(IF(ISERROR(VLOOKUP((CONCATENATE(ROUND(C413,0),"-",ROUND(B413-0.2,1))),BW_2021_04_19!A:K,11,FALSE))=TRUE, (IF(ISERROR(VLOOKUP((CONCATENATE(ROUND(C413,0),"-",ROUND(B413+0.2,1))),BW_2021_04_19!A:K,11,FALSE))=TRUE,"0",VLOOKUP((CONCATENATE(ROUND(C413,0),"-",ROUND(B413+0.2,1))),BW_2021_04_19!A:K,11,FALSE))),VLOOKUP((CONCATENATE(ROUND(C413,0),"-",ROUND(B413-0.2,1))),BW_2021_04_19!A:K,11,FALSE))),VLOOKUP((CONCATENATE(ROUND(C413,0),"-",ROUND(B413+0.1,1))),BW_2021_04_19!A:K,11,FALSE))),VLOOKUP((CONCATENATE(ROUND(C413,0),"-",ROUND(B413-0.1,1))),BW_2021_04_19!A:K,11,FALSE))),VLOOKUP(A413,BW_2021_04_19!A:K,11,FALSE))</f>
        <v>0</v>
      </c>
      <c r="N413" s="16" t="str">
        <f t="shared" si="192"/>
        <v>0</v>
      </c>
      <c r="O413" s="16">
        <f t="shared" si="193"/>
        <v>114459</v>
      </c>
      <c r="P413" s="16">
        <f>IF(O413="0","0",O413*1000/Proben_Infos!$J$3*Proben_Infos!$K$3*(0.05/Proben_Infos!$L$3)*(0.001/Proben_Infos!$M$3))</f>
        <v>457836</v>
      </c>
      <c r="Q413" s="16">
        <f>ROUND(100/Proben_Infos!$H$3*P413,0)</f>
        <v>10</v>
      </c>
      <c r="R413" s="16">
        <f>B413+Proben_Infos!$D$3</f>
        <v>30.902584445515</v>
      </c>
      <c r="S413" s="16" t="str">
        <f t="shared" si="194"/>
        <v>248-30.9</v>
      </c>
      <c r="T413" s="16">
        <f t="shared" si="195"/>
        <v>2110</v>
      </c>
      <c r="U413" s="16">
        <f>F413+Proben_Infos!$G$3</f>
        <v>3008.77514404372</v>
      </c>
      <c r="V413" s="16">
        <f t="shared" si="196"/>
        <v>53.4</v>
      </c>
      <c r="W413" s="16" t="str">
        <f t="shared" si="197"/>
        <v>GC_PBMZ_248_RI_3009</v>
      </c>
      <c r="X413" s="16">
        <f>Proben_Infos!$A$3</f>
        <v>72100736</v>
      </c>
      <c r="Y413" s="16" t="str">
        <f>IF(ISNA(VLOOKUP(D413,Proben_Infos!C:E,3,0)),"",VLOOKUP(D413,Proben_Infos!C:E,3,0))</f>
        <v/>
      </c>
      <c r="Z413" s="16" t="str">
        <f t="shared" si="198"/>
        <v>248-30.9</v>
      </c>
      <c r="AA413" s="16" t="str">
        <f t="shared" si="199"/>
        <v>248-31</v>
      </c>
      <c r="AB413" s="16" t="str">
        <f t="shared" si="200"/>
        <v>248-30.8</v>
      </c>
      <c r="AC413" s="16" t="str">
        <f t="shared" si="201"/>
        <v>248-31.1</v>
      </c>
      <c r="AD413" s="16" t="str">
        <f t="shared" si="202"/>
        <v>248-30.7</v>
      </c>
      <c r="AE413" s="16">
        <f t="shared" si="203"/>
        <v>10</v>
      </c>
      <c r="AF413" s="16" t="str">
        <f t="shared" si="204"/>
        <v>GC_PBMZ_248_RI_3009</v>
      </c>
      <c r="AG413" s="16" t="str">
        <f t="shared" si="205"/>
        <v/>
      </c>
      <c r="AH413" s="16" t="str">
        <f t="shared" si="206"/>
        <v/>
      </c>
      <c r="AI413" s="16" t="str">
        <f>IF(ISNA(VLOOKUP(D413,Proben_Infos!L:O,3,0)),"",VLOOKUP(D413,Proben_Infos!L:O,3,0))</f>
        <v/>
      </c>
      <c r="AJ413" s="16" t="str">
        <f t="shared" si="207"/>
        <v/>
      </c>
      <c r="AK413" s="16">
        <f t="shared" si="208"/>
        <v>5</v>
      </c>
      <c r="AL413" s="16">
        <f t="shared" si="209"/>
        <v>4</v>
      </c>
      <c r="AM413" s="16">
        <f t="shared" si="213"/>
        <v>3</v>
      </c>
      <c r="AN413" s="16">
        <f t="shared" si="210"/>
        <v>2</v>
      </c>
      <c r="AO413" s="16">
        <f t="shared" si="211"/>
        <v>5</v>
      </c>
      <c r="AP413" s="16">
        <f t="shared" si="214"/>
        <v>5</v>
      </c>
    </row>
    <row r="414" spans="1:42" x14ac:dyDescent="0.25">
      <c r="A414" s="16" t="str">
        <f t="shared" si="212"/>
        <v>341-31.1</v>
      </c>
      <c r="B414" s="2">
        <v>31.118627001165098</v>
      </c>
      <c r="C414" s="2">
        <v>341</v>
      </c>
      <c r="D414" s="2" t="s">
        <v>852</v>
      </c>
      <c r="E414" s="2">
        <v>2293</v>
      </c>
      <c r="F414" s="2">
        <v>3036.8849816459001</v>
      </c>
      <c r="G414" s="2">
        <v>61.6472390384397</v>
      </c>
      <c r="H414" s="2" t="s">
        <v>853</v>
      </c>
      <c r="I414" s="2" t="s">
        <v>854</v>
      </c>
      <c r="J414" s="2" t="s">
        <v>5</v>
      </c>
      <c r="K414" s="2">
        <v>40401.179222780302</v>
      </c>
      <c r="L414" s="2">
        <v>25208.254586181101</v>
      </c>
      <c r="M414" s="16" t="str">
        <f>IF(ISERROR(VLOOKUP(A414,BW_2021_04_19!A:K,11,FALSE))=TRUE,(IF(ISERROR(VLOOKUP((CONCATENATE(ROUND(C414,0),"-",ROUND(B414-0.1,1))),BW_2021_04_19!A:K,11,FALSE))=TRUE,(IF(ISERROR(VLOOKUP((CONCATENATE(ROUND(C414,0),"-",ROUND(B414+0.1,1))),BW_2021_04_19!A:K,11,FALSE))=TRUE,(IF(ISERROR(VLOOKUP((CONCATENATE(ROUND(C414,0),"-",ROUND(B414-0.2,1))),BW_2021_04_19!A:K,11,FALSE))=TRUE, (IF(ISERROR(VLOOKUP((CONCATENATE(ROUND(C414,0),"-",ROUND(B414+0.2,1))),BW_2021_04_19!A:K,11,FALSE))=TRUE,"0",VLOOKUP((CONCATENATE(ROUND(C414,0),"-",ROUND(B414+0.2,1))),BW_2021_04_19!A:K,11,FALSE))),VLOOKUP((CONCATENATE(ROUND(C414,0),"-",ROUND(B414-0.2,1))),BW_2021_04_19!A:K,11,FALSE))),VLOOKUP((CONCATENATE(ROUND(C414,0),"-",ROUND(B414+0.1,1))),BW_2021_04_19!A:K,11,FALSE))),VLOOKUP((CONCATENATE(ROUND(C414,0),"-",ROUND(B414-0.1,1))),BW_2021_04_19!A:K,11,FALSE))),VLOOKUP(A414,BW_2021_04_19!A:K,11,FALSE))</f>
        <v>0</v>
      </c>
      <c r="N414" s="16" t="str">
        <f t="shared" si="192"/>
        <v>0</v>
      </c>
      <c r="O414" s="16">
        <f t="shared" si="193"/>
        <v>40401</v>
      </c>
      <c r="P414" s="16">
        <f>IF(O414="0","0",O414*1000/Proben_Infos!$J$3*Proben_Infos!$K$3*(0.05/Proben_Infos!$L$3)*(0.001/Proben_Infos!$M$3))</f>
        <v>161604</v>
      </c>
      <c r="Q414" s="16">
        <f>ROUND(100/Proben_Infos!$H$3*P414,0)</f>
        <v>4</v>
      </c>
      <c r="R414" s="16">
        <f>B414+Proben_Infos!$D$3</f>
        <v>31.110727001165099</v>
      </c>
      <c r="S414" s="16" t="str">
        <f t="shared" si="194"/>
        <v>341-31.1</v>
      </c>
      <c r="T414" s="16">
        <f t="shared" si="195"/>
        <v>2293</v>
      </c>
      <c r="U414" s="16">
        <f>F414+Proben_Infos!$G$3</f>
        <v>3035.8849816459001</v>
      </c>
      <c r="V414" s="16">
        <f t="shared" si="196"/>
        <v>61.6</v>
      </c>
      <c r="W414" s="16" t="str">
        <f t="shared" si="197"/>
        <v>GC_PBMZ_341_RI_3036</v>
      </c>
      <c r="X414" s="16">
        <f>Proben_Infos!$A$3</f>
        <v>72100736</v>
      </c>
      <c r="Y414" s="16" t="str">
        <f>IF(ISNA(VLOOKUP(D414,Proben_Infos!C:E,3,0)),"",VLOOKUP(D414,Proben_Infos!C:E,3,0))</f>
        <v/>
      </c>
      <c r="Z414" s="16" t="str">
        <f t="shared" si="198"/>
        <v>341-31.1</v>
      </c>
      <c r="AA414" s="16" t="str">
        <f t="shared" si="199"/>
        <v>341-31.2</v>
      </c>
      <c r="AB414" s="16" t="str">
        <f t="shared" si="200"/>
        <v>341-31</v>
      </c>
      <c r="AC414" s="16" t="str">
        <f t="shared" si="201"/>
        <v>341-31.3</v>
      </c>
      <c r="AD414" s="16" t="str">
        <f t="shared" si="202"/>
        <v>341-30.9</v>
      </c>
      <c r="AE414" s="16">
        <f t="shared" si="203"/>
        <v>4</v>
      </c>
      <c r="AF414" s="16" t="str">
        <f t="shared" si="204"/>
        <v>GC_PBMZ_341_RI_3036</v>
      </c>
      <c r="AG414" s="16" t="str">
        <f t="shared" si="205"/>
        <v/>
      </c>
      <c r="AH414" s="16" t="str">
        <f t="shared" si="206"/>
        <v/>
      </c>
      <c r="AI414" s="16" t="str">
        <f>IF(ISNA(VLOOKUP(D414,Proben_Infos!L:O,3,0)),"",VLOOKUP(D414,Proben_Infos!L:O,3,0))</f>
        <v/>
      </c>
      <c r="AJ414" s="16" t="str">
        <f t="shared" si="207"/>
        <v/>
      </c>
      <c r="AK414" s="16">
        <f t="shared" si="208"/>
        <v>5</v>
      </c>
      <c r="AL414" s="16">
        <f t="shared" si="209"/>
        <v>4</v>
      </c>
      <c r="AM414" s="16">
        <f t="shared" si="213"/>
        <v>3</v>
      </c>
      <c r="AN414" s="16">
        <f t="shared" si="210"/>
        <v>2</v>
      </c>
      <c r="AO414" s="16">
        <f t="shared" si="211"/>
        <v>5</v>
      </c>
      <c r="AP414" s="16">
        <f t="shared" si="214"/>
        <v>5</v>
      </c>
    </row>
    <row r="415" spans="1:42" x14ac:dyDescent="0.25">
      <c r="A415" s="16" t="str">
        <f t="shared" si="212"/>
        <v>73-31.2</v>
      </c>
      <c r="B415" s="2">
        <v>31.162485283134501</v>
      </c>
      <c r="C415" s="2">
        <v>73.099998474121094</v>
      </c>
      <c r="D415" s="2">
        <v>899352</v>
      </c>
      <c r="E415" s="2">
        <v>1057</v>
      </c>
      <c r="F415" s="2">
        <v>3042.5973689949801</v>
      </c>
      <c r="G415" s="2">
        <v>50.960197335471697</v>
      </c>
      <c r="H415" s="2" t="s">
        <v>1732</v>
      </c>
      <c r="I415" s="2" t="s">
        <v>752</v>
      </c>
      <c r="J415" s="2" t="s">
        <v>5</v>
      </c>
      <c r="K415" s="2">
        <v>149007.49146100201</v>
      </c>
      <c r="L415" s="2">
        <v>42910.252738895499</v>
      </c>
      <c r="M415" s="16" t="str">
        <f>IF(ISERROR(VLOOKUP(A415,BW_2021_04_19!A:K,11,FALSE))=TRUE,(IF(ISERROR(VLOOKUP((CONCATENATE(ROUND(C415,0),"-",ROUND(B415-0.1,1))),BW_2021_04_19!A:K,11,FALSE))=TRUE,(IF(ISERROR(VLOOKUP((CONCATENATE(ROUND(C415,0),"-",ROUND(B415+0.1,1))),BW_2021_04_19!A:K,11,FALSE))=TRUE,(IF(ISERROR(VLOOKUP((CONCATENATE(ROUND(C415,0),"-",ROUND(B415-0.2,1))),BW_2021_04_19!A:K,11,FALSE))=TRUE, (IF(ISERROR(VLOOKUP((CONCATENATE(ROUND(C415,0),"-",ROUND(B415+0.2,1))),BW_2021_04_19!A:K,11,FALSE))=TRUE,"0",VLOOKUP((CONCATENATE(ROUND(C415,0),"-",ROUND(B415+0.2,1))),BW_2021_04_19!A:K,11,FALSE))),VLOOKUP((CONCATENATE(ROUND(C415,0),"-",ROUND(B415-0.2,1))),BW_2021_04_19!A:K,11,FALSE))),VLOOKUP((CONCATENATE(ROUND(C415,0),"-",ROUND(B415+0.1,1))),BW_2021_04_19!A:K,11,FALSE))),VLOOKUP((CONCATENATE(ROUND(C415,0),"-",ROUND(B415-0.1,1))),BW_2021_04_19!A:K,11,FALSE))),VLOOKUP(A415,BW_2021_04_19!A:K,11,FALSE))</f>
        <v>0</v>
      </c>
      <c r="N415" s="16" t="str">
        <f t="shared" si="192"/>
        <v>0</v>
      </c>
      <c r="O415" s="16">
        <f t="shared" si="193"/>
        <v>149007</v>
      </c>
      <c r="P415" s="16">
        <f>IF(O415="0","0",O415*1000/Proben_Infos!$J$3*Proben_Infos!$K$3*(0.05/Proben_Infos!$L$3)*(0.001/Proben_Infos!$M$3))</f>
        <v>596028</v>
      </c>
      <c r="Q415" s="16">
        <f>ROUND(100/Proben_Infos!$H$3*P415,0)</f>
        <v>13</v>
      </c>
      <c r="R415" s="16">
        <f>B415+Proben_Infos!$D$3</f>
        <v>31.154585283134502</v>
      </c>
      <c r="S415" s="16" t="str">
        <f t="shared" si="194"/>
        <v>73-31.2</v>
      </c>
      <c r="T415" s="16">
        <f t="shared" si="195"/>
        <v>1057</v>
      </c>
      <c r="U415" s="16">
        <f>F415+Proben_Infos!$G$3</f>
        <v>3041.5973689949801</v>
      </c>
      <c r="V415" s="16">
        <f t="shared" si="196"/>
        <v>51</v>
      </c>
      <c r="W415" s="16" t="str">
        <f t="shared" si="197"/>
        <v>GC_PBMZ_73_RI_3042</v>
      </c>
      <c r="X415" s="16">
        <f>Proben_Infos!$A$3</f>
        <v>72100736</v>
      </c>
      <c r="Y415" s="16" t="str">
        <f>IF(ISNA(VLOOKUP(D415,Proben_Infos!C:E,3,0)),"",VLOOKUP(D415,Proben_Infos!C:E,3,0))</f>
        <v/>
      </c>
      <c r="Z415" s="16" t="str">
        <f t="shared" si="198"/>
        <v>73-31.2</v>
      </c>
      <c r="AA415" s="16" t="str">
        <f t="shared" si="199"/>
        <v>73-31.3</v>
      </c>
      <c r="AB415" s="16" t="str">
        <f t="shared" si="200"/>
        <v>73-31.1</v>
      </c>
      <c r="AC415" s="16" t="str">
        <f t="shared" si="201"/>
        <v>73-31.4</v>
      </c>
      <c r="AD415" s="16" t="str">
        <f t="shared" si="202"/>
        <v>73-31</v>
      </c>
      <c r="AE415" s="16">
        <f t="shared" si="203"/>
        <v>13</v>
      </c>
      <c r="AF415" s="16" t="str">
        <f t="shared" si="204"/>
        <v>GC_PBMZ_73_RI_3042</v>
      </c>
      <c r="AG415" s="16" t="str">
        <f t="shared" si="205"/>
        <v/>
      </c>
      <c r="AH415" s="16" t="str">
        <f t="shared" si="206"/>
        <v/>
      </c>
      <c r="AI415" s="16" t="str">
        <f>IF(ISNA(VLOOKUP(D415,Proben_Infos!L:O,3,0)),"",VLOOKUP(D415,Proben_Infos!L:O,3,0))</f>
        <v/>
      </c>
      <c r="AJ415" s="16" t="str">
        <f t="shared" si="207"/>
        <v/>
      </c>
      <c r="AK415" s="16">
        <f t="shared" si="208"/>
        <v>5</v>
      </c>
      <c r="AL415" s="16">
        <f t="shared" si="209"/>
        <v>4</v>
      </c>
      <c r="AM415" s="16">
        <f t="shared" si="213"/>
        <v>3</v>
      </c>
      <c r="AN415" s="16">
        <f t="shared" si="210"/>
        <v>2</v>
      </c>
      <c r="AO415" s="16">
        <f t="shared" si="211"/>
        <v>5</v>
      </c>
      <c r="AP415" s="16">
        <f t="shared" si="214"/>
        <v>5</v>
      </c>
    </row>
    <row r="416" spans="1:42" x14ac:dyDescent="0.25">
      <c r="A416" s="16" t="str">
        <f t="shared" si="212"/>
        <v>355-31.6</v>
      </c>
      <c r="B416" s="2">
        <v>31.632507411713199</v>
      </c>
      <c r="C416" s="2">
        <v>354.99996948242199</v>
      </c>
      <c r="D416" s="2" t="s">
        <v>1930</v>
      </c>
      <c r="E416" s="2">
        <v>1671</v>
      </c>
      <c r="F416" s="2">
        <v>3103.8161021627302</v>
      </c>
      <c r="G416" s="2">
        <v>62.078778769847801</v>
      </c>
      <c r="H416" s="2" t="s">
        <v>1931</v>
      </c>
      <c r="I416" s="2" t="s">
        <v>1932</v>
      </c>
      <c r="J416" s="2" t="s">
        <v>5</v>
      </c>
      <c r="K416" s="2">
        <v>99162.914031622699</v>
      </c>
      <c r="L416" s="2">
        <v>51931.936890180099</v>
      </c>
      <c r="M416" s="16" t="str">
        <f>IF(ISERROR(VLOOKUP(A416,BW_2021_04_19!A:K,11,FALSE))=TRUE,(IF(ISERROR(VLOOKUP((CONCATENATE(ROUND(C416,0),"-",ROUND(B416-0.1,1))),BW_2021_04_19!A:K,11,FALSE))=TRUE,(IF(ISERROR(VLOOKUP((CONCATENATE(ROUND(C416,0),"-",ROUND(B416+0.1,1))),BW_2021_04_19!A:K,11,FALSE))=TRUE,(IF(ISERROR(VLOOKUP((CONCATENATE(ROUND(C416,0),"-",ROUND(B416-0.2,1))),BW_2021_04_19!A:K,11,FALSE))=TRUE, (IF(ISERROR(VLOOKUP((CONCATENATE(ROUND(C416,0),"-",ROUND(B416+0.2,1))),BW_2021_04_19!A:K,11,FALSE))=TRUE,"0",VLOOKUP((CONCATENATE(ROUND(C416,0),"-",ROUND(B416+0.2,1))),BW_2021_04_19!A:K,11,FALSE))),VLOOKUP((CONCATENATE(ROUND(C416,0),"-",ROUND(B416-0.2,1))),BW_2021_04_19!A:K,11,FALSE))),VLOOKUP((CONCATENATE(ROUND(C416,0),"-",ROUND(B416+0.1,1))),BW_2021_04_19!A:K,11,FALSE))),VLOOKUP((CONCATENATE(ROUND(C416,0),"-",ROUND(B416-0.1,1))),BW_2021_04_19!A:K,11,FALSE))),VLOOKUP(A416,BW_2021_04_19!A:K,11,FALSE))</f>
        <v>0</v>
      </c>
      <c r="N416" s="16" t="str">
        <f t="shared" si="192"/>
        <v>0</v>
      </c>
      <c r="O416" s="16">
        <f t="shared" si="193"/>
        <v>99163</v>
      </c>
      <c r="P416" s="16">
        <f>IF(O416="0","0",O416*1000/Proben_Infos!$J$3*Proben_Infos!$K$3*(0.05/Proben_Infos!$L$3)*(0.001/Proben_Infos!$M$3))</f>
        <v>396652</v>
      </c>
      <c r="Q416" s="16">
        <f>ROUND(100/Proben_Infos!$H$3*P416,0)</f>
        <v>9</v>
      </c>
      <c r="R416" s="16">
        <f>B416+Proben_Infos!$D$3</f>
        <v>31.6246074117132</v>
      </c>
      <c r="S416" s="16" t="str">
        <f t="shared" si="194"/>
        <v>355-31.6</v>
      </c>
      <c r="T416" s="16">
        <f t="shared" si="195"/>
        <v>1671</v>
      </c>
      <c r="U416" s="16">
        <f>F416+Proben_Infos!$G$3</f>
        <v>3102.8161021627302</v>
      </c>
      <c r="V416" s="16">
        <f t="shared" si="196"/>
        <v>62.1</v>
      </c>
      <c r="W416" s="16" t="str">
        <f t="shared" si="197"/>
        <v>GC_PBMZ_355_RI_3103</v>
      </c>
      <c r="X416" s="16">
        <f>Proben_Infos!$A$3</f>
        <v>72100736</v>
      </c>
      <c r="Y416" s="16" t="str">
        <f>IF(ISNA(VLOOKUP(D416,Proben_Infos!C:E,3,0)),"",VLOOKUP(D416,Proben_Infos!C:E,3,0))</f>
        <v/>
      </c>
      <c r="Z416" s="16" t="str">
        <f t="shared" si="198"/>
        <v>355-31.6</v>
      </c>
      <c r="AA416" s="16" t="str">
        <f t="shared" si="199"/>
        <v>355-31.7</v>
      </c>
      <c r="AB416" s="16" t="str">
        <f t="shared" si="200"/>
        <v>355-31.5</v>
      </c>
      <c r="AC416" s="16" t="str">
        <f t="shared" si="201"/>
        <v>355-31.8</v>
      </c>
      <c r="AD416" s="16" t="str">
        <f t="shared" si="202"/>
        <v>355-31.4</v>
      </c>
      <c r="AE416" s="16">
        <f t="shared" si="203"/>
        <v>9</v>
      </c>
      <c r="AF416" s="16" t="str">
        <f t="shared" si="204"/>
        <v>GC_PBMZ_355_RI_3103</v>
      </c>
      <c r="AG416" s="16" t="str">
        <f t="shared" si="205"/>
        <v/>
      </c>
      <c r="AH416" s="16" t="str">
        <f t="shared" si="206"/>
        <v/>
      </c>
      <c r="AI416" s="16" t="str">
        <f>IF(ISNA(VLOOKUP(D416,Proben_Infos!L:O,3,0)),"",VLOOKUP(D416,Proben_Infos!L:O,3,0))</f>
        <v/>
      </c>
      <c r="AJ416" s="16" t="str">
        <f t="shared" si="207"/>
        <v/>
      </c>
      <c r="AK416" s="16">
        <f t="shared" si="208"/>
        <v>5</v>
      </c>
      <c r="AL416" s="16">
        <f t="shared" si="209"/>
        <v>4</v>
      </c>
      <c r="AM416" s="16">
        <f t="shared" si="213"/>
        <v>3</v>
      </c>
      <c r="AN416" s="16">
        <f t="shared" si="210"/>
        <v>2</v>
      </c>
      <c r="AO416" s="16">
        <f t="shared" si="211"/>
        <v>5</v>
      </c>
      <c r="AP416" s="16">
        <f t="shared" si="214"/>
        <v>5</v>
      </c>
    </row>
    <row r="417" spans="1:42" x14ac:dyDescent="0.25">
      <c r="A417" s="16" t="str">
        <f t="shared" si="212"/>
        <v>234-31.9</v>
      </c>
      <c r="B417" s="2">
        <v>31.910013524767599</v>
      </c>
      <c r="C417" s="2">
        <v>234.10000610351599</v>
      </c>
      <c r="D417" s="2" t="s">
        <v>1733</v>
      </c>
      <c r="E417" s="2">
        <v>2115</v>
      </c>
      <c r="F417" s="2">
        <v>3139.96029975375</v>
      </c>
      <c r="G417" s="2">
        <v>60.8112423923275</v>
      </c>
      <c r="H417" s="2" t="s">
        <v>1734</v>
      </c>
      <c r="I417" s="2" t="s">
        <v>1735</v>
      </c>
      <c r="J417" s="2" t="s">
        <v>5</v>
      </c>
      <c r="K417" s="2">
        <v>54433.3812342823</v>
      </c>
      <c r="L417" s="2">
        <v>20695.710594806402</v>
      </c>
      <c r="M417" s="16" t="str">
        <f>IF(ISERROR(VLOOKUP(A417,BW_2021_04_19!A:K,11,FALSE))=TRUE,(IF(ISERROR(VLOOKUP((CONCATENATE(ROUND(C417,0),"-",ROUND(B417-0.1,1))),BW_2021_04_19!A:K,11,FALSE))=TRUE,(IF(ISERROR(VLOOKUP((CONCATENATE(ROUND(C417,0),"-",ROUND(B417+0.1,1))),BW_2021_04_19!A:K,11,FALSE))=TRUE,(IF(ISERROR(VLOOKUP((CONCATENATE(ROUND(C417,0),"-",ROUND(B417-0.2,1))),BW_2021_04_19!A:K,11,FALSE))=TRUE, (IF(ISERROR(VLOOKUP((CONCATENATE(ROUND(C417,0),"-",ROUND(B417+0.2,1))),BW_2021_04_19!A:K,11,FALSE))=TRUE,"0",VLOOKUP((CONCATENATE(ROUND(C417,0),"-",ROUND(B417+0.2,1))),BW_2021_04_19!A:K,11,FALSE))),VLOOKUP((CONCATENATE(ROUND(C417,0),"-",ROUND(B417-0.2,1))),BW_2021_04_19!A:K,11,FALSE))),VLOOKUP((CONCATENATE(ROUND(C417,0),"-",ROUND(B417+0.1,1))),BW_2021_04_19!A:K,11,FALSE))),VLOOKUP((CONCATENATE(ROUND(C417,0),"-",ROUND(B417-0.1,1))),BW_2021_04_19!A:K,11,FALSE))),VLOOKUP(A417,BW_2021_04_19!A:K,11,FALSE))</f>
        <v>0</v>
      </c>
      <c r="N417" s="16" t="str">
        <f t="shared" si="192"/>
        <v>0</v>
      </c>
      <c r="O417" s="16">
        <f t="shared" si="193"/>
        <v>54433</v>
      </c>
      <c r="P417" s="16">
        <f>IF(O417="0","0",O417*1000/Proben_Infos!$J$3*Proben_Infos!$K$3*(0.05/Proben_Infos!$L$3)*(0.001/Proben_Infos!$M$3))</f>
        <v>217732</v>
      </c>
      <c r="Q417" s="16">
        <f>ROUND(100/Proben_Infos!$H$3*P417,0)</f>
        <v>5</v>
      </c>
      <c r="R417" s="16">
        <f>B417+Proben_Infos!$D$3</f>
        <v>31.9021135247676</v>
      </c>
      <c r="S417" s="16" t="str">
        <f t="shared" si="194"/>
        <v>234-31.9</v>
      </c>
      <c r="T417" s="16">
        <f t="shared" si="195"/>
        <v>2115</v>
      </c>
      <c r="U417" s="16">
        <f>F417+Proben_Infos!$G$3</f>
        <v>3138.96029975375</v>
      </c>
      <c r="V417" s="16">
        <f t="shared" si="196"/>
        <v>60.8</v>
      </c>
      <c r="W417" s="16" t="str">
        <f t="shared" si="197"/>
        <v>GC_PBMZ_234_RI_3139</v>
      </c>
      <c r="X417" s="16">
        <f>Proben_Infos!$A$3</f>
        <v>72100736</v>
      </c>
      <c r="Y417" s="16" t="str">
        <f>IF(ISNA(VLOOKUP(D417,Proben_Infos!C:E,3,0)),"",VLOOKUP(D417,Proben_Infos!C:E,3,0))</f>
        <v/>
      </c>
      <c r="Z417" s="16" t="str">
        <f t="shared" si="198"/>
        <v>234-31.9</v>
      </c>
      <c r="AA417" s="16" t="str">
        <f t="shared" si="199"/>
        <v>234-32</v>
      </c>
      <c r="AB417" s="16" t="str">
        <f t="shared" si="200"/>
        <v>234-31.8</v>
      </c>
      <c r="AC417" s="16" t="str">
        <f t="shared" si="201"/>
        <v>234-32.1</v>
      </c>
      <c r="AD417" s="16" t="str">
        <f t="shared" si="202"/>
        <v>234-31.7</v>
      </c>
      <c r="AE417" s="16">
        <f t="shared" si="203"/>
        <v>5</v>
      </c>
      <c r="AF417" s="16" t="str">
        <f t="shared" si="204"/>
        <v>GC_PBMZ_234_RI_3139</v>
      </c>
      <c r="AG417" s="16" t="str">
        <f t="shared" si="205"/>
        <v/>
      </c>
      <c r="AH417" s="16" t="str">
        <f t="shared" si="206"/>
        <v/>
      </c>
      <c r="AI417" s="16" t="str">
        <f>IF(ISNA(VLOOKUP(D417,Proben_Infos!L:O,3,0)),"",VLOOKUP(D417,Proben_Infos!L:O,3,0))</f>
        <v/>
      </c>
      <c r="AJ417" s="16" t="str">
        <f t="shared" si="207"/>
        <v/>
      </c>
      <c r="AK417" s="16">
        <f t="shared" si="208"/>
        <v>5</v>
      </c>
      <c r="AL417" s="16">
        <f t="shared" si="209"/>
        <v>4</v>
      </c>
      <c r="AM417" s="16">
        <f t="shared" si="213"/>
        <v>3</v>
      </c>
      <c r="AN417" s="16">
        <f t="shared" si="210"/>
        <v>2</v>
      </c>
      <c r="AO417" s="16">
        <f t="shared" si="211"/>
        <v>5</v>
      </c>
      <c r="AP417" s="16">
        <f t="shared" si="214"/>
        <v>5</v>
      </c>
    </row>
    <row r="418" spans="1:42" x14ac:dyDescent="0.25">
      <c r="A418" s="16" t="str">
        <f t="shared" si="212"/>
        <v>396-32</v>
      </c>
      <c r="B418" s="2">
        <v>31.955746851435599</v>
      </c>
      <c r="C418" s="2">
        <v>396.10000610351602</v>
      </c>
      <c r="D418" s="2" t="s">
        <v>1933</v>
      </c>
      <c r="E418" s="2">
        <v>3324</v>
      </c>
      <c r="F418" s="2">
        <v>3145.9169050962</v>
      </c>
      <c r="G418" s="2">
        <v>52.166535073919803</v>
      </c>
      <c r="H418" s="2" t="s">
        <v>1934</v>
      </c>
      <c r="I418" s="2" t="s">
        <v>1935</v>
      </c>
      <c r="J418" s="2" t="s">
        <v>5</v>
      </c>
      <c r="K418" s="2">
        <v>87254.931113830797</v>
      </c>
      <c r="L418" s="2">
        <v>14797.0228907321</v>
      </c>
      <c r="M418" s="16" t="str">
        <f>IF(ISERROR(VLOOKUP(A418,BW_2021_04_19!A:K,11,FALSE))=TRUE,(IF(ISERROR(VLOOKUP((CONCATENATE(ROUND(C418,0),"-",ROUND(B418-0.1,1))),BW_2021_04_19!A:K,11,FALSE))=TRUE,(IF(ISERROR(VLOOKUP((CONCATENATE(ROUND(C418,0),"-",ROUND(B418+0.1,1))),BW_2021_04_19!A:K,11,FALSE))=TRUE,(IF(ISERROR(VLOOKUP((CONCATENATE(ROUND(C418,0),"-",ROUND(B418-0.2,1))),BW_2021_04_19!A:K,11,FALSE))=TRUE, (IF(ISERROR(VLOOKUP((CONCATENATE(ROUND(C418,0),"-",ROUND(B418+0.2,1))),BW_2021_04_19!A:K,11,FALSE))=TRUE,"0",VLOOKUP((CONCATENATE(ROUND(C418,0),"-",ROUND(B418+0.2,1))),BW_2021_04_19!A:K,11,FALSE))),VLOOKUP((CONCATENATE(ROUND(C418,0),"-",ROUND(B418-0.2,1))),BW_2021_04_19!A:K,11,FALSE))),VLOOKUP((CONCATENATE(ROUND(C418,0),"-",ROUND(B418+0.1,1))),BW_2021_04_19!A:K,11,FALSE))),VLOOKUP((CONCATENATE(ROUND(C418,0),"-",ROUND(B418-0.1,1))),BW_2021_04_19!A:K,11,FALSE))),VLOOKUP(A418,BW_2021_04_19!A:K,11,FALSE))</f>
        <v>0</v>
      </c>
      <c r="N418" s="16" t="str">
        <f t="shared" si="192"/>
        <v>0</v>
      </c>
      <c r="O418" s="16">
        <f t="shared" si="193"/>
        <v>87255</v>
      </c>
      <c r="P418" s="16">
        <f>IF(O418="0","0",O418*1000/Proben_Infos!$J$3*Proben_Infos!$K$3*(0.05/Proben_Infos!$L$3)*(0.001/Proben_Infos!$M$3))</f>
        <v>349020</v>
      </c>
      <c r="Q418" s="16">
        <f>ROUND(100/Proben_Infos!$H$3*P418,0)</f>
        <v>8</v>
      </c>
      <c r="R418" s="16">
        <f>B418+Proben_Infos!$D$3</f>
        <v>31.9478468514356</v>
      </c>
      <c r="S418" s="16" t="str">
        <f t="shared" si="194"/>
        <v>396-31.9</v>
      </c>
      <c r="T418" s="16">
        <f t="shared" si="195"/>
        <v>3324</v>
      </c>
      <c r="U418" s="16">
        <f>F418+Proben_Infos!$G$3</f>
        <v>3144.9169050962</v>
      </c>
      <c r="V418" s="16">
        <f t="shared" si="196"/>
        <v>52.2</v>
      </c>
      <c r="W418" s="16" t="str">
        <f t="shared" si="197"/>
        <v>GC_PBMZ_396_RI_3145</v>
      </c>
      <c r="X418" s="16">
        <f>Proben_Infos!$A$3</f>
        <v>72100736</v>
      </c>
      <c r="Y418" s="16" t="str">
        <f>IF(ISNA(VLOOKUP(D418,Proben_Infos!C:E,3,0)),"",VLOOKUP(D418,Proben_Infos!C:E,3,0))</f>
        <v/>
      </c>
      <c r="Z418" s="16" t="str">
        <f t="shared" si="198"/>
        <v>396-31.9</v>
      </c>
      <c r="AA418" s="16" t="str">
        <f t="shared" si="199"/>
        <v>396-32</v>
      </c>
      <c r="AB418" s="16" t="str">
        <f t="shared" si="200"/>
        <v>396-31.8</v>
      </c>
      <c r="AC418" s="16" t="str">
        <f t="shared" si="201"/>
        <v>396-32.1</v>
      </c>
      <c r="AD418" s="16" t="str">
        <f t="shared" si="202"/>
        <v>396-31.7</v>
      </c>
      <c r="AE418" s="16">
        <f t="shared" si="203"/>
        <v>8</v>
      </c>
      <c r="AF418" s="16" t="str">
        <f t="shared" si="204"/>
        <v>GC_PBMZ_396_RI_3145</v>
      </c>
      <c r="AG418" s="16" t="str">
        <f t="shared" si="205"/>
        <v/>
      </c>
      <c r="AH418" s="16" t="str">
        <f t="shared" si="206"/>
        <v/>
      </c>
      <c r="AI418" s="16" t="str">
        <f>IF(ISNA(VLOOKUP(D418,Proben_Infos!L:O,3,0)),"",VLOOKUP(D418,Proben_Infos!L:O,3,0))</f>
        <v/>
      </c>
      <c r="AJ418" s="16" t="str">
        <f t="shared" si="207"/>
        <v/>
      </c>
      <c r="AK418" s="16">
        <f t="shared" si="208"/>
        <v>5</v>
      </c>
      <c r="AL418" s="16">
        <f t="shared" si="209"/>
        <v>4</v>
      </c>
      <c r="AM418" s="16">
        <f t="shared" si="213"/>
        <v>3</v>
      </c>
      <c r="AN418" s="16">
        <f t="shared" si="210"/>
        <v>2</v>
      </c>
      <c r="AO418" s="16">
        <f t="shared" si="211"/>
        <v>5</v>
      </c>
      <c r="AP418" s="16">
        <f t="shared" si="214"/>
        <v>5</v>
      </c>
    </row>
    <row r="419" spans="1:42" x14ac:dyDescent="0.25">
      <c r="A419" s="16" t="str">
        <f t="shared" si="212"/>
        <v>147-32</v>
      </c>
      <c r="B419" s="2">
        <v>31.9564984287836</v>
      </c>
      <c r="C419" s="2">
        <v>147</v>
      </c>
      <c r="D419" s="2" t="s">
        <v>1936</v>
      </c>
      <c r="E419" s="2">
        <v>2970</v>
      </c>
      <c r="F419" s="2">
        <v>3146.0147954088502</v>
      </c>
      <c r="G419" s="2">
        <v>53.614303571208403</v>
      </c>
      <c r="H419" s="2" t="s">
        <v>1937</v>
      </c>
      <c r="I419" s="2" t="s">
        <v>1938</v>
      </c>
      <c r="J419" s="2" t="s">
        <v>5</v>
      </c>
      <c r="K419" s="2">
        <v>370780.75517089397</v>
      </c>
      <c r="L419" s="2">
        <v>33173.6901844311</v>
      </c>
      <c r="M419" s="16" t="str">
        <f>IF(ISERROR(VLOOKUP(A419,BW_2021_04_19!A:K,11,FALSE))=TRUE,(IF(ISERROR(VLOOKUP((CONCATENATE(ROUND(C419,0),"-",ROUND(B419-0.1,1))),BW_2021_04_19!A:K,11,FALSE))=TRUE,(IF(ISERROR(VLOOKUP((CONCATENATE(ROUND(C419,0),"-",ROUND(B419+0.1,1))),BW_2021_04_19!A:K,11,FALSE))=TRUE,(IF(ISERROR(VLOOKUP((CONCATENATE(ROUND(C419,0),"-",ROUND(B419-0.2,1))),BW_2021_04_19!A:K,11,FALSE))=TRUE, (IF(ISERROR(VLOOKUP((CONCATENATE(ROUND(C419,0),"-",ROUND(B419+0.2,1))),BW_2021_04_19!A:K,11,FALSE))=TRUE,"0",VLOOKUP((CONCATENATE(ROUND(C419,0),"-",ROUND(B419+0.2,1))),BW_2021_04_19!A:K,11,FALSE))),VLOOKUP((CONCATENATE(ROUND(C419,0),"-",ROUND(B419-0.2,1))),BW_2021_04_19!A:K,11,FALSE))),VLOOKUP((CONCATENATE(ROUND(C419,0),"-",ROUND(B419+0.1,1))),BW_2021_04_19!A:K,11,FALSE))),VLOOKUP((CONCATENATE(ROUND(C419,0),"-",ROUND(B419-0.1,1))),BW_2021_04_19!A:K,11,FALSE))),VLOOKUP(A419,BW_2021_04_19!A:K,11,FALSE))</f>
        <v>0</v>
      </c>
      <c r="N419" s="16" t="str">
        <f t="shared" si="192"/>
        <v>0</v>
      </c>
      <c r="O419" s="16">
        <f t="shared" si="193"/>
        <v>370781</v>
      </c>
      <c r="P419" s="16">
        <f>IF(O419="0","0",O419*1000/Proben_Infos!$J$3*Proben_Infos!$K$3*(0.05/Proben_Infos!$L$3)*(0.001/Proben_Infos!$M$3))</f>
        <v>1483124</v>
      </c>
      <c r="Q419" s="16">
        <f>ROUND(100/Proben_Infos!$H$3*P419,0)</f>
        <v>33</v>
      </c>
      <c r="R419" s="16">
        <f>B419+Proben_Infos!$D$3</f>
        <v>31.948598428783601</v>
      </c>
      <c r="S419" s="16" t="str">
        <f t="shared" si="194"/>
        <v>147-31.9</v>
      </c>
      <c r="T419" s="16">
        <f t="shared" si="195"/>
        <v>2970</v>
      </c>
      <c r="U419" s="16">
        <f>F419+Proben_Infos!$G$3</f>
        <v>3145.0147954088502</v>
      </c>
      <c r="V419" s="16">
        <f t="shared" si="196"/>
        <v>53.6</v>
      </c>
      <c r="W419" s="16" t="str">
        <f t="shared" si="197"/>
        <v>GC_PBMZ_147_RI_3145</v>
      </c>
      <c r="X419" s="16">
        <f>Proben_Infos!$A$3</f>
        <v>72100736</v>
      </c>
      <c r="Y419" s="16" t="str">
        <f>IF(ISNA(VLOOKUP(D419,Proben_Infos!C:E,3,0)),"",VLOOKUP(D419,Proben_Infos!C:E,3,0))</f>
        <v/>
      </c>
      <c r="Z419" s="16" t="str">
        <f t="shared" si="198"/>
        <v>147-31.9</v>
      </c>
      <c r="AA419" s="16" t="str">
        <f t="shared" si="199"/>
        <v>147-32</v>
      </c>
      <c r="AB419" s="16" t="str">
        <f t="shared" si="200"/>
        <v>147-31.8</v>
      </c>
      <c r="AC419" s="16" t="str">
        <f t="shared" si="201"/>
        <v>147-32.1</v>
      </c>
      <c r="AD419" s="16" t="str">
        <f t="shared" si="202"/>
        <v>147-31.7</v>
      </c>
      <c r="AE419" s="16">
        <f t="shared" si="203"/>
        <v>33</v>
      </c>
      <c r="AF419" s="16" t="str">
        <f t="shared" si="204"/>
        <v>GC_PBMZ_147_RI_3145</v>
      </c>
      <c r="AG419" s="16" t="str">
        <f t="shared" si="205"/>
        <v/>
      </c>
      <c r="AH419" s="16" t="str">
        <f t="shared" si="206"/>
        <v/>
      </c>
      <c r="AI419" s="16" t="str">
        <f>IF(ISNA(VLOOKUP(D419,Proben_Infos!L:O,3,0)),"",VLOOKUP(D419,Proben_Infos!L:O,3,0))</f>
        <v/>
      </c>
      <c r="AJ419" s="16" t="str">
        <f t="shared" si="207"/>
        <v/>
      </c>
      <c r="AK419" s="16">
        <f t="shared" si="208"/>
        <v>5</v>
      </c>
      <c r="AL419" s="16">
        <f t="shared" si="209"/>
        <v>4</v>
      </c>
      <c r="AM419" s="16">
        <f t="shared" si="213"/>
        <v>3</v>
      </c>
      <c r="AN419" s="16">
        <f t="shared" si="210"/>
        <v>2</v>
      </c>
      <c r="AO419" s="16">
        <f t="shared" si="211"/>
        <v>5</v>
      </c>
      <c r="AP419" s="16">
        <f t="shared" si="214"/>
        <v>5</v>
      </c>
    </row>
    <row r="420" spans="1:42" x14ac:dyDescent="0.25">
      <c r="A420" s="16" t="str">
        <f t="shared" si="212"/>
        <v>267-32.2</v>
      </c>
      <c r="B420" s="2">
        <v>32.179579953022397</v>
      </c>
      <c r="C420" s="2">
        <v>266.89999389648398</v>
      </c>
      <c r="D420" s="2" t="s">
        <v>1736</v>
      </c>
      <c r="E420" s="2">
        <v>3205</v>
      </c>
      <c r="F420" s="2">
        <v>3175.0703812561101</v>
      </c>
      <c r="G420" s="2">
        <v>51.839604697091602</v>
      </c>
      <c r="H420" s="2" t="s">
        <v>1737</v>
      </c>
      <c r="I420" s="2" t="s">
        <v>1738</v>
      </c>
      <c r="J420" s="2" t="s">
        <v>5</v>
      </c>
      <c r="K420" s="2">
        <v>10189.6559788142</v>
      </c>
      <c r="L420" s="2">
        <v>4183.1796565376198</v>
      </c>
      <c r="M420" s="16" t="str">
        <f>IF(ISERROR(VLOOKUP(A420,BW_2021_04_19!A:K,11,FALSE))=TRUE,(IF(ISERROR(VLOOKUP((CONCATENATE(ROUND(C420,0),"-",ROUND(B420-0.1,1))),BW_2021_04_19!A:K,11,FALSE))=TRUE,(IF(ISERROR(VLOOKUP((CONCATENATE(ROUND(C420,0),"-",ROUND(B420+0.1,1))),BW_2021_04_19!A:K,11,FALSE))=TRUE,(IF(ISERROR(VLOOKUP((CONCATENATE(ROUND(C420,0),"-",ROUND(B420-0.2,1))),BW_2021_04_19!A:K,11,FALSE))=TRUE, (IF(ISERROR(VLOOKUP((CONCATENATE(ROUND(C420,0),"-",ROUND(B420+0.2,1))),BW_2021_04_19!A:K,11,FALSE))=TRUE,"0",VLOOKUP((CONCATENATE(ROUND(C420,0),"-",ROUND(B420+0.2,1))),BW_2021_04_19!A:K,11,FALSE))),VLOOKUP((CONCATENATE(ROUND(C420,0),"-",ROUND(B420-0.2,1))),BW_2021_04_19!A:K,11,FALSE))),VLOOKUP((CONCATENATE(ROUND(C420,0),"-",ROUND(B420+0.1,1))),BW_2021_04_19!A:K,11,FALSE))),VLOOKUP((CONCATENATE(ROUND(C420,0),"-",ROUND(B420-0.1,1))),BW_2021_04_19!A:K,11,FALSE))),VLOOKUP(A420,BW_2021_04_19!A:K,11,FALSE))</f>
        <v>0</v>
      </c>
      <c r="N420" s="16" t="str">
        <f t="shared" si="192"/>
        <v>0</v>
      </c>
      <c r="O420" s="16">
        <f t="shared" si="193"/>
        <v>10190</v>
      </c>
      <c r="P420" s="16">
        <f>IF(O420="0","0",O420*1000/Proben_Infos!$J$3*Proben_Infos!$K$3*(0.05/Proben_Infos!$L$3)*(0.001/Proben_Infos!$M$3))</f>
        <v>40760</v>
      </c>
      <c r="Q420" s="16">
        <f>ROUND(100/Proben_Infos!$H$3*P420,0)</f>
        <v>1</v>
      </c>
      <c r="R420" s="16">
        <f>B420+Proben_Infos!$D$3</f>
        <v>32.171679953022398</v>
      </c>
      <c r="S420" s="16" t="str">
        <f t="shared" si="194"/>
        <v>267-32.2</v>
      </c>
      <c r="T420" s="16">
        <f t="shared" si="195"/>
        <v>3205</v>
      </c>
      <c r="U420" s="16">
        <f>F420+Proben_Infos!$G$3</f>
        <v>3174.0703812561101</v>
      </c>
      <c r="V420" s="16">
        <f t="shared" si="196"/>
        <v>51.8</v>
      </c>
      <c r="W420" s="16" t="str">
        <f t="shared" si="197"/>
        <v>GC_PBMZ_267_RI_3174</v>
      </c>
      <c r="X420" s="16">
        <f>Proben_Infos!$A$3</f>
        <v>72100736</v>
      </c>
      <c r="Y420" s="16" t="str">
        <f>IF(ISNA(VLOOKUP(D420,Proben_Infos!C:E,3,0)),"",VLOOKUP(D420,Proben_Infos!C:E,3,0))</f>
        <v/>
      </c>
      <c r="Z420" s="16" t="str">
        <f t="shared" si="198"/>
        <v>267-32.2</v>
      </c>
      <c r="AA420" s="16" t="str">
        <f t="shared" si="199"/>
        <v>267-32.3</v>
      </c>
      <c r="AB420" s="16" t="str">
        <f t="shared" si="200"/>
        <v>267-32.1</v>
      </c>
      <c r="AC420" s="16" t="str">
        <f t="shared" si="201"/>
        <v>267-32.4</v>
      </c>
      <c r="AD420" s="16" t="str">
        <f t="shared" si="202"/>
        <v>267-32</v>
      </c>
      <c r="AE420" s="16">
        <f t="shared" si="203"/>
        <v>1</v>
      </c>
      <c r="AF420" s="16" t="str">
        <f t="shared" si="204"/>
        <v>GC_PBMZ_267_RI_3174</v>
      </c>
      <c r="AG420" s="16" t="str">
        <f t="shared" si="205"/>
        <v/>
      </c>
      <c r="AH420" s="16" t="str">
        <f t="shared" si="206"/>
        <v/>
      </c>
      <c r="AI420" s="16" t="str">
        <f>IF(ISNA(VLOOKUP(D420,Proben_Infos!L:O,3,0)),"",VLOOKUP(D420,Proben_Infos!L:O,3,0))</f>
        <v/>
      </c>
      <c r="AJ420" s="16" t="str">
        <f t="shared" si="207"/>
        <v/>
      </c>
      <c r="AK420" s="16">
        <f t="shared" si="208"/>
        <v>5</v>
      </c>
      <c r="AL420" s="16" t="str">
        <f t="shared" si="209"/>
        <v/>
      </c>
      <c r="AM420" s="16">
        <f t="shared" si="213"/>
        <v>3</v>
      </c>
      <c r="AN420" s="16">
        <f t="shared" si="210"/>
        <v>2</v>
      </c>
      <c r="AO420" s="16">
        <f t="shared" si="211"/>
        <v>5</v>
      </c>
      <c r="AP420" s="16">
        <f t="shared" si="214"/>
        <v>5</v>
      </c>
    </row>
    <row r="421" spans="1:42" x14ac:dyDescent="0.25">
      <c r="A421" s="16" t="str">
        <f t="shared" si="212"/>
        <v>189-32.2</v>
      </c>
      <c r="B421" s="2">
        <v>32.188812735603797</v>
      </c>
      <c r="C421" s="2">
        <v>189</v>
      </c>
      <c r="D421" s="2" t="s">
        <v>1939</v>
      </c>
      <c r="E421" s="2">
        <v>2053</v>
      </c>
      <c r="F421" s="2">
        <v>3176.2729187939799</v>
      </c>
      <c r="G421" s="2">
        <v>55.2221823193604</v>
      </c>
      <c r="H421" s="2" t="s">
        <v>1940</v>
      </c>
      <c r="I421" s="2" t="s">
        <v>1941</v>
      </c>
      <c r="J421" s="2" t="s">
        <v>5</v>
      </c>
      <c r="K421" s="2">
        <v>213386.56839052</v>
      </c>
      <c r="L421" s="2">
        <v>112726.16668896499</v>
      </c>
      <c r="M421" s="16" t="str">
        <f>IF(ISERROR(VLOOKUP(A421,BW_2021_04_19!A:K,11,FALSE))=TRUE,(IF(ISERROR(VLOOKUP((CONCATENATE(ROUND(C421,0),"-",ROUND(B421-0.1,1))),BW_2021_04_19!A:K,11,FALSE))=TRUE,(IF(ISERROR(VLOOKUP((CONCATENATE(ROUND(C421,0),"-",ROUND(B421+0.1,1))),BW_2021_04_19!A:K,11,FALSE))=TRUE,(IF(ISERROR(VLOOKUP((CONCATENATE(ROUND(C421,0),"-",ROUND(B421-0.2,1))),BW_2021_04_19!A:K,11,FALSE))=TRUE, (IF(ISERROR(VLOOKUP((CONCATENATE(ROUND(C421,0),"-",ROUND(B421+0.2,1))),BW_2021_04_19!A:K,11,FALSE))=TRUE,"0",VLOOKUP((CONCATENATE(ROUND(C421,0),"-",ROUND(B421+0.2,1))),BW_2021_04_19!A:K,11,FALSE))),VLOOKUP((CONCATENATE(ROUND(C421,0),"-",ROUND(B421-0.2,1))),BW_2021_04_19!A:K,11,FALSE))),VLOOKUP((CONCATENATE(ROUND(C421,0),"-",ROUND(B421+0.1,1))),BW_2021_04_19!A:K,11,FALSE))),VLOOKUP((CONCATENATE(ROUND(C421,0),"-",ROUND(B421-0.1,1))),BW_2021_04_19!A:K,11,FALSE))),VLOOKUP(A421,BW_2021_04_19!A:K,11,FALSE))</f>
        <v>0</v>
      </c>
      <c r="N421" s="16" t="str">
        <f t="shared" si="192"/>
        <v>0</v>
      </c>
      <c r="O421" s="16">
        <f t="shared" si="193"/>
        <v>213387</v>
      </c>
      <c r="P421" s="16">
        <f>IF(O421="0","0",O421*1000/Proben_Infos!$J$3*Proben_Infos!$K$3*(0.05/Proben_Infos!$L$3)*(0.001/Proben_Infos!$M$3))</f>
        <v>853548</v>
      </c>
      <c r="Q421" s="16">
        <f>ROUND(100/Proben_Infos!$H$3*P421,0)</f>
        <v>19</v>
      </c>
      <c r="R421" s="16">
        <f>B421+Proben_Infos!$D$3</f>
        <v>32.180912735603798</v>
      </c>
      <c r="S421" s="16" t="str">
        <f t="shared" si="194"/>
        <v>189-32.2</v>
      </c>
      <c r="T421" s="16">
        <f t="shared" si="195"/>
        <v>2053</v>
      </c>
      <c r="U421" s="16">
        <f>F421+Proben_Infos!$G$3</f>
        <v>3175.2729187939799</v>
      </c>
      <c r="V421" s="16">
        <f t="shared" si="196"/>
        <v>55.2</v>
      </c>
      <c r="W421" s="16" t="str">
        <f t="shared" si="197"/>
        <v>GC_PBMZ_189_RI_3175</v>
      </c>
      <c r="X421" s="16">
        <f>Proben_Infos!$A$3</f>
        <v>72100736</v>
      </c>
      <c r="Y421" s="16" t="str">
        <f>IF(ISNA(VLOOKUP(D421,Proben_Infos!C:E,3,0)),"",VLOOKUP(D421,Proben_Infos!C:E,3,0))</f>
        <v/>
      </c>
      <c r="Z421" s="16" t="str">
        <f t="shared" si="198"/>
        <v>189-32.2</v>
      </c>
      <c r="AA421" s="16" t="str">
        <f t="shared" si="199"/>
        <v>189-32.3</v>
      </c>
      <c r="AB421" s="16" t="str">
        <f t="shared" si="200"/>
        <v>189-32.1</v>
      </c>
      <c r="AC421" s="16" t="str">
        <f t="shared" si="201"/>
        <v>189-32.4</v>
      </c>
      <c r="AD421" s="16" t="str">
        <f t="shared" si="202"/>
        <v>189-32</v>
      </c>
      <c r="AE421" s="16">
        <f t="shared" si="203"/>
        <v>19</v>
      </c>
      <c r="AF421" s="16" t="str">
        <f t="shared" si="204"/>
        <v>GC_PBMZ_189_RI_3175</v>
      </c>
      <c r="AG421" s="16" t="str">
        <f t="shared" si="205"/>
        <v/>
      </c>
      <c r="AH421" s="16" t="str">
        <f t="shared" si="206"/>
        <v/>
      </c>
      <c r="AI421" s="16" t="str">
        <f>IF(ISNA(VLOOKUP(D421,Proben_Infos!L:O,3,0)),"",VLOOKUP(D421,Proben_Infos!L:O,3,0))</f>
        <v/>
      </c>
      <c r="AJ421" s="16" t="str">
        <f t="shared" si="207"/>
        <v/>
      </c>
      <c r="AK421" s="16">
        <f t="shared" si="208"/>
        <v>5</v>
      </c>
      <c r="AL421" s="16">
        <f t="shared" si="209"/>
        <v>4</v>
      </c>
      <c r="AM421" s="16">
        <f t="shared" si="213"/>
        <v>3</v>
      </c>
      <c r="AN421" s="16">
        <f t="shared" si="210"/>
        <v>2</v>
      </c>
      <c r="AO421" s="16">
        <f t="shared" si="211"/>
        <v>5</v>
      </c>
      <c r="AP421" s="16">
        <f t="shared" si="214"/>
        <v>5</v>
      </c>
    </row>
    <row r="422" spans="1:42" x14ac:dyDescent="0.25">
      <c r="A422" s="16" t="str">
        <f t="shared" si="212"/>
        <v>315-32.2</v>
      </c>
      <c r="B422" s="2">
        <v>32.2280567685509</v>
      </c>
      <c r="C422" s="2">
        <v>315</v>
      </c>
      <c r="D422" s="2" t="s">
        <v>1739</v>
      </c>
      <c r="E422" s="2">
        <v>2161</v>
      </c>
      <c r="F422" s="2">
        <v>3181.3843163970701</v>
      </c>
      <c r="G422" s="2">
        <v>59.003158447232899</v>
      </c>
      <c r="H422" s="2" t="s">
        <v>1740</v>
      </c>
      <c r="I422" s="2" t="s">
        <v>1741</v>
      </c>
      <c r="J422" s="2" t="s">
        <v>5</v>
      </c>
      <c r="K422" s="2">
        <v>107779.892508252</v>
      </c>
      <c r="L422" s="2">
        <v>30547.845468139101</v>
      </c>
      <c r="M422" s="16" t="str">
        <f>IF(ISERROR(VLOOKUP(A422,BW_2021_04_19!A:K,11,FALSE))=TRUE,(IF(ISERROR(VLOOKUP((CONCATENATE(ROUND(C422,0),"-",ROUND(B422-0.1,1))),BW_2021_04_19!A:K,11,FALSE))=TRUE,(IF(ISERROR(VLOOKUP((CONCATENATE(ROUND(C422,0),"-",ROUND(B422+0.1,1))),BW_2021_04_19!A:K,11,FALSE))=TRUE,(IF(ISERROR(VLOOKUP((CONCATENATE(ROUND(C422,0),"-",ROUND(B422-0.2,1))),BW_2021_04_19!A:K,11,FALSE))=TRUE, (IF(ISERROR(VLOOKUP((CONCATENATE(ROUND(C422,0),"-",ROUND(B422+0.2,1))),BW_2021_04_19!A:K,11,FALSE))=TRUE,"0",VLOOKUP((CONCATENATE(ROUND(C422,0),"-",ROUND(B422+0.2,1))),BW_2021_04_19!A:K,11,FALSE))),VLOOKUP((CONCATENATE(ROUND(C422,0),"-",ROUND(B422-0.2,1))),BW_2021_04_19!A:K,11,FALSE))),VLOOKUP((CONCATENATE(ROUND(C422,0),"-",ROUND(B422+0.1,1))),BW_2021_04_19!A:K,11,FALSE))),VLOOKUP((CONCATENATE(ROUND(C422,0),"-",ROUND(B422-0.1,1))),BW_2021_04_19!A:K,11,FALSE))),VLOOKUP(A422,BW_2021_04_19!A:K,11,FALSE))</f>
        <v>0</v>
      </c>
      <c r="N422" s="16" t="str">
        <f t="shared" si="192"/>
        <v>0</v>
      </c>
      <c r="O422" s="16">
        <f t="shared" si="193"/>
        <v>107780</v>
      </c>
      <c r="P422" s="16">
        <f>IF(O422="0","0",O422*1000/Proben_Infos!$J$3*Proben_Infos!$K$3*(0.05/Proben_Infos!$L$3)*(0.001/Proben_Infos!$M$3))</f>
        <v>431120</v>
      </c>
      <c r="Q422" s="16">
        <f>ROUND(100/Proben_Infos!$H$3*P422,0)</f>
        <v>10</v>
      </c>
      <c r="R422" s="16">
        <f>B422+Proben_Infos!$D$3</f>
        <v>32.2201567685509</v>
      </c>
      <c r="S422" s="16" t="str">
        <f t="shared" si="194"/>
        <v>315-32.2</v>
      </c>
      <c r="T422" s="16">
        <f t="shared" si="195"/>
        <v>2161</v>
      </c>
      <c r="U422" s="16">
        <f>F422+Proben_Infos!$G$3</f>
        <v>3180.3843163970701</v>
      </c>
      <c r="V422" s="16">
        <f t="shared" si="196"/>
        <v>59</v>
      </c>
      <c r="W422" s="16" t="str">
        <f t="shared" si="197"/>
        <v>GC_PBMZ_315_RI_3180</v>
      </c>
      <c r="X422" s="16">
        <f>Proben_Infos!$A$3</f>
        <v>72100736</v>
      </c>
      <c r="Y422" s="16" t="str">
        <f>IF(ISNA(VLOOKUP(D422,Proben_Infos!C:E,3,0)),"",VLOOKUP(D422,Proben_Infos!C:E,3,0))</f>
        <v/>
      </c>
      <c r="Z422" s="16" t="str">
        <f t="shared" si="198"/>
        <v>315-32.2</v>
      </c>
      <c r="AA422" s="16" t="str">
        <f t="shared" si="199"/>
        <v>315-32.3</v>
      </c>
      <c r="AB422" s="16" t="str">
        <f t="shared" si="200"/>
        <v>315-32.1</v>
      </c>
      <c r="AC422" s="16" t="str">
        <f t="shared" si="201"/>
        <v>315-32.4</v>
      </c>
      <c r="AD422" s="16" t="str">
        <f t="shared" si="202"/>
        <v>315-32</v>
      </c>
      <c r="AE422" s="16">
        <f t="shared" si="203"/>
        <v>10</v>
      </c>
      <c r="AF422" s="16" t="str">
        <f t="shared" si="204"/>
        <v>GC_PBMZ_315_RI_3180</v>
      </c>
      <c r="AG422" s="16" t="str">
        <f t="shared" si="205"/>
        <v/>
      </c>
      <c r="AH422" s="16" t="str">
        <f t="shared" si="206"/>
        <v/>
      </c>
      <c r="AI422" s="16" t="str">
        <f>IF(ISNA(VLOOKUP(D422,Proben_Infos!L:O,3,0)),"",VLOOKUP(D422,Proben_Infos!L:O,3,0))</f>
        <v/>
      </c>
      <c r="AJ422" s="16" t="str">
        <f t="shared" si="207"/>
        <v/>
      </c>
      <c r="AK422" s="16">
        <f t="shared" si="208"/>
        <v>5</v>
      </c>
      <c r="AL422" s="16">
        <f t="shared" si="209"/>
        <v>4</v>
      </c>
      <c r="AM422" s="16">
        <f t="shared" si="213"/>
        <v>3</v>
      </c>
      <c r="AN422" s="16">
        <f t="shared" si="210"/>
        <v>2</v>
      </c>
      <c r="AO422" s="16">
        <f t="shared" si="211"/>
        <v>5</v>
      </c>
      <c r="AP422" s="16">
        <f t="shared" si="214"/>
        <v>5</v>
      </c>
    </row>
    <row r="423" spans="1:42" x14ac:dyDescent="0.25">
      <c r="A423" s="16" t="str">
        <f t="shared" si="212"/>
        <v>281-32.2</v>
      </c>
      <c r="B423" s="2">
        <v>32.248147107248798</v>
      </c>
      <c r="C423" s="2">
        <v>280.89999389648398</v>
      </c>
      <c r="D423" s="2" t="s">
        <v>698</v>
      </c>
      <c r="E423" s="2">
        <v>2185</v>
      </c>
      <c r="F423" s="2">
        <v>3184.0010125252102</v>
      </c>
      <c r="G423" s="2">
        <v>63.646031890161801</v>
      </c>
      <c r="H423" s="2" t="s">
        <v>699</v>
      </c>
      <c r="I423" s="2" t="s">
        <v>700</v>
      </c>
      <c r="J423" s="2" t="s">
        <v>5</v>
      </c>
      <c r="K423" s="2">
        <v>302044.18641163799</v>
      </c>
      <c r="L423" s="2">
        <v>129712.271713615</v>
      </c>
      <c r="M423" s="16" t="str">
        <f>IF(ISERROR(VLOOKUP(A423,BW_2021_04_19!A:K,11,FALSE))=TRUE,(IF(ISERROR(VLOOKUP((CONCATENATE(ROUND(C423,0),"-",ROUND(B423-0.1,1))),BW_2021_04_19!A:K,11,FALSE))=TRUE,(IF(ISERROR(VLOOKUP((CONCATENATE(ROUND(C423,0),"-",ROUND(B423+0.1,1))),BW_2021_04_19!A:K,11,FALSE))=TRUE,(IF(ISERROR(VLOOKUP((CONCATENATE(ROUND(C423,0),"-",ROUND(B423-0.2,1))),BW_2021_04_19!A:K,11,FALSE))=TRUE, (IF(ISERROR(VLOOKUP((CONCATENATE(ROUND(C423,0),"-",ROUND(B423+0.2,1))),BW_2021_04_19!A:K,11,FALSE))=TRUE,"0",VLOOKUP((CONCATENATE(ROUND(C423,0),"-",ROUND(B423+0.2,1))),BW_2021_04_19!A:K,11,FALSE))),VLOOKUP((CONCATENATE(ROUND(C423,0),"-",ROUND(B423-0.2,1))),BW_2021_04_19!A:K,11,FALSE))),VLOOKUP((CONCATENATE(ROUND(C423,0),"-",ROUND(B423+0.1,1))),BW_2021_04_19!A:K,11,FALSE))),VLOOKUP((CONCATENATE(ROUND(C423,0),"-",ROUND(B423-0.1,1))),BW_2021_04_19!A:K,11,FALSE))),VLOOKUP(A423,BW_2021_04_19!A:K,11,FALSE))</f>
        <v>0</v>
      </c>
      <c r="N423" s="16" t="str">
        <f t="shared" si="192"/>
        <v>0</v>
      </c>
      <c r="O423" s="16">
        <f t="shared" si="193"/>
        <v>302044</v>
      </c>
      <c r="P423" s="16">
        <f>IF(O423="0","0",O423*1000/Proben_Infos!$J$3*Proben_Infos!$K$3*(0.05/Proben_Infos!$L$3)*(0.001/Proben_Infos!$M$3))</f>
        <v>1208176</v>
      </c>
      <c r="Q423" s="16">
        <f>ROUND(100/Proben_Infos!$H$3*P423,0)</f>
        <v>27</v>
      </c>
      <c r="R423" s="16">
        <f>B423+Proben_Infos!$D$3</f>
        <v>32.240247107248798</v>
      </c>
      <c r="S423" s="16" t="str">
        <f t="shared" si="194"/>
        <v>281-32.2</v>
      </c>
      <c r="T423" s="16">
        <f t="shared" si="195"/>
        <v>2185</v>
      </c>
      <c r="U423" s="16">
        <f>F423+Proben_Infos!$G$3</f>
        <v>3183.0010125252102</v>
      </c>
      <c r="V423" s="16">
        <f t="shared" si="196"/>
        <v>63.6</v>
      </c>
      <c r="W423" s="16" t="str">
        <f t="shared" si="197"/>
        <v>GC_PBMZ_281_RI_3183</v>
      </c>
      <c r="X423" s="16">
        <f>Proben_Infos!$A$3</f>
        <v>72100736</v>
      </c>
      <c r="Y423" s="16" t="str">
        <f>IF(ISNA(VLOOKUP(D423,Proben_Infos!C:E,3,0)),"",VLOOKUP(D423,Proben_Infos!C:E,3,0))</f>
        <v/>
      </c>
      <c r="Z423" s="16" t="str">
        <f t="shared" si="198"/>
        <v>281-32.2</v>
      </c>
      <c r="AA423" s="16" t="str">
        <f t="shared" si="199"/>
        <v>281-32.3</v>
      </c>
      <c r="AB423" s="16" t="str">
        <f t="shared" si="200"/>
        <v>281-32.1</v>
      </c>
      <c r="AC423" s="16" t="str">
        <f t="shared" si="201"/>
        <v>281-32.4</v>
      </c>
      <c r="AD423" s="16" t="str">
        <f t="shared" si="202"/>
        <v>281-32</v>
      </c>
      <c r="AE423" s="16">
        <f t="shared" si="203"/>
        <v>27</v>
      </c>
      <c r="AF423" s="16" t="str">
        <f t="shared" si="204"/>
        <v>GC_PBMZ_281_RI_3183</v>
      </c>
      <c r="AG423" s="16" t="str">
        <f t="shared" si="205"/>
        <v/>
      </c>
      <c r="AH423" s="16" t="str">
        <f t="shared" si="206"/>
        <v/>
      </c>
      <c r="AI423" s="16" t="str">
        <f>IF(ISNA(VLOOKUP(D423,Proben_Infos!L:O,3,0)),"",VLOOKUP(D423,Proben_Infos!L:O,3,0))</f>
        <v/>
      </c>
      <c r="AJ423" s="16" t="str">
        <f t="shared" si="207"/>
        <v/>
      </c>
      <c r="AK423" s="16">
        <f t="shared" si="208"/>
        <v>5</v>
      </c>
      <c r="AL423" s="16">
        <f t="shared" si="209"/>
        <v>4</v>
      </c>
      <c r="AM423" s="16">
        <f t="shared" si="213"/>
        <v>3</v>
      </c>
      <c r="AN423" s="16">
        <f t="shared" si="210"/>
        <v>2</v>
      </c>
      <c r="AO423" s="16">
        <f t="shared" si="211"/>
        <v>5</v>
      </c>
      <c r="AP423" s="16">
        <f t="shared" si="214"/>
        <v>5</v>
      </c>
    </row>
    <row r="424" spans="1:42" x14ac:dyDescent="0.25">
      <c r="A424" s="16" t="str">
        <f t="shared" si="212"/>
        <v>253-32.3</v>
      </c>
      <c r="B424" s="2">
        <v>32.251194782925701</v>
      </c>
      <c r="C424" s="2">
        <v>253</v>
      </c>
      <c r="D424" s="2" t="s">
        <v>1942</v>
      </c>
      <c r="E424" s="2">
        <v>1794</v>
      </c>
      <c r="F424" s="2">
        <v>3184.3979615893199</v>
      </c>
      <c r="G424" s="2">
        <v>56.939383312399301</v>
      </c>
      <c r="H424" s="2" t="s">
        <v>1943</v>
      </c>
      <c r="I424" s="2" t="s">
        <v>503</v>
      </c>
      <c r="J424" s="2" t="s">
        <v>5</v>
      </c>
      <c r="K424" s="2">
        <v>148877.95560882601</v>
      </c>
      <c r="L424" s="2">
        <v>85159.3550390647</v>
      </c>
      <c r="M424" s="16">
        <f>IF(ISERROR(VLOOKUP(A424,BW_2021_04_19!A:K,11,FALSE))=TRUE,(IF(ISERROR(VLOOKUP((CONCATENATE(ROUND(C424,0),"-",ROUND(B424-0.1,1))),BW_2021_04_19!A:K,11,FALSE))=TRUE,(IF(ISERROR(VLOOKUP((CONCATENATE(ROUND(C424,0),"-",ROUND(B424+0.1,1))),BW_2021_04_19!A:K,11,FALSE))=TRUE,(IF(ISERROR(VLOOKUP((CONCATENATE(ROUND(C424,0),"-",ROUND(B424-0.2,1))),BW_2021_04_19!A:K,11,FALSE))=TRUE, (IF(ISERROR(VLOOKUP((CONCATENATE(ROUND(C424,0),"-",ROUND(B424+0.2,1))),BW_2021_04_19!A:K,11,FALSE))=TRUE,"0",VLOOKUP((CONCATENATE(ROUND(C424,0),"-",ROUND(B424+0.2,1))),BW_2021_04_19!A:K,11,FALSE))),VLOOKUP((CONCATENATE(ROUND(C424,0),"-",ROUND(B424-0.2,1))),BW_2021_04_19!A:K,11,FALSE))),VLOOKUP((CONCATENATE(ROUND(C424,0),"-",ROUND(B424+0.1,1))),BW_2021_04_19!A:K,11,FALSE))),VLOOKUP((CONCATENATE(ROUND(C424,0),"-",ROUND(B424-0.1,1))),BW_2021_04_19!A:K,11,FALSE))),VLOOKUP(A424,BW_2021_04_19!A:K,11,FALSE))</f>
        <v>174975.19724091</v>
      </c>
      <c r="N424" s="16">
        <f t="shared" si="192"/>
        <v>174975.19724091</v>
      </c>
      <c r="O424" s="16">
        <f t="shared" si="193"/>
        <v>0</v>
      </c>
      <c r="P424" s="16">
        <f>IF(O424="0","0",O424*1000/Proben_Infos!$J$3*Proben_Infos!$K$3*(0.05/Proben_Infos!$L$3)*(0.001/Proben_Infos!$M$3))</f>
        <v>0</v>
      </c>
      <c r="Q424" s="16">
        <f>ROUND(100/Proben_Infos!$H$3*P424,0)</f>
        <v>0</v>
      </c>
      <c r="R424" s="16">
        <f>B424+Proben_Infos!$D$3</f>
        <v>32.243294782925702</v>
      </c>
      <c r="S424" s="16" t="str">
        <f t="shared" si="194"/>
        <v>253-32.2</v>
      </c>
      <c r="T424" s="16">
        <f t="shared" si="195"/>
        <v>1794</v>
      </c>
      <c r="U424" s="16">
        <f>F424+Proben_Infos!$G$3</f>
        <v>3183.3979615893199</v>
      </c>
      <c r="V424" s="16">
        <f t="shared" si="196"/>
        <v>56.9</v>
      </c>
      <c r="W424" s="16" t="str">
        <f t="shared" si="197"/>
        <v>GC_PBMZ_253_RI_3183</v>
      </c>
      <c r="X424" s="16">
        <f>Proben_Infos!$A$3</f>
        <v>72100736</v>
      </c>
      <c r="Y424" s="16" t="str">
        <f>IF(ISNA(VLOOKUP(D424,Proben_Infos!C:E,3,0)),"",VLOOKUP(D424,Proben_Infos!C:E,3,0))</f>
        <v/>
      </c>
      <c r="Z424" s="16" t="str">
        <f t="shared" si="198"/>
        <v>253-32.2</v>
      </c>
      <c r="AA424" s="16" t="str">
        <f t="shared" si="199"/>
        <v>253-32.3</v>
      </c>
      <c r="AB424" s="16" t="str">
        <f t="shared" si="200"/>
        <v>253-32.1</v>
      </c>
      <c r="AC424" s="16" t="str">
        <f t="shared" si="201"/>
        <v>253-32.4</v>
      </c>
      <c r="AD424" s="16" t="str">
        <f t="shared" si="202"/>
        <v>253-32</v>
      </c>
      <c r="AE424" s="16">
        <f t="shared" si="203"/>
        <v>0</v>
      </c>
      <c r="AF424" s="16" t="str">
        <f t="shared" si="204"/>
        <v>GC_PBMZ_253_RI_3183</v>
      </c>
      <c r="AG424" s="16" t="str">
        <f t="shared" si="205"/>
        <v/>
      </c>
      <c r="AH424" s="16" t="str">
        <f t="shared" si="206"/>
        <v/>
      </c>
      <c r="AI424" s="16" t="str">
        <f>IF(ISNA(VLOOKUP(D424,Proben_Infos!L:O,3,0)),"",VLOOKUP(D424,Proben_Infos!L:O,3,0))</f>
        <v/>
      </c>
      <c r="AJ424" s="16">
        <f t="shared" si="207"/>
        <v>6</v>
      </c>
      <c r="AK424" s="16">
        <f t="shared" si="208"/>
        <v>5</v>
      </c>
      <c r="AL424" s="16">
        <f t="shared" si="209"/>
        <v>4</v>
      </c>
      <c r="AM424" s="16">
        <f t="shared" si="213"/>
        <v>3</v>
      </c>
      <c r="AN424" s="16">
        <f t="shared" si="210"/>
        <v>2</v>
      </c>
      <c r="AO424" s="16">
        <f t="shared" si="211"/>
        <v>6</v>
      </c>
      <c r="AP424" s="16">
        <f t="shared" si="214"/>
        <v>6</v>
      </c>
    </row>
    <row r="425" spans="1:42" x14ac:dyDescent="0.25">
      <c r="A425" s="16" t="str">
        <f t="shared" si="212"/>
        <v>207-32.3</v>
      </c>
      <c r="B425" s="2">
        <v>32.252023913137897</v>
      </c>
      <c r="C425" s="2">
        <v>206.90000915527301</v>
      </c>
      <c r="D425" s="2" t="s">
        <v>1742</v>
      </c>
      <c r="E425" s="2">
        <v>2525</v>
      </c>
      <c r="F425" s="2">
        <v>3184.5059528904499</v>
      </c>
      <c r="G425" s="2">
        <v>56.538082256202003</v>
      </c>
      <c r="H425" s="2" t="s">
        <v>1743</v>
      </c>
      <c r="I425" s="2" t="s">
        <v>1744</v>
      </c>
      <c r="J425" s="2" t="s">
        <v>5</v>
      </c>
      <c r="K425" s="2">
        <v>134395.89986490301</v>
      </c>
      <c r="L425" s="2">
        <v>10775.447086067101</v>
      </c>
      <c r="M425" s="16" t="str">
        <f>IF(ISERROR(VLOOKUP(A425,BW_2021_04_19!A:K,11,FALSE))=TRUE,(IF(ISERROR(VLOOKUP((CONCATENATE(ROUND(C425,0),"-",ROUND(B425-0.1,1))),BW_2021_04_19!A:K,11,FALSE))=TRUE,(IF(ISERROR(VLOOKUP((CONCATENATE(ROUND(C425,0),"-",ROUND(B425+0.1,1))),BW_2021_04_19!A:K,11,FALSE))=TRUE,(IF(ISERROR(VLOOKUP((CONCATENATE(ROUND(C425,0),"-",ROUND(B425-0.2,1))),BW_2021_04_19!A:K,11,FALSE))=TRUE, (IF(ISERROR(VLOOKUP((CONCATENATE(ROUND(C425,0),"-",ROUND(B425+0.2,1))),BW_2021_04_19!A:K,11,FALSE))=TRUE,"0",VLOOKUP((CONCATENATE(ROUND(C425,0),"-",ROUND(B425+0.2,1))),BW_2021_04_19!A:K,11,FALSE))),VLOOKUP((CONCATENATE(ROUND(C425,0),"-",ROUND(B425-0.2,1))),BW_2021_04_19!A:K,11,FALSE))),VLOOKUP((CONCATENATE(ROUND(C425,0),"-",ROUND(B425+0.1,1))),BW_2021_04_19!A:K,11,FALSE))),VLOOKUP((CONCATENATE(ROUND(C425,0),"-",ROUND(B425-0.1,1))),BW_2021_04_19!A:K,11,FALSE))),VLOOKUP(A425,BW_2021_04_19!A:K,11,FALSE))</f>
        <v>0</v>
      </c>
      <c r="N425" s="16" t="str">
        <f t="shared" si="192"/>
        <v>0</v>
      </c>
      <c r="O425" s="16">
        <f t="shared" si="193"/>
        <v>134396</v>
      </c>
      <c r="P425" s="16">
        <f>IF(O425="0","0",O425*1000/Proben_Infos!$J$3*Proben_Infos!$K$3*(0.05/Proben_Infos!$L$3)*(0.001/Proben_Infos!$M$3))</f>
        <v>537584</v>
      </c>
      <c r="Q425" s="16">
        <f>ROUND(100/Proben_Infos!$H$3*P425,0)</f>
        <v>12</v>
      </c>
      <c r="R425" s="16">
        <f>B425+Proben_Infos!$D$3</f>
        <v>32.244123913137898</v>
      </c>
      <c r="S425" s="16" t="str">
        <f t="shared" si="194"/>
        <v>207-32.2</v>
      </c>
      <c r="T425" s="16">
        <f t="shared" si="195"/>
        <v>2525</v>
      </c>
      <c r="U425" s="16">
        <f>F425+Proben_Infos!$G$3</f>
        <v>3183.5059528904499</v>
      </c>
      <c r="V425" s="16">
        <f t="shared" si="196"/>
        <v>56.5</v>
      </c>
      <c r="W425" s="16" t="str">
        <f t="shared" si="197"/>
        <v>GC_PBMZ_207_RI_3184</v>
      </c>
      <c r="X425" s="16">
        <f>Proben_Infos!$A$3</f>
        <v>72100736</v>
      </c>
      <c r="Y425" s="16" t="str">
        <f>IF(ISNA(VLOOKUP(D425,Proben_Infos!C:E,3,0)),"",VLOOKUP(D425,Proben_Infos!C:E,3,0))</f>
        <v/>
      </c>
      <c r="Z425" s="16" t="str">
        <f t="shared" si="198"/>
        <v>207-32.2</v>
      </c>
      <c r="AA425" s="16" t="str">
        <f t="shared" si="199"/>
        <v>207-32.3</v>
      </c>
      <c r="AB425" s="16" t="str">
        <f t="shared" si="200"/>
        <v>207-32.1</v>
      </c>
      <c r="AC425" s="16" t="str">
        <f t="shared" si="201"/>
        <v>207-32.4</v>
      </c>
      <c r="AD425" s="16" t="str">
        <f t="shared" si="202"/>
        <v>207-32</v>
      </c>
      <c r="AE425" s="16">
        <f t="shared" si="203"/>
        <v>12</v>
      </c>
      <c r="AF425" s="16" t="str">
        <f t="shared" si="204"/>
        <v>GC_PBMZ_207_RI_3184</v>
      </c>
      <c r="AG425" s="16" t="str">
        <f t="shared" si="205"/>
        <v/>
      </c>
      <c r="AH425" s="16" t="str">
        <f t="shared" si="206"/>
        <v/>
      </c>
      <c r="AI425" s="16" t="str">
        <f>IF(ISNA(VLOOKUP(D425,Proben_Infos!L:O,3,0)),"",VLOOKUP(D425,Proben_Infos!L:O,3,0))</f>
        <v/>
      </c>
      <c r="AJ425" s="16" t="str">
        <f t="shared" si="207"/>
        <v/>
      </c>
      <c r="AK425" s="16">
        <f t="shared" si="208"/>
        <v>5</v>
      </c>
      <c r="AL425" s="16">
        <f t="shared" si="209"/>
        <v>4</v>
      </c>
      <c r="AM425" s="16">
        <f t="shared" si="213"/>
        <v>3</v>
      </c>
      <c r="AN425" s="16">
        <f t="shared" si="210"/>
        <v>2</v>
      </c>
      <c r="AO425" s="16">
        <f t="shared" si="211"/>
        <v>5</v>
      </c>
      <c r="AP425" s="16">
        <f t="shared" si="214"/>
        <v>5</v>
      </c>
    </row>
    <row r="426" spans="1:42" x14ac:dyDescent="0.25">
      <c r="A426" s="16" t="str">
        <f t="shared" si="212"/>
        <v>189-32.9</v>
      </c>
      <c r="B426" s="2">
        <v>32.941628378850901</v>
      </c>
      <c r="C426" s="2">
        <v>189</v>
      </c>
      <c r="D426" s="2" t="s">
        <v>1745</v>
      </c>
      <c r="F426" s="2">
        <v>3274.3245150620501</v>
      </c>
      <c r="G426" s="2">
        <v>62.336883402847</v>
      </c>
      <c r="H426" s="2" t="s">
        <v>1746</v>
      </c>
      <c r="I426" s="2" t="s">
        <v>1747</v>
      </c>
      <c r="J426" s="2" t="s">
        <v>1767</v>
      </c>
      <c r="K426" s="2">
        <v>91137.840560095006</v>
      </c>
      <c r="L426" s="2">
        <v>40433.692357299602</v>
      </c>
      <c r="M426" s="16" t="str">
        <f>IF(ISERROR(VLOOKUP(A426,BW_2021_04_19!A:K,11,FALSE))=TRUE,(IF(ISERROR(VLOOKUP((CONCATENATE(ROUND(C426,0),"-",ROUND(B426-0.1,1))),BW_2021_04_19!A:K,11,FALSE))=TRUE,(IF(ISERROR(VLOOKUP((CONCATENATE(ROUND(C426,0),"-",ROUND(B426+0.1,1))),BW_2021_04_19!A:K,11,FALSE))=TRUE,(IF(ISERROR(VLOOKUP((CONCATENATE(ROUND(C426,0),"-",ROUND(B426-0.2,1))),BW_2021_04_19!A:K,11,FALSE))=TRUE, (IF(ISERROR(VLOOKUP((CONCATENATE(ROUND(C426,0),"-",ROUND(B426+0.2,1))),BW_2021_04_19!A:K,11,FALSE))=TRUE,"0",VLOOKUP((CONCATENATE(ROUND(C426,0),"-",ROUND(B426+0.2,1))),BW_2021_04_19!A:K,11,FALSE))),VLOOKUP((CONCATENATE(ROUND(C426,0),"-",ROUND(B426-0.2,1))),BW_2021_04_19!A:K,11,FALSE))),VLOOKUP((CONCATENATE(ROUND(C426,0),"-",ROUND(B426+0.1,1))),BW_2021_04_19!A:K,11,FALSE))),VLOOKUP((CONCATENATE(ROUND(C426,0),"-",ROUND(B426-0.1,1))),BW_2021_04_19!A:K,11,FALSE))),VLOOKUP(A426,BW_2021_04_19!A:K,11,FALSE))</f>
        <v>0</v>
      </c>
      <c r="N426" s="16" t="str">
        <f t="shared" ref="N426:N432" si="215">IF(ISERROR(M426),"0",M426)</f>
        <v>0</v>
      </c>
      <c r="O426" s="16">
        <f t="shared" ref="O426:O432" si="216">ROUND(IF(K426-N426&lt;0,"0",K426-N426),0)</f>
        <v>91138</v>
      </c>
      <c r="P426" s="16">
        <f>IF(O426="0","0",O426*1000/Proben_Infos!$J$3*Proben_Infos!$K$3*(0.05/Proben_Infos!$L$3)*(0.001/Proben_Infos!$M$3))</f>
        <v>364552</v>
      </c>
      <c r="Q426" s="16">
        <f>ROUND(100/Proben_Infos!$H$3*P426,0)</f>
        <v>8</v>
      </c>
      <c r="R426" s="16">
        <f>B426+Proben_Infos!$D$3</f>
        <v>32.933728378850901</v>
      </c>
      <c r="S426" s="16" t="str">
        <f t="shared" ref="S426:S432" si="217">CONCATENATE(ROUND(C426,0),"-",ROUND(R426,1))</f>
        <v>189-32.9</v>
      </c>
      <c r="T426" s="16" t="str">
        <f t="shared" ref="T426:T432" si="218">IF(ROUND(E426,0)=0,"",ROUND(E426,0))</f>
        <v/>
      </c>
      <c r="U426" s="16">
        <f>F426+Proben_Infos!$G$3</f>
        <v>3273.3245150620501</v>
      </c>
      <c r="V426" s="16">
        <f t="shared" ref="V426:V432" si="219">IF(ROUND(G426,1)=0,"",ROUND(G426,1))</f>
        <v>62.3</v>
      </c>
      <c r="W426" s="16" t="str">
        <f t="shared" ref="W426:W432" si="220">CONCATENATE("GC_PBMZ_",ROUND(C426,0),"_RI_",ROUND(U426,0))</f>
        <v>GC_PBMZ_189_RI_3273</v>
      </c>
      <c r="X426" s="16">
        <f>Proben_Infos!$A$3</f>
        <v>72100736</v>
      </c>
      <c r="Y426" s="16" t="str">
        <f>IF(ISNA(VLOOKUP(D426,Proben_Infos!C:E,3,0)),"",VLOOKUP(D426,Proben_Infos!C:E,3,0))</f>
        <v/>
      </c>
      <c r="Z426" s="16" t="str">
        <f t="shared" ref="Z426:Z432" si="221">S426</f>
        <v>189-32.9</v>
      </c>
      <c r="AA426" s="16" t="str">
        <f t="shared" ref="AA426:AA432" si="222">CONCATENATE(ROUND(C426,0),"-",SUM(ROUND(R426,1),0.1))</f>
        <v>189-33</v>
      </c>
      <c r="AB426" s="16" t="str">
        <f t="shared" ref="AB426:AB432" si="223">CONCATENATE(ROUND(C426,0),"-",SUM(ROUND(R426,1),-0.1))</f>
        <v>189-32.8</v>
      </c>
      <c r="AC426" s="16" t="str">
        <f t="shared" ref="AC426:AC432" si="224">CONCATENATE(ROUND(C426,0),"-",SUM(ROUND(R426,1),0.2))</f>
        <v>189-33.1</v>
      </c>
      <c r="AD426" s="16" t="str">
        <f t="shared" ref="AD426:AD432" si="225">CONCATENATE(ROUND(C426,0),"-",SUM(ROUND(R426,1),-0.2))</f>
        <v>189-32.7</v>
      </c>
      <c r="AE426" s="16">
        <f t="shared" ref="AE426:AE432" si="226">Q426</f>
        <v>8</v>
      </c>
      <c r="AF426" s="16" t="str">
        <f t="shared" ref="AF426:AF432" si="227">IF(OR(AP426=1,AP426=2,AP426=3),H426,W426)</f>
        <v>GC_PBMZ_189_RI_3273</v>
      </c>
      <c r="AG426" s="16" t="str">
        <f t="shared" ref="AG426:AG432" si="228">IF(OR(AP426=1,AP426=2,AP426=3),D426,"")</f>
        <v/>
      </c>
      <c r="AH426" s="16" t="str">
        <f t="shared" ref="AH426:AH432" si="229">IF(J426="Tesla_Libary_2021_01_01.mslibrary.xml","T","")</f>
        <v/>
      </c>
      <c r="AI426" s="16" t="str">
        <f>IF(ISNA(VLOOKUP(D426,Proben_Infos!L:O,3,0)),"",VLOOKUP(D426,Proben_Infos!L:O,3,0))</f>
        <v/>
      </c>
      <c r="AJ426" s="16" t="str">
        <f t="shared" ref="AJ426:AJ432" si="230">IF(OR(O426&lt;10000,Y426="Säule",Y426="BW",Y426="IS"),6,"")</f>
        <v/>
      </c>
      <c r="AK426" s="16">
        <f t="shared" ref="AK426:AK432" si="231">IF(G426&lt;80,5,"")</f>
        <v>5</v>
      </c>
      <c r="AL426" s="16" t="str">
        <f t="shared" ref="AL426:AL432" si="232">IF(AND(ABS(E426-U426)&gt;100,NOT(E426="")),4,"")</f>
        <v/>
      </c>
      <c r="AM426" s="16">
        <f t="shared" si="213"/>
        <v>3</v>
      </c>
      <c r="AN426" s="16">
        <f t="shared" ref="AN426:AN432" si="233">IF(AI426="x",1,2)</f>
        <v>2</v>
      </c>
      <c r="AO426" s="16">
        <f t="shared" ref="AO426:AO432" si="234">IF(AJ426=6,6,IF(AK426=5,5,IF(AL426=4,4,IF(AM426=3,3,IF(AN426=2,2,1)))))</f>
        <v>5</v>
      </c>
      <c r="AP426" s="16">
        <f t="shared" si="214"/>
        <v>5</v>
      </c>
    </row>
    <row r="427" spans="1:42" x14ac:dyDescent="0.25">
      <c r="A427" s="16" t="str">
        <f t="shared" si="212"/>
        <v>195-33</v>
      </c>
      <c r="B427" s="2">
        <v>32.9832143329403</v>
      </c>
      <c r="C427" s="2">
        <v>195</v>
      </c>
      <c r="D427" s="2" t="s">
        <v>887</v>
      </c>
      <c r="E427" s="2">
        <v>1958</v>
      </c>
      <c r="F427" s="2">
        <v>3279.74093967725</v>
      </c>
      <c r="G427" s="2">
        <v>65.972781979146205</v>
      </c>
      <c r="H427" s="2" t="s">
        <v>888</v>
      </c>
      <c r="I427" s="2" t="s">
        <v>889</v>
      </c>
      <c r="J427" s="2" t="s">
        <v>5</v>
      </c>
      <c r="K427" s="2">
        <v>64032.475839885003</v>
      </c>
      <c r="L427" s="2">
        <v>38550.732167971102</v>
      </c>
      <c r="M427" s="16" t="str">
        <f>IF(ISERROR(VLOOKUP(A427,BW_2021_04_19!A:K,11,FALSE))=TRUE,(IF(ISERROR(VLOOKUP((CONCATENATE(ROUND(C427,0),"-",ROUND(B427-0.1,1))),BW_2021_04_19!A:K,11,FALSE))=TRUE,(IF(ISERROR(VLOOKUP((CONCATENATE(ROUND(C427,0),"-",ROUND(B427+0.1,1))),BW_2021_04_19!A:K,11,FALSE))=TRUE,(IF(ISERROR(VLOOKUP((CONCATENATE(ROUND(C427,0),"-",ROUND(B427-0.2,1))),BW_2021_04_19!A:K,11,FALSE))=TRUE, (IF(ISERROR(VLOOKUP((CONCATENATE(ROUND(C427,0),"-",ROUND(B427+0.2,1))),BW_2021_04_19!A:K,11,FALSE))=TRUE,"0",VLOOKUP((CONCATENATE(ROUND(C427,0),"-",ROUND(B427+0.2,1))),BW_2021_04_19!A:K,11,FALSE))),VLOOKUP((CONCATENATE(ROUND(C427,0),"-",ROUND(B427-0.2,1))),BW_2021_04_19!A:K,11,FALSE))),VLOOKUP((CONCATENATE(ROUND(C427,0),"-",ROUND(B427+0.1,1))),BW_2021_04_19!A:K,11,FALSE))),VLOOKUP((CONCATENATE(ROUND(C427,0),"-",ROUND(B427-0.1,1))),BW_2021_04_19!A:K,11,FALSE))),VLOOKUP(A427,BW_2021_04_19!A:K,11,FALSE))</f>
        <v>0</v>
      </c>
      <c r="N427" s="16" t="str">
        <f t="shared" si="215"/>
        <v>0</v>
      </c>
      <c r="O427" s="16">
        <f t="shared" si="216"/>
        <v>64032</v>
      </c>
      <c r="P427" s="16">
        <f>IF(O427="0","0",O427*1000/Proben_Infos!$J$3*Proben_Infos!$K$3*(0.05/Proben_Infos!$L$3)*(0.001/Proben_Infos!$M$3))</f>
        <v>256128</v>
      </c>
      <c r="Q427" s="16">
        <f>ROUND(100/Proben_Infos!$H$3*P427,0)</f>
        <v>6</v>
      </c>
      <c r="R427" s="16">
        <f>B427+Proben_Infos!$D$3</f>
        <v>32.9753143329403</v>
      </c>
      <c r="S427" s="16" t="str">
        <f t="shared" si="217"/>
        <v>195-33</v>
      </c>
      <c r="T427" s="16">
        <f t="shared" si="218"/>
        <v>1958</v>
      </c>
      <c r="U427" s="16">
        <f>F427+Proben_Infos!$G$3</f>
        <v>3278.74093967725</v>
      </c>
      <c r="V427" s="16">
        <f t="shared" si="219"/>
        <v>66</v>
      </c>
      <c r="W427" s="16" t="str">
        <f t="shared" si="220"/>
        <v>GC_PBMZ_195_RI_3279</v>
      </c>
      <c r="X427" s="16">
        <f>Proben_Infos!$A$3</f>
        <v>72100736</v>
      </c>
      <c r="Y427" s="16" t="str">
        <f>IF(ISNA(VLOOKUP(D427,Proben_Infos!C:E,3,0)),"",VLOOKUP(D427,Proben_Infos!C:E,3,0))</f>
        <v/>
      </c>
      <c r="Z427" s="16" t="str">
        <f t="shared" si="221"/>
        <v>195-33</v>
      </c>
      <c r="AA427" s="16" t="str">
        <f t="shared" si="222"/>
        <v>195-33.1</v>
      </c>
      <c r="AB427" s="16" t="str">
        <f t="shared" si="223"/>
        <v>195-32.9</v>
      </c>
      <c r="AC427" s="16" t="str">
        <f t="shared" si="224"/>
        <v>195-33.2</v>
      </c>
      <c r="AD427" s="16" t="str">
        <f t="shared" si="225"/>
        <v>195-32.8</v>
      </c>
      <c r="AE427" s="16">
        <f t="shared" si="226"/>
        <v>6</v>
      </c>
      <c r="AF427" s="16" t="str">
        <f t="shared" si="227"/>
        <v>GC_PBMZ_195_RI_3279</v>
      </c>
      <c r="AG427" s="16" t="str">
        <f t="shared" si="228"/>
        <v/>
      </c>
      <c r="AH427" s="16" t="str">
        <f t="shared" si="229"/>
        <v/>
      </c>
      <c r="AI427" s="16" t="str">
        <f>IF(ISNA(VLOOKUP(D427,Proben_Infos!L:O,3,0)),"",VLOOKUP(D427,Proben_Infos!L:O,3,0))</f>
        <v/>
      </c>
      <c r="AJ427" s="16" t="str">
        <f t="shared" si="230"/>
        <v/>
      </c>
      <c r="AK427" s="16">
        <f t="shared" si="231"/>
        <v>5</v>
      </c>
      <c r="AL427" s="16">
        <f t="shared" si="232"/>
        <v>4</v>
      </c>
      <c r="AM427" s="16">
        <f t="shared" si="213"/>
        <v>3</v>
      </c>
      <c r="AN427" s="16">
        <f t="shared" si="233"/>
        <v>2</v>
      </c>
      <c r="AO427" s="16">
        <f t="shared" si="234"/>
        <v>5</v>
      </c>
      <c r="AP427" s="16">
        <f t="shared" si="214"/>
        <v>5</v>
      </c>
    </row>
    <row r="428" spans="1:42" x14ac:dyDescent="0.25">
      <c r="A428" s="16" t="str">
        <f t="shared" si="212"/>
        <v>205-33</v>
      </c>
      <c r="B428" s="2">
        <v>33.017851748064402</v>
      </c>
      <c r="C428" s="2">
        <v>205</v>
      </c>
      <c r="D428" s="2" t="s">
        <v>1748</v>
      </c>
      <c r="E428" s="2">
        <v>3097</v>
      </c>
      <c r="F428" s="2">
        <v>3284.25234147128</v>
      </c>
      <c r="G428" s="2">
        <v>53.136328443115801</v>
      </c>
      <c r="H428" s="2" t="s">
        <v>1749</v>
      </c>
      <c r="I428" s="2" t="s">
        <v>672</v>
      </c>
      <c r="J428" s="2" t="s">
        <v>5</v>
      </c>
      <c r="K428" s="2">
        <v>130423.84968065</v>
      </c>
      <c r="L428" s="2">
        <v>65088.057126587002</v>
      </c>
      <c r="M428" s="16" t="str">
        <f>IF(ISERROR(VLOOKUP(A428,BW_2021_04_19!A:K,11,FALSE))=TRUE,(IF(ISERROR(VLOOKUP((CONCATENATE(ROUND(C428,0),"-",ROUND(B428-0.1,1))),BW_2021_04_19!A:K,11,FALSE))=TRUE,(IF(ISERROR(VLOOKUP((CONCATENATE(ROUND(C428,0),"-",ROUND(B428+0.1,1))),BW_2021_04_19!A:K,11,FALSE))=TRUE,(IF(ISERROR(VLOOKUP((CONCATENATE(ROUND(C428,0),"-",ROUND(B428-0.2,1))),BW_2021_04_19!A:K,11,FALSE))=TRUE, (IF(ISERROR(VLOOKUP((CONCATENATE(ROUND(C428,0),"-",ROUND(B428+0.2,1))),BW_2021_04_19!A:K,11,FALSE))=TRUE,"0",VLOOKUP((CONCATENATE(ROUND(C428,0),"-",ROUND(B428+0.2,1))),BW_2021_04_19!A:K,11,FALSE))),VLOOKUP((CONCATENATE(ROUND(C428,0),"-",ROUND(B428-0.2,1))),BW_2021_04_19!A:K,11,FALSE))),VLOOKUP((CONCATENATE(ROUND(C428,0),"-",ROUND(B428+0.1,1))),BW_2021_04_19!A:K,11,FALSE))),VLOOKUP((CONCATENATE(ROUND(C428,0),"-",ROUND(B428-0.1,1))),BW_2021_04_19!A:K,11,FALSE))),VLOOKUP(A428,BW_2021_04_19!A:K,11,FALSE))</f>
        <v>0</v>
      </c>
      <c r="N428" s="16" t="str">
        <f t="shared" si="215"/>
        <v>0</v>
      </c>
      <c r="O428" s="16">
        <f t="shared" si="216"/>
        <v>130424</v>
      </c>
      <c r="P428" s="16">
        <f>IF(O428="0","0",O428*1000/Proben_Infos!$J$3*Proben_Infos!$K$3*(0.05/Proben_Infos!$L$3)*(0.001/Proben_Infos!$M$3))</f>
        <v>521696</v>
      </c>
      <c r="Q428" s="16">
        <f>ROUND(100/Proben_Infos!$H$3*P428,0)</f>
        <v>12</v>
      </c>
      <c r="R428" s="16">
        <f>B428+Proben_Infos!$D$3</f>
        <v>33.009951748064402</v>
      </c>
      <c r="S428" s="16" t="str">
        <f t="shared" si="217"/>
        <v>205-33</v>
      </c>
      <c r="T428" s="16">
        <f t="shared" si="218"/>
        <v>3097</v>
      </c>
      <c r="U428" s="16">
        <f>F428+Proben_Infos!$G$3</f>
        <v>3283.25234147128</v>
      </c>
      <c r="V428" s="16">
        <f t="shared" si="219"/>
        <v>53.1</v>
      </c>
      <c r="W428" s="16" t="str">
        <f t="shared" si="220"/>
        <v>GC_PBMZ_205_RI_3283</v>
      </c>
      <c r="X428" s="16">
        <f>Proben_Infos!$A$3</f>
        <v>72100736</v>
      </c>
      <c r="Y428" s="16" t="str">
        <f>IF(ISNA(VLOOKUP(D428,Proben_Infos!C:E,3,0)),"",VLOOKUP(D428,Proben_Infos!C:E,3,0))</f>
        <v/>
      </c>
      <c r="Z428" s="16" t="str">
        <f t="shared" si="221"/>
        <v>205-33</v>
      </c>
      <c r="AA428" s="16" t="str">
        <f t="shared" si="222"/>
        <v>205-33.1</v>
      </c>
      <c r="AB428" s="16" t="str">
        <f t="shared" si="223"/>
        <v>205-32.9</v>
      </c>
      <c r="AC428" s="16" t="str">
        <f t="shared" si="224"/>
        <v>205-33.2</v>
      </c>
      <c r="AD428" s="16" t="str">
        <f t="shared" si="225"/>
        <v>205-32.8</v>
      </c>
      <c r="AE428" s="16">
        <f t="shared" si="226"/>
        <v>12</v>
      </c>
      <c r="AF428" s="16" t="str">
        <f t="shared" si="227"/>
        <v>GC_PBMZ_205_RI_3283</v>
      </c>
      <c r="AG428" s="16" t="str">
        <f t="shared" si="228"/>
        <v/>
      </c>
      <c r="AH428" s="16" t="str">
        <f t="shared" si="229"/>
        <v/>
      </c>
      <c r="AI428" s="16" t="str">
        <f>IF(ISNA(VLOOKUP(D428,Proben_Infos!L:O,3,0)),"",VLOOKUP(D428,Proben_Infos!L:O,3,0))</f>
        <v/>
      </c>
      <c r="AJ428" s="16" t="str">
        <f t="shared" si="230"/>
        <v/>
      </c>
      <c r="AK428" s="16">
        <f t="shared" si="231"/>
        <v>5</v>
      </c>
      <c r="AL428" s="16">
        <f t="shared" si="232"/>
        <v>4</v>
      </c>
      <c r="AM428" s="16">
        <f t="shared" si="213"/>
        <v>3</v>
      </c>
      <c r="AN428" s="16">
        <f t="shared" si="233"/>
        <v>2</v>
      </c>
      <c r="AO428" s="16">
        <f t="shared" si="234"/>
        <v>5</v>
      </c>
      <c r="AP428" s="16">
        <f t="shared" si="214"/>
        <v>5</v>
      </c>
    </row>
    <row r="429" spans="1:42" x14ac:dyDescent="0.25">
      <c r="A429" s="16" t="str">
        <f t="shared" si="212"/>
        <v>223-33.8</v>
      </c>
      <c r="B429" s="2">
        <v>33.812129521063298</v>
      </c>
      <c r="C429" s="2">
        <v>223</v>
      </c>
      <c r="D429" s="2" t="s">
        <v>1750</v>
      </c>
      <c r="E429" s="2">
        <v>2112</v>
      </c>
      <c r="F429" s="2">
        <v>3387.70423466901</v>
      </c>
      <c r="G429" s="2">
        <v>51.685201812745198</v>
      </c>
      <c r="H429" s="2" t="s">
        <v>1751</v>
      </c>
      <c r="I429" s="2" t="s">
        <v>1752</v>
      </c>
      <c r="J429" s="2" t="s">
        <v>5</v>
      </c>
      <c r="K429" s="2">
        <v>36233.054491504401</v>
      </c>
      <c r="L429" s="2">
        <v>25875.281241211102</v>
      </c>
      <c r="M429" s="16" t="str">
        <f>IF(ISERROR(VLOOKUP(A429,BW_2021_04_19!A:K,11,FALSE))=TRUE,(IF(ISERROR(VLOOKUP((CONCATENATE(ROUND(C429,0),"-",ROUND(B429-0.1,1))),BW_2021_04_19!A:K,11,FALSE))=TRUE,(IF(ISERROR(VLOOKUP((CONCATENATE(ROUND(C429,0),"-",ROUND(B429+0.1,1))),BW_2021_04_19!A:K,11,FALSE))=TRUE,(IF(ISERROR(VLOOKUP((CONCATENATE(ROUND(C429,0),"-",ROUND(B429-0.2,1))),BW_2021_04_19!A:K,11,FALSE))=TRUE, (IF(ISERROR(VLOOKUP((CONCATENATE(ROUND(C429,0),"-",ROUND(B429+0.2,1))),BW_2021_04_19!A:K,11,FALSE))=TRUE,"0",VLOOKUP((CONCATENATE(ROUND(C429,0),"-",ROUND(B429+0.2,1))),BW_2021_04_19!A:K,11,FALSE))),VLOOKUP((CONCATENATE(ROUND(C429,0),"-",ROUND(B429-0.2,1))),BW_2021_04_19!A:K,11,FALSE))),VLOOKUP((CONCATENATE(ROUND(C429,0),"-",ROUND(B429+0.1,1))),BW_2021_04_19!A:K,11,FALSE))),VLOOKUP((CONCATENATE(ROUND(C429,0),"-",ROUND(B429-0.1,1))),BW_2021_04_19!A:K,11,FALSE))),VLOOKUP(A429,BW_2021_04_19!A:K,11,FALSE))</f>
        <v>0</v>
      </c>
      <c r="N429" s="16" t="str">
        <f t="shared" si="215"/>
        <v>0</v>
      </c>
      <c r="O429" s="16">
        <f t="shared" si="216"/>
        <v>36233</v>
      </c>
      <c r="P429" s="16">
        <f>IF(O429="0","0",O429*1000/Proben_Infos!$J$3*Proben_Infos!$K$3*(0.05/Proben_Infos!$L$3)*(0.001/Proben_Infos!$M$3))</f>
        <v>144932</v>
      </c>
      <c r="Q429" s="16">
        <f>ROUND(100/Proben_Infos!$H$3*P429,0)</f>
        <v>3</v>
      </c>
      <c r="R429" s="16">
        <f>B429+Proben_Infos!$D$3</f>
        <v>33.804229521063299</v>
      </c>
      <c r="S429" s="16" t="str">
        <f t="shared" si="217"/>
        <v>223-33.8</v>
      </c>
      <c r="T429" s="16">
        <f t="shared" si="218"/>
        <v>2112</v>
      </c>
      <c r="U429" s="16">
        <f>F429+Proben_Infos!$G$3</f>
        <v>3386.70423466901</v>
      </c>
      <c r="V429" s="16">
        <f t="shared" si="219"/>
        <v>51.7</v>
      </c>
      <c r="W429" s="16" t="str">
        <f t="shared" si="220"/>
        <v>GC_PBMZ_223_RI_3387</v>
      </c>
      <c r="X429" s="16">
        <f>Proben_Infos!$A$3</f>
        <v>72100736</v>
      </c>
      <c r="Y429" s="16" t="str">
        <f>IF(ISNA(VLOOKUP(D429,Proben_Infos!C:E,3,0)),"",VLOOKUP(D429,Proben_Infos!C:E,3,0))</f>
        <v/>
      </c>
      <c r="Z429" s="16" t="str">
        <f t="shared" si="221"/>
        <v>223-33.8</v>
      </c>
      <c r="AA429" s="16" t="str">
        <f t="shared" si="222"/>
        <v>223-33.9</v>
      </c>
      <c r="AB429" s="16" t="str">
        <f t="shared" si="223"/>
        <v>223-33.7</v>
      </c>
      <c r="AC429" s="16" t="str">
        <f t="shared" si="224"/>
        <v>223-34</v>
      </c>
      <c r="AD429" s="16" t="str">
        <f t="shared" si="225"/>
        <v>223-33.6</v>
      </c>
      <c r="AE429" s="16">
        <f t="shared" si="226"/>
        <v>3</v>
      </c>
      <c r="AF429" s="16" t="str">
        <f t="shared" si="227"/>
        <v>GC_PBMZ_223_RI_3387</v>
      </c>
      <c r="AG429" s="16" t="str">
        <f t="shared" si="228"/>
        <v/>
      </c>
      <c r="AH429" s="16" t="str">
        <f t="shared" si="229"/>
        <v/>
      </c>
      <c r="AI429" s="16" t="str">
        <f>IF(ISNA(VLOOKUP(D429,Proben_Infos!L:O,3,0)),"",VLOOKUP(D429,Proben_Infos!L:O,3,0))</f>
        <v/>
      </c>
      <c r="AJ429" s="16" t="str">
        <f t="shared" si="230"/>
        <v/>
      </c>
      <c r="AK429" s="16">
        <f t="shared" si="231"/>
        <v>5</v>
      </c>
      <c r="AL429" s="16">
        <f t="shared" si="232"/>
        <v>4</v>
      </c>
      <c r="AM429" s="16">
        <f t="shared" si="213"/>
        <v>3</v>
      </c>
      <c r="AN429" s="16">
        <f t="shared" si="233"/>
        <v>2</v>
      </c>
      <c r="AO429" s="16">
        <f t="shared" si="234"/>
        <v>5</v>
      </c>
      <c r="AP429" s="16">
        <f t="shared" si="214"/>
        <v>5</v>
      </c>
    </row>
    <row r="430" spans="1:42" x14ac:dyDescent="0.25">
      <c r="A430" s="16" t="str">
        <f t="shared" si="212"/>
        <v>205-33.9</v>
      </c>
      <c r="B430" s="2">
        <v>33.851005333974697</v>
      </c>
      <c r="C430" s="2">
        <v>205</v>
      </c>
      <c r="D430" s="2" t="s">
        <v>1753</v>
      </c>
      <c r="F430" s="2">
        <v>3392.7676729043601</v>
      </c>
      <c r="G430" s="2">
        <v>52.898877311059003</v>
      </c>
      <c r="H430" s="2" t="s">
        <v>1754</v>
      </c>
      <c r="I430" s="2" t="s">
        <v>1755</v>
      </c>
      <c r="J430" s="2" t="s">
        <v>1767</v>
      </c>
      <c r="K430" s="2">
        <v>55032.182216657297</v>
      </c>
      <c r="L430" s="2">
        <v>13309.233752198799</v>
      </c>
      <c r="M430" s="16" t="str">
        <f>IF(ISERROR(VLOOKUP(A430,BW_2021_04_19!A:K,11,FALSE))=TRUE,(IF(ISERROR(VLOOKUP((CONCATENATE(ROUND(C430,0),"-",ROUND(B430-0.1,1))),BW_2021_04_19!A:K,11,FALSE))=TRUE,(IF(ISERROR(VLOOKUP((CONCATENATE(ROUND(C430,0),"-",ROUND(B430+0.1,1))),BW_2021_04_19!A:K,11,FALSE))=TRUE,(IF(ISERROR(VLOOKUP((CONCATENATE(ROUND(C430,0),"-",ROUND(B430-0.2,1))),BW_2021_04_19!A:K,11,FALSE))=TRUE, (IF(ISERROR(VLOOKUP((CONCATENATE(ROUND(C430,0),"-",ROUND(B430+0.2,1))),BW_2021_04_19!A:K,11,FALSE))=TRUE,"0",VLOOKUP((CONCATENATE(ROUND(C430,0),"-",ROUND(B430+0.2,1))),BW_2021_04_19!A:K,11,FALSE))),VLOOKUP((CONCATENATE(ROUND(C430,0),"-",ROUND(B430-0.2,1))),BW_2021_04_19!A:K,11,FALSE))),VLOOKUP((CONCATENATE(ROUND(C430,0),"-",ROUND(B430+0.1,1))),BW_2021_04_19!A:K,11,FALSE))),VLOOKUP((CONCATENATE(ROUND(C430,0),"-",ROUND(B430-0.1,1))),BW_2021_04_19!A:K,11,FALSE))),VLOOKUP(A430,BW_2021_04_19!A:K,11,FALSE))</f>
        <v>0</v>
      </c>
      <c r="N430" s="16" t="str">
        <f t="shared" si="215"/>
        <v>0</v>
      </c>
      <c r="O430" s="16">
        <f t="shared" si="216"/>
        <v>55032</v>
      </c>
      <c r="P430" s="16">
        <f>IF(O430="0","0",O430*1000/Proben_Infos!$J$3*Proben_Infos!$K$3*(0.05/Proben_Infos!$L$3)*(0.001/Proben_Infos!$M$3))</f>
        <v>220128</v>
      </c>
      <c r="Q430" s="16">
        <f>ROUND(100/Proben_Infos!$H$3*P430,0)</f>
        <v>5</v>
      </c>
      <c r="R430" s="16">
        <f>B430+Proben_Infos!$D$3</f>
        <v>33.843105333974698</v>
      </c>
      <c r="S430" s="16" t="str">
        <f t="shared" si="217"/>
        <v>205-33.8</v>
      </c>
      <c r="T430" s="16" t="str">
        <f t="shared" si="218"/>
        <v/>
      </c>
      <c r="U430" s="16">
        <f>F430+Proben_Infos!$G$3</f>
        <v>3391.7676729043601</v>
      </c>
      <c r="V430" s="16">
        <f t="shared" si="219"/>
        <v>52.9</v>
      </c>
      <c r="W430" s="16" t="str">
        <f t="shared" si="220"/>
        <v>GC_PBMZ_205_RI_3392</v>
      </c>
      <c r="X430" s="16">
        <f>Proben_Infos!$A$3</f>
        <v>72100736</v>
      </c>
      <c r="Y430" s="16" t="str">
        <f>IF(ISNA(VLOOKUP(D430,Proben_Infos!C:E,3,0)),"",VLOOKUP(D430,Proben_Infos!C:E,3,0))</f>
        <v/>
      </c>
      <c r="Z430" s="16" t="str">
        <f t="shared" si="221"/>
        <v>205-33.8</v>
      </c>
      <c r="AA430" s="16" t="str">
        <f t="shared" si="222"/>
        <v>205-33.9</v>
      </c>
      <c r="AB430" s="16" t="str">
        <f t="shared" si="223"/>
        <v>205-33.7</v>
      </c>
      <c r="AC430" s="16" t="str">
        <f t="shared" si="224"/>
        <v>205-34</v>
      </c>
      <c r="AD430" s="16" t="str">
        <f t="shared" si="225"/>
        <v>205-33.6</v>
      </c>
      <c r="AE430" s="16">
        <f t="shared" si="226"/>
        <v>5</v>
      </c>
      <c r="AF430" s="16" t="str">
        <f t="shared" si="227"/>
        <v>GC_PBMZ_205_RI_3392</v>
      </c>
      <c r="AG430" s="16" t="str">
        <f t="shared" si="228"/>
        <v/>
      </c>
      <c r="AH430" s="16" t="str">
        <f t="shared" si="229"/>
        <v/>
      </c>
      <c r="AI430" s="16" t="str">
        <f>IF(ISNA(VLOOKUP(D430,Proben_Infos!L:O,3,0)),"",VLOOKUP(D430,Proben_Infos!L:O,3,0))</f>
        <v/>
      </c>
      <c r="AJ430" s="16" t="str">
        <f t="shared" si="230"/>
        <v/>
      </c>
      <c r="AK430" s="16">
        <f t="shared" si="231"/>
        <v>5</v>
      </c>
      <c r="AL430" s="16" t="str">
        <f t="shared" si="232"/>
        <v/>
      </c>
      <c r="AM430" s="16">
        <f t="shared" si="213"/>
        <v>3</v>
      </c>
      <c r="AN430" s="16">
        <f t="shared" si="233"/>
        <v>2</v>
      </c>
      <c r="AO430" s="16">
        <f t="shared" si="234"/>
        <v>5</v>
      </c>
      <c r="AP430" s="16">
        <f t="shared" si="214"/>
        <v>5</v>
      </c>
    </row>
    <row r="431" spans="1:42" x14ac:dyDescent="0.25">
      <c r="A431" s="16" t="str">
        <f t="shared" si="212"/>
        <v>119-33.9</v>
      </c>
      <c r="B431" s="2">
        <v>33.923099293283997</v>
      </c>
      <c r="C431" s="2">
        <v>119</v>
      </c>
      <c r="D431" s="2" t="s">
        <v>582</v>
      </c>
      <c r="E431" s="2">
        <v>1618</v>
      </c>
      <c r="F431" s="2">
        <v>3402.15765816166</v>
      </c>
      <c r="G431" s="2">
        <v>52.198747726658802</v>
      </c>
      <c r="H431" s="2" t="s">
        <v>583</v>
      </c>
      <c r="I431" s="2" t="s">
        <v>584</v>
      </c>
      <c r="J431" s="2" t="s">
        <v>5</v>
      </c>
      <c r="K431" s="2">
        <v>30240.249969851098</v>
      </c>
      <c r="L431" s="2">
        <v>6602.6581362736697</v>
      </c>
      <c r="M431" s="16" t="str">
        <f>IF(ISERROR(VLOOKUP(A431,BW_2021_04_19!A:K,11,FALSE))=TRUE,(IF(ISERROR(VLOOKUP((CONCATENATE(ROUND(C431,0),"-",ROUND(B431-0.1,1))),BW_2021_04_19!A:K,11,FALSE))=TRUE,(IF(ISERROR(VLOOKUP((CONCATENATE(ROUND(C431,0),"-",ROUND(B431+0.1,1))),BW_2021_04_19!A:K,11,FALSE))=TRUE,(IF(ISERROR(VLOOKUP((CONCATENATE(ROUND(C431,0),"-",ROUND(B431-0.2,1))),BW_2021_04_19!A:K,11,FALSE))=TRUE, (IF(ISERROR(VLOOKUP((CONCATENATE(ROUND(C431,0),"-",ROUND(B431+0.2,1))),BW_2021_04_19!A:K,11,FALSE))=TRUE,"0",VLOOKUP((CONCATENATE(ROUND(C431,0),"-",ROUND(B431+0.2,1))),BW_2021_04_19!A:K,11,FALSE))),VLOOKUP((CONCATENATE(ROUND(C431,0),"-",ROUND(B431-0.2,1))),BW_2021_04_19!A:K,11,FALSE))),VLOOKUP((CONCATENATE(ROUND(C431,0),"-",ROUND(B431+0.1,1))),BW_2021_04_19!A:K,11,FALSE))),VLOOKUP((CONCATENATE(ROUND(C431,0),"-",ROUND(B431-0.1,1))),BW_2021_04_19!A:K,11,FALSE))),VLOOKUP(A431,BW_2021_04_19!A:K,11,FALSE))</f>
        <v>0</v>
      </c>
      <c r="N431" s="16" t="str">
        <f t="shared" si="215"/>
        <v>0</v>
      </c>
      <c r="O431" s="16">
        <f t="shared" si="216"/>
        <v>30240</v>
      </c>
      <c r="P431" s="16">
        <f>IF(O431="0","0",O431*1000/Proben_Infos!$J$3*Proben_Infos!$K$3*(0.05/Proben_Infos!$L$3)*(0.001/Proben_Infos!$M$3))</f>
        <v>120960</v>
      </c>
      <c r="Q431" s="16">
        <f>ROUND(100/Proben_Infos!$H$3*P431,0)</f>
        <v>3</v>
      </c>
      <c r="R431" s="16">
        <f>B431+Proben_Infos!$D$3</f>
        <v>33.915199293283997</v>
      </c>
      <c r="S431" s="16" t="str">
        <f t="shared" si="217"/>
        <v>119-33.9</v>
      </c>
      <c r="T431" s="16">
        <f t="shared" si="218"/>
        <v>1618</v>
      </c>
      <c r="U431" s="16">
        <f>F431+Proben_Infos!$G$3</f>
        <v>3401.15765816166</v>
      </c>
      <c r="V431" s="16">
        <f t="shared" si="219"/>
        <v>52.2</v>
      </c>
      <c r="W431" s="16" t="str">
        <f t="shared" si="220"/>
        <v>GC_PBMZ_119_RI_3401</v>
      </c>
      <c r="X431" s="16">
        <f>Proben_Infos!$A$3</f>
        <v>72100736</v>
      </c>
      <c r="Y431" s="16" t="str">
        <f>IF(ISNA(VLOOKUP(D431,Proben_Infos!C:E,3,0)),"",VLOOKUP(D431,Proben_Infos!C:E,3,0))</f>
        <v/>
      </c>
      <c r="Z431" s="16" t="str">
        <f t="shared" si="221"/>
        <v>119-33.9</v>
      </c>
      <c r="AA431" s="16" t="str">
        <f t="shared" si="222"/>
        <v>119-34</v>
      </c>
      <c r="AB431" s="16" t="str">
        <f t="shared" si="223"/>
        <v>119-33.8</v>
      </c>
      <c r="AC431" s="16" t="str">
        <f t="shared" si="224"/>
        <v>119-34.1</v>
      </c>
      <c r="AD431" s="16" t="str">
        <f t="shared" si="225"/>
        <v>119-33.7</v>
      </c>
      <c r="AE431" s="16">
        <f t="shared" si="226"/>
        <v>3</v>
      </c>
      <c r="AF431" s="16" t="str">
        <f t="shared" si="227"/>
        <v>GC_PBMZ_119_RI_3401</v>
      </c>
      <c r="AG431" s="16" t="str">
        <f t="shared" si="228"/>
        <v/>
      </c>
      <c r="AH431" s="16" t="str">
        <f t="shared" si="229"/>
        <v/>
      </c>
      <c r="AI431" s="16" t="str">
        <f>IF(ISNA(VLOOKUP(D431,Proben_Infos!L:O,3,0)),"",VLOOKUP(D431,Proben_Infos!L:O,3,0))</f>
        <v/>
      </c>
      <c r="AJ431" s="16" t="str">
        <f t="shared" si="230"/>
        <v/>
      </c>
      <c r="AK431" s="16">
        <f t="shared" si="231"/>
        <v>5</v>
      </c>
      <c r="AL431" s="16">
        <f t="shared" si="232"/>
        <v>4</v>
      </c>
      <c r="AM431" s="16">
        <f t="shared" si="213"/>
        <v>3</v>
      </c>
      <c r="AN431" s="16">
        <f t="shared" si="233"/>
        <v>2</v>
      </c>
      <c r="AO431" s="16">
        <f t="shared" si="234"/>
        <v>5</v>
      </c>
      <c r="AP431" s="16">
        <f t="shared" si="214"/>
        <v>5</v>
      </c>
    </row>
    <row r="432" spans="1:42" x14ac:dyDescent="0.25">
      <c r="A432" s="16" t="str">
        <f t="shared" si="212"/>
        <v>355-34.8</v>
      </c>
      <c r="B432" s="2">
        <v>34.760807830856798</v>
      </c>
      <c r="C432" s="2">
        <v>354.99996948242199</v>
      </c>
      <c r="D432" s="2" t="s">
        <v>1756</v>
      </c>
      <c r="F432" s="2">
        <v>3511.2662560676599</v>
      </c>
      <c r="G432" s="2">
        <v>52.1173905935565</v>
      </c>
      <c r="H432" s="2" t="s">
        <v>1757</v>
      </c>
      <c r="I432" s="2" t="s">
        <v>1758</v>
      </c>
      <c r="J432" s="2" t="s">
        <v>1767</v>
      </c>
      <c r="K432" s="2">
        <v>12173.9114770958</v>
      </c>
      <c r="L432" s="2">
        <v>1187.91688964945</v>
      </c>
      <c r="M432" s="16" t="str">
        <f>IF(ISERROR(VLOOKUP(A432,BW_2021_04_19!A:K,11,FALSE))=TRUE,(IF(ISERROR(VLOOKUP((CONCATENATE(ROUND(C432,0),"-",ROUND(B432-0.1,1))),BW_2021_04_19!A:K,11,FALSE))=TRUE,(IF(ISERROR(VLOOKUP((CONCATENATE(ROUND(C432,0),"-",ROUND(B432+0.1,1))),BW_2021_04_19!A:K,11,FALSE))=TRUE,(IF(ISERROR(VLOOKUP((CONCATENATE(ROUND(C432,0),"-",ROUND(B432-0.2,1))),BW_2021_04_19!A:K,11,FALSE))=TRUE, (IF(ISERROR(VLOOKUP((CONCATENATE(ROUND(C432,0),"-",ROUND(B432+0.2,1))),BW_2021_04_19!A:K,11,FALSE))=TRUE,"0",VLOOKUP((CONCATENATE(ROUND(C432,0),"-",ROUND(B432+0.2,1))),BW_2021_04_19!A:K,11,FALSE))),VLOOKUP((CONCATENATE(ROUND(C432,0),"-",ROUND(B432-0.2,1))),BW_2021_04_19!A:K,11,FALSE))),VLOOKUP((CONCATENATE(ROUND(C432,0),"-",ROUND(B432+0.1,1))),BW_2021_04_19!A:K,11,FALSE))),VLOOKUP((CONCATENATE(ROUND(C432,0),"-",ROUND(B432-0.1,1))),BW_2021_04_19!A:K,11,FALSE))),VLOOKUP(A432,BW_2021_04_19!A:K,11,FALSE))</f>
        <v>0</v>
      </c>
      <c r="N432" s="16" t="str">
        <f t="shared" si="215"/>
        <v>0</v>
      </c>
      <c r="O432" s="16">
        <f t="shared" si="216"/>
        <v>12174</v>
      </c>
      <c r="P432" s="16">
        <f>IF(O432="0","0",O432*1000/Proben_Infos!$J$3*Proben_Infos!$K$3*(0.05/Proben_Infos!$L$3)*(0.001/Proben_Infos!$M$3))</f>
        <v>48696</v>
      </c>
      <c r="Q432" s="16">
        <f>ROUND(100/Proben_Infos!$H$3*P432,0)</f>
        <v>1</v>
      </c>
      <c r="R432" s="16">
        <f>B432+Proben_Infos!$D$3</f>
        <v>34.752907830856799</v>
      </c>
      <c r="S432" s="16" t="str">
        <f t="shared" si="217"/>
        <v>355-34.8</v>
      </c>
      <c r="T432" s="16" t="str">
        <f t="shared" si="218"/>
        <v/>
      </c>
      <c r="U432" s="16">
        <f>F432+Proben_Infos!$G$3</f>
        <v>3510.2662560676599</v>
      </c>
      <c r="V432" s="16">
        <f t="shared" si="219"/>
        <v>52.1</v>
      </c>
      <c r="W432" s="16" t="str">
        <f t="shared" si="220"/>
        <v>GC_PBMZ_355_RI_3510</v>
      </c>
      <c r="X432" s="16">
        <f>Proben_Infos!$A$3</f>
        <v>72100736</v>
      </c>
      <c r="Y432" s="16" t="str">
        <f>IF(ISNA(VLOOKUP(D432,Proben_Infos!C:E,3,0)),"",VLOOKUP(D432,Proben_Infos!C:E,3,0))</f>
        <v/>
      </c>
      <c r="Z432" s="16" t="str">
        <f t="shared" si="221"/>
        <v>355-34.8</v>
      </c>
      <c r="AA432" s="16" t="str">
        <f t="shared" si="222"/>
        <v>355-34.9</v>
      </c>
      <c r="AB432" s="16" t="str">
        <f t="shared" si="223"/>
        <v>355-34.7</v>
      </c>
      <c r="AC432" s="16" t="str">
        <f t="shared" si="224"/>
        <v>355-35</v>
      </c>
      <c r="AD432" s="16" t="str">
        <f t="shared" si="225"/>
        <v>355-34.6</v>
      </c>
      <c r="AE432" s="16">
        <f t="shared" si="226"/>
        <v>1</v>
      </c>
      <c r="AF432" s="16" t="str">
        <f t="shared" si="227"/>
        <v>GC_PBMZ_355_RI_3510</v>
      </c>
      <c r="AG432" s="16" t="str">
        <f t="shared" si="228"/>
        <v/>
      </c>
      <c r="AH432" s="16" t="str">
        <f t="shared" si="229"/>
        <v/>
      </c>
      <c r="AI432" s="16" t="str">
        <f>IF(ISNA(VLOOKUP(D432,Proben_Infos!L:O,3,0)),"",VLOOKUP(D432,Proben_Infos!L:O,3,0))</f>
        <v/>
      </c>
      <c r="AJ432" s="16" t="str">
        <f t="shared" si="230"/>
        <v/>
      </c>
      <c r="AK432" s="16">
        <f t="shared" si="231"/>
        <v>5</v>
      </c>
      <c r="AL432" s="16" t="str">
        <f t="shared" si="232"/>
        <v/>
      </c>
      <c r="AM432" s="16">
        <f t="shared" si="213"/>
        <v>3</v>
      </c>
      <c r="AN432" s="16">
        <f t="shared" si="233"/>
        <v>2</v>
      </c>
      <c r="AO432" s="16">
        <f t="shared" si="234"/>
        <v>5</v>
      </c>
      <c r="AP432" s="16">
        <f t="shared" si="214"/>
        <v>5</v>
      </c>
    </row>
  </sheetData>
  <sortState xmlns:xlrd2="http://schemas.microsoft.com/office/spreadsheetml/2017/richdata2" ref="A2:AR299">
    <sortCondition descending="1" ref="H2:H299"/>
    <sortCondition ref="AP2:AP299"/>
  </sortState>
  <conditionalFormatting sqref="C1:C1048576">
    <cfRule type="cellIs" dxfId="7" priority="15" operator="between">
      <formula>163.5</formula>
      <formula>164.5</formula>
    </cfRule>
  </conditionalFormatting>
  <conditionalFormatting sqref="F2:F240">
    <cfRule type="cellIs" dxfId="6" priority="12" operator="lessThan">
      <formula>$E2-100</formula>
    </cfRule>
    <cfRule type="cellIs" dxfId="5" priority="13" operator="greaterThan">
      <formula>$E2+100</formula>
    </cfRule>
  </conditionalFormatting>
  <conditionalFormatting sqref="AP1:AP1048576">
    <cfRule type="cellIs" dxfId="4" priority="1" operator="equal">
      <formula>5</formula>
    </cfRule>
    <cfRule type="cellIs" dxfId="3" priority="2" operator="equal">
      <formula>4</formula>
    </cfRule>
    <cfRule type="cellIs" dxfId="2" priority="3" operator="equal">
      <formula>3</formula>
    </cfRule>
    <cfRule type="cellIs" dxfId="1" priority="4" operator="equal">
      <formula>2</formula>
    </cfRule>
    <cfRule type="cellIs" dxfId="0" priority="5" operator="equal">
      <formula>1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Proben_Infos</vt:lpstr>
      <vt:lpstr>BW_2021_04_19</vt:lpstr>
      <vt:lpstr>72100736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Held</dc:creator>
  <cp:lastModifiedBy>katina</cp:lastModifiedBy>
  <dcterms:created xsi:type="dcterms:W3CDTF">2021-02-26T12:50:12Z</dcterms:created>
  <dcterms:modified xsi:type="dcterms:W3CDTF">2022-04-01T05:27:01Z</dcterms:modified>
</cp:coreProperties>
</file>