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rten kommune\"/>
    </mc:Choice>
  </mc:AlternateContent>
  <xr:revisionPtr revIDLastSave="0" documentId="8_{32D42F74-30E1-40D1-B597-74C6736AC5F3}" xr6:coauthVersionLast="47" xr6:coauthVersionMax="47" xr10:uidLastSave="{00000000-0000-0000-0000-000000000000}"/>
  <bookViews>
    <workbookView xWindow="-120" yWindow="-120" windowWidth="29040" windowHeight="15840" xr2:uid="{DB1BF292-1746-402D-8280-517513FB56F6}"/>
  </bookViews>
  <sheets>
    <sheet name="Spike sol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P19" i="1"/>
  <c r="Q19" i="1"/>
  <c r="R19" i="1"/>
  <c r="K9" i="1"/>
  <c r="K8" i="1"/>
  <c r="P15" i="1"/>
  <c r="Q15" i="1"/>
  <c r="R15" i="1"/>
  <c r="O15" i="1"/>
  <c r="O8" i="1"/>
  <c r="E9" i="1"/>
  <c r="F9" i="1" l="1"/>
  <c r="M15" i="1" l="1"/>
  <c r="M19" i="1" s="1"/>
  <c r="O19" i="1"/>
  <c r="N15" i="1"/>
  <c r="L15" i="1" l="1"/>
  <c r="L19" i="1" s="1"/>
  <c r="K15" i="1"/>
  <c r="N19" i="1"/>
  <c r="K19" i="1" l="1"/>
</calcChain>
</file>

<file path=xl/sharedStrings.xml><?xml version="1.0" encoding="utf-8"?>
<sst xmlns="http://schemas.openxmlformats.org/spreadsheetml/2006/main" count="49" uniqueCount="37">
  <si>
    <t>C2</t>
  </si>
  <si>
    <t>C3</t>
  </si>
  <si>
    <t>C5</t>
  </si>
  <si>
    <t>V2</t>
  </si>
  <si>
    <t>V3</t>
  </si>
  <si>
    <t>V5</t>
  </si>
  <si>
    <t>PFOA</t>
  </si>
  <si>
    <t>C1</t>
  </si>
  <si>
    <t>C4</t>
  </si>
  <si>
    <t>V1</t>
  </si>
  <si>
    <t>V4</t>
  </si>
  <si>
    <t>Purity (%)</t>
  </si>
  <si>
    <t>Volume needed of standards (mL)</t>
  </si>
  <si>
    <t>STD-1</t>
  </si>
  <si>
    <t xml:space="preserve"> </t>
  </si>
  <si>
    <t>Input:</t>
  </si>
  <si>
    <t>Output:</t>
  </si>
  <si>
    <t>% MeOH in standard</t>
  </si>
  <si>
    <t>% MeOH in sample</t>
  </si>
  <si>
    <t>Number of biochars</t>
  </si>
  <si>
    <t>STD-2</t>
  </si>
  <si>
    <t xml:space="preserve">spike volume (µL) </t>
  </si>
  <si>
    <t>[PFCA] (µg/L) in sample</t>
  </si>
  <si>
    <t>Volume needed for dilution to 2nd standard (STD-2 (mL))</t>
  </si>
  <si>
    <t>Concentration in STD-2 in 50 mL milli Q (µg/L)</t>
  </si>
  <si>
    <t>Concentration in 1st standard (STD-1 (µg/L)) in 25 mL MeOH</t>
  </si>
  <si>
    <t>plus some for spiked blanks</t>
  </si>
  <si>
    <t>mL</t>
  </si>
  <si>
    <t>Mass PFOA (g) accounted for purity</t>
  </si>
  <si>
    <t>Weighed PFOA (g)</t>
  </si>
  <si>
    <t>C6</t>
  </si>
  <si>
    <t>C7</t>
  </si>
  <si>
    <t>C8</t>
  </si>
  <si>
    <t>V6</t>
  </si>
  <si>
    <t>V7</t>
  </si>
  <si>
    <t>V8</t>
  </si>
  <si>
    <t>Numbers turn red if % MeOH is &lt;1%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</si>
</sst>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000\ 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7" borderId="5" applyNumberFormat="0" applyAlignment="0" applyProtection="0"/>
    <xf numFmtId="0" fontId="8" fillId="8" borderId="6" applyNumberFormat="0" applyAlignment="0" applyProtection="0"/>
  </cellStyleXfs>
  <cellXfs count="45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164" fontId="5" fillId="0" borderId="3" xfId="2" applyNumberFormat="1" applyFont="1" applyFill="1" applyBorder="1"/>
    <xf numFmtId="3" fontId="0" fillId="3" borderId="3" xfId="0" applyNumberFormat="1" applyFill="1" applyBorder="1"/>
    <xf numFmtId="41" fontId="0" fillId="5" borderId="3" xfId="1" applyFont="1" applyFill="1" applyBorder="1"/>
    <xf numFmtId="0" fontId="3" fillId="0" borderId="0" xfId="0" applyFont="1"/>
    <xf numFmtId="164" fontId="5" fillId="0" borderId="0" xfId="2" applyNumberFormat="1" applyFont="1" applyFill="1" applyBorder="1"/>
    <xf numFmtId="1" fontId="5" fillId="0" borderId="0" xfId="2" applyNumberFormat="1" applyFont="1" applyFill="1" applyBorder="1"/>
    <xf numFmtId="1" fontId="6" fillId="6" borderId="3" xfId="0" applyNumberFormat="1" applyFont="1" applyFill="1" applyBorder="1"/>
    <xf numFmtId="0" fontId="7" fillId="7" borderId="5" xfId="3"/>
    <xf numFmtId="0" fontId="8" fillId="8" borderId="6" xfId="4"/>
    <xf numFmtId="164" fontId="7" fillId="7" borderId="5" xfId="3" applyNumberFormat="1"/>
    <xf numFmtId="9" fontId="7" fillId="7" borderId="5" xfId="3" applyNumberFormat="1"/>
    <xf numFmtId="43" fontId="5" fillId="6" borderId="3" xfId="2" applyNumberFormat="1" applyFont="1" applyFill="1" applyBorder="1"/>
    <xf numFmtId="0" fontId="0" fillId="0" borderId="3" xfId="0" applyBorder="1"/>
    <xf numFmtId="10" fontId="0" fillId="3" borderId="3" xfId="0" applyNumberFormat="1" applyFill="1" applyBorder="1"/>
    <xf numFmtId="10" fontId="0" fillId="5" borderId="3" xfId="0" applyNumberFormat="1" applyFill="1" applyBorder="1"/>
    <xf numFmtId="165" fontId="0" fillId="3" borderId="3" xfId="0" applyNumberFormat="1" applyFill="1" applyBorder="1"/>
    <xf numFmtId="2" fontId="0" fillId="5" borderId="3" xfId="0" applyNumberFormat="1" applyFill="1" applyBorder="1"/>
    <xf numFmtId="166" fontId="0" fillId="3" borderId="3" xfId="0" applyNumberFormat="1" applyFill="1" applyBorder="1"/>
    <xf numFmtId="166" fontId="0" fillId="5" borderId="3" xfId="0" applyNumberFormat="1" applyFill="1" applyBorder="1"/>
    <xf numFmtId="3" fontId="7" fillId="7" borderId="5" xfId="3" applyNumberFormat="1"/>
    <xf numFmtId="0" fontId="11" fillId="6" borderId="3" xfId="0" applyFont="1" applyFill="1" applyBorder="1" applyAlignment="1">
      <alignment wrapText="1"/>
    </xf>
    <xf numFmtId="0" fontId="7" fillId="7" borderId="5" xfId="3" applyAlignment="1">
      <alignment wrapText="1"/>
    </xf>
    <xf numFmtId="0" fontId="3" fillId="5" borderId="3" xfId="0" applyFont="1" applyFill="1" applyBorder="1"/>
    <xf numFmtId="0" fontId="3" fillId="3" borderId="3" xfId="0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10" fillId="7" borderId="5" xfId="3" applyFont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left" vertical="center" wrapText="1"/>
    </xf>
    <xf numFmtId="0" fontId="3" fillId="6" borderId="3" xfId="2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" fontId="7" fillId="7" borderId="7" xfId="3" applyNumberFormat="1" applyBorder="1"/>
    <xf numFmtId="3" fontId="7" fillId="7" borderId="3" xfId="3" applyNumberFormat="1" applyBorder="1"/>
    <xf numFmtId="0" fontId="10" fillId="7" borderId="8" xfId="3" applyFont="1" applyBorder="1"/>
    <xf numFmtId="0" fontId="10" fillId="7" borderId="9" xfId="3" applyFont="1" applyBorder="1"/>
    <xf numFmtId="0" fontId="10" fillId="7" borderId="2" xfId="3" applyFont="1" applyBorder="1"/>
    <xf numFmtId="0" fontId="10" fillId="7" borderId="3" xfId="3" applyFont="1" applyBorder="1" applyAlignment="1">
      <alignment horizontal="center"/>
    </xf>
    <xf numFmtId="0" fontId="7" fillId="7" borderId="3" xfId="3" applyBorder="1"/>
  </cellXfs>
  <cellStyles count="5">
    <cellStyle name="Bad" xfId="2" builtinId="27"/>
    <cellStyle name="Comma [0]" xfId="1" builtinId="6"/>
    <cellStyle name="Input" xfId="3" builtinId="20"/>
    <cellStyle name="Normal" xfId="0" builtinId="0"/>
    <cellStyle name="Output" xfId="4" builtinId="21"/>
  </cellStyles>
  <dxfs count="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17</xdr:row>
      <xdr:rowOff>95249</xdr:rowOff>
    </xdr:from>
    <xdr:to>
      <xdr:col>6</xdr:col>
      <xdr:colOff>247650</xdr:colOff>
      <xdr:row>28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38AC7B-A48F-58EB-A28E-893A81DD7B65}"/>
            </a:ext>
          </a:extLst>
        </xdr:cNvPr>
        <xdr:cNvSpPr txBox="1"/>
      </xdr:nvSpPr>
      <xdr:spPr>
        <a:xfrm>
          <a:off x="1104900" y="3848099"/>
          <a:ext cx="4000500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Explanation:</a:t>
          </a:r>
        </a:p>
        <a:p>
          <a:r>
            <a:rPr lang="nb-NO" sz="1100"/>
            <a:t>- We need to prepare two standards in order to make sure the concentration of MeOH in each sample is</a:t>
          </a:r>
          <a:r>
            <a:rPr lang="nb-NO" sz="1100" baseline="0"/>
            <a:t> &lt;1% </a:t>
          </a:r>
          <a:r>
            <a:rPr lang="nb-NO" sz="1100" b="1" baseline="0"/>
            <a:t>(</a:t>
          </a:r>
          <a:r>
            <a:rPr lang="nb-NO" sz="1100" b="1" baseline="0">
              <a:solidFill>
                <a:schemeClr val="accent6">
                  <a:lumMod val="75000"/>
                </a:schemeClr>
              </a:solidFill>
            </a:rPr>
            <a:t>green standard </a:t>
          </a:r>
          <a:r>
            <a:rPr lang="nb-NO" sz="1100" b="0" baseline="0">
              <a:solidFill>
                <a:schemeClr val="tx1"/>
              </a:solidFill>
            </a:rPr>
            <a:t>= PFOA salts dissolved in 100% MeOH</a:t>
          </a:r>
          <a:r>
            <a:rPr lang="nb-NO" sz="1100" baseline="0"/>
            <a:t>, </a:t>
          </a:r>
          <a:r>
            <a:rPr lang="nb-NO" sz="1100" b="1" baseline="0">
              <a:solidFill>
                <a:schemeClr val="accent4">
                  <a:lumMod val="60000"/>
                  <a:lumOff val="40000"/>
                </a:schemeClr>
              </a:solidFill>
            </a:rPr>
            <a:t>yellow standard </a:t>
          </a:r>
          <a:r>
            <a:rPr lang="nb-NO" sz="1100" b="0" baseline="0">
              <a:solidFill>
                <a:schemeClr val="tx1"/>
              </a:solidFill>
            </a:rPr>
            <a:t>= diluted standard from green standard</a:t>
          </a:r>
          <a:r>
            <a:rPr lang="nb-NO" sz="1100" baseline="0"/>
            <a:t>)</a:t>
          </a:r>
        </a:p>
        <a:p>
          <a:r>
            <a:rPr lang="nb-NO" sz="1100" baseline="0"/>
            <a:t>- The standard to use for spiking each concentration point is color coded with green and yellow</a:t>
          </a:r>
        </a:p>
        <a:p>
          <a:r>
            <a:rPr lang="nb-NO" sz="1100" baseline="0"/>
            <a:t>- When preparing the standard with PFOA salts, we aim at weighing the least amount of PFOA as possible, while maintaining enough precision. Approx. 0.01 g PFOA is optimal</a:t>
          </a:r>
        </a:p>
        <a:p>
          <a:r>
            <a:rPr lang="nb-NO" sz="1100" baseline="0"/>
            <a:t>- We need to make sure pipetting volumes are not too small, so 9 µL I would say is the smallest amount we should use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69B-3D75-41D0-BE2C-2A417C332216}">
  <dimension ref="B2:R21"/>
  <sheetViews>
    <sheetView tabSelected="1" workbookViewId="0">
      <selection activeCell="P27" sqref="P27"/>
    </sheetView>
  </sheetViews>
  <sheetFormatPr defaultRowHeight="15" x14ac:dyDescent="0.25"/>
  <cols>
    <col min="2" max="2" width="13.5703125" customWidth="1"/>
    <col min="3" max="3" width="12" customWidth="1"/>
    <col min="4" max="4" width="9.5703125" bestFit="1" customWidth="1"/>
    <col min="5" max="5" width="14.5703125" customWidth="1"/>
    <col min="6" max="6" width="17" customWidth="1"/>
    <col min="7" max="7" width="17.7109375" customWidth="1"/>
    <col min="8" max="8" width="15.42578125" customWidth="1"/>
    <col min="9" max="9" width="11.140625" customWidth="1"/>
    <col min="10" max="10" width="14.42578125" customWidth="1"/>
    <col min="12" max="12" width="11.85546875" customWidth="1"/>
    <col min="14" max="14" width="10.7109375" bestFit="1" customWidth="1"/>
    <col min="15" max="15" width="10.5703125" bestFit="1" customWidth="1"/>
  </cols>
  <sheetData>
    <row r="2" spans="2:18" x14ac:dyDescent="0.25">
      <c r="C2" t="s">
        <v>15</v>
      </c>
      <c r="D2" s="10"/>
    </row>
    <row r="3" spans="2:18" x14ac:dyDescent="0.25">
      <c r="C3" t="s">
        <v>16</v>
      </c>
      <c r="D3" s="11"/>
    </row>
    <row r="6" spans="2:18" ht="33" customHeight="1" x14ac:dyDescent="0.25">
      <c r="C6" s="33" t="s">
        <v>29</v>
      </c>
      <c r="D6" s="33" t="s">
        <v>11</v>
      </c>
      <c r="E6" s="34" t="s">
        <v>28</v>
      </c>
      <c r="F6" s="35" t="s">
        <v>25</v>
      </c>
      <c r="G6" s="36" t="s">
        <v>23</v>
      </c>
      <c r="H6" s="37" t="s">
        <v>24</v>
      </c>
      <c r="J6" s="29" t="s">
        <v>12</v>
      </c>
      <c r="K6" s="29"/>
      <c r="L6" s="29"/>
      <c r="N6" s="28" t="s">
        <v>17</v>
      </c>
      <c r="O6" s="28"/>
    </row>
    <row r="7" spans="2:18" ht="31.5" customHeight="1" x14ac:dyDescent="0.25">
      <c r="C7" s="33"/>
      <c r="D7" s="33"/>
      <c r="E7" s="34"/>
      <c r="F7" s="35"/>
      <c r="G7" s="36"/>
      <c r="H7" s="37"/>
      <c r="J7" s="24" t="s">
        <v>19</v>
      </c>
      <c r="K7" s="10">
        <v>9</v>
      </c>
      <c r="L7" s="10"/>
      <c r="N7" s="25" t="s">
        <v>13</v>
      </c>
      <c r="O7" s="26" t="s">
        <v>20</v>
      </c>
    </row>
    <row r="8" spans="2:18" ht="16.5" customHeight="1" x14ac:dyDescent="0.25">
      <c r="C8" s="33"/>
      <c r="D8" s="33"/>
      <c r="E8" s="34"/>
      <c r="F8" s="35"/>
      <c r="G8" s="36"/>
      <c r="H8" s="37"/>
      <c r="J8" s="23" t="s">
        <v>13</v>
      </c>
      <c r="K8" s="9">
        <f>(SUM(M15:R15)/1000*K7+G9)</f>
        <v>13.198820326678767</v>
      </c>
      <c r="L8" s="15" t="s">
        <v>27</v>
      </c>
      <c r="N8" s="17">
        <v>1</v>
      </c>
      <c r="O8" s="16">
        <f>G9/50</f>
        <v>1E-3</v>
      </c>
    </row>
    <row r="9" spans="2:18" ht="15.75" x14ac:dyDescent="0.25">
      <c r="B9" s="2" t="s">
        <v>6</v>
      </c>
      <c r="C9" s="12">
        <v>1.4500000000000001E-2</v>
      </c>
      <c r="D9" s="13">
        <v>0.95</v>
      </c>
      <c r="E9" s="3">
        <f>C9*D9</f>
        <v>1.3775000000000001E-2</v>
      </c>
      <c r="F9" s="5">
        <f>E9*10^6/0.025</f>
        <v>551000</v>
      </c>
      <c r="G9" s="14">
        <v>0.05</v>
      </c>
      <c r="H9" s="4">
        <f>(F9*G9*10^-3)/0.05</f>
        <v>551</v>
      </c>
      <c r="J9" s="23" t="s">
        <v>20</v>
      </c>
      <c r="K9" s="9">
        <f>SUM(K15:L15)/1000*K7</f>
        <v>8.9836660617059891</v>
      </c>
      <c r="L9" s="15" t="s">
        <v>27</v>
      </c>
    </row>
    <row r="10" spans="2:18" ht="15.75" x14ac:dyDescent="0.25">
      <c r="B10" s="6"/>
      <c r="C10" s="7"/>
      <c r="D10" s="8"/>
      <c r="E10" s="7"/>
      <c r="J10" t="s">
        <v>26</v>
      </c>
    </row>
    <row r="11" spans="2:18" ht="15.75" x14ac:dyDescent="0.25">
      <c r="B11" s="6"/>
      <c r="C11" s="7"/>
      <c r="D11" s="8"/>
      <c r="E11" s="7"/>
    </row>
    <row r="13" spans="2:18" ht="15.75" x14ac:dyDescent="0.25">
      <c r="B13" s="30"/>
      <c r="C13" s="43" t="s">
        <v>22</v>
      </c>
      <c r="D13" s="43"/>
      <c r="E13" s="43"/>
      <c r="F13" s="43"/>
      <c r="G13" s="43"/>
      <c r="H13" s="43"/>
      <c r="I13" s="43"/>
      <c r="J13" s="43"/>
      <c r="K13" s="32" t="s">
        <v>21</v>
      </c>
      <c r="L13" s="32"/>
      <c r="M13" s="32"/>
      <c r="N13" s="32"/>
      <c r="O13" s="32"/>
      <c r="P13" s="32"/>
      <c r="Q13" s="32"/>
      <c r="R13" s="32"/>
    </row>
    <row r="14" spans="2:18" ht="15.75" x14ac:dyDescent="0.25">
      <c r="B14" s="31"/>
      <c r="C14" s="40" t="s">
        <v>7</v>
      </c>
      <c r="D14" s="40" t="s">
        <v>0</v>
      </c>
      <c r="E14" s="40" t="s">
        <v>1</v>
      </c>
      <c r="F14" s="41" t="s">
        <v>8</v>
      </c>
      <c r="G14" s="42" t="s">
        <v>2</v>
      </c>
      <c r="H14" s="42" t="s">
        <v>30</v>
      </c>
      <c r="I14" s="42" t="s">
        <v>31</v>
      </c>
      <c r="J14" s="42" t="s">
        <v>32</v>
      </c>
      <c r="K14" s="26" t="s">
        <v>9</v>
      </c>
      <c r="L14" s="26" t="s">
        <v>3</v>
      </c>
      <c r="M14" s="25" t="s">
        <v>4</v>
      </c>
      <c r="N14" s="25" t="s">
        <v>10</v>
      </c>
      <c r="O14" s="25" t="s">
        <v>5</v>
      </c>
      <c r="P14" s="25" t="s">
        <v>33</v>
      </c>
      <c r="Q14" s="25" t="s">
        <v>34</v>
      </c>
      <c r="R14" s="25" t="s">
        <v>35</v>
      </c>
    </row>
    <row r="15" spans="2:18" ht="15.75" x14ac:dyDescent="0.25">
      <c r="B15" s="1" t="s">
        <v>6</v>
      </c>
      <c r="C15" s="22">
        <v>1</v>
      </c>
      <c r="D15" s="22">
        <v>10</v>
      </c>
      <c r="E15" s="22">
        <v>100</v>
      </c>
      <c r="F15" s="38">
        <v>1000</v>
      </c>
      <c r="G15" s="39">
        <v>5000</v>
      </c>
      <c r="H15" s="39">
        <v>10000</v>
      </c>
      <c r="I15" s="44"/>
      <c r="J15" s="44"/>
      <c r="K15" s="20">
        <f>C15*50/$H$9*1000</f>
        <v>90.744101633393825</v>
      </c>
      <c r="L15" s="20">
        <f>D15*50/$H$9*1000</f>
        <v>907.44101633393825</v>
      </c>
      <c r="M15" s="19">
        <f>E15*50/$F$9*1000</f>
        <v>9.0744101633393832</v>
      </c>
      <c r="N15" s="21">
        <f>F15*50/$F$9*1000</f>
        <v>90.744101633393825</v>
      </c>
      <c r="O15" s="21">
        <f>G15*50/$F$9*1000</f>
        <v>453.72050816696913</v>
      </c>
      <c r="P15" s="21">
        <f t="shared" ref="P15:R15" si="0">H15*50/$F$9*1000</f>
        <v>907.44101633393825</v>
      </c>
      <c r="Q15" s="21">
        <f t="shared" si="0"/>
        <v>0</v>
      </c>
      <c r="R15" s="21">
        <f t="shared" si="0"/>
        <v>0</v>
      </c>
    </row>
    <row r="17" spans="7:18" x14ac:dyDescent="0.25">
      <c r="K17" s="27" t="s">
        <v>18</v>
      </c>
      <c r="L17" s="27"/>
      <c r="M17" s="27"/>
      <c r="N17" s="27"/>
      <c r="O17" s="27"/>
      <c r="P17" s="27"/>
      <c r="Q17" s="27"/>
      <c r="R17" s="27"/>
    </row>
    <row r="18" spans="7:18" ht="15.75" x14ac:dyDescent="0.25">
      <c r="K18" s="26" t="s">
        <v>9</v>
      </c>
      <c r="L18" s="26" t="s">
        <v>3</v>
      </c>
      <c r="M18" s="25" t="s">
        <v>4</v>
      </c>
      <c r="N18" s="25" t="s">
        <v>10</v>
      </c>
      <c r="O18" s="25" t="s">
        <v>5</v>
      </c>
      <c r="P18" s="25" t="s">
        <v>33</v>
      </c>
      <c r="Q18" s="25" t="s">
        <v>34</v>
      </c>
      <c r="R18" s="25" t="s">
        <v>35</v>
      </c>
    </row>
    <row r="19" spans="7:18" x14ac:dyDescent="0.25">
      <c r="K19" s="18">
        <f>K15*$O$8/50/1000</f>
        <v>1.8148820326678766E-6</v>
      </c>
      <c r="L19" s="18">
        <f>L15*$O$8/50/1000</f>
        <v>1.8148820326678764E-5</v>
      </c>
      <c r="M19" s="17">
        <f>M15/50/1000</f>
        <v>1.8148820326678767E-4</v>
      </c>
      <c r="N19" s="17">
        <f>N15/50/1000</f>
        <v>1.8148820326678765E-3</v>
      </c>
      <c r="O19" s="17">
        <f>O15/50/1000</f>
        <v>9.0744101633393835E-3</v>
      </c>
      <c r="P19" s="17">
        <f>P15/50/1000</f>
        <v>1.8148820326678767E-2</v>
      </c>
      <c r="Q19" s="17">
        <f>Q15/50/1000</f>
        <v>0</v>
      </c>
      <c r="R19" s="17">
        <f>R15/50/1000</f>
        <v>0</v>
      </c>
    </row>
    <row r="20" spans="7:18" x14ac:dyDescent="0.25">
      <c r="K20" t="s">
        <v>36</v>
      </c>
    </row>
    <row r="21" spans="7:18" x14ac:dyDescent="0.25">
      <c r="G21" t="s">
        <v>14</v>
      </c>
    </row>
  </sheetData>
  <mergeCells count="12">
    <mergeCell ref="K17:R17"/>
    <mergeCell ref="N6:O6"/>
    <mergeCell ref="J6:L6"/>
    <mergeCell ref="B13:B14"/>
    <mergeCell ref="C6:C8"/>
    <mergeCell ref="D6:D8"/>
    <mergeCell ref="E6:E8"/>
    <mergeCell ref="F6:F8"/>
    <mergeCell ref="G6:G8"/>
    <mergeCell ref="H6:H8"/>
    <mergeCell ref="C13:J13"/>
    <mergeCell ref="K13:R13"/>
  </mergeCells>
  <phoneticPr fontId="4" type="noConversion"/>
  <conditionalFormatting sqref="K19:R19">
    <cfRule type="cellIs" dxfId="1" priority="2" operator="greaterThanOrEqual">
      <formula>1%</formula>
    </cfRule>
  </conditionalFormatting>
  <conditionalFormatting sqref="Y18">
    <cfRule type="cellIs" dxfId="0" priority="3" operator="greaterThan">
      <formula>$K$19:$R$19&gt;1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Muri Krahn</dc:creator>
  <cp:lastModifiedBy>Katinka Krahn</cp:lastModifiedBy>
  <dcterms:created xsi:type="dcterms:W3CDTF">2022-07-12T10:28:58Z</dcterms:created>
  <dcterms:modified xsi:type="dcterms:W3CDTF">2023-02-22T08:34:53Z</dcterms:modified>
</cp:coreProperties>
</file>