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W:\06 Prosjekter\10242 VOW - Verdiøkning av organisk avfall (BIA-X)\08 Resultater\FargeTest_Lindum\"/>
    </mc:Choice>
  </mc:AlternateContent>
  <xr:revisionPtr revIDLastSave="0" documentId="8_{742066E7-6C6B-41F8-A977-12258857A8E2}" xr6:coauthVersionLast="47" xr6:coauthVersionMax="47" xr10:uidLastSave="{00000000-0000-0000-0000-000000000000}"/>
  <bookViews>
    <workbookView xWindow="-110" yWindow="-110" windowWidth="19420" windowHeight="10420" firstSheet="3" activeTab="7" xr2:uid="{DECCE6D1-B655-4CCE-8B47-799FFD6129D4}"/>
  </bookViews>
  <sheets>
    <sheet name="05.08.2022_MB" sheetId="2" r:id="rId1"/>
    <sheet name="11.08.2022_RB" sheetId="4" r:id="rId2"/>
    <sheet name="12.08.2022_MB+RB" sheetId="6" r:id="rId3"/>
    <sheet name="18.08.2022_MB" sheetId="5" r:id="rId4"/>
    <sheet name="19.08.2022_RB" sheetId="7" r:id="rId5"/>
    <sheet name="25.08.2022_MB" sheetId="8" r:id="rId6"/>
    <sheet name="26.08.2022_RB" sheetId="9" r:id="rId7"/>
    <sheet name="LifetimeTestRB-Std." sheetId="3" r:id="rId8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5" i="8" l="1"/>
  <c r="Q6" i="8"/>
  <c r="Q7" i="8"/>
  <c r="Q8" i="8"/>
  <c r="Q9" i="8"/>
  <c r="Q10" i="8"/>
  <c r="Q11" i="8"/>
  <c r="Q12" i="8"/>
  <c r="Q13" i="8"/>
  <c r="Q14" i="8"/>
  <c r="Q15" i="8"/>
  <c r="Q4" i="8"/>
  <c r="P5" i="8"/>
  <c r="P6" i="8"/>
  <c r="P7" i="8"/>
  <c r="P8" i="8"/>
  <c r="P9" i="8"/>
  <c r="P10" i="8"/>
  <c r="P11" i="8"/>
  <c r="P12" i="8"/>
  <c r="P13" i="8"/>
  <c r="P14" i="8"/>
  <c r="P15" i="8"/>
  <c r="P4" i="8"/>
  <c r="O5" i="8"/>
  <c r="O6" i="8"/>
  <c r="O7" i="8"/>
  <c r="O8" i="8"/>
  <c r="O9" i="8"/>
  <c r="O10" i="8"/>
  <c r="O11" i="8"/>
  <c r="O12" i="8"/>
  <c r="O13" i="8"/>
  <c r="O14" i="8"/>
  <c r="O15" i="8"/>
  <c r="O4" i="8"/>
  <c r="N5" i="8"/>
  <c r="N6" i="8"/>
  <c r="N7" i="8"/>
  <c r="N8" i="8"/>
  <c r="N9" i="8"/>
  <c r="N10" i="8"/>
  <c r="N11" i="8"/>
  <c r="N12" i="8"/>
  <c r="N13" i="8"/>
  <c r="N14" i="8"/>
  <c r="N15" i="8"/>
  <c r="N4" i="8"/>
  <c r="K13" i="8"/>
  <c r="O4" i="9"/>
  <c r="Q5" i="9"/>
  <c r="Q6" i="9"/>
  <c r="Q7" i="9"/>
  <c r="Q8" i="9"/>
  <c r="Q9" i="9"/>
  <c r="Q10" i="9"/>
  <c r="Q11" i="9"/>
  <c r="Q12" i="9"/>
  <c r="Q13" i="9"/>
  <c r="Q14" i="9"/>
  <c r="Q15" i="9"/>
  <c r="Q4" i="9"/>
  <c r="P5" i="9"/>
  <c r="P6" i="9"/>
  <c r="P7" i="9"/>
  <c r="P8" i="9"/>
  <c r="P9" i="9"/>
  <c r="P10" i="9"/>
  <c r="P11" i="9"/>
  <c r="P12" i="9"/>
  <c r="P13" i="9"/>
  <c r="P14" i="9"/>
  <c r="P15" i="9"/>
  <c r="P4" i="9"/>
  <c r="O5" i="9"/>
  <c r="O6" i="9"/>
  <c r="O7" i="9"/>
  <c r="O8" i="9"/>
  <c r="O9" i="9"/>
  <c r="O10" i="9"/>
  <c r="O11" i="9"/>
  <c r="O12" i="9"/>
  <c r="O13" i="9"/>
  <c r="O14" i="9"/>
  <c r="O15" i="9"/>
  <c r="P5" i="7"/>
  <c r="O4" i="7"/>
  <c r="P4" i="7"/>
  <c r="N5" i="9"/>
  <c r="N6" i="9"/>
  <c r="N7" i="9"/>
  <c r="N8" i="9"/>
  <c r="N9" i="9"/>
  <c r="N10" i="9"/>
  <c r="N11" i="9"/>
  <c r="N12" i="9"/>
  <c r="N13" i="9"/>
  <c r="N14" i="9"/>
  <c r="N15" i="9"/>
  <c r="N4" i="9"/>
  <c r="M5" i="9"/>
  <c r="M6" i="9"/>
  <c r="M7" i="9"/>
  <c r="M8" i="9"/>
  <c r="M9" i="9"/>
  <c r="M10" i="9"/>
  <c r="M11" i="9"/>
  <c r="M12" i="9"/>
  <c r="M13" i="9"/>
  <c r="M14" i="9"/>
  <c r="M15" i="9"/>
  <c r="M4" i="9"/>
  <c r="N5" i="7"/>
  <c r="I21" i="9"/>
  <c r="I22" i="9"/>
  <c r="I23" i="9"/>
  <c r="I25" i="9"/>
  <c r="I26" i="9"/>
  <c r="I27" i="9"/>
  <c r="I28" i="9"/>
  <c r="H21" i="9"/>
  <c r="H22" i="9"/>
  <c r="H23" i="9"/>
  <c r="H24" i="9"/>
  <c r="H25" i="9"/>
  <c r="H26" i="9"/>
  <c r="H27" i="9"/>
  <c r="H28" i="9"/>
  <c r="G22" i="9"/>
  <c r="G23" i="9"/>
  <c r="G24" i="9"/>
  <c r="G25" i="9"/>
  <c r="G26" i="9"/>
  <c r="G27" i="9"/>
  <c r="G28" i="9"/>
  <c r="G21" i="9"/>
  <c r="F26" i="9"/>
  <c r="E26" i="9"/>
  <c r="E26" i="8"/>
  <c r="H26" i="8" s="1"/>
  <c r="M4" i="8"/>
  <c r="K5" i="9"/>
  <c r="K6" i="9"/>
  <c r="K7" i="9"/>
  <c r="K8" i="9"/>
  <c r="K9" i="9"/>
  <c r="K10" i="9"/>
  <c r="K11" i="9"/>
  <c r="L11" i="9" s="1"/>
  <c r="K12" i="9"/>
  <c r="K13" i="9"/>
  <c r="K14" i="9"/>
  <c r="K15" i="9"/>
  <c r="K4" i="9"/>
  <c r="J5" i="9"/>
  <c r="J6" i="9"/>
  <c r="J7" i="9"/>
  <c r="J8" i="9"/>
  <c r="J9" i="9"/>
  <c r="J10" i="9"/>
  <c r="J11" i="9"/>
  <c r="J12" i="9"/>
  <c r="J13" i="9"/>
  <c r="J14" i="9"/>
  <c r="J15" i="9"/>
  <c r="J4" i="9"/>
  <c r="J22" i="8"/>
  <c r="J23" i="8"/>
  <c r="J24" i="8"/>
  <c r="J25" i="8"/>
  <c r="J27" i="8"/>
  <c r="J28" i="8"/>
  <c r="J21" i="8"/>
  <c r="I22" i="8"/>
  <c r="I23" i="8"/>
  <c r="I24" i="8"/>
  <c r="I25" i="8"/>
  <c r="I27" i="8"/>
  <c r="I28" i="8"/>
  <c r="H22" i="8"/>
  <c r="H23" i="8"/>
  <c r="H24" i="8"/>
  <c r="H25" i="8"/>
  <c r="H27" i="8"/>
  <c r="H28" i="8"/>
  <c r="H21" i="8"/>
  <c r="I21" i="8"/>
  <c r="F26" i="8"/>
  <c r="G26" i="8"/>
  <c r="M5" i="8"/>
  <c r="M6" i="8"/>
  <c r="M7" i="8"/>
  <c r="M8" i="8"/>
  <c r="M9" i="8"/>
  <c r="M10" i="8"/>
  <c r="M11" i="8"/>
  <c r="M12" i="8"/>
  <c r="M13" i="8"/>
  <c r="M14" i="8"/>
  <c r="M15" i="8"/>
  <c r="L5" i="8"/>
  <c r="L6" i="8"/>
  <c r="L7" i="8"/>
  <c r="L8" i="8"/>
  <c r="L9" i="8"/>
  <c r="L10" i="8"/>
  <c r="L11" i="8"/>
  <c r="L12" i="8"/>
  <c r="L13" i="8"/>
  <c r="L14" i="8"/>
  <c r="L15" i="8"/>
  <c r="L4" i="8"/>
  <c r="K5" i="8"/>
  <c r="K6" i="8"/>
  <c r="K7" i="8"/>
  <c r="K8" i="8"/>
  <c r="K9" i="8"/>
  <c r="K10" i="8"/>
  <c r="K11" i="8"/>
  <c r="K12" i="8"/>
  <c r="K14" i="8"/>
  <c r="K15" i="8"/>
  <c r="K4" i="8"/>
  <c r="U5" i="5"/>
  <c r="U6" i="5"/>
  <c r="U7" i="5"/>
  <c r="U8" i="5"/>
  <c r="U9" i="5"/>
  <c r="U10" i="5"/>
  <c r="U11" i="5"/>
  <c r="U12" i="5"/>
  <c r="U13" i="5"/>
  <c r="U14" i="5"/>
  <c r="U15" i="5"/>
  <c r="U4" i="5"/>
  <c r="T5" i="5"/>
  <c r="T6" i="5"/>
  <c r="T7" i="5"/>
  <c r="T8" i="5"/>
  <c r="T9" i="5"/>
  <c r="T10" i="5"/>
  <c r="T11" i="5"/>
  <c r="T12" i="5"/>
  <c r="T13" i="5"/>
  <c r="T14" i="5"/>
  <c r="T15" i="5"/>
  <c r="T4" i="5"/>
  <c r="R4" i="5"/>
  <c r="Q5" i="5"/>
  <c r="Q6" i="5"/>
  <c r="Q7" i="5"/>
  <c r="Q8" i="5"/>
  <c r="Q9" i="5"/>
  <c r="Q10" i="5"/>
  <c r="Q11" i="5"/>
  <c r="Q12" i="5"/>
  <c r="Q13" i="5"/>
  <c r="Q14" i="5"/>
  <c r="Q15" i="5"/>
  <c r="Q4" i="5"/>
  <c r="P4" i="5"/>
  <c r="O15" i="5"/>
  <c r="O5" i="5"/>
  <c r="O6" i="5"/>
  <c r="O7" i="5"/>
  <c r="O8" i="5"/>
  <c r="O9" i="5"/>
  <c r="P9" i="5" s="1"/>
  <c r="O10" i="5"/>
  <c r="O11" i="5"/>
  <c r="P11" i="5" s="1"/>
  <c r="O12" i="5"/>
  <c r="P12" i="5" s="1"/>
  <c r="O13" i="5"/>
  <c r="O14" i="5"/>
  <c r="O4" i="5"/>
  <c r="P15" i="5"/>
  <c r="P14" i="5"/>
  <c r="P13" i="5"/>
  <c r="P10" i="5"/>
  <c r="P8" i="5"/>
  <c r="P7" i="5"/>
  <c r="P6" i="5"/>
  <c r="P5" i="5"/>
  <c r="T5" i="7"/>
  <c r="T6" i="7"/>
  <c r="T7" i="7"/>
  <c r="T8" i="7"/>
  <c r="T9" i="7"/>
  <c r="T10" i="7"/>
  <c r="T11" i="7"/>
  <c r="T12" i="7"/>
  <c r="T13" i="7"/>
  <c r="T14" i="7"/>
  <c r="T15" i="7"/>
  <c r="T4" i="7"/>
  <c r="S5" i="7"/>
  <c r="S6" i="7"/>
  <c r="S7" i="7"/>
  <c r="S8" i="7"/>
  <c r="S9" i="7"/>
  <c r="S10" i="7"/>
  <c r="S11" i="7"/>
  <c r="S12" i="7"/>
  <c r="S13" i="7"/>
  <c r="S14" i="7"/>
  <c r="S15" i="7"/>
  <c r="S4" i="7"/>
  <c r="Q5" i="7"/>
  <c r="Q6" i="7"/>
  <c r="Q7" i="7"/>
  <c r="Q8" i="7"/>
  <c r="Q9" i="7"/>
  <c r="Q10" i="7"/>
  <c r="Q11" i="7"/>
  <c r="Q12" i="7"/>
  <c r="Q13" i="7"/>
  <c r="Q14" i="7"/>
  <c r="Q15" i="7"/>
  <c r="Q4" i="7"/>
  <c r="P6" i="7"/>
  <c r="P7" i="7"/>
  <c r="P8" i="7"/>
  <c r="P9" i="7"/>
  <c r="P10" i="7"/>
  <c r="P11" i="7"/>
  <c r="P12" i="7"/>
  <c r="P13" i="7"/>
  <c r="P14" i="7"/>
  <c r="P15" i="7"/>
  <c r="O5" i="7"/>
  <c r="O6" i="7"/>
  <c r="O7" i="7"/>
  <c r="O8" i="7"/>
  <c r="O9" i="7"/>
  <c r="O10" i="7"/>
  <c r="O11" i="7"/>
  <c r="O12" i="7"/>
  <c r="O13" i="7"/>
  <c r="O14" i="7"/>
  <c r="O15" i="7"/>
  <c r="N6" i="7"/>
  <c r="N7" i="7"/>
  <c r="N8" i="7"/>
  <c r="N9" i="7"/>
  <c r="N10" i="7"/>
  <c r="N11" i="7"/>
  <c r="N12" i="7"/>
  <c r="N13" i="7"/>
  <c r="N14" i="7"/>
  <c r="N15" i="7"/>
  <c r="N4" i="7"/>
  <c r="M15" i="5"/>
  <c r="L15" i="5"/>
  <c r="K15" i="5"/>
  <c r="K5" i="5"/>
  <c r="L5" i="5"/>
  <c r="M5" i="5"/>
  <c r="K6" i="5"/>
  <c r="L6" i="5"/>
  <c r="M6" i="5"/>
  <c r="K7" i="5"/>
  <c r="L7" i="5"/>
  <c r="M7" i="5"/>
  <c r="K8" i="5"/>
  <c r="L8" i="5"/>
  <c r="M8" i="5" s="1"/>
  <c r="K9" i="5"/>
  <c r="L9" i="5"/>
  <c r="M9" i="5" s="1"/>
  <c r="K10" i="5"/>
  <c r="L10" i="5"/>
  <c r="M10" i="5"/>
  <c r="K11" i="5"/>
  <c r="L11" i="5"/>
  <c r="M11" i="5" s="1"/>
  <c r="K12" i="5"/>
  <c r="M12" i="5" s="1"/>
  <c r="L12" i="5"/>
  <c r="K13" i="5"/>
  <c r="L13" i="5"/>
  <c r="M13" i="5"/>
  <c r="K14" i="5"/>
  <c r="L14" i="5"/>
  <c r="M14" i="5"/>
  <c r="M4" i="5"/>
  <c r="L4" i="5"/>
  <c r="K4" i="5"/>
  <c r="I26" i="5"/>
  <c r="J26" i="5" s="1"/>
  <c r="H26" i="5"/>
  <c r="J31" i="5"/>
  <c r="I31" i="5"/>
  <c r="I34" i="5"/>
  <c r="J34" i="5" s="1"/>
  <c r="H34" i="5"/>
  <c r="I29" i="5"/>
  <c r="J29" i="5" s="1"/>
  <c r="H29" i="5"/>
  <c r="J24" i="5"/>
  <c r="I24" i="5"/>
  <c r="H33" i="7"/>
  <c r="I33" i="7" s="1"/>
  <c r="G33" i="7"/>
  <c r="H30" i="7"/>
  <c r="I30" i="7" s="1"/>
  <c r="G30" i="7"/>
  <c r="H28" i="7"/>
  <c r="I28" i="7" s="1"/>
  <c r="G28" i="7"/>
  <c r="H25" i="7"/>
  <c r="I25" i="7" s="1"/>
  <c r="G25" i="7"/>
  <c r="I23" i="7"/>
  <c r="H23" i="7"/>
  <c r="J5" i="7"/>
  <c r="K5" i="7"/>
  <c r="L5" i="7" s="1"/>
  <c r="J6" i="7"/>
  <c r="K6" i="7"/>
  <c r="L6" i="7"/>
  <c r="J7" i="7"/>
  <c r="K7" i="7"/>
  <c r="L7" i="7" s="1"/>
  <c r="J8" i="7"/>
  <c r="K8" i="7"/>
  <c r="L8" i="7" s="1"/>
  <c r="J9" i="7"/>
  <c r="K9" i="7"/>
  <c r="L9" i="7" s="1"/>
  <c r="J10" i="7"/>
  <c r="K10" i="7"/>
  <c r="L10" i="7" s="1"/>
  <c r="J11" i="7"/>
  <c r="K11" i="7"/>
  <c r="L11" i="7" s="1"/>
  <c r="J12" i="7"/>
  <c r="K12" i="7"/>
  <c r="L12" i="7" s="1"/>
  <c r="J13" i="7"/>
  <c r="K13" i="7"/>
  <c r="L13" i="7"/>
  <c r="J14" i="7"/>
  <c r="K14" i="7"/>
  <c r="L14" i="7" s="1"/>
  <c r="J15" i="7"/>
  <c r="K15" i="7"/>
  <c r="L15" i="7"/>
  <c r="L4" i="7"/>
  <c r="K4" i="7"/>
  <c r="J4" i="7"/>
  <c r="G23" i="7"/>
  <c r="S40" i="6"/>
  <c r="S36" i="6"/>
  <c r="S32" i="6"/>
  <c r="S28" i="6"/>
  <c r="S24" i="6"/>
  <c r="H31" i="5"/>
  <c r="H24" i="5"/>
  <c r="L14" i="9" l="1"/>
  <c r="L6" i="9"/>
  <c r="I26" i="8"/>
  <c r="J26" i="8" s="1"/>
  <c r="I24" i="9"/>
  <c r="L10" i="9"/>
  <c r="L9" i="9"/>
  <c r="L4" i="9"/>
  <c r="L8" i="9"/>
  <c r="L15" i="9"/>
  <c r="L7" i="9"/>
  <c r="L13" i="9"/>
  <c r="L5" i="9"/>
  <c r="L12" i="9"/>
  <c r="R15" i="5"/>
  <c r="R8" i="5"/>
  <c r="R12" i="5"/>
  <c r="R5" i="5"/>
  <c r="R9" i="5"/>
  <c r="R13" i="5"/>
  <c r="R11" i="5"/>
  <c r="R7" i="5"/>
  <c r="R6" i="5"/>
  <c r="R10" i="5"/>
  <c r="R14" i="5"/>
  <c r="P50" i="4"/>
  <c r="J50" i="4"/>
  <c r="P46" i="4"/>
  <c r="J46" i="4"/>
  <c r="P36" i="4"/>
  <c r="J36" i="4"/>
  <c r="P32" i="4"/>
  <c r="J32" i="4"/>
  <c r="J28" i="4"/>
  <c r="P28" i="4"/>
  <c r="P24" i="4"/>
  <c r="J24" i="4"/>
  <c r="O50" i="4"/>
  <c r="N50" i="4"/>
  <c r="O49" i="4"/>
  <c r="P49" i="4" s="1"/>
  <c r="N49" i="4"/>
  <c r="O48" i="4"/>
  <c r="P48" i="4" s="1"/>
  <c r="N48" i="4"/>
  <c r="O47" i="4"/>
  <c r="P47" i="4" s="1"/>
  <c r="N47" i="4"/>
  <c r="O46" i="4"/>
  <c r="N46" i="4"/>
  <c r="P45" i="4"/>
  <c r="O45" i="4"/>
  <c r="N45" i="4"/>
  <c r="O44" i="4"/>
  <c r="N44" i="4"/>
  <c r="P44" i="4" s="1"/>
  <c r="O43" i="4"/>
  <c r="P43" i="4" s="1"/>
  <c r="N43" i="4"/>
  <c r="I50" i="4"/>
  <c r="H50" i="4"/>
  <c r="I49" i="4"/>
  <c r="H49" i="4"/>
  <c r="J49" i="4" s="1"/>
  <c r="I48" i="4"/>
  <c r="J48" i="4" s="1"/>
  <c r="H48" i="4"/>
  <c r="I47" i="4"/>
  <c r="J47" i="4" s="1"/>
  <c r="H47" i="4"/>
  <c r="I46" i="4"/>
  <c r="H46" i="4"/>
  <c r="J45" i="4"/>
  <c r="I45" i="4"/>
  <c r="H45" i="4"/>
  <c r="I44" i="4"/>
  <c r="J44" i="4" s="1"/>
  <c r="H44" i="4"/>
  <c r="I43" i="4"/>
  <c r="J43" i="4" s="1"/>
  <c r="H43" i="4"/>
  <c r="O74" i="6"/>
  <c r="N74" i="6"/>
  <c r="P73" i="6"/>
  <c r="O73" i="6"/>
  <c r="N73" i="6"/>
  <c r="P72" i="6"/>
  <c r="O72" i="6"/>
  <c r="N72" i="6"/>
  <c r="O71" i="6"/>
  <c r="P71" i="6" s="1"/>
  <c r="N71" i="6"/>
  <c r="O70" i="6"/>
  <c r="N70" i="6"/>
  <c r="P69" i="6"/>
  <c r="O69" i="6"/>
  <c r="N69" i="6"/>
  <c r="O68" i="6"/>
  <c r="P68" i="6" s="1"/>
  <c r="N68" i="6"/>
  <c r="O67" i="6"/>
  <c r="P67" i="6" s="1"/>
  <c r="N67" i="6"/>
  <c r="I74" i="6"/>
  <c r="H74" i="6"/>
  <c r="J73" i="6"/>
  <c r="I73" i="6"/>
  <c r="H73" i="6"/>
  <c r="I72" i="6"/>
  <c r="J72" i="6" s="1"/>
  <c r="H72" i="6"/>
  <c r="J71" i="6"/>
  <c r="I71" i="6"/>
  <c r="H71" i="6"/>
  <c r="I70" i="6"/>
  <c r="H70" i="6"/>
  <c r="J69" i="6"/>
  <c r="I69" i="6"/>
  <c r="H69" i="6"/>
  <c r="I68" i="6"/>
  <c r="J68" i="6" s="1"/>
  <c r="H68" i="6"/>
  <c r="I67" i="6"/>
  <c r="J67" i="6" s="1"/>
  <c r="H67" i="6"/>
  <c r="I28" i="6"/>
  <c r="J28" i="6" s="1"/>
  <c r="H28" i="6"/>
  <c r="I32" i="6"/>
  <c r="J32" i="6" s="1"/>
  <c r="H32" i="6"/>
  <c r="I36" i="6"/>
  <c r="J36" i="6" s="1"/>
  <c r="H36" i="6"/>
  <c r="J40" i="6"/>
  <c r="I40" i="6"/>
  <c r="H40" i="6"/>
  <c r="O40" i="6"/>
  <c r="P40" i="6" s="1"/>
  <c r="N40" i="6"/>
  <c r="O36" i="6"/>
  <c r="P36" i="6" s="1"/>
  <c r="N36" i="6"/>
  <c r="O32" i="6"/>
  <c r="P32" i="6" s="1"/>
  <c r="N32" i="6"/>
  <c r="O28" i="6"/>
  <c r="P28" i="6" s="1"/>
  <c r="N28" i="6"/>
  <c r="O24" i="6"/>
  <c r="P24" i="6" s="1"/>
  <c r="N24" i="6"/>
  <c r="I24" i="6"/>
  <c r="H24" i="6"/>
  <c r="O39" i="6"/>
  <c r="P39" i="6" s="1"/>
  <c r="N39" i="6"/>
  <c r="O38" i="6"/>
  <c r="N38" i="6"/>
  <c r="O37" i="6"/>
  <c r="P37" i="6" s="1"/>
  <c r="N37" i="6"/>
  <c r="O35" i="6"/>
  <c r="P35" i="6" s="1"/>
  <c r="N35" i="6"/>
  <c r="O34" i="6"/>
  <c r="N34" i="6"/>
  <c r="O33" i="6"/>
  <c r="N33" i="6"/>
  <c r="O31" i="6"/>
  <c r="P31" i="6" s="1"/>
  <c r="N31" i="6"/>
  <c r="O30" i="6"/>
  <c r="P30" i="6" s="1"/>
  <c r="N30" i="6"/>
  <c r="O29" i="6"/>
  <c r="N29" i="6"/>
  <c r="O27" i="6"/>
  <c r="N27" i="6"/>
  <c r="O26" i="6"/>
  <c r="P26" i="6" s="1"/>
  <c r="N26" i="6"/>
  <c r="O25" i="6"/>
  <c r="P25" i="6" s="1"/>
  <c r="N25" i="6"/>
  <c r="I39" i="6"/>
  <c r="J39" i="6" s="1"/>
  <c r="H39" i="6"/>
  <c r="I38" i="6"/>
  <c r="H38" i="6"/>
  <c r="I37" i="6"/>
  <c r="J37" i="6" s="1"/>
  <c r="H37" i="6"/>
  <c r="I35" i="6"/>
  <c r="J35" i="6" s="1"/>
  <c r="H35" i="6"/>
  <c r="I34" i="6"/>
  <c r="J34" i="6" s="1"/>
  <c r="H34" i="6"/>
  <c r="I33" i="6"/>
  <c r="H33" i="6"/>
  <c r="I31" i="6"/>
  <c r="J31" i="6" s="1"/>
  <c r="H31" i="6"/>
  <c r="I30" i="6"/>
  <c r="J30" i="6" s="1"/>
  <c r="H30" i="6"/>
  <c r="I29" i="6"/>
  <c r="J29" i="6" s="1"/>
  <c r="H29" i="6"/>
  <c r="I27" i="6"/>
  <c r="J27" i="6" s="1"/>
  <c r="H27" i="6"/>
  <c r="I26" i="6"/>
  <c r="J26" i="6" s="1"/>
  <c r="H26" i="6"/>
  <c r="I25" i="6"/>
  <c r="J25" i="6" s="1"/>
  <c r="H25" i="6"/>
  <c r="O23" i="6"/>
  <c r="N23" i="6"/>
  <c r="P23" i="6" s="1"/>
  <c r="O22" i="6"/>
  <c r="N22" i="6"/>
  <c r="O21" i="6"/>
  <c r="N21" i="6"/>
  <c r="H22" i="6"/>
  <c r="I22" i="6"/>
  <c r="J22" i="6" s="1"/>
  <c r="H23" i="6"/>
  <c r="I23" i="6"/>
  <c r="J23" i="6"/>
  <c r="I21" i="6"/>
  <c r="H21" i="6"/>
  <c r="J21" i="6" s="1"/>
  <c r="K5" i="6"/>
  <c r="L5" i="6"/>
  <c r="M5" i="6" s="1"/>
  <c r="K6" i="6"/>
  <c r="L6" i="6"/>
  <c r="M6" i="6" s="1"/>
  <c r="K7" i="6"/>
  <c r="L7" i="6"/>
  <c r="K8" i="6"/>
  <c r="L8" i="6"/>
  <c r="K9" i="6"/>
  <c r="L9" i="6"/>
  <c r="K10" i="6"/>
  <c r="L10" i="6"/>
  <c r="M10" i="6" s="1"/>
  <c r="K11" i="6"/>
  <c r="L11" i="6"/>
  <c r="K12" i="6"/>
  <c r="L12" i="6"/>
  <c r="K13" i="6"/>
  <c r="L13" i="6"/>
  <c r="K14" i="6"/>
  <c r="L14" i="6"/>
  <c r="M14" i="6" s="1"/>
  <c r="K15" i="6"/>
  <c r="L15" i="6"/>
  <c r="L4" i="6"/>
  <c r="K4" i="6"/>
  <c r="O65" i="6"/>
  <c r="N65" i="6"/>
  <c r="I65" i="6"/>
  <c r="H65" i="6"/>
  <c r="O64" i="6"/>
  <c r="P64" i="6" s="1"/>
  <c r="N64" i="6"/>
  <c r="I64" i="6"/>
  <c r="H64" i="6"/>
  <c r="O63" i="6"/>
  <c r="P63" i="6" s="1"/>
  <c r="N63" i="6"/>
  <c r="I63" i="6"/>
  <c r="H63" i="6"/>
  <c r="O62" i="6"/>
  <c r="N62" i="6"/>
  <c r="I62" i="6"/>
  <c r="H62" i="6"/>
  <c r="O61" i="6"/>
  <c r="P61" i="6" s="1"/>
  <c r="N61" i="6"/>
  <c r="I61" i="6"/>
  <c r="H61" i="6"/>
  <c r="O60" i="6"/>
  <c r="N60" i="6"/>
  <c r="I60" i="6"/>
  <c r="H60" i="6"/>
  <c r="O59" i="6"/>
  <c r="P59" i="6" s="1"/>
  <c r="N59" i="6"/>
  <c r="I59" i="6"/>
  <c r="H59" i="6"/>
  <c r="O58" i="6"/>
  <c r="N58" i="6"/>
  <c r="I58" i="6"/>
  <c r="H58" i="6"/>
  <c r="O57" i="6"/>
  <c r="N57" i="6"/>
  <c r="I57" i="6"/>
  <c r="H57" i="6"/>
  <c r="O56" i="6"/>
  <c r="N56" i="6"/>
  <c r="I56" i="6"/>
  <c r="H56" i="6"/>
  <c r="O55" i="6"/>
  <c r="N55" i="6"/>
  <c r="I55" i="6"/>
  <c r="H55" i="6"/>
  <c r="O54" i="6"/>
  <c r="N54" i="6"/>
  <c r="I54" i="6"/>
  <c r="H54" i="6"/>
  <c r="O53" i="6"/>
  <c r="N53" i="6"/>
  <c r="I53" i="6"/>
  <c r="H53" i="6"/>
  <c r="O52" i="6"/>
  <c r="N52" i="6"/>
  <c r="I52" i="6"/>
  <c r="H52" i="6"/>
  <c r="O51" i="6"/>
  <c r="N51" i="6"/>
  <c r="I51" i="6"/>
  <c r="H51" i="6"/>
  <c r="O50" i="6"/>
  <c r="N50" i="6"/>
  <c r="I50" i="6"/>
  <c r="H50" i="6"/>
  <c r="O49" i="6"/>
  <c r="N49" i="6"/>
  <c r="I49" i="6"/>
  <c r="H49" i="6"/>
  <c r="O48" i="6"/>
  <c r="N48" i="6"/>
  <c r="I48" i="6"/>
  <c r="H48" i="6"/>
  <c r="O47" i="6"/>
  <c r="N47" i="6"/>
  <c r="I47" i="6"/>
  <c r="H47" i="6"/>
  <c r="O46" i="6"/>
  <c r="N46" i="6"/>
  <c r="I46" i="6"/>
  <c r="H46" i="6"/>
  <c r="O45" i="6"/>
  <c r="N45" i="6"/>
  <c r="I45" i="6"/>
  <c r="H45" i="6"/>
  <c r="O28" i="4"/>
  <c r="N28" i="4"/>
  <c r="I28" i="4"/>
  <c r="H28" i="4"/>
  <c r="I41" i="4"/>
  <c r="O41" i="4"/>
  <c r="N41" i="4"/>
  <c r="H41" i="4"/>
  <c r="O36" i="4"/>
  <c r="N36" i="4"/>
  <c r="I36" i="4"/>
  <c r="H36" i="4"/>
  <c r="O32" i="4"/>
  <c r="N32" i="4"/>
  <c r="I32" i="4"/>
  <c r="H32" i="4"/>
  <c r="O24" i="4"/>
  <c r="N24" i="4"/>
  <c r="I24" i="4"/>
  <c r="H24" i="4"/>
  <c r="O40" i="4"/>
  <c r="O39" i="4"/>
  <c r="O38" i="4"/>
  <c r="O37" i="4"/>
  <c r="O35" i="4"/>
  <c r="O34" i="4"/>
  <c r="O33" i="4"/>
  <c r="O31" i="4"/>
  <c r="O30" i="4"/>
  <c r="O29" i="4"/>
  <c r="O27" i="4"/>
  <c r="O26" i="4"/>
  <c r="O25" i="4"/>
  <c r="O23" i="4"/>
  <c r="O22" i="4"/>
  <c r="O21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I21" i="4"/>
  <c r="I22" i="4"/>
  <c r="I23" i="4"/>
  <c r="I25" i="4"/>
  <c r="I26" i="4"/>
  <c r="I27" i="4"/>
  <c r="I29" i="4"/>
  <c r="I30" i="4"/>
  <c r="I31" i="4"/>
  <c r="I33" i="4"/>
  <c r="I34" i="4"/>
  <c r="I35" i="4"/>
  <c r="I37" i="4"/>
  <c r="I38" i="4"/>
  <c r="I39" i="4"/>
  <c r="I40" i="4"/>
  <c r="J4" i="4"/>
  <c r="O4" i="4"/>
  <c r="N40" i="4"/>
  <c r="N39" i="4"/>
  <c r="N38" i="4"/>
  <c r="N37" i="4"/>
  <c r="N35" i="4"/>
  <c r="N34" i="4"/>
  <c r="N33" i="4"/>
  <c r="N31" i="4"/>
  <c r="N30" i="4"/>
  <c r="N29" i="4"/>
  <c r="N27" i="4"/>
  <c r="N26" i="4"/>
  <c r="N25" i="4"/>
  <c r="N23" i="4"/>
  <c r="N22" i="4"/>
  <c r="N21" i="4"/>
  <c r="O17" i="4"/>
  <c r="O16" i="4"/>
  <c r="O15" i="4"/>
  <c r="O14" i="4"/>
  <c r="O13" i="4"/>
  <c r="O12" i="4"/>
  <c r="O11" i="4"/>
  <c r="O10" i="4"/>
  <c r="O9" i="4"/>
  <c r="O8" i="4"/>
  <c r="O7" i="4"/>
  <c r="O6" i="4"/>
  <c r="O5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H21" i="4"/>
  <c r="H22" i="4"/>
  <c r="H23" i="4"/>
  <c r="H25" i="4"/>
  <c r="H26" i="4"/>
  <c r="H27" i="4"/>
  <c r="H29" i="4"/>
  <c r="H30" i="4"/>
  <c r="H31" i="4"/>
  <c r="H33" i="4"/>
  <c r="H34" i="4"/>
  <c r="H35" i="4"/>
  <c r="H37" i="4"/>
  <c r="H38" i="4"/>
  <c r="H39" i="4"/>
  <c r="H40" i="4"/>
  <c r="I4" i="4"/>
  <c r="J24" i="6" l="1"/>
  <c r="M12" i="6"/>
  <c r="P21" i="6"/>
  <c r="P22" i="6"/>
  <c r="J33" i="6"/>
  <c r="J38" i="6"/>
  <c r="P27" i="6"/>
  <c r="P33" i="6"/>
  <c r="J45" i="6"/>
  <c r="J49" i="6"/>
  <c r="P38" i="6"/>
  <c r="P29" i="6"/>
  <c r="P34" i="6"/>
  <c r="M13" i="6"/>
  <c r="J51" i="6"/>
  <c r="M7" i="6"/>
  <c r="P57" i="6"/>
  <c r="J50" i="6"/>
  <c r="M15" i="6"/>
  <c r="P45" i="6"/>
  <c r="P47" i="6"/>
  <c r="J64" i="6"/>
  <c r="M4" i="6"/>
  <c r="M9" i="6"/>
  <c r="J57" i="6"/>
  <c r="J63" i="6"/>
  <c r="M8" i="6"/>
  <c r="P51" i="6"/>
  <c r="J54" i="6"/>
  <c r="P46" i="6"/>
  <c r="P54" i="6"/>
  <c r="J58" i="6"/>
  <c r="J62" i="6"/>
  <c r="M11" i="6"/>
  <c r="J46" i="6"/>
  <c r="P58" i="6"/>
  <c r="P50" i="6"/>
  <c r="P55" i="6"/>
  <c r="J59" i="6"/>
  <c r="J61" i="6"/>
  <c r="P53" i="6"/>
  <c r="J47" i="6"/>
  <c r="J55" i="6"/>
  <c r="P62" i="6"/>
  <c r="P49" i="6"/>
  <c r="J53" i="6"/>
  <c r="Q11" i="4"/>
  <c r="J25" i="4"/>
  <c r="J35" i="4"/>
  <c r="J22" i="4"/>
  <c r="K6" i="4"/>
  <c r="J33" i="4"/>
  <c r="P22" i="4"/>
  <c r="P33" i="4"/>
  <c r="J34" i="4"/>
  <c r="J23" i="4"/>
  <c r="K12" i="4"/>
  <c r="Q4" i="4"/>
  <c r="Q12" i="4"/>
  <c r="P23" i="4"/>
  <c r="P34" i="4"/>
  <c r="Q5" i="4"/>
  <c r="Q13" i="4"/>
  <c r="P25" i="4"/>
  <c r="P35" i="4"/>
  <c r="K4" i="4"/>
  <c r="K10" i="4"/>
  <c r="K16" i="4"/>
  <c r="K11" i="4"/>
  <c r="J40" i="4"/>
  <c r="J30" i="4"/>
  <c r="K17" i="4"/>
  <c r="K9" i="4"/>
  <c r="Q7" i="4"/>
  <c r="Q15" i="4"/>
  <c r="P27" i="4"/>
  <c r="P38" i="4"/>
  <c r="J39" i="4"/>
  <c r="J29" i="4"/>
  <c r="K8" i="4"/>
  <c r="Q8" i="4"/>
  <c r="Q16" i="4"/>
  <c r="P29" i="4"/>
  <c r="P39" i="4"/>
  <c r="Q6" i="4"/>
  <c r="Q14" i="4"/>
  <c r="P26" i="4"/>
  <c r="P37" i="4"/>
  <c r="J38" i="4"/>
  <c r="J27" i="4"/>
  <c r="K15" i="4"/>
  <c r="K7" i="4"/>
  <c r="Q9" i="4"/>
  <c r="Q17" i="4"/>
  <c r="P30" i="4"/>
  <c r="P40" i="4"/>
  <c r="J31" i="4"/>
  <c r="J21" i="4"/>
  <c r="J37" i="4"/>
  <c r="J26" i="4"/>
  <c r="K14" i="4"/>
  <c r="Q10" i="4"/>
  <c r="P21" i="4"/>
  <c r="P31" i="4"/>
  <c r="K13" i="4"/>
  <c r="K5" i="4"/>
  <c r="J65" i="6" l="1"/>
  <c r="P65" i="6"/>
  <c r="J41" i="4"/>
  <c r="J18" i="4"/>
  <c r="P18" i="4"/>
  <c r="P41" i="4"/>
  <c r="K19" i="2"/>
  <c r="K15" i="2"/>
  <c r="G16" i="2"/>
  <c r="C35" i="2" s="1"/>
  <c r="D35" i="2" s="1"/>
  <c r="E35" i="2" s="1"/>
  <c r="H35" i="2" s="1"/>
  <c r="G17" i="2"/>
  <c r="C36" i="2" s="1"/>
  <c r="D36" i="2" s="1"/>
  <c r="E36" i="2" s="1"/>
  <c r="H36" i="2" s="1"/>
  <c r="G23" i="2"/>
  <c r="G24" i="2"/>
  <c r="G15" i="2"/>
  <c r="C34" i="2" s="1"/>
  <c r="D34" i="2" s="1"/>
  <c r="E34" i="2" s="1"/>
  <c r="H34" i="2" s="1"/>
  <c r="J24" i="2"/>
  <c r="K24" i="2" s="1"/>
  <c r="J23" i="2"/>
  <c r="K23" i="2" s="1"/>
  <c r="J22" i="2"/>
  <c r="K22" i="2" s="1"/>
  <c r="J21" i="2"/>
  <c r="K21" i="2" s="1"/>
  <c r="J20" i="2"/>
  <c r="K20" i="2" s="1"/>
  <c r="J19" i="2"/>
  <c r="J18" i="2"/>
  <c r="K18" i="2" s="1"/>
  <c r="J17" i="2"/>
  <c r="K17" i="2" s="1"/>
  <c r="J16" i="2"/>
  <c r="K16" i="2" s="1"/>
  <c r="J15" i="2"/>
  <c r="F16" i="2"/>
  <c r="F17" i="2"/>
  <c r="F18" i="2"/>
  <c r="G18" i="2" s="1"/>
  <c r="C37" i="2" s="1"/>
  <c r="D37" i="2" s="1"/>
  <c r="E37" i="2" s="1"/>
  <c r="H37" i="2" s="1"/>
  <c r="F19" i="2"/>
  <c r="G19" i="2" s="1"/>
  <c r="C38" i="2" s="1"/>
  <c r="D38" i="2" s="1"/>
  <c r="E38" i="2" s="1"/>
  <c r="H38" i="2" s="1"/>
  <c r="F20" i="2"/>
  <c r="G20" i="2" s="1"/>
  <c r="F21" i="2"/>
  <c r="G21" i="2" s="1"/>
  <c r="F22" i="2"/>
  <c r="G22" i="2" s="1"/>
  <c r="F23" i="2"/>
  <c r="F24" i="2"/>
  <c r="F15" i="2"/>
  <c r="I10" i="2"/>
  <c r="I9" i="2"/>
  <c r="I8" i="2"/>
  <c r="I7" i="2"/>
  <c r="I6" i="2"/>
  <c r="I5" i="2"/>
  <c r="F6" i="2"/>
  <c r="F7" i="2"/>
  <c r="F8" i="2"/>
  <c r="F9" i="2"/>
  <c r="F10" i="2"/>
  <c r="F5" i="2"/>
  <c r="C41" i="2" l="1"/>
  <c r="D41" i="2" s="1"/>
  <c r="E41" i="2" s="1"/>
  <c r="H41" i="2" s="1"/>
  <c r="C40" i="2"/>
  <c r="D40" i="2" s="1"/>
  <c r="E40" i="2" s="1"/>
  <c r="H40" i="2" s="1"/>
  <c r="C39" i="2"/>
  <c r="D39" i="2" s="1"/>
  <c r="E39" i="2" s="1"/>
  <c r="H39" i="2" s="1"/>
  <c r="C43" i="2"/>
  <c r="D43" i="2" s="1"/>
  <c r="E43" i="2" s="1"/>
  <c r="H43" i="2" s="1"/>
  <c r="C42" i="2"/>
  <c r="D42" i="2" s="1"/>
  <c r="E42" i="2" s="1"/>
  <c r="H42" i="2" s="1"/>
</calcChain>
</file>

<file path=xl/sharedStrings.xml><?xml version="1.0" encoding="utf-8"?>
<sst xmlns="http://schemas.openxmlformats.org/spreadsheetml/2006/main" count="566" uniqueCount="187">
  <si>
    <t>Concentration</t>
  </si>
  <si>
    <t>[mg/L]</t>
  </si>
  <si>
    <t>Absorbance</t>
  </si>
  <si>
    <t>Calibration</t>
  </si>
  <si>
    <t>Blank</t>
  </si>
  <si>
    <t>Std solution</t>
  </si>
  <si>
    <t>#</t>
  </si>
  <si>
    <t>Type</t>
  </si>
  <si>
    <t>Concentration [mg/L]</t>
  </si>
  <si>
    <t>Hach-Lange</t>
  </si>
  <si>
    <t>ThermoScientific</t>
  </si>
  <si>
    <t>Meas 1</t>
  </si>
  <si>
    <t>Meas 2</t>
  </si>
  <si>
    <t>Due to opt. Properties of vial</t>
  </si>
  <si>
    <t>Avergage</t>
  </si>
  <si>
    <t>Sample</t>
  </si>
  <si>
    <t>PFAS brukt GAC</t>
  </si>
  <si>
    <t>PFAS brukt SC40</t>
  </si>
  <si>
    <t>PFAS 800 GAC</t>
  </si>
  <si>
    <t>PFAS 800 SC40</t>
  </si>
  <si>
    <t>Control</t>
  </si>
  <si>
    <t>NRVA ubrukt GAC</t>
  </si>
  <si>
    <t>NRVA 500 GAC</t>
  </si>
  <si>
    <t>NRVA 700 GAC</t>
  </si>
  <si>
    <t>Clairs brukt SC40</t>
  </si>
  <si>
    <t>Clairs 500 SC40</t>
  </si>
  <si>
    <t>Method</t>
  </si>
  <si>
    <t>Modified after NGI "dye test to indicate biochar affinity for PFAS sorption"</t>
  </si>
  <si>
    <t>Initial methylene blue concentration 10 mg/L</t>
  </si>
  <si>
    <t>Initial rose bengal concentration 100 mg/L</t>
  </si>
  <si>
    <t>start 05.08.2022</t>
  </si>
  <si>
    <t>end 12.08.2022</t>
  </si>
  <si>
    <t>Processing</t>
  </si>
  <si>
    <t>Methylene blue</t>
  </si>
  <si>
    <t>Initial Conc. MB</t>
  </si>
  <si>
    <t>Conc. MB</t>
  </si>
  <si>
    <t>Mass MB</t>
  </si>
  <si>
    <t>Mass Char</t>
  </si>
  <si>
    <t>MB per Char</t>
  </si>
  <si>
    <t>mg</t>
  </si>
  <si>
    <t>g</t>
  </si>
  <si>
    <t>[mg/g]</t>
  </si>
  <si>
    <t>Sorbed MB</t>
  </si>
  <si>
    <t>[mg]</t>
  </si>
  <si>
    <t>Standards</t>
  </si>
  <si>
    <t>Preparation Date</t>
  </si>
  <si>
    <t>Measurement</t>
  </si>
  <si>
    <t>HachLange</t>
  </si>
  <si>
    <t>RB_100</t>
  </si>
  <si>
    <t>RB_10</t>
  </si>
  <si>
    <t>RB_50</t>
  </si>
  <si>
    <t>Blk</t>
  </si>
  <si>
    <t>Test Lifetime calibration standards</t>
  </si>
  <si>
    <t>Comments</t>
  </si>
  <si>
    <t>Offset of calibration curves after one week of storage in dark closet</t>
  </si>
  <si>
    <t>Comparable observations in both instruments</t>
  </si>
  <si>
    <t>Meas. 18.08.2022</t>
  </si>
  <si>
    <t>Meas. 11.08.2022</t>
  </si>
  <si>
    <t>Testing RB standards from 11.08.2022 after one week in dark storage</t>
  </si>
  <si>
    <t>Increased correlation factor after 1 week storage</t>
  </si>
  <si>
    <t>Major change in RB_Std with 50 mg/L</t>
  </si>
  <si>
    <t>RB_100_1</t>
  </si>
  <si>
    <t>RB_100_2</t>
  </si>
  <si>
    <t>RB_75_1</t>
  </si>
  <si>
    <t>RB_75_2</t>
  </si>
  <si>
    <t>RB_100_3</t>
  </si>
  <si>
    <t>RB_75_3</t>
  </si>
  <si>
    <t>RB_50_1</t>
  </si>
  <si>
    <t>RB_50_2</t>
  </si>
  <si>
    <t>RB_50_3</t>
  </si>
  <si>
    <t>RB_25_1</t>
  </si>
  <si>
    <t>RB_25_2</t>
  </si>
  <si>
    <t>RB_25_3</t>
  </si>
  <si>
    <t>RB_10_1</t>
  </si>
  <si>
    <t>RB_10_2</t>
  </si>
  <si>
    <t>RB_10_3</t>
  </si>
  <si>
    <t>Prep. Date</t>
  </si>
  <si>
    <t>Samples</t>
  </si>
  <si>
    <t>NRVA700 GAC</t>
  </si>
  <si>
    <t>NRVA500 GAC</t>
  </si>
  <si>
    <t>CLAIRS500 SC40</t>
  </si>
  <si>
    <t>CLAIRS brukt SC40</t>
  </si>
  <si>
    <t>PFAS800 GAC</t>
  </si>
  <si>
    <t>PFAS800 SC40</t>
  </si>
  <si>
    <t>DMF400 DMF</t>
  </si>
  <si>
    <t>DMF500 DMF</t>
  </si>
  <si>
    <t>HL</t>
  </si>
  <si>
    <t>TS</t>
  </si>
  <si>
    <t>No. #</t>
  </si>
  <si>
    <t>RB_10_4</t>
  </si>
  <si>
    <t>Preparation</t>
  </si>
  <si>
    <t>Conc. RB [mg/L]</t>
  </si>
  <si>
    <t>Name</t>
  </si>
  <si>
    <t>Biorest Prøve 1 BRLB-500-20-PR1</t>
  </si>
  <si>
    <t>Biorest 600C sample 1 after stabilization</t>
  </si>
  <si>
    <t>Biorest 700C sample 1</t>
  </si>
  <si>
    <t>Biorest 800C sample 1</t>
  </si>
  <si>
    <t>Biorest 600C - 40min sample 1</t>
  </si>
  <si>
    <t>Biorest 600C - 20min - Steam</t>
  </si>
  <si>
    <t>Biorest 600C - DSC-600-Steam sample 2</t>
  </si>
  <si>
    <t>Biorest 700C DSC-700-Steam sample 2</t>
  </si>
  <si>
    <t>Biorest MAP no activation</t>
  </si>
  <si>
    <t>MAP Biorest</t>
  </si>
  <si>
    <t>MAP Retur Treverket</t>
  </si>
  <si>
    <t>Average</t>
  </si>
  <si>
    <t>SD</t>
  </si>
  <si>
    <t>1st</t>
  </si>
  <si>
    <t>2nd</t>
  </si>
  <si>
    <t>3rd</t>
  </si>
  <si>
    <t xml:space="preserve">Measurement FargeTest </t>
  </si>
  <si>
    <t>Rose Bengal Samples and Calibration Standards</t>
  </si>
  <si>
    <t>SD [%]</t>
  </si>
  <si>
    <t>FargeTest 12.08.2022 MB/RB</t>
  </si>
  <si>
    <t>Measurement 19.08.2022</t>
  </si>
  <si>
    <t>No.#</t>
  </si>
  <si>
    <t xml:space="preserve">Measurement </t>
  </si>
  <si>
    <t>Dye</t>
  </si>
  <si>
    <t>MB</t>
  </si>
  <si>
    <t>RB</t>
  </si>
  <si>
    <t>DMF400</t>
  </si>
  <si>
    <t>DMF500</t>
  </si>
  <si>
    <t>DMF600</t>
  </si>
  <si>
    <t>JacobiSC50ubrukt</t>
  </si>
  <si>
    <t>CabotSC40ubrukt</t>
  </si>
  <si>
    <t>GACubrukt(Fibasorb)</t>
  </si>
  <si>
    <t>Mass</t>
  </si>
  <si>
    <t>Standards MB</t>
  </si>
  <si>
    <t>Conc. MB [mg/L]</t>
  </si>
  <si>
    <t>RB_5_1</t>
  </si>
  <si>
    <t>RB_5_2</t>
  </si>
  <si>
    <t>RB_5_3</t>
  </si>
  <si>
    <t>RB_40_1</t>
  </si>
  <si>
    <t>RB_40_2</t>
  </si>
  <si>
    <t>RB_40_3</t>
  </si>
  <si>
    <t>MB_10_1</t>
  </si>
  <si>
    <t>MB_10_2</t>
  </si>
  <si>
    <t>MB_10_3</t>
  </si>
  <si>
    <t>MB_7.5_1</t>
  </si>
  <si>
    <t>MB_2.5_1</t>
  </si>
  <si>
    <t>MB_0.5_1</t>
  </si>
  <si>
    <t>MB_7.5_2</t>
  </si>
  <si>
    <t>MB_7.5_3</t>
  </si>
  <si>
    <t>MB_5.0_1</t>
  </si>
  <si>
    <t>MB_5.0_2</t>
  </si>
  <si>
    <t>MB_5.0_3</t>
  </si>
  <si>
    <t>MB_2.5_2</t>
  </si>
  <si>
    <t>MB_2.5_3</t>
  </si>
  <si>
    <t>MB_0.5_2</t>
  </si>
  <si>
    <t>MB_0.5_3</t>
  </si>
  <si>
    <t>Additional Standards</t>
  </si>
  <si>
    <t>prep+meas 19.08.2022</t>
  </si>
  <si>
    <t>Meas 19.08 TS</t>
  </si>
  <si>
    <t>Standards RB</t>
  </si>
  <si>
    <t>Initial Conc. [mg/L]</t>
  </si>
  <si>
    <t>Meas 19.08.2022</t>
  </si>
  <si>
    <t>NRVA GAC brukt rå</t>
  </si>
  <si>
    <t>CLAIRS SC40 brukt rå</t>
  </si>
  <si>
    <t>Oredalen PFAS GAC brukt rå</t>
  </si>
  <si>
    <t>Oredalen PFAS SC40 brukt rå</t>
  </si>
  <si>
    <t>after one week in the fridge</t>
  </si>
  <si>
    <t>DSL 700 Biogreen</t>
  </si>
  <si>
    <t>ULS-700 Biogreen</t>
  </si>
  <si>
    <t>prep 25.08.2022</t>
  </si>
  <si>
    <t>prep 26.08.2022</t>
  </si>
  <si>
    <t>TB_25_2</t>
  </si>
  <si>
    <t>|</t>
  </si>
  <si>
    <t>Calculated from Calibration</t>
  </si>
  <si>
    <t>Mass RB [mg]</t>
  </si>
  <si>
    <t>Initial Mass RB [mg]</t>
  </si>
  <si>
    <t>Mass Difference [mg]</t>
  </si>
  <si>
    <t>Consider Control</t>
  </si>
  <si>
    <t>Sorbed Mass [mg]</t>
  </si>
  <si>
    <t>RB sorbed to BC [mg/g]</t>
  </si>
  <si>
    <t>Mass [g]</t>
  </si>
  <si>
    <t>prep 02.09.2022</t>
  </si>
  <si>
    <t>RB_36,25_1</t>
  </si>
  <si>
    <t>RB_22,5_1</t>
  </si>
  <si>
    <t>RB_22,5_2</t>
  </si>
  <si>
    <t>RB_22,5_3</t>
  </si>
  <si>
    <t>RB_13,75_1</t>
  </si>
  <si>
    <t>average</t>
  </si>
  <si>
    <t>Mass (g)</t>
  </si>
  <si>
    <t>Mass RB (mg)</t>
  </si>
  <si>
    <t>Cw (mg/L)</t>
  </si>
  <si>
    <t>Cs (mg/kg)</t>
  </si>
  <si>
    <t>Kd (L/kg)</t>
  </si>
  <si>
    <t>log 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</si>
</sst>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2" fillId="0" borderId="0" applyBorder="0"/>
  </cellStyleXfs>
  <cellXfs count="65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2" borderId="4" xfId="0" applyFill="1" applyBorder="1"/>
    <xf numFmtId="0" fontId="0" fillId="2" borderId="0" xfId="0" applyFill="1" applyBorder="1"/>
    <xf numFmtId="0" fontId="0" fillId="0" borderId="5" xfId="0" applyBorder="1"/>
    <xf numFmtId="0" fontId="0" fillId="0" borderId="4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2" fontId="0" fillId="0" borderId="0" xfId="0" applyNumberFormat="1"/>
    <xf numFmtId="0" fontId="1" fillId="0" borderId="0" xfId="0" applyFont="1"/>
    <xf numFmtId="14" fontId="0" fillId="0" borderId="0" xfId="0" applyNumberFormat="1"/>
    <xf numFmtId="164" fontId="0" fillId="0" borderId="0" xfId="0" applyNumberFormat="1"/>
    <xf numFmtId="0" fontId="3" fillId="0" borderId="0" xfId="0" applyFont="1"/>
    <xf numFmtId="0" fontId="0" fillId="0" borderId="0" xfId="0" applyNumberFormat="1"/>
    <xf numFmtId="0" fontId="0" fillId="0" borderId="1" xfId="0" applyNumberFormat="1" applyBorder="1"/>
    <xf numFmtId="0" fontId="0" fillId="0" borderId="2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0" xfId="0" applyNumberFormat="1" applyFill="1" applyBorder="1"/>
    <xf numFmtId="14" fontId="0" fillId="0" borderId="2" xfId="0" applyNumberFormat="1" applyBorder="1"/>
    <xf numFmtId="14" fontId="0" fillId="0" borderId="0" xfId="0" applyNumberFormat="1" applyBorder="1"/>
    <xf numFmtId="14" fontId="0" fillId="0" borderId="7" xfId="0" applyNumberFormat="1" applyBorder="1"/>
    <xf numFmtId="0" fontId="0" fillId="0" borderId="4" xfId="0" applyFill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2" fontId="0" fillId="0" borderId="5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0" borderId="3" xfId="0" applyNumberFormat="1" applyFill="1" applyBorder="1"/>
    <xf numFmtId="164" fontId="0" fillId="0" borderId="2" xfId="0" applyNumberFormat="1" applyBorder="1"/>
    <xf numFmtId="164" fontId="0" fillId="0" borderId="0" xfId="0" applyNumberFormat="1" applyBorder="1"/>
    <xf numFmtId="164" fontId="0" fillId="0" borderId="7" xfId="0" applyNumberFormat="1" applyBorder="1"/>
    <xf numFmtId="164" fontId="0" fillId="0" borderId="3" xfId="0" applyNumberFormat="1" applyBorder="1"/>
    <xf numFmtId="164" fontId="0" fillId="0" borderId="5" xfId="0" applyNumberFormat="1" applyBorder="1"/>
    <xf numFmtId="164" fontId="0" fillId="0" borderId="8" xfId="0" applyNumberFormat="1" applyBorder="1"/>
    <xf numFmtId="164" fontId="0" fillId="0" borderId="5" xfId="0" applyNumberFormat="1" applyFill="1" applyBorder="1"/>
    <xf numFmtId="2" fontId="0" fillId="0" borderId="5" xfId="0" applyNumberFormat="1" applyFill="1" applyBorder="1"/>
    <xf numFmtId="0" fontId="0" fillId="0" borderId="2" xfId="0" applyFill="1" applyBorder="1"/>
    <xf numFmtId="0" fontId="0" fillId="0" borderId="1" xfId="0" applyFill="1" applyBorder="1"/>
    <xf numFmtId="0" fontId="0" fillId="0" borderId="6" xfId="0" applyNumberFormat="1" applyBorder="1"/>
    <xf numFmtId="0" fontId="0" fillId="0" borderId="7" xfId="0" applyNumberFormat="1" applyBorder="1"/>
    <xf numFmtId="165" fontId="0" fillId="0" borderId="0" xfId="0" applyNumberFormat="1"/>
    <xf numFmtId="166" fontId="0" fillId="0" borderId="2" xfId="0" applyNumberFormat="1" applyBorder="1"/>
    <xf numFmtId="164" fontId="0" fillId="0" borderId="4" xfId="0" applyNumberFormat="1" applyBorder="1"/>
    <xf numFmtId="0" fontId="0" fillId="3" borderId="9" xfId="0" applyFill="1" applyBorder="1"/>
    <xf numFmtId="0" fontId="1" fillId="3" borderId="9" xfId="0" applyFont="1" applyFill="1" applyBorder="1"/>
    <xf numFmtId="14" fontId="0" fillId="3" borderId="9" xfId="0" applyNumberFormat="1" applyFill="1" applyBorder="1"/>
    <xf numFmtId="0" fontId="0" fillId="3" borderId="9" xfId="0" applyNumberFormat="1" applyFill="1" applyBorder="1"/>
    <xf numFmtId="164" fontId="0" fillId="3" borderId="9" xfId="0" applyNumberFormat="1" applyFill="1" applyBorder="1"/>
    <xf numFmtId="0" fontId="0" fillId="3" borderId="13" xfId="0" applyFill="1" applyBorder="1"/>
    <xf numFmtId="0" fontId="0" fillId="3" borderId="4" xfId="0" applyFill="1" applyBorder="1"/>
    <xf numFmtId="1" fontId="0" fillId="0" borderId="0" xfId="0" applyNumberFormat="1"/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3" borderId="12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Normal 2" xfId="1" xr:uid="{3D0B04BB-D2C0-4850-8ECC-7E792CA7EA4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</a:t>
            </a:r>
            <a:r>
              <a:rPr lang="nb-NO" baseline="0"/>
              <a:t> MB 12.08.2022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'05.08.2022_MB'!$D$3</c:f>
              <c:strCache>
                <c:ptCount val="1"/>
                <c:pt idx="0">
                  <c:v>Hach-Lange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3.5168143718327452E-2"/>
                  <c:y val="-1.6190851579241867E-3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'05.08.2022_MB'!$F$6:$F$10</c:f>
              <c:numCache>
                <c:formatCode>General</c:formatCode>
                <c:ptCount val="5"/>
                <c:pt idx="0">
                  <c:v>2.0354999999999999</c:v>
                </c:pt>
                <c:pt idx="1">
                  <c:v>1.1559999999999999</c:v>
                </c:pt>
                <c:pt idx="2">
                  <c:v>0.23350000000000001</c:v>
                </c:pt>
                <c:pt idx="3">
                  <c:v>0.14949999999999999</c:v>
                </c:pt>
                <c:pt idx="4">
                  <c:v>-1E-3</c:v>
                </c:pt>
              </c:numCache>
            </c:numRef>
          </c:xVal>
          <c:yVal>
            <c:numRef>
              <c:f>'05.08.2022_MB'!$C$6:$C$10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17-4675-94D7-5A68DD88461F}"/>
            </c:ext>
          </c:extLst>
        </c:ser>
        <c:ser>
          <c:idx val="1"/>
          <c:order val="1"/>
          <c:tx>
            <c:strRef>
              <c:f>'05.08.2022_MB'!$G$3</c:f>
              <c:strCache>
                <c:ptCount val="1"/>
                <c:pt idx="0">
                  <c:v>ThermoScientific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10111199173858E-2"/>
                  <c:y val="0.3241743387974018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'05.08.2022_MB'!$I$6:$I$10</c:f>
              <c:numCache>
                <c:formatCode>General</c:formatCode>
                <c:ptCount val="5"/>
                <c:pt idx="0">
                  <c:v>2.1909999999999998</c:v>
                </c:pt>
                <c:pt idx="1">
                  <c:v>1.1635</c:v>
                </c:pt>
                <c:pt idx="2">
                  <c:v>0.23899999999999999</c:v>
                </c:pt>
                <c:pt idx="3">
                  <c:v>0.109</c:v>
                </c:pt>
                <c:pt idx="4">
                  <c:v>-1E-3</c:v>
                </c:pt>
              </c:numCache>
            </c:numRef>
          </c:xVal>
          <c:yVal>
            <c:numRef>
              <c:f>'05.08.2022_MB'!$C$6:$C$10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1</c:v>
                </c:pt>
                <c:pt idx="3">
                  <c:v>0.5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17-4675-94D7-5A68DD88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852592"/>
        <c:axId val="274514168"/>
      </c:scatterChart>
      <c:valAx>
        <c:axId val="41685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  <a:r>
                  <a:rPr lang="nb-NO" baseline="0"/>
                  <a:t> [A]</a:t>
                </a:r>
                <a:endParaRPr lang="nb-NO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274514168"/>
        <c:crosses val="autoZero"/>
        <c:crossBetween val="midCat"/>
      </c:valAx>
      <c:valAx>
        <c:axId val="27451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85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('25.08.2022_MB'!$H$21,'25.08.2022_MB'!$H$22,'25.08.2022_MB'!$H$26,'25.08.2022_MB'!$H$27,'25.08.2022_MB'!$H$28)</c:f>
              <c:numCache>
                <c:formatCode>0.00</c:formatCode>
                <c:ptCount val="5"/>
                <c:pt idx="0">
                  <c:v>2.1283333333333334</c:v>
                </c:pt>
                <c:pt idx="1">
                  <c:v>1.657</c:v>
                </c:pt>
                <c:pt idx="2">
                  <c:v>1.0325555555555554</c:v>
                </c:pt>
                <c:pt idx="3">
                  <c:v>0.60199999999999998</c:v>
                </c:pt>
                <c:pt idx="4">
                  <c:v>0.12133333333333333</c:v>
                </c:pt>
              </c:numCache>
            </c:numRef>
          </c:xVal>
          <c:yVal>
            <c:numRef>
              <c:f>('25.08.2022_MB'!$D$21,'25.08.2022_MB'!$D$22,'25.08.2022_MB'!$D$24,'25.08.2022_MB'!$D$27,'25.08.2022_MB'!$D$28)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D8C-4D44-95D0-C789DBD639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7473936"/>
        <c:axId val="857469344"/>
      </c:scatterChart>
      <c:valAx>
        <c:axId val="85747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at 662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57469344"/>
        <c:crosses val="autoZero"/>
        <c:crossBetween val="midCat"/>
      </c:valAx>
      <c:valAx>
        <c:axId val="85746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8574739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Rose Bengal</a:t>
            </a:r>
          </a:p>
          <a:p>
            <a:pPr>
              <a:defRPr/>
            </a:pPr>
            <a:r>
              <a:rPr lang="nb-NO"/>
              <a:t>Calibration 02.09.22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('26.08.2022_RB'!$G$21,'26.08.2022_RB'!$G$22,'26.08.2022_RB'!$G$26,'26.08.2022_RB'!$G$27,'26.08.2022_RB'!$G$28)</c:f>
              <c:numCache>
                <c:formatCode>0.00</c:formatCode>
                <c:ptCount val="5"/>
                <c:pt idx="0">
                  <c:v>2.032</c:v>
                </c:pt>
                <c:pt idx="1">
                  <c:v>1.573</c:v>
                </c:pt>
                <c:pt idx="2">
                  <c:v>0.95466666666666677</c:v>
                </c:pt>
                <c:pt idx="3">
                  <c:v>0.60199999999999998</c:v>
                </c:pt>
                <c:pt idx="4">
                  <c:v>0.24049999999999999</c:v>
                </c:pt>
              </c:numCache>
            </c:numRef>
          </c:xVal>
          <c:yVal>
            <c:numRef>
              <c:f>('26.08.2022_RB'!$D$21,'26.08.2022_RB'!$D$22,'26.08.2022_RB'!$D$26,'26.08.2022_RB'!$D$27,'26.08.2022_RB'!$D$28)</c:f>
              <c:numCache>
                <c:formatCode>General</c:formatCode>
                <c:ptCount val="5"/>
                <c:pt idx="0">
                  <c:v>50</c:v>
                </c:pt>
                <c:pt idx="1">
                  <c:v>36.25</c:v>
                </c:pt>
                <c:pt idx="2">
                  <c:v>22.5</c:v>
                </c:pt>
                <c:pt idx="3">
                  <c:v>13.75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A6-4BDD-B7CB-C9A7A2FD49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4251224"/>
        <c:axId val="494250896"/>
      </c:scatterChart>
      <c:valAx>
        <c:axId val="494251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at 564 nm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4250896"/>
        <c:crosses val="autoZero"/>
        <c:crossBetween val="midCat"/>
      </c:valAx>
      <c:valAx>
        <c:axId val="49425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94251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Hach Lange 18.08.2022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6470308913703854E-2"/>
                  <c:y val="1.2782806490948316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'LifetimeTestRB-Std.'!$D$6:$D$8</c:f>
              <c:numCache>
                <c:formatCode>General</c:formatCode>
                <c:ptCount val="3"/>
                <c:pt idx="0">
                  <c:v>1.913</c:v>
                </c:pt>
                <c:pt idx="1">
                  <c:v>0.30099999999999999</c:v>
                </c:pt>
                <c:pt idx="2">
                  <c:v>1.385</c:v>
                </c:pt>
              </c:numCache>
            </c:numRef>
          </c:xVal>
          <c:yVal>
            <c:numRef>
              <c:f>'LifetimeTestRB-Std.'!$B$6:$B$8</c:f>
              <c:numCache>
                <c:formatCode>General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65-4F54-AB4A-A7CF398F7DE0}"/>
            </c:ext>
          </c:extLst>
        </c:ser>
        <c:ser>
          <c:idx val="1"/>
          <c:order val="1"/>
          <c:tx>
            <c:v>Thermo 18.08.2022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861628683045174"/>
                  <c:y val="0.14519580714754712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'LifetimeTestRB-Std.'!$E$6:$E$8</c:f>
              <c:numCache>
                <c:formatCode>General</c:formatCode>
                <c:ptCount val="3"/>
                <c:pt idx="0">
                  <c:v>2.9329999999999998</c:v>
                </c:pt>
                <c:pt idx="1">
                  <c:v>0.33400000000000002</c:v>
                </c:pt>
                <c:pt idx="2">
                  <c:v>1.792</c:v>
                </c:pt>
              </c:numCache>
            </c:numRef>
          </c:xVal>
          <c:yVal>
            <c:numRef>
              <c:f>'LifetimeTestRB-Std.'!$B$6:$B$8</c:f>
              <c:numCache>
                <c:formatCode>General</c:formatCode>
                <c:ptCount val="3"/>
                <c:pt idx="0">
                  <c:v>100</c:v>
                </c:pt>
                <c:pt idx="1">
                  <c:v>10</c:v>
                </c:pt>
                <c:pt idx="2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65-4F54-AB4A-A7CF398F7DE0}"/>
            </c:ext>
          </c:extLst>
        </c:ser>
        <c:ser>
          <c:idx val="2"/>
          <c:order val="2"/>
          <c:tx>
            <c:v>Hach Lange 11.08.2022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1449969509410113"/>
                  <c:y val="0.15014538973829847"/>
                </c:manualLayout>
              </c:layout>
              <c:numFmt formatCode="General" sourceLinked="0"/>
              <c:spPr>
                <a:noFill/>
                <a:ln>
                  <a:solidFill>
                    <a:schemeClr val="accent3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'LifetimeTestRB-Std.'!$D$12:$D$14</c:f>
              <c:numCache>
                <c:formatCode>General</c:formatCode>
                <c:ptCount val="3"/>
                <c:pt idx="0">
                  <c:v>1.96</c:v>
                </c:pt>
                <c:pt idx="1">
                  <c:v>1.5069999999999999</c:v>
                </c:pt>
                <c:pt idx="2">
                  <c:v>0.377</c:v>
                </c:pt>
              </c:numCache>
            </c:numRef>
          </c:xVal>
          <c:yVal>
            <c:numRef>
              <c:f>'LifetimeTestRB-Std.'!$B$12:$B$14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765-4F54-AB4A-A7CF398F7DE0}"/>
            </c:ext>
          </c:extLst>
        </c:ser>
        <c:ser>
          <c:idx val="3"/>
          <c:order val="3"/>
          <c:tx>
            <c:v>Thermo 11.08.2022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4.3640634039678092E-2"/>
                  <c:y val="0.26827877309820841"/>
                </c:manualLayout>
              </c:layout>
              <c:numFmt formatCode="General" sourceLinked="0"/>
              <c:spPr>
                <a:noFill/>
                <a:ln>
                  <a:solidFill>
                    <a:schemeClr val="accent4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'LifetimeTestRB-Std.'!$E$12:$E$14</c:f>
              <c:numCache>
                <c:formatCode>General</c:formatCode>
                <c:ptCount val="3"/>
                <c:pt idx="0">
                  <c:v>2.9660000000000002</c:v>
                </c:pt>
                <c:pt idx="1">
                  <c:v>1.9590000000000001</c:v>
                </c:pt>
                <c:pt idx="2">
                  <c:v>0.40500000000000003</c:v>
                </c:pt>
              </c:numCache>
            </c:numRef>
          </c:xVal>
          <c:yVal>
            <c:numRef>
              <c:f>'LifetimeTestRB-Std.'!$B$12:$B$14</c:f>
              <c:numCache>
                <c:formatCode>General</c:formatCode>
                <c:ptCount val="3"/>
                <c:pt idx="0">
                  <c:v>100</c:v>
                </c:pt>
                <c:pt idx="1">
                  <c:v>50</c:v>
                </c:pt>
                <c:pt idx="2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765-4F54-AB4A-A7CF398F7D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7942448"/>
        <c:axId val="437941136"/>
      </c:scatterChart>
      <c:valAx>
        <c:axId val="437942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7941136"/>
        <c:crosses val="autoZero"/>
        <c:crossBetween val="midCat"/>
      </c:valAx>
      <c:valAx>
        <c:axId val="43794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3794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Rose</a:t>
            </a:r>
            <a:r>
              <a:rPr lang="nb-NO" baseline="0"/>
              <a:t> Bengal</a:t>
            </a:r>
          </a:p>
          <a:p>
            <a:pPr>
              <a:defRPr/>
            </a:pPr>
            <a:r>
              <a:rPr lang="nb-NO" baseline="0"/>
              <a:t>18.08.2022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Hach Lange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6640361073978E-2"/>
                  <c:y val="1.010881333195592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'11.08.2022_RB'!$H$21:$H$40</c:f>
              <c:numCache>
                <c:formatCode>0.000</c:formatCode>
                <c:ptCount val="20"/>
                <c:pt idx="0">
                  <c:v>1.9686666666666668</c:v>
                </c:pt>
                <c:pt idx="1">
                  <c:v>1.9606666666666666</c:v>
                </c:pt>
                <c:pt idx="2">
                  <c:v>1.9640000000000002</c:v>
                </c:pt>
                <c:pt idx="3">
                  <c:v>1.9644444444444444</c:v>
                </c:pt>
                <c:pt idx="4">
                  <c:v>1.9266666666666667</c:v>
                </c:pt>
                <c:pt idx="5">
                  <c:v>1.9429999999999998</c:v>
                </c:pt>
                <c:pt idx="6">
                  <c:v>1.9219999999999999</c:v>
                </c:pt>
                <c:pt idx="7">
                  <c:v>1.930555555555556</c:v>
                </c:pt>
                <c:pt idx="8">
                  <c:v>1.6780000000000002</c:v>
                </c:pt>
                <c:pt idx="9">
                  <c:v>1.7593333333333332</c:v>
                </c:pt>
                <c:pt idx="10">
                  <c:v>1.8163333333333334</c:v>
                </c:pt>
                <c:pt idx="11">
                  <c:v>1.7512222222222222</c:v>
                </c:pt>
                <c:pt idx="12">
                  <c:v>1.022</c:v>
                </c:pt>
                <c:pt idx="13">
                  <c:v>1.2629999999999999</c:v>
                </c:pt>
                <c:pt idx="14">
                  <c:v>1.0496666666666667</c:v>
                </c:pt>
                <c:pt idx="15">
                  <c:v>1.1115555555555554</c:v>
                </c:pt>
                <c:pt idx="16">
                  <c:v>0.35600000000000004</c:v>
                </c:pt>
                <c:pt idx="17">
                  <c:v>0.32933333333333331</c:v>
                </c:pt>
                <c:pt idx="18">
                  <c:v>0.32266666666666666</c:v>
                </c:pt>
                <c:pt idx="19">
                  <c:v>0.32833333333333337</c:v>
                </c:pt>
              </c:numCache>
            </c:numRef>
          </c:xVal>
          <c:yVal>
            <c:numRef>
              <c:f>'11.08.2022_RB'!$D$21:$D$40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3F-4DAD-A57A-FE6CFFD65D3C}"/>
            </c:ext>
          </c:extLst>
        </c:ser>
        <c:ser>
          <c:idx val="1"/>
          <c:order val="1"/>
          <c:tx>
            <c:v>Calibration ThermoScientific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83558365289431E-2"/>
                  <c:y val="0.2155601137187356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'11.08.2022_RB'!$N$21:$N$40</c:f>
              <c:numCache>
                <c:formatCode>0.00</c:formatCode>
                <c:ptCount val="20"/>
                <c:pt idx="0">
                  <c:v>2.9466666666666668</c:v>
                </c:pt>
                <c:pt idx="1">
                  <c:v>2.9333333333333336</c:v>
                </c:pt>
                <c:pt idx="2">
                  <c:v>2.9333333333333336</c:v>
                </c:pt>
                <c:pt idx="3">
                  <c:v>2.9377777777777778</c:v>
                </c:pt>
                <c:pt idx="4">
                  <c:v>2.7733333333333334</c:v>
                </c:pt>
                <c:pt idx="5">
                  <c:v>2.8233333333333337</c:v>
                </c:pt>
                <c:pt idx="6">
                  <c:v>2.8266666666666667</c:v>
                </c:pt>
                <c:pt idx="7">
                  <c:v>2.8077777777777779</c:v>
                </c:pt>
                <c:pt idx="8">
                  <c:v>2.1166666666666667</c:v>
                </c:pt>
                <c:pt idx="9">
                  <c:v>2.2399999999999998</c:v>
                </c:pt>
                <c:pt idx="10">
                  <c:v>2.46</c:v>
                </c:pt>
                <c:pt idx="11">
                  <c:v>2.2722222222222217</c:v>
                </c:pt>
                <c:pt idx="12">
                  <c:v>1.0733333333333335</c:v>
                </c:pt>
                <c:pt idx="13">
                  <c:v>1.3566666666666667</c:v>
                </c:pt>
                <c:pt idx="14">
                  <c:v>1.1399999999999999</c:v>
                </c:pt>
                <c:pt idx="15">
                  <c:v>1.1900000000000002</c:v>
                </c:pt>
                <c:pt idx="16">
                  <c:v>0.37666666666666665</c:v>
                </c:pt>
                <c:pt idx="17">
                  <c:v>0.37666666666666665</c:v>
                </c:pt>
                <c:pt idx="18">
                  <c:v>0.36333333333333329</c:v>
                </c:pt>
                <c:pt idx="19">
                  <c:v>0.36000000000000004</c:v>
                </c:pt>
              </c:numCache>
            </c:numRef>
          </c:xVal>
          <c:yVal>
            <c:numRef>
              <c:f>'11.08.2022_RB'!$D$21:$D$40</c:f>
              <c:numCache>
                <c:formatCode>General</c:formatCode>
                <c:ptCount val="20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4">
                  <c:v>75</c:v>
                </c:pt>
                <c:pt idx="5">
                  <c:v>75</c:v>
                </c:pt>
                <c:pt idx="6">
                  <c:v>75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2">
                  <c:v>25</c:v>
                </c:pt>
                <c:pt idx="13">
                  <c:v>25</c:v>
                </c:pt>
                <c:pt idx="14">
                  <c:v>25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53F-4DAD-A57A-FE6CFFD65D3C}"/>
            </c:ext>
          </c:extLst>
        </c:ser>
        <c:ser>
          <c:idx val="2"/>
          <c:order val="2"/>
          <c:tx>
            <c:v>Hach Lange 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('11.08.2022_RB'!$H$24,'11.08.2022_RB'!$H$28,'11.08.2022_RB'!$H$32,'11.08.2022_RB'!$H$36,'11.08.2022_RB'!$H$41)</c:f>
              <c:numCache>
                <c:formatCode>0.000</c:formatCode>
                <c:ptCount val="5"/>
                <c:pt idx="0">
                  <c:v>1.9644444444444444</c:v>
                </c:pt>
                <c:pt idx="1">
                  <c:v>1.930555555555556</c:v>
                </c:pt>
                <c:pt idx="2">
                  <c:v>1.7512222222222222</c:v>
                </c:pt>
                <c:pt idx="3">
                  <c:v>1.1115555555555554</c:v>
                </c:pt>
                <c:pt idx="4">
                  <c:v>0.33408333333333334</c:v>
                </c:pt>
              </c:numCache>
            </c:numRef>
          </c:xVal>
          <c:yVal>
            <c:numRef>
              <c:f>('11.08.2022_RB'!$D$21,'11.08.2022_RB'!$D$25,'11.08.2022_RB'!$D$29,'11.08.2022_RB'!$D$33,'11.08.2022_RB'!$D$37)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53F-4DAD-A57A-FE6CFFD65D3C}"/>
            </c:ext>
          </c:extLst>
        </c:ser>
        <c:ser>
          <c:idx val="3"/>
          <c:order val="3"/>
          <c:tx>
            <c:v>ThermoScientific 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('11.08.2022_RB'!$N$24,'11.08.2022_RB'!$N$28,'11.08.2022_RB'!$N$32,'11.08.2022_RB'!$N$36,'11.08.2022_RB'!$N$41)</c:f>
              <c:numCache>
                <c:formatCode>0.00</c:formatCode>
                <c:ptCount val="5"/>
                <c:pt idx="0">
                  <c:v>2.9377777777777778</c:v>
                </c:pt>
                <c:pt idx="1">
                  <c:v>2.8077777777777779</c:v>
                </c:pt>
                <c:pt idx="2">
                  <c:v>2.2722222222222217</c:v>
                </c:pt>
                <c:pt idx="3">
                  <c:v>1.1900000000000002</c:v>
                </c:pt>
                <c:pt idx="4">
                  <c:v>0.3691666666666667</c:v>
                </c:pt>
              </c:numCache>
            </c:numRef>
          </c:xVal>
          <c:yVal>
            <c:numRef>
              <c:f>('11.08.2022_RB'!$D$21,'11.08.2022_RB'!$D$25,'11.08.2022_RB'!$D$29,'11.08.2022_RB'!$D$33,'11.08.2022_RB'!$D$37)</c:f>
              <c:numCache>
                <c:formatCode>General</c:formatCode>
                <c:ptCount val="5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53F-4DAD-A57A-FE6CFFD65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98008"/>
        <c:axId val="589096368"/>
      </c:scatterChart>
      <c:valAx>
        <c:axId val="5890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6368"/>
        <c:crosses val="autoZero"/>
        <c:crossBetween val="midCat"/>
      </c:valAx>
      <c:valAx>
        <c:axId val="589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Methylene</a:t>
            </a:r>
            <a:r>
              <a:rPr lang="nb-NO" baseline="0"/>
              <a:t> Blue</a:t>
            </a:r>
          </a:p>
          <a:p>
            <a:pPr>
              <a:defRPr/>
            </a:pPr>
            <a:r>
              <a:rPr lang="nb-NO" baseline="0"/>
              <a:t>19.08.2022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Hach Lange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6640361073978E-2"/>
                  <c:y val="1.010881333195592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('12.08.2022_MB+RB'!$H$21:$H$23,'12.08.2022_MB+RB'!$H$25:$H$27,'12.08.2022_MB+RB'!$H$29:$H$31,'12.08.2022_MB+RB'!$H$33:$H$35,'12.08.2022_MB+RB'!$H$37:$H$39)</c:f>
              <c:numCache>
                <c:formatCode>0.00</c:formatCode>
                <c:ptCount val="15"/>
                <c:pt idx="0">
                  <c:v>1.8186666666666669</c:v>
                </c:pt>
                <c:pt idx="1">
                  <c:v>1.7833333333333332</c:v>
                </c:pt>
                <c:pt idx="2">
                  <c:v>1.8089999999999999</c:v>
                </c:pt>
                <c:pt idx="3">
                  <c:v>1.4490000000000001</c:v>
                </c:pt>
                <c:pt idx="4">
                  <c:v>1.4526666666666666</c:v>
                </c:pt>
                <c:pt idx="5">
                  <c:v>1.4496666666666667</c:v>
                </c:pt>
                <c:pt idx="6">
                  <c:v>1.0063333333333333</c:v>
                </c:pt>
                <c:pt idx="7">
                  <c:v>1.0033333333333332</c:v>
                </c:pt>
                <c:pt idx="8">
                  <c:v>0.86900000000000011</c:v>
                </c:pt>
                <c:pt idx="9">
                  <c:v>0.52033333333333331</c:v>
                </c:pt>
                <c:pt idx="10">
                  <c:v>0.52300000000000002</c:v>
                </c:pt>
                <c:pt idx="11">
                  <c:v>0.5</c:v>
                </c:pt>
                <c:pt idx="12">
                  <c:v>0.10299999999999999</c:v>
                </c:pt>
                <c:pt idx="13">
                  <c:v>0.10566666666666667</c:v>
                </c:pt>
                <c:pt idx="14">
                  <c:v>0.10566666666666667</c:v>
                </c:pt>
              </c:numCache>
            </c:numRef>
          </c:xVal>
          <c:yVal>
            <c:numRef>
              <c:f>('12.08.2022_MB+RB'!$D$21:$D$23,'12.08.2022_MB+RB'!$D$25:$D$27,'12.08.2022_MB+RB'!$D$29:$D$31,'12.08.2022_MB+RB'!$D$33:$D$35,'12.08.2022_MB+RB'!$D$37:$D$39)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1B-4875-8C76-6474190A7EE1}"/>
            </c:ext>
          </c:extLst>
        </c:ser>
        <c:ser>
          <c:idx val="1"/>
          <c:order val="1"/>
          <c:tx>
            <c:v>Calibration ThermoScientific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83558365289431E-2"/>
                  <c:y val="0.2155601137187356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('12.08.2022_MB+RB'!$N$21:$N$23,'12.08.2022_MB+RB'!$N$25:$N$27,'12.08.2022_MB+RB'!$N$29:$N$31,'12.08.2022_MB+RB'!$N$33:$N$35,'12.08.2022_MB+RB'!$N$37:$N$39)</c:f>
              <c:numCache>
                <c:formatCode>0.00</c:formatCode>
                <c:ptCount val="15"/>
                <c:pt idx="0">
                  <c:v>1.9313333333333331</c:v>
                </c:pt>
                <c:pt idx="1">
                  <c:v>1.8866666666666667</c:v>
                </c:pt>
                <c:pt idx="2">
                  <c:v>1.9166666666666667</c:v>
                </c:pt>
                <c:pt idx="3">
                  <c:v>1.5</c:v>
                </c:pt>
                <c:pt idx="4">
                  <c:v>1.5</c:v>
                </c:pt>
                <c:pt idx="5">
                  <c:v>1.5033333333333332</c:v>
                </c:pt>
                <c:pt idx="6">
                  <c:v>1.0233333333333332</c:v>
                </c:pt>
                <c:pt idx="7">
                  <c:v>1.02</c:v>
                </c:pt>
                <c:pt idx="8">
                  <c:v>0.91</c:v>
                </c:pt>
                <c:pt idx="9">
                  <c:v>0.51666666666666672</c:v>
                </c:pt>
                <c:pt idx="10">
                  <c:v>0.52333333333333332</c:v>
                </c:pt>
                <c:pt idx="11">
                  <c:v>0.49</c:v>
                </c:pt>
                <c:pt idx="12">
                  <c:v>9.6666666666666679E-2</c:v>
                </c:pt>
                <c:pt idx="13">
                  <c:v>0.10333333333333333</c:v>
                </c:pt>
                <c:pt idx="14">
                  <c:v>9.3333333333333338E-2</c:v>
                </c:pt>
              </c:numCache>
            </c:numRef>
          </c:xVal>
          <c:yVal>
            <c:numRef>
              <c:f>('12.08.2022_MB+RB'!$D$21:$D$23,'12.08.2022_MB+RB'!$D$25:$D$27,'12.08.2022_MB+RB'!$D$29:$D$31,'12.08.2022_MB+RB'!$D$33:$D$35,'12.08.2022_MB+RB'!$D$37:$D$39)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2.5</c:v>
                </c:pt>
                <c:pt idx="10">
                  <c:v>2.5</c:v>
                </c:pt>
                <c:pt idx="11">
                  <c:v>2.5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91B-4875-8C76-6474190A7EE1}"/>
            </c:ext>
          </c:extLst>
        </c:ser>
        <c:ser>
          <c:idx val="2"/>
          <c:order val="2"/>
          <c:tx>
            <c:v>Hach Lange 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('12.08.2022_MB+RB'!$H$24,'12.08.2022_MB+RB'!$H$28,'12.08.2022_MB+RB'!$H$32,'12.08.2022_MB+RB'!$H$36,'12.08.2022_MB+RB'!$H$40)</c:f>
              <c:numCache>
                <c:formatCode>0.00</c:formatCode>
                <c:ptCount val="5"/>
                <c:pt idx="0">
                  <c:v>1.8036666666666668</c:v>
                </c:pt>
                <c:pt idx="1">
                  <c:v>1.4504444444444446</c:v>
                </c:pt>
                <c:pt idx="2">
                  <c:v>0.95955555555555549</c:v>
                </c:pt>
                <c:pt idx="3">
                  <c:v>0.51444444444444437</c:v>
                </c:pt>
                <c:pt idx="4">
                  <c:v>0.10477777777777778</c:v>
                </c:pt>
              </c:numCache>
            </c:numRef>
          </c:xVal>
          <c:yVal>
            <c:numRef>
              <c:f>('12.08.2022_MB+RB'!$D$21,'12.08.2022_MB+RB'!$D$25,'12.08.2022_MB+RB'!$D$29,'12.08.2022_MB+RB'!$D$33,'12.08.2022_MB+RB'!$D$37)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91B-4875-8C76-6474190A7EE1}"/>
            </c:ext>
          </c:extLst>
        </c:ser>
        <c:ser>
          <c:idx val="3"/>
          <c:order val="3"/>
          <c:tx>
            <c:v>ThermoScientific 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xVal>
            <c:numRef>
              <c:f>('12.08.2022_MB+RB'!$N$24,'12.08.2022_MB+RB'!$N$28,'12.08.2022_MB+RB'!$N$32,'12.08.2022_MB+RB'!$N$36,'12.08.2022_MB+RB'!$N$40)</c:f>
              <c:numCache>
                <c:formatCode>0.00</c:formatCode>
                <c:ptCount val="5"/>
                <c:pt idx="0">
                  <c:v>1.9115555555555557</c:v>
                </c:pt>
                <c:pt idx="1">
                  <c:v>1.5011111111111111</c:v>
                </c:pt>
                <c:pt idx="2">
                  <c:v>0.98444444444444434</c:v>
                </c:pt>
                <c:pt idx="3">
                  <c:v>0.51000000000000012</c:v>
                </c:pt>
                <c:pt idx="4">
                  <c:v>9.7777777777777769E-2</c:v>
                </c:pt>
              </c:numCache>
            </c:numRef>
          </c:xVal>
          <c:yVal>
            <c:numRef>
              <c:f>('12.08.2022_MB+RB'!$D$21,'12.08.2022_MB+RB'!$D$25,'12.08.2022_MB+RB'!$D$29,'12.08.2022_MB+RB'!$D$33,'12.08.2022_MB+RB'!$D$37)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1B-4875-8C76-6474190A7E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98008"/>
        <c:axId val="589096368"/>
      </c:scatterChart>
      <c:valAx>
        <c:axId val="5890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6368"/>
        <c:crosses val="autoZero"/>
        <c:crossBetween val="midCat"/>
      </c:valAx>
      <c:valAx>
        <c:axId val="589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Rose Bengal</a:t>
            </a:r>
            <a:endParaRPr lang="nb-NO" baseline="0"/>
          </a:p>
          <a:p>
            <a:pPr>
              <a:defRPr/>
            </a:pPr>
            <a:r>
              <a:rPr lang="nb-NO" baseline="0"/>
              <a:t>19.08.2022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Hach Lange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8.516640361073978E-2"/>
                  <c:y val="1.0108813331955922E-2"/>
                </c:manualLayout>
              </c:layout>
              <c:numFmt formatCode="General" sourceLinked="0"/>
              <c:spPr>
                <a:noFill/>
                <a:ln>
                  <a:solidFill>
                    <a:schemeClr val="accent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('12.08.2022_MB+RB'!$H$45:$H$47,'12.08.2022_MB+RB'!$H$49:$H$51,'12.08.2022_MB+RB'!$H$53:$H$55,'12.08.2022_MB+RB'!$H$57:$H$59,'12.08.2022_MB+RB'!$H$61:$H$64,'12.08.2022_MB+RB'!$H$67:$H$69,'12.08.2022_MB+RB'!$H$71:$H$73)</c:f>
              <c:numCache>
                <c:formatCode>0.000</c:formatCode>
                <c:ptCount val="22"/>
                <c:pt idx="0">
                  <c:v>1.9686666666666668</c:v>
                </c:pt>
                <c:pt idx="1">
                  <c:v>1.9606666666666666</c:v>
                </c:pt>
                <c:pt idx="2">
                  <c:v>1.9640000000000002</c:v>
                </c:pt>
                <c:pt idx="3">
                  <c:v>1.9266666666666667</c:v>
                </c:pt>
                <c:pt idx="4">
                  <c:v>1.9429999999999998</c:v>
                </c:pt>
                <c:pt idx="5">
                  <c:v>1.9219999999999999</c:v>
                </c:pt>
                <c:pt idx="6">
                  <c:v>1.6780000000000002</c:v>
                </c:pt>
                <c:pt idx="7">
                  <c:v>1.7593333333333332</c:v>
                </c:pt>
                <c:pt idx="8">
                  <c:v>1.8163333333333334</c:v>
                </c:pt>
                <c:pt idx="9">
                  <c:v>1.022</c:v>
                </c:pt>
                <c:pt idx="10">
                  <c:v>1.2629999999999999</c:v>
                </c:pt>
                <c:pt idx="11">
                  <c:v>1.0496666666666667</c:v>
                </c:pt>
                <c:pt idx="12">
                  <c:v>0.35600000000000004</c:v>
                </c:pt>
                <c:pt idx="13">
                  <c:v>0.32933333333333331</c:v>
                </c:pt>
                <c:pt idx="14">
                  <c:v>0.32266666666666666</c:v>
                </c:pt>
                <c:pt idx="15">
                  <c:v>0.32833333333333337</c:v>
                </c:pt>
                <c:pt idx="16">
                  <c:v>0.19400000000000003</c:v>
                </c:pt>
                <c:pt idx="17">
                  <c:v>0.19233333333333333</c:v>
                </c:pt>
                <c:pt idx="18">
                  <c:v>0.19566666666666666</c:v>
                </c:pt>
                <c:pt idx="19">
                  <c:v>1.3156666666666668</c:v>
                </c:pt>
                <c:pt idx="20">
                  <c:v>1.3243333333333334</c:v>
                </c:pt>
                <c:pt idx="21">
                  <c:v>1.367</c:v>
                </c:pt>
              </c:numCache>
            </c:numRef>
          </c:xVal>
          <c:yVal>
            <c:numRef>
              <c:f>('12.08.2022_MB+RB'!$D$45:$D$47,'12.08.2022_MB+RB'!$D$49:$D$51,'12.08.2022_MB+RB'!$D$53:$D$55,'12.08.2022_MB+RB'!$D$57:$D$59,'12.08.2022_MB+RB'!$D$61:$D$64,'12.08.2022_MB+RB'!$D$67:$D$69,'12.08.2022_MB+RB'!$D$71:$D$73)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3E-400E-A9DE-D2CFADDCA3D7}"/>
            </c:ext>
          </c:extLst>
        </c:ser>
        <c:ser>
          <c:idx val="1"/>
          <c:order val="1"/>
          <c:tx>
            <c:v>Calibration ThermoScientific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9383558365289431E-2"/>
                  <c:y val="0.21556011371873568"/>
                </c:manualLayout>
              </c:layout>
              <c:numFmt formatCode="General" sourceLinked="0"/>
              <c:spPr>
                <a:noFill/>
                <a:ln>
                  <a:solidFill>
                    <a:schemeClr val="accent2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('12.08.2022_MB+RB'!$N$45:$N$47,'12.08.2022_MB+RB'!$N$49:$N$51,'12.08.2022_MB+RB'!$N$53:$N$55,'12.08.2022_MB+RB'!$N$57:$N$59,'12.08.2022_MB+RB'!$N$61:$N$64,'12.08.2022_MB+RB'!$N$67:$N$69,'12.08.2022_MB+RB'!$N$71:$N$73)</c:f>
              <c:numCache>
                <c:formatCode>0.00</c:formatCode>
                <c:ptCount val="22"/>
                <c:pt idx="0">
                  <c:v>2.9466666666666668</c:v>
                </c:pt>
                <c:pt idx="1">
                  <c:v>2.9333333333333336</c:v>
                </c:pt>
                <c:pt idx="2">
                  <c:v>2.9333333333333336</c:v>
                </c:pt>
                <c:pt idx="3">
                  <c:v>2.7733333333333334</c:v>
                </c:pt>
                <c:pt idx="4">
                  <c:v>2.8233333333333337</c:v>
                </c:pt>
                <c:pt idx="5">
                  <c:v>2.8266666666666667</c:v>
                </c:pt>
                <c:pt idx="6">
                  <c:v>2.1166666666666667</c:v>
                </c:pt>
                <c:pt idx="7">
                  <c:v>2.2399999999999998</c:v>
                </c:pt>
                <c:pt idx="8">
                  <c:v>2.46</c:v>
                </c:pt>
                <c:pt idx="9">
                  <c:v>1.0733333333333335</c:v>
                </c:pt>
                <c:pt idx="10">
                  <c:v>1.3566666666666667</c:v>
                </c:pt>
                <c:pt idx="11">
                  <c:v>1.1399999999999999</c:v>
                </c:pt>
                <c:pt idx="12">
                  <c:v>0.37666666666666665</c:v>
                </c:pt>
                <c:pt idx="13">
                  <c:v>0.37666666666666665</c:v>
                </c:pt>
                <c:pt idx="14">
                  <c:v>0.36333333333333329</c:v>
                </c:pt>
                <c:pt idx="15">
                  <c:v>0.36000000000000004</c:v>
                </c:pt>
                <c:pt idx="16" formatCode="0.000">
                  <c:v>0.19333333333333336</c:v>
                </c:pt>
                <c:pt idx="17" formatCode="0.000">
                  <c:v>0.19000000000000003</c:v>
                </c:pt>
                <c:pt idx="18" formatCode="0.000">
                  <c:v>0.19000000000000003</c:v>
                </c:pt>
                <c:pt idx="19" formatCode="0.000">
                  <c:v>1.57</c:v>
                </c:pt>
                <c:pt idx="20" formatCode="0.000">
                  <c:v>1.5833333333333333</c:v>
                </c:pt>
                <c:pt idx="21" formatCode="0.000">
                  <c:v>1.6466666666666665</c:v>
                </c:pt>
              </c:numCache>
            </c:numRef>
          </c:xVal>
          <c:yVal>
            <c:numRef>
              <c:f>('12.08.2022_MB+RB'!$D$45:$D$47,'12.08.2022_MB+RB'!$D$49:$D$51,'12.08.2022_MB+RB'!$D$53:$D$55,'12.08.2022_MB+RB'!$D$57:$D$59,'12.08.2022_MB+RB'!$D$61:$D$64,'12.08.2022_MB+RB'!$D$67:$D$69,'12.08.2022_MB+RB'!$D$71:$D$73)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C3E-400E-A9DE-D2CFADDCA3D7}"/>
            </c:ext>
          </c:extLst>
        </c:ser>
        <c:ser>
          <c:idx val="2"/>
          <c:order val="2"/>
          <c:tx>
            <c:v>Hach Lange 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xVal>
            <c:numRef>
              <c:f>('12.08.2022_MB+RB'!$H$48,'12.08.2022_MB+RB'!$H$52,'12.08.2022_MB+RB'!$H$56,'12.08.2022_MB+RB'!$H$60,'12.08.2022_MB+RB'!$H$65,'12.08.2022_MB+RB'!$H$70,'12.08.2022_MB+RB'!$H$74)</c:f>
              <c:numCache>
                <c:formatCode>0.000</c:formatCode>
                <c:ptCount val="7"/>
                <c:pt idx="0">
                  <c:v>1.9644444444444444</c:v>
                </c:pt>
                <c:pt idx="1">
                  <c:v>1.930555555555556</c:v>
                </c:pt>
                <c:pt idx="2">
                  <c:v>1.7512222222222222</c:v>
                </c:pt>
                <c:pt idx="3">
                  <c:v>1.1115555555555554</c:v>
                </c:pt>
                <c:pt idx="4">
                  <c:v>0.33408333333333334</c:v>
                </c:pt>
                <c:pt idx="5">
                  <c:v>0.19400000000000003</c:v>
                </c:pt>
                <c:pt idx="6">
                  <c:v>1.3356666666666666</c:v>
                </c:pt>
              </c:numCache>
            </c:numRef>
          </c:xVal>
          <c:yVal>
            <c:numRef>
              <c:f>('12.08.2022_MB+RB'!$D$45,'12.08.2022_MB+RB'!$D$49,'12.08.2022_MB+RB'!$D$53,'12.08.2022_MB+RB'!$D$57,'12.08.2022_MB+RB'!$D$61,'12.08.2022_MB+RB'!$D$67,'12.08.2022_MB+RB'!$D$71)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C3E-400E-A9DE-D2CFADDCA3D7}"/>
            </c:ext>
          </c:extLst>
        </c:ser>
        <c:ser>
          <c:idx val="3"/>
          <c:order val="3"/>
          <c:tx>
            <c:v>ThermoScientific Average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x"/>
              <c:size val="8"/>
              <c:spPr>
                <a:noFill/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9C3E-400E-A9DE-D2CFADDCA3D7}"/>
              </c:ext>
            </c:extLst>
          </c:dPt>
          <c:xVal>
            <c:numRef>
              <c:f>('12.08.2022_MB+RB'!$N$48,'12.08.2022_MB+RB'!$N$52,'12.08.2022_MB+RB'!$N$56,'12.08.2022_MB+RB'!$N$60,'12.08.2022_MB+RB'!$N$65,'12.08.2022_MB+RB'!$N$70,'12.08.2022_MB+RB'!$N$74)</c:f>
              <c:numCache>
                <c:formatCode>0.00</c:formatCode>
                <c:ptCount val="7"/>
                <c:pt idx="0">
                  <c:v>2.9377777777777778</c:v>
                </c:pt>
                <c:pt idx="1">
                  <c:v>2.8077777777777779</c:v>
                </c:pt>
                <c:pt idx="2">
                  <c:v>2.2722222222222217</c:v>
                </c:pt>
                <c:pt idx="3">
                  <c:v>1.1900000000000002</c:v>
                </c:pt>
                <c:pt idx="4">
                  <c:v>0.3691666666666667</c:v>
                </c:pt>
                <c:pt idx="5" formatCode="0.000">
                  <c:v>0.19111111111111109</c:v>
                </c:pt>
                <c:pt idx="6" formatCode="0.000">
                  <c:v>1.6000000000000003</c:v>
                </c:pt>
              </c:numCache>
            </c:numRef>
          </c:xVal>
          <c:yVal>
            <c:numRef>
              <c:f>('12.08.2022_MB+RB'!$D$45,'12.08.2022_MB+RB'!$D$49,'12.08.2022_MB+RB'!$D$53,'12.08.2022_MB+RB'!$D$57,'12.08.2022_MB+RB'!$D$61,'12.08.2022_MB+RB'!$D$67,'12.08.2022_MB+RB'!$D$71)</c:f>
              <c:numCache>
                <c:formatCode>General</c:formatCode>
                <c:ptCount val="7"/>
                <c:pt idx="0">
                  <c:v>100</c:v>
                </c:pt>
                <c:pt idx="1">
                  <c:v>75</c:v>
                </c:pt>
                <c:pt idx="2">
                  <c:v>50</c:v>
                </c:pt>
                <c:pt idx="3">
                  <c:v>25</c:v>
                </c:pt>
                <c:pt idx="4">
                  <c:v>10</c:v>
                </c:pt>
                <c:pt idx="5">
                  <c:v>5</c:v>
                </c:pt>
                <c:pt idx="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C3E-400E-A9DE-D2CFADDCA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98008"/>
        <c:axId val="589096368"/>
      </c:scatterChart>
      <c:valAx>
        <c:axId val="5890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6368"/>
        <c:crosses val="autoZero"/>
        <c:crossBetween val="midCat"/>
      </c:valAx>
      <c:valAx>
        <c:axId val="589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Calibration Rose Bengal</a:t>
            </a:r>
            <a:endParaRPr lang="nb-NO" baseline="0"/>
          </a:p>
          <a:p>
            <a:pPr>
              <a:defRPr/>
            </a:pPr>
            <a:r>
              <a:rPr lang="nb-NO" baseline="0"/>
              <a:t>Range 5-50 mg/L vs. Range 5-100 mg/L</a:t>
            </a:r>
          </a:p>
          <a:p>
            <a:pPr>
              <a:defRPr/>
            </a:pPr>
            <a:r>
              <a:rPr lang="nb-NO" baseline="0"/>
              <a:t>19.08.2022</a:t>
            </a:r>
            <a:endParaRPr lang="nb-NO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Calibration Hach Lange 5-100 mg/L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1"/>
              </a:solidFill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2706827580982416"/>
                  <c:y val="-8.0181815048895447E-2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1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('12.08.2022_MB+RB'!$H$45:$H$47,'12.08.2022_MB+RB'!$H$49:$H$51,'12.08.2022_MB+RB'!$H$53:$H$55,'12.08.2022_MB+RB'!$H$57:$H$59,'12.08.2022_MB+RB'!$H$61:$H$64,'12.08.2022_MB+RB'!$H$67:$H$69,'12.08.2022_MB+RB'!$H$71:$H$73)</c:f>
              <c:numCache>
                <c:formatCode>0.000</c:formatCode>
                <c:ptCount val="22"/>
                <c:pt idx="0">
                  <c:v>1.9686666666666668</c:v>
                </c:pt>
                <c:pt idx="1">
                  <c:v>1.9606666666666666</c:v>
                </c:pt>
                <c:pt idx="2">
                  <c:v>1.9640000000000002</c:v>
                </c:pt>
                <c:pt idx="3">
                  <c:v>1.9266666666666667</c:v>
                </c:pt>
                <c:pt idx="4">
                  <c:v>1.9429999999999998</c:v>
                </c:pt>
                <c:pt idx="5">
                  <c:v>1.9219999999999999</c:v>
                </c:pt>
                <c:pt idx="6">
                  <c:v>1.6780000000000002</c:v>
                </c:pt>
                <c:pt idx="7">
                  <c:v>1.7593333333333332</c:v>
                </c:pt>
                <c:pt idx="8">
                  <c:v>1.8163333333333334</c:v>
                </c:pt>
                <c:pt idx="9">
                  <c:v>1.022</c:v>
                </c:pt>
                <c:pt idx="10">
                  <c:v>1.2629999999999999</c:v>
                </c:pt>
                <c:pt idx="11">
                  <c:v>1.0496666666666667</c:v>
                </c:pt>
                <c:pt idx="12">
                  <c:v>0.35600000000000004</c:v>
                </c:pt>
                <c:pt idx="13">
                  <c:v>0.32933333333333331</c:v>
                </c:pt>
                <c:pt idx="14">
                  <c:v>0.32266666666666666</c:v>
                </c:pt>
                <c:pt idx="15">
                  <c:v>0.32833333333333337</c:v>
                </c:pt>
                <c:pt idx="16">
                  <c:v>0.19400000000000003</c:v>
                </c:pt>
                <c:pt idx="17">
                  <c:v>0.19233333333333333</c:v>
                </c:pt>
                <c:pt idx="18">
                  <c:v>0.19566666666666666</c:v>
                </c:pt>
                <c:pt idx="19">
                  <c:v>1.3156666666666668</c:v>
                </c:pt>
                <c:pt idx="20">
                  <c:v>1.3243333333333334</c:v>
                </c:pt>
                <c:pt idx="21">
                  <c:v>1.367</c:v>
                </c:pt>
              </c:numCache>
            </c:numRef>
          </c:xVal>
          <c:yVal>
            <c:numRef>
              <c:f>('12.08.2022_MB+RB'!$D$45:$D$47,'12.08.2022_MB+RB'!$D$49:$D$51,'12.08.2022_MB+RB'!$D$53:$D$55,'12.08.2022_MB+RB'!$D$57:$D$59,'12.08.2022_MB+RB'!$D$61:$D$64,'12.08.2022_MB+RB'!$D$67:$D$69,'12.08.2022_MB+RB'!$D$71:$D$73)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06-4943-80C3-7FC29B42927F}"/>
            </c:ext>
          </c:extLst>
        </c:ser>
        <c:ser>
          <c:idx val="1"/>
          <c:order val="1"/>
          <c:tx>
            <c:v>Calibration ThermoScientific 5-100 mg/L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5874863107850793E-2"/>
                  <c:y val="0.1607318309649674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2"/>
                  </a:solidFill>
                  <a:prstDash val="sysDot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('12.08.2022_MB+RB'!$N$45:$N$47,'12.08.2022_MB+RB'!$N$49:$N$51,'12.08.2022_MB+RB'!$N$53:$N$55,'12.08.2022_MB+RB'!$N$57:$N$59,'12.08.2022_MB+RB'!$N$61:$N$64,'12.08.2022_MB+RB'!$N$67:$N$69,'12.08.2022_MB+RB'!$N$71:$N$73)</c:f>
              <c:numCache>
                <c:formatCode>0.00</c:formatCode>
                <c:ptCount val="22"/>
                <c:pt idx="0">
                  <c:v>2.9466666666666668</c:v>
                </c:pt>
                <c:pt idx="1">
                  <c:v>2.9333333333333336</c:v>
                </c:pt>
                <c:pt idx="2">
                  <c:v>2.9333333333333336</c:v>
                </c:pt>
                <c:pt idx="3">
                  <c:v>2.7733333333333334</c:v>
                </c:pt>
                <c:pt idx="4">
                  <c:v>2.8233333333333337</c:v>
                </c:pt>
                <c:pt idx="5">
                  <c:v>2.8266666666666667</c:v>
                </c:pt>
                <c:pt idx="6">
                  <c:v>2.1166666666666667</c:v>
                </c:pt>
                <c:pt idx="7">
                  <c:v>2.2399999999999998</c:v>
                </c:pt>
                <c:pt idx="8">
                  <c:v>2.46</c:v>
                </c:pt>
                <c:pt idx="9">
                  <c:v>1.0733333333333335</c:v>
                </c:pt>
                <c:pt idx="10">
                  <c:v>1.3566666666666667</c:v>
                </c:pt>
                <c:pt idx="11">
                  <c:v>1.1399999999999999</c:v>
                </c:pt>
                <c:pt idx="12">
                  <c:v>0.37666666666666665</c:v>
                </c:pt>
                <c:pt idx="13">
                  <c:v>0.37666666666666665</c:v>
                </c:pt>
                <c:pt idx="14">
                  <c:v>0.36333333333333329</c:v>
                </c:pt>
                <c:pt idx="15">
                  <c:v>0.36000000000000004</c:v>
                </c:pt>
                <c:pt idx="16" formatCode="0.000">
                  <c:v>0.19333333333333336</c:v>
                </c:pt>
                <c:pt idx="17" formatCode="0.000">
                  <c:v>0.19000000000000003</c:v>
                </c:pt>
                <c:pt idx="18" formatCode="0.000">
                  <c:v>0.19000000000000003</c:v>
                </c:pt>
                <c:pt idx="19" formatCode="0.000">
                  <c:v>1.57</c:v>
                </c:pt>
                <c:pt idx="20" formatCode="0.000">
                  <c:v>1.5833333333333333</c:v>
                </c:pt>
                <c:pt idx="21" formatCode="0.000">
                  <c:v>1.6466666666666665</c:v>
                </c:pt>
              </c:numCache>
            </c:numRef>
          </c:xVal>
          <c:yVal>
            <c:numRef>
              <c:f>('12.08.2022_MB+RB'!$D$45:$D$47,'12.08.2022_MB+RB'!$D$49:$D$51,'12.08.2022_MB+RB'!$D$53:$D$55,'12.08.2022_MB+RB'!$D$57:$D$59,'12.08.2022_MB+RB'!$D$61:$D$64,'12.08.2022_MB+RB'!$D$67:$D$69,'12.08.2022_MB+RB'!$D$71:$D$73)</c:f>
              <c:numCache>
                <c:formatCode>General</c:formatCode>
                <c:ptCount val="22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75</c:v>
                </c:pt>
                <c:pt idx="4">
                  <c:v>75</c:v>
                </c:pt>
                <c:pt idx="5">
                  <c:v>75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25</c:v>
                </c:pt>
                <c:pt idx="10">
                  <c:v>25</c:v>
                </c:pt>
                <c:pt idx="11">
                  <c:v>25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06-4943-80C3-7FC29B42927F}"/>
            </c:ext>
          </c:extLst>
        </c:ser>
        <c:ser>
          <c:idx val="2"/>
          <c:order val="2"/>
          <c:tx>
            <c:v>Calibration Hach Lange 5-50 mg/L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6083807046976165"/>
                  <c:y val="1.8716575115244152E-3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1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('12.08.2022_MB+RB'!$H$53:$H$55,'12.08.2022_MB+RB'!$H$57:$H$59,'12.08.2022_MB+RB'!$H$61:$H$64,'12.08.2022_MB+RB'!$H$67:$H$69,'12.08.2022_MB+RB'!$H$71:$H$73)</c:f>
              <c:numCache>
                <c:formatCode>0.000</c:formatCode>
                <c:ptCount val="16"/>
                <c:pt idx="0">
                  <c:v>1.6780000000000002</c:v>
                </c:pt>
                <c:pt idx="1">
                  <c:v>1.7593333333333332</c:v>
                </c:pt>
                <c:pt idx="2">
                  <c:v>1.8163333333333334</c:v>
                </c:pt>
                <c:pt idx="3">
                  <c:v>1.022</c:v>
                </c:pt>
                <c:pt idx="4">
                  <c:v>1.2629999999999999</c:v>
                </c:pt>
                <c:pt idx="5">
                  <c:v>1.0496666666666667</c:v>
                </c:pt>
                <c:pt idx="6">
                  <c:v>0.35600000000000004</c:v>
                </c:pt>
                <c:pt idx="7">
                  <c:v>0.32933333333333331</c:v>
                </c:pt>
                <c:pt idx="8">
                  <c:v>0.32266666666666666</c:v>
                </c:pt>
                <c:pt idx="9">
                  <c:v>0.32833333333333337</c:v>
                </c:pt>
                <c:pt idx="10">
                  <c:v>0.19400000000000003</c:v>
                </c:pt>
                <c:pt idx="11">
                  <c:v>0.19233333333333333</c:v>
                </c:pt>
                <c:pt idx="12">
                  <c:v>0.19566666666666666</c:v>
                </c:pt>
                <c:pt idx="13">
                  <c:v>1.3156666666666668</c:v>
                </c:pt>
                <c:pt idx="14">
                  <c:v>1.3243333333333334</c:v>
                </c:pt>
                <c:pt idx="15">
                  <c:v>1.367</c:v>
                </c:pt>
              </c:numCache>
            </c:numRef>
          </c:xVal>
          <c:yVal>
            <c:numRef>
              <c:f>('12.08.2022_MB+RB'!$D$53:$D$55,'12.08.2022_MB+RB'!$D$57:$D$59,'12.08.2022_MB+RB'!$D$61:$D$64,'12.08.2022_MB+RB'!$D$67:$D$69,'12.08.2022_MB+RB'!$D$71:$D$73)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506-4943-80C3-7FC29B42927F}"/>
            </c:ext>
          </c:extLst>
        </c:ser>
        <c:ser>
          <c:idx val="3"/>
          <c:order val="3"/>
          <c:tx>
            <c:v>Calibration ThermoScientific 5-50 mg/L</c:v>
          </c:tx>
          <c:spPr>
            <a:ln w="25400" cap="rnd">
              <a:noFill/>
              <a:round/>
            </a:ln>
            <a:effectLst/>
          </c:spPr>
          <c:marker>
            <c:symbol val="x"/>
            <c:size val="8"/>
            <c:spPr>
              <a:noFill/>
              <a:ln w="25400">
                <a:solidFill>
                  <a:schemeClr val="accent2"/>
                </a:solidFill>
              </a:ln>
              <a:effectLst/>
            </c:spPr>
          </c:marker>
          <c:dPt>
            <c:idx val="3"/>
            <c:marker>
              <c:symbol val="x"/>
              <c:size val="8"/>
              <c:spPr>
                <a:noFill/>
                <a:ln w="25400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1506-4943-80C3-7FC29B42927F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dash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1960356867137817E-2"/>
                  <c:y val="0.12766050066248949"/>
                </c:manualLayout>
              </c:layout>
              <c:numFmt formatCode="General" sourceLinked="0"/>
              <c:spPr>
                <a:noFill/>
                <a:ln w="19050">
                  <a:solidFill>
                    <a:schemeClr val="accent2"/>
                  </a:solidFill>
                  <a:prstDash val="dash"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('12.08.2022_MB+RB'!$N$53:$N$55,'12.08.2022_MB+RB'!$N$57:$N$59,'12.08.2022_MB+RB'!$N$61:$N$64,'12.08.2022_MB+RB'!$N$67:$N$69,'12.08.2022_MB+RB'!$N$71:$N$73)</c:f>
              <c:numCache>
                <c:formatCode>0.00</c:formatCode>
                <c:ptCount val="16"/>
                <c:pt idx="0">
                  <c:v>2.1166666666666667</c:v>
                </c:pt>
                <c:pt idx="1">
                  <c:v>2.2399999999999998</c:v>
                </c:pt>
                <c:pt idx="2">
                  <c:v>2.46</c:v>
                </c:pt>
                <c:pt idx="3">
                  <c:v>1.0733333333333335</c:v>
                </c:pt>
                <c:pt idx="4">
                  <c:v>1.3566666666666667</c:v>
                </c:pt>
                <c:pt idx="5">
                  <c:v>1.1399999999999999</c:v>
                </c:pt>
                <c:pt idx="6">
                  <c:v>0.37666666666666665</c:v>
                </c:pt>
                <c:pt idx="7">
                  <c:v>0.37666666666666665</c:v>
                </c:pt>
                <c:pt idx="8">
                  <c:v>0.36333333333333329</c:v>
                </c:pt>
                <c:pt idx="9">
                  <c:v>0.36000000000000004</c:v>
                </c:pt>
                <c:pt idx="10" formatCode="0.000">
                  <c:v>0.19333333333333336</c:v>
                </c:pt>
                <c:pt idx="11" formatCode="0.000">
                  <c:v>0.19000000000000003</c:v>
                </c:pt>
                <c:pt idx="12" formatCode="0.000">
                  <c:v>0.19000000000000003</c:v>
                </c:pt>
                <c:pt idx="13" formatCode="0.000">
                  <c:v>1.57</c:v>
                </c:pt>
                <c:pt idx="14" formatCode="0.000">
                  <c:v>1.5833333333333333</c:v>
                </c:pt>
                <c:pt idx="15" formatCode="0.000">
                  <c:v>1.6466666666666665</c:v>
                </c:pt>
              </c:numCache>
            </c:numRef>
          </c:xVal>
          <c:yVal>
            <c:numRef>
              <c:f>('12.08.2022_MB+RB'!$D$53:$D$55,'12.08.2022_MB+RB'!$D$57:$D$59,'12.08.2022_MB+RB'!$D$61:$D$64,'12.08.2022_MB+RB'!$D$67:$D$69,'12.08.2022_MB+RB'!$D$71:$D$73)</c:f>
              <c:numCache>
                <c:formatCode>General</c:formatCode>
                <c:ptCount val="16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25</c:v>
                </c:pt>
                <c:pt idx="4">
                  <c:v>25</c:v>
                </c:pt>
                <c:pt idx="5">
                  <c:v>25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506-4943-80C3-7FC29B429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098008"/>
        <c:axId val="589096368"/>
      </c:scatterChart>
      <c:valAx>
        <c:axId val="5890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6368"/>
        <c:crosses val="autoZero"/>
        <c:crossBetween val="midCat"/>
      </c:valAx>
      <c:valAx>
        <c:axId val="589096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890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Methylene</a:t>
            </a:r>
            <a:r>
              <a:rPr lang="en-US" baseline="0"/>
              <a:t> Blue</a:t>
            </a:r>
          </a:p>
          <a:p>
            <a:pPr>
              <a:defRPr/>
            </a:pPr>
            <a:r>
              <a:rPr lang="en-US" baseline="0"/>
              <a:t>Calibration 25.08.2022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3454000839933803"/>
                  <c:y val="1.99963118789626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('18.08.2022_MB'!$H$24,'18.08.2022_MB'!$H$26,'18.08.2022_MB'!$H$29,'18.08.2022_MB'!$H$31,'18.08.2022_MB'!$H$34)</c:f>
              <c:numCache>
                <c:formatCode>0.00</c:formatCode>
                <c:ptCount val="5"/>
                <c:pt idx="0">
                  <c:v>2.1543333333333332</c:v>
                </c:pt>
                <c:pt idx="1">
                  <c:v>1.6326666666666665</c:v>
                </c:pt>
                <c:pt idx="2">
                  <c:v>1.1438333333333335</c:v>
                </c:pt>
                <c:pt idx="3">
                  <c:v>0.60799999999999998</c:v>
                </c:pt>
                <c:pt idx="4">
                  <c:v>0.1205</c:v>
                </c:pt>
              </c:numCache>
            </c:numRef>
          </c:xVal>
          <c:yVal>
            <c:numRef>
              <c:f>('18.08.2022_MB'!$D$22,'18.08.2022_MB'!$D$25,'18.08.2022_MB'!$D$27,'18.08.2022_MB'!$D$30,'18.08.2022_MB'!$D$32)</c:f>
              <c:numCache>
                <c:formatCode>General</c:formatCode>
                <c:ptCount val="5"/>
                <c:pt idx="0">
                  <c:v>10</c:v>
                </c:pt>
                <c:pt idx="1">
                  <c:v>7.5</c:v>
                </c:pt>
                <c:pt idx="2">
                  <c:v>5</c:v>
                </c:pt>
                <c:pt idx="3">
                  <c:v>2.5</c:v>
                </c:pt>
                <c:pt idx="4">
                  <c:v>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D-4F83-B5D3-EA58E7091B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775896"/>
        <c:axId val="416776552"/>
      </c:scatterChart>
      <c:valAx>
        <c:axId val="416775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at 662 nm</a:t>
                </a:r>
                <a:r>
                  <a:rPr lang="nb-NO" baseline="0"/>
                  <a:t> </a:t>
                </a:r>
                <a:r>
                  <a:rPr lang="nb-NO"/>
                  <a:t>[Abs]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776552"/>
        <c:crosses val="autoZero"/>
        <c:crossBetween val="midCat"/>
      </c:valAx>
      <c:valAx>
        <c:axId val="41677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416775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0746215264084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nb-N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5"/>
              <c:layout>
                <c:manualLayout>
                  <c:x val="-2.1120367627638758E-2"/>
                  <c:y val="-3.884994971684661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7BC4-4D5A-B5F1-737557A2D841}"/>
                </c:ext>
              </c:extLst>
            </c:dLbl>
            <c:dLbl>
              <c:idx val="6"/>
              <c:layout>
                <c:manualLayout>
                  <c:x val="-1.6487448071173319E-2"/>
                  <c:y val="-3.884994971684657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C4-4D5A-B5F1-737557A2D841}"/>
                </c:ext>
              </c:extLst>
            </c:dLbl>
            <c:dLbl>
              <c:idx val="7"/>
              <c:layout>
                <c:manualLayout>
                  <c:x val="-2.1120367627638758E-2"/>
                  <c:y val="-4.127807157414949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C4-4D5A-B5F1-737557A2D841}"/>
                </c:ext>
              </c:extLst>
            </c:dLbl>
            <c:dLbl>
              <c:idx val="8"/>
              <c:layout>
                <c:manualLayout>
                  <c:x val="-2.2278597516755119E-2"/>
                  <c:y val="-3.156558414493788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BC4-4D5A-B5F1-737557A2D84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'18.08.2022_MB'!$B$4:$B$15</c:f>
              <c:strCache>
                <c:ptCount val="12"/>
                <c:pt idx="0">
                  <c:v>Biorest 600C sample 1 after stabilization</c:v>
                </c:pt>
                <c:pt idx="1">
                  <c:v>Biorest 700C sample 1</c:v>
                </c:pt>
                <c:pt idx="2">
                  <c:v>Biorest 800C sample 1</c:v>
                </c:pt>
                <c:pt idx="3">
                  <c:v>Biorest 600C - 40min sample 1</c:v>
                </c:pt>
                <c:pt idx="4">
                  <c:v>Biorest 600C - 20min - Steam</c:v>
                </c:pt>
                <c:pt idx="5">
                  <c:v>Biorest Prøve 1 BRLB-500-20-PR1</c:v>
                </c:pt>
                <c:pt idx="6">
                  <c:v>Biorest MAP no activation</c:v>
                </c:pt>
                <c:pt idx="7">
                  <c:v>Biorest 600C - DSC-600-Steam sample 2</c:v>
                </c:pt>
                <c:pt idx="8">
                  <c:v>Biorest 700C DSC-700-Steam sample 2</c:v>
                </c:pt>
                <c:pt idx="9">
                  <c:v>MAP Biorest</c:v>
                </c:pt>
                <c:pt idx="10">
                  <c:v>MAP Retur Treverket</c:v>
                </c:pt>
                <c:pt idx="11">
                  <c:v>Control</c:v>
                </c:pt>
              </c:strCache>
            </c:strRef>
          </c:cat>
          <c:val>
            <c:numRef>
              <c:f>'18.08.2022_MB'!$U$4:$U$15</c:f>
              <c:numCache>
                <c:formatCode>0.00</c:formatCode>
                <c:ptCount val="12"/>
                <c:pt idx="0">
                  <c:v>1.5161436666666668</c:v>
                </c:pt>
                <c:pt idx="1">
                  <c:v>1.4133915466666671</c:v>
                </c:pt>
                <c:pt idx="2">
                  <c:v>2.1703635866666668</c:v>
                </c:pt>
                <c:pt idx="3">
                  <c:v>2.6680986266666666</c:v>
                </c:pt>
                <c:pt idx="4">
                  <c:v>2.2504913866666669</c:v>
                </c:pt>
                <c:pt idx="5">
                  <c:v>2.2486060266666668</c:v>
                </c:pt>
                <c:pt idx="6">
                  <c:v>1.5302838666666665</c:v>
                </c:pt>
                <c:pt idx="7">
                  <c:v>1.9346935866666666</c:v>
                </c:pt>
                <c:pt idx="8">
                  <c:v>1.9705154266666665</c:v>
                </c:pt>
                <c:pt idx="9">
                  <c:v>1.476551106666667</c:v>
                </c:pt>
                <c:pt idx="10">
                  <c:v>0.76011430666666657</c:v>
                </c:pt>
                <c:pt idx="1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0-45B2-B3AC-0E760D0AC0D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701322336"/>
        <c:axId val="701315120"/>
      </c:lineChart>
      <c:catAx>
        <c:axId val="70132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1315120"/>
        <c:crosses val="autoZero"/>
        <c:auto val="1"/>
        <c:lblAlgn val="ctr"/>
        <c:lblOffset val="100"/>
        <c:noMultiLvlLbl val="0"/>
      </c:catAx>
      <c:valAx>
        <c:axId val="70131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701322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Rose Bengal</a:t>
            </a:r>
          </a:p>
          <a:p>
            <a:pPr>
              <a:defRPr/>
            </a:pPr>
            <a:r>
              <a:rPr lang="en-US"/>
              <a:t>Calibration 26.08.2022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926973862648737"/>
                  <c:y val="5.497022704294646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nb-NO"/>
                </a:p>
              </c:txPr>
            </c:trendlineLbl>
          </c:trendline>
          <c:xVal>
            <c:numRef>
              <c:f>('19.08.2022_RB'!$G$23,'19.08.2022_RB'!$G$25,'19.08.2022_RB'!$G$28,'19.08.2022_RB'!$G$30,'19.08.2022_RB'!$G$33)</c:f>
              <c:numCache>
                <c:formatCode>0.00</c:formatCode>
                <c:ptCount val="5"/>
                <c:pt idx="0">
                  <c:v>1.9745000000000001</c:v>
                </c:pt>
                <c:pt idx="1">
                  <c:v>1.6150000000000002</c:v>
                </c:pt>
                <c:pt idx="2">
                  <c:v>1.0234999999999999</c:v>
                </c:pt>
                <c:pt idx="3">
                  <c:v>0.40549999999999997</c:v>
                </c:pt>
                <c:pt idx="4">
                  <c:v>0.20424999999999999</c:v>
                </c:pt>
              </c:numCache>
            </c:numRef>
          </c:xVal>
          <c:yVal>
            <c:numRef>
              <c:f>('19.08.2022_RB'!$D$21,'19.08.2022_RB'!$D$24,'19.08.2022_RB'!$D$26,'19.08.2022_RB'!$D$29,'19.08.2022_RB'!$D$31)</c:f>
              <c:numCache>
                <c:formatCode>General</c:formatCode>
                <c:ptCount val="5"/>
                <c:pt idx="0">
                  <c:v>50</c:v>
                </c:pt>
                <c:pt idx="1">
                  <c:v>40</c:v>
                </c:pt>
                <c:pt idx="2">
                  <c:v>25</c:v>
                </c:pt>
                <c:pt idx="3">
                  <c:v>10</c:v>
                </c:pt>
                <c:pt idx="4">
                  <c:v>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D9-41E3-8CF4-9B64CD5A50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163536"/>
        <c:axId val="637163864"/>
      </c:scatterChart>
      <c:valAx>
        <c:axId val="637163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Absorbance at 564 nm [Abs]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163864"/>
        <c:crosses val="autoZero"/>
        <c:crossBetween val="midCat"/>
      </c:valAx>
      <c:valAx>
        <c:axId val="637163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Concentration [mg/L]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b-N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637163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38100" cap="flat" cmpd="dbl" algn="ctr">
              <a:solidFill>
                <a:schemeClr val="accent1"/>
              </a:solidFill>
              <a:miter lim="800000"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b-N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'19.08.2022_RB'!$B$4:$B$15</c:f>
              <c:strCache>
                <c:ptCount val="12"/>
                <c:pt idx="0">
                  <c:v>Biorest 600C sample 1 after stabilization</c:v>
                </c:pt>
                <c:pt idx="1">
                  <c:v>Biorest 700C sample 1</c:v>
                </c:pt>
                <c:pt idx="2">
                  <c:v>Biorest 800C sample 1</c:v>
                </c:pt>
                <c:pt idx="3">
                  <c:v>Biorest 600C - 40min sample 1</c:v>
                </c:pt>
                <c:pt idx="4">
                  <c:v>Biorest 600C - 20min - Steam</c:v>
                </c:pt>
                <c:pt idx="5">
                  <c:v>Biorest Prøve 1 BRLB-500-20-PR1</c:v>
                </c:pt>
                <c:pt idx="6">
                  <c:v>Biorest MAP no activation</c:v>
                </c:pt>
                <c:pt idx="7">
                  <c:v>Biorest 600C - DSC-600-Steam sample 2</c:v>
                </c:pt>
                <c:pt idx="8">
                  <c:v>Biorest 700C DSC-700-Steam sample 2</c:v>
                </c:pt>
                <c:pt idx="9">
                  <c:v>MAP Biorest</c:v>
                </c:pt>
                <c:pt idx="10">
                  <c:v>MAP Retur Treverket</c:v>
                </c:pt>
                <c:pt idx="11">
                  <c:v>Control</c:v>
                </c:pt>
              </c:strCache>
            </c:strRef>
          </c:cat>
          <c:val>
            <c:numRef>
              <c:f>'19.08.2022_RB'!$T$4:$T$15</c:f>
              <c:numCache>
                <c:formatCode>0.00</c:formatCode>
                <c:ptCount val="12"/>
                <c:pt idx="0">
                  <c:v>7.3771734000000011</c:v>
                </c:pt>
                <c:pt idx="1">
                  <c:v>5.1352398000000017</c:v>
                </c:pt>
                <c:pt idx="2">
                  <c:v>7.9023110000000036</c:v>
                </c:pt>
                <c:pt idx="3">
                  <c:v>6.4935283999999989</c:v>
                </c:pt>
                <c:pt idx="4">
                  <c:v>8.8616970000000013</c:v>
                </c:pt>
                <c:pt idx="5">
                  <c:v>5.1049434000000016</c:v>
                </c:pt>
                <c:pt idx="6">
                  <c:v>2.474206000000001</c:v>
                </c:pt>
                <c:pt idx="7">
                  <c:v>6.0390823999999972</c:v>
                </c:pt>
                <c:pt idx="8">
                  <c:v>5.8876003999999993</c:v>
                </c:pt>
                <c:pt idx="9">
                  <c:v>1.5350176000000015</c:v>
                </c:pt>
                <c:pt idx="10">
                  <c:v>0.26761820000000158</c:v>
                </c:pt>
                <c:pt idx="11" formatCode="General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B5-4DF3-B797-25E9D339E45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22154968"/>
        <c:axId val="522155624"/>
      </c:lineChart>
      <c:catAx>
        <c:axId val="522154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2155624"/>
        <c:crosses val="autoZero"/>
        <c:auto val="1"/>
        <c:lblAlgn val="ctr"/>
        <c:lblOffset val="100"/>
        <c:noMultiLvlLbl val="0"/>
      </c:catAx>
      <c:valAx>
        <c:axId val="522155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  <a:alpha val="32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tx1">
                <a:lumMod val="15000"/>
                <a:lumOff val="85000"/>
              </a:schemeClr>
            </a:solidFill>
            <a:round/>
            <a:tailEnd type="none" w="med" len="lg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22154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3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38100" cap="flat" cmpd="dbl" algn="ctr">
        <a:solidFill>
          <a:schemeClr val="phClr"/>
        </a:solidFill>
        <a:miter lim="800000"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tx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  <a:alpha val="32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  <a:alpha val="32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tx1"/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/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tx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2700" cap="rnd"/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3175" cap="flat" cmpd="sng" algn="ctr">
        <a:solidFill>
          <a:schemeClr val="tx1">
            <a:lumMod val="15000"/>
            <a:lumOff val="85000"/>
          </a:schemeClr>
        </a:solidFill>
        <a:round/>
        <a:tailEnd type="none" w="med" len="lg"/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234931</xdr:colOff>
      <xdr:row>1</xdr:row>
      <xdr:rowOff>160805</xdr:rowOff>
    </xdr:from>
    <xdr:to>
      <xdr:col>21</xdr:col>
      <xdr:colOff>105556</xdr:colOff>
      <xdr:row>20</xdr:row>
      <xdr:rowOff>90714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4DC4983B-A19C-2CE6-4405-B62D7DA0AC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397490</xdr:colOff>
      <xdr:row>0</xdr:row>
      <xdr:rowOff>178130</xdr:rowOff>
    </xdr:from>
    <xdr:to>
      <xdr:col>27</xdr:col>
      <xdr:colOff>417285</xdr:colOff>
      <xdr:row>30</xdr:row>
      <xdr:rowOff>36286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6F779F44-869C-16E4-B254-1E424B8C29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27</xdr:col>
      <xdr:colOff>482986</xdr:colOff>
      <xdr:row>3</xdr:row>
      <xdr:rowOff>177030</xdr:rowOff>
    </xdr:from>
    <xdr:to>
      <xdr:col>36</xdr:col>
      <xdr:colOff>500857</xdr:colOff>
      <xdr:row>33</xdr:row>
      <xdr:rowOff>29414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CC6FDEA-8E78-4011-9C40-0F6DBFB367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25</xdr:col>
      <xdr:colOff>508000</xdr:colOff>
      <xdr:row>35</xdr:row>
      <xdr:rowOff>169333</xdr:rowOff>
    </xdr:from>
    <xdr:to>
      <xdr:col>36</xdr:col>
      <xdr:colOff>283882</xdr:colOff>
      <xdr:row>65</xdr:row>
      <xdr:rowOff>75951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1788BAAA-AE5B-45D3-B267-26246DFB7E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67</xdr:row>
      <xdr:rowOff>0</xdr:rowOff>
    </xdr:from>
    <xdr:to>
      <xdr:col>28</xdr:col>
      <xdr:colOff>537882</xdr:colOff>
      <xdr:row>96</xdr:row>
      <xdr:rowOff>97118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C1D17DAF-87FB-43B7-94A5-083A2C5DA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738910</xdr:colOff>
      <xdr:row>19</xdr:row>
      <xdr:rowOff>152398</xdr:rowOff>
    </xdr:from>
    <xdr:to>
      <xdr:col>20</xdr:col>
      <xdr:colOff>138546</xdr:colOff>
      <xdr:row>39</xdr:row>
      <xdr:rowOff>161635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7D9E742-2A29-1DE7-409C-491B382B7E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704271</xdr:colOff>
      <xdr:row>41</xdr:row>
      <xdr:rowOff>120938</xdr:rowOff>
    </xdr:from>
    <xdr:to>
      <xdr:col>16</xdr:col>
      <xdr:colOff>467590</xdr:colOff>
      <xdr:row>71</xdr:row>
      <xdr:rowOff>155864</xdr:rowOff>
    </xdr:to>
    <xdr:graphicFrame macro="">
      <xdr:nvGraphicFramePr>
        <xdr:cNvPr id="5" name="Diagram 4">
          <a:extLst>
            <a:ext uri="{FF2B5EF4-FFF2-40B4-BE49-F238E27FC236}">
              <a16:creationId xmlns:a16="http://schemas.microsoft.com/office/drawing/2014/main" id="{110744D3-48C0-59A5-9E05-2E8E437E6A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639947</xdr:colOff>
      <xdr:row>18</xdr:row>
      <xdr:rowOff>83952</xdr:rowOff>
    </xdr:from>
    <xdr:to>
      <xdr:col>18</xdr:col>
      <xdr:colOff>605311</xdr:colOff>
      <xdr:row>38</xdr:row>
      <xdr:rowOff>116278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812C98E-F600-0D19-60E9-159CD3C41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208642</xdr:colOff>
      <xdr:row>40</xdr:row>
      <xdr:rowOff>90714</xdr:rowOff>
    </xdr:from>
    <xdr:to>
      <xdr:col>19</xdr:col>
      <xdr:colOff>72569</xdr:colOff>
      <xdr:row>66</xdr:row>
      <xdr:rowOff>9071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87B34B45-E75D-F513-503F-BB9998CD0C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682626</xdr:colOff>
      <xdr:row>17</xdr:row>
      <xdr:rowOff>129116</xdr:rowOff>
    </xdr:from>
    <xdr:to>
      <xdr:col>16</xdr:col>
      <xdr:colOff>590551</xdr:colOff>
      <xdr:row>32</xdr:row>
      <xdr:rowOff>14816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9D132AE-A3C6-D77D-6DBA-BF71E89D4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385536</xdr:colOff>
      <xdr:row>16</xdr:row>
      <xdr:rowOff>119289</xdr:rowOff>
    </xdr:from>
    <xdr:to>
      <xdr:col>15</xdr:col>
      <xdr:colOff>349250</xdr:colOff>
      <xdr:row>31</xdr:row>
      <xdr:rowOff>4989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1E15C642-AA86-EC7D-D0A1-D0583DFEB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117472</xdr:colOff>
      <xdr:row>0</xdr:row>
      <xdr:rowOff>46129</xdr:rowOff>
    </xdr:from>
    <xdr:to>
      <xdr:col>13</xdr:col>
      <xdr:colOff>597646</xdr:colOff>
      <xdr:row>23</xdr:row>
      <xdr:rowOff>14941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9522CB48-1C37-E30C-C3E9-8D7EBCD4ED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1B941-FF77-4653-9BCF-B958F65B7699}">
  <dimension ref="A1:K43"/>
  <sheetViews>
    <sheetView zoomScale="70" zoomScaleNormal="70" workbookViewId="0">
      <selection activeCell="G6" sqref="G6"/>
    </sheetView>
  </sheetViews>
  <sheetFormatPr baseColWidth="10" defaultRowHeight="14.5" x14ac:dyDescent="0.35"/>
  <cols>
    <col min="1" max="1" width="17.1796875" customWidth="1"/>
    <col min="2" max="2" width="15.453125" bestFit="1" customWidth="1"/>
    <col min="3" max="3" width="18.54296875" bestFit="1" customWidth="1"/>
    <col min="4" max="4" width="10.7265625" bestFit="1" customWidth="1"/>
    <col min="5" max="5" width="8.453125" bestFit="1" customWidth="1"/>
    <col min="6" max="6" width="12.54296875" bestFit="1" customWidth="1"/>
    <col min="7" max="7" width="14.54296875" bestFit="1" customWidth="1"/>
    <col min="9" max="9" width="8.453125" bestFit="1" customWidth="1"/>
    <col min="10" max="10" width="12.54296875" bestFit="1" customWidth="1"/>
  </cols>
  <sheetData>
    <row r="1" spans="1:11" x14ac:dyDescent="0.35">
      <c r="A1" s="16" t="s">
        <v>3</v>
      </c>
      <c r="H1" s="1" t="s">
        <v>13</v>
      </c>
    </row>
    <row r="2" spans="1:11" x14ac:dyDescent="0.35">
      <c r="A2" s="17">
        <v>44785</v>
      </c>
      <c r="D2" s="2" t="s">
        <v>2</v>
      </c>
    </row>
    <row r="3" spans="1:11" x14ac:dyDescent="0.35">
      <c r="A3" t="s">
        <v>6</v>
      </c>
      <c r="B3" t="s">
        <v>7</v>
      </c>
      <c r="C3" t="s">
        <v>8</v>
      </c>
      <c r="D3" s="3" t="s">
        <v>9</v>
      </c>
      <c r="E3" s="4"/>
      <c r="F3" s="5"/>
      <c r="G3" s="3" t="s">
        <v>10</v>
      </c>
      <c r="H3" s="4"/>
      <c r="I3" s="5"/>
    </row>
    <row r="4" spans="1:11" x14ac:dyDescent="0.35">
      <c r="D4" s="6" t="s">
        <v>11</v>
      </c>
      <c r="E4" s="7" t="s">
        <v>12</v>
      </c>
      <c r="F4" s="8" t="s">
        <v>14</v>
      </c>
      <c r="G4" s="6" t="s">
        <v>11</v>
      </c>
      <c r="H4" s="7" t="s">
        <v>12</v>
      </c>
      <c r="I4" s="8" t="s">
        <v>14</v>
      </c>
    </row>
    <row r="5" spans="1:11" x14ac:dyDescent="0.35">
      <c r="A5">
        <v>1</v>
      </c>
      <c r="B5" t="s">
        <v>5</v>
      </c>
      <c r="C5">
        <v>20</v>
      </c>
      <c r="D5" s="9">
        <v>2.7090000000000001</v>
      </c>
      <c r="E5" s="10">
        <v>2.7069999999999999</v>
      </c>
      <c r="F5" s="8">
        <f t="shared" ref="F5:F10" si="0">AVERAGE(D5:E5)</f>
        <v>2.7080000000000002</v>
      </c>
      <c r="G5" s="9">
        <v>3.5430000000000001</v>
      </c>
      <c r="H5" s="10">
        <v>3.56</v>
      </c>
      <c r="I5" s="8">
        <f t="shared" ref="I5:I10" si="1">AVERAGE(G5:H5)</f>
        <v>3.5514999999999999</v>
      </c>
    </row>
    <row r="6" spans="1:11" x14ac:dyDescent="0.35">
      <c r="A6">
        <v>2</v>
      </c>
      <c r="B6" t="s">
        <v>5</v>
      </c>
      <c r="C6">
        <v>10</v>
      </c>
      <c r="D6" s="9">
        <v>2.0350000000000001</v>
      </c>
      <c r="E6" s="10">
        <v>2.036</v>
      </c>
      <c r="F6" s="8">
        <f t="shared" si="0"/>
        <v>2.0354999999999999</v>
      </c>
      <c r="G6" s="9">
        <v>2.1869999999999998</v>
      </c>
      <c r="H6" s="10">
        <v>2.1949999999999998</v>
      </c>
      <c r="I6" s="8">
        <f t="shared" si="1"/>
        <v>2.1909999999999998</v>
      </c>
    </row>
    <row r="7" spans="1:11" x14ac:dyDescent="0.35">
      <c r="A7">
        <v>3</v>
      </c>
      <c r="B7" t="s">
        <v>5</v>
      </c>
      <c r="C7">
        <v>5</v>
      </c>
      <c r="D7" s="9">
        <v>1.1359999999999999</v>
      </c>
      <c r="E7" s="10">
        <v>1.1759999999999999</v>
      </c>
      <c r="F7" s="8">
        <f t="shared" si="0"/>
        <v>1.1559999999999999</v>
      </c>
      <c r="G7" s="9">
        <v>1.175</v>
      </c>
      <c r="H7" s="10">
        <v>1.1519999999999999</v>
      </c>
      <c r="I7" s="8">
        <f t="shared" si="1"/>
        <v>1.1635</v>
      </c>
    </row>
    <row r="8" spans="1:11" x14ac:dyDescent="0.35">
      <c r="A8">
        <v>4</v>
      </c>
      <c r="B8" t="s">
        <v>5</v>
      </c>
      <c r="C8">
        <v>1</v>
      </c>
      <c r="D8" s="9">
        <v>0.23400000000000001</v>
      </c>
      <c r="E8" s="10">
        <v>0.23300000000000001</v>
      </c>
      <c r="F8" s="8">
        <f t="shared" si="0"/>
        <v>0.23350000000000001</v>
      </c>
      <c r="G8" s="9">
        <v>0.23499999999999999</v>
      </c>
      <c r="H8" s="10">
        <v>0.24299999999999999</v>
      </c>
      <c r="I8" s="8">
        <f t="shared" si="1"/>
        <v>0.23899999999999999</v>
      </c>
    </row>
    <row r="9" spans="1:11" x14ac:dyDescent="0.35">
      <c r="A9">
        <v>5</v>
      </c>
      <c r="B9" t="s">
        <v>5</v>
      </c>
      <c r="C9">
        <v>0.5</v>
      </c>
      <c r="D9" s="9">
        <v>0.14399999999999999</v>
      </c>
      <c r="E9" s="10">
        <v>0.155</v>
      </c>
      <c r="F9" s="8">
        <f t="shared" si="0"/>
        <v>0.14949999999999999</v>
      </c>
      <c r="G9" s="9">
        <v>0.114</v>
      </c>
      <c r="H9" s="10">
        <v>0.104</v>
      </c>
      <c r="I9" s="8">
        <f t="shared" si="1"/>
        <v>0.109</v>
      </c>
    </row>
    <row r="10" spans="1:11" x14ac:dyDescent="0.35">
      <c r="A10">
        <v>6</v>
      </c>
      <c r="B10" t="s">
        <v>4</v>
      </c>
      <c r="C10">
        <v>0</v>
      </c>
      <c r="D10" s="11">
        <v>0</v>
      </c>
      <c r="E10" s="12">
        <v>-2E-3</v>
      </c>
      <c r="F10" s="13">
        <f t="shared" si="0"/>
        <v>-1E-3</v>
      </c>
      <c r="G10" s="11">
        <v>0</v>
      </c>
      <c r="H10" s="12">
        <v>-2E-3</v>
      </c>
      <c r="I10" s="13">
        <f t="shared" si="1"/>
        <v>-1E-3</v>
      </c>
    </row>
    <row r="12" spans="1:11" x14ac:dyDescent="0.35">
      <c r="A12" t="s">
        <v>6</v>
      </c>
      <c r="B12" t="s">
        <v>15</v>
      </c>
      <c r="D12" s="2" t="s">
        <v>2</v>
      </c>
    </row>
    <row r="13" spans="1:11" x14ac:dyDescent="0.35">
      <c r="B13" t="s">
        <v>30</v>
      </c>
      <c r="D13" s="3" t="s">
        <v>9</v>
      </c>
      <c r="E13" s="4"/>
      <c r="F13" s="5"/>
      <c r="H13" s="3" t="s">
        <v>10</v>
      </c>
      <c r="I13" s="4"/>
      <c r="J13" s="5"/>
    </row>
    <row r="14" spans="1:11" x14ac:dyDescent="0.35">
      <c r="B14" t="s">
        <v>31</v>
      </c>
      <c r="C14" t="s">
        <v>153</v>
      </c>
      <c r="D14" s="6" t="s">
        <v>11</v>
      </c>
      <c r="E14" s="7" t="s">
        <v>12</v>
      </c>
      <c r="F14" s="8" t="s">
        <v>14</v>
      </c>
      <c r="G14" s="14" t="s">
        <v>0</v>
      </c>
      <c r="H14" s="6" t="s">
        <v>11</v>
      </c>
      <c r="I14" s="7" t="s">
        <v>12</v>
      </c>
      <c r="J14" s="8" t="s">
        <v>14</v>
      </c>
      <c r="K14" s="14" t="s">
        <v>0</v>
      </c>
    </row>
    <row r="15" spans="1:11" x14ac:dyDescent="0.35">
      <c r="A15">
        <v>1</v>
      </c>
      <c r="B15" t="s">
        <v>21</v>
      </c>
      <c r="C15">
        <v>10</v>
      </c>
      <c r="D15">
        <v>0.76200000000000001</v>
      </c>
      <c r="E15">
        <v>0.751</v>
      </c>
      <c r="F15" s="8">
        <f>AVERAGE(D15:E15)</f>
        <v>0.75649999999999995</v>
      </c>
      <c r="G15" s="15">
        <f>4.8795*F15-0.1874</f>
        <v>3.5039417500000001</v>
      </c>
      <c r="H15">
        <v>0.746</v>
      </c>
      <c r="I15">
        <v>0.75600000000000001</v>
      </c>
      <c r="J15" s="8">
        <f>AVERAGE(H15:I15)</f>
        <v>0.751</v>
      </c>
      <c r="K15" s="15">
        <f>4.5381*J15-0.0595</f>
        <v>3.3486131000000001</v>
      </c>
    </row>
    <row r="16" spans="1:11" x14ac:dyDescent="0.35">
      <c r="A16">
        <v>2</v>
      </c>
      <c r="B16" t="s">
        <v>22</v>
      </c>
      <c r="C16">
        <v>10</v>
      </c>
      <c r="D16">
        <v>0.59</v>
      </c>
      <c r="E16">
        <v>0.58699999999999997</v>
      </c>
      <c r="F16" s="8">
        <f t="shared" ref="F16:F24" si="2">AVERAGE(D16:E16)</f>
        <v>0.58850000000000002</v>
      </c>
      <c r="G16" s="15">
        <f t="shared" ref="G16:G24" si="3">4.8795*F16-0.1874</f>
        <v>2.6841857500000001</v>
      </c>
      <c r="H16">
        <v>0.57999999999999996</v>
      </c>
      <c r="I16">
        <v>0.58799999999999997</v>
      </c>
      <c r="J16" s="8">
        <f t="shared" ref="J16:J24" si="4">AVERAGE(H16:I16)</f>
        <v>0.58399999999999996</v>
      </c>
      <c r="K16" s="15">
        <f t="shared" ref="K16:K24" si="5">4.5381*J16-0.0595</f>
        <v>2.5907504000000001</v>
      </c>
    </row>
    <row r="17" spans="1:11" x14ac:dyDescent="0.35">
      <c r="A17">
        <v>3</v>
      </c>
      <c r="B17" t="s">
        <v>23</v>
      </c>
      <c r="C17">
        <v>10</v>
      </c>
      <c r="D17">
        <v>8.9999999999999993E-3</v>
      </c>
      <c r="E17">
        <v>8.0000000000000002E-3</v>
      </c>
      <c r="F17" s="8">
        <f t="shared" si="2"/>
        <v>8.5000000000000006E-3</v>
      </c>
      <c r="G17" s="15">
        <f t="shared" si="3"/>
        <v>-0.14592425000000001</v>
      </c>
      <c r="H17">
        <v>0</v>
      </c>
      <c r="I17">
        <v>6.0000000000000001E-3</v>
      </c>
      <c r="J17" s="8">
        <f t="shared" si="4"/>
        <v>3.0000000000000001E-3</v>
      </c>
      <c r="K17" s="15">
        <f t="shared" si="5"/>
        <v>-4.5885699999999995E-2</v>
      </c>
    </row>
    <row r="18" spans="1:11" x14ac:dyDescent="0.35">
      <c r="A18">
        <v>4</v>
      </c>
      <c r="B18" t="s">
        <v>24</v>
      </c>
      <c r="C18">
        <v>10</v>
      </c>
      <c r="D18">
        <v>0.49</v>
      </c>
      <c r="E18">
        <v>0.48599999999999999</v>
      </c>
      <c r="F18" s="8">
        <f t="shared" si="2"/>
        <v>0.48799999999999999</v>
      </c>
      <c r="G18" s="15">
        <f t="shared" si="3"/>
        <v>2.1937959999999999</v>
      </c>
      <c r="H18">
        <v>0.49399999999999999</v>
      </c>
      <c r="I18">
        <v>0.48099999999999998</v>
      </c>
      <c r="J18" s="8">
        <f t="shared" si="4"/>
        <v>0.48749999999999999</v>
      </c>
      <c r="K18" s="15">
        <f t="shared" si="5"/>
        <v>2.15282375</v>
      </c>
    </row>
    <row r="19" spans="1:11" x14ac:dyDescent="0.35">
      <c r="A19">
        <v>5</v>
      </c>
      <c r="B19" t="s">
        <v>25</v>
      </c>
      <c r="C19">
        <v>10</v>
      </c>
      <c r="D19">
        <v>5.0000000000000001E-3</v>
      </c>
      <c r="E19">
        <v>1E-3</v>
      </c>
      <c r="F19" s="8">
        <f t="shared" si="2"/>
        <v>3.0000000000000001E-3</v>
      </c>
      <c r="G19" s="15">
        <f t="shared" si="3"/>
        <v>-0.17276150000000001</v>
      </c>
      <c r="H19">
        <v>6.0000000000000001E-3</v>
      </c>
      <c r="I19">
        <v>8.9999999999999993E-3</v>
      </c>
      <c r="J19" s="8">
        <f t="shared" si="4"/>
        <v>7.4999999999999997E-3</v>
      </c>
      <c r="K19" s="15">
        <f t="shared" si="5"/>
        <v>-2.5464250000000001E-2</v>
      </c>
    </row>
    <row r="20" spans="1:11" x14ac:dyDescent="0.35">
      <c r="A20">
        <v>6</v>
      </c>
      <c r="B20" t="s">
        <v>16</v>
      </c>
      <c r="C20">
        <v>10</v>
      </c>
      <c r="D20">
        <v>0.57499999999999996</v>
      </c>
      <c r="E20">
        <v>0.57599999999999996</v>
      </c>
      <c r="F20" s="8">
        <f t="shared" si="2"/>
        <v>0.5754999999999999</v>
      </c>
      <c r="G20" s="15">
        <f t="shared" si="3"/>
        <v>2.6207522499999998</v>
      </c>
      <c r="H20">
        <v>0.57299999999999995</v>
      </c>
      <c r="I20">
        <v>0.57799999999999996</v>
      </c>
      <c r="J20" s="8">
        <f t="shared" si="4"/>
        <v>0.5754999999999999</v>
      </c>
      <c r="K20" s="15">
        <f t="shared" si="5"/>
        <v>2.5521765499999995</v>
      </c>
    </row>
    <row r="21" spans="1:11" x14ac:dyDescent="0.35">
      <c r="A21">
        <v>7</v>
      </c>
      <c r="B21" t="s">
        <v>17</v>
      </c>
      <c r="C21">
        <v>10</v>
      </c>
      <c r="D21">
        <v>0.89900000000000002</v>
      </c>
      <c r="E21">
        <v>0.89400000000000002</v>
      </c>
      <c r="F21" s="8">
        <f t="shared" si="2"/>
        <v>0.89650000000000007</v>
      </c>
      <c r="G21" s="15">
        <f t="shared" si="3"/>
        <v>4.1870717500000003</v>
      </c>
      <c r="H21">
        <v>0.89900000000000002</v>
      </c>
      <c r="I21">
        <v>0.91</v>
      </c>
      <c r="J21" s="8">
        <f t="shared" si="4"/>
        <v>0.90450000000000008</v>
      </c>
      <c r="K21" s="15">
        <f t="shared" si="5"/>
        <v>4.0452114500000009</v>
      </c>
    </row>
    <row r="22" spans="1:11" x14ac:dyDescent="0.35">
      <c r="A22">
        <v>8</v>
      </c>
      <c r="B22" t="s">
        <v>18</v>
      </c>
      <c r="C22">
        <v>10</v>
      </c>
      <c r="D22">
        <v>4.0000000000000001E-3</v>
      </c>
      <c r="E22">
        <v>7.0000000000000001E-3</v>
      </c>
      <c r="F22" s="8">
        <f t="shared" si="2"/>
        <v>5.4999999999999997E-3</v>
      </c>
      <c r="G22" s="15">
        <f t="shared" si="3"/>
        <v>-0.16056275</v>
      </c>
      <c r="H22">
        <v>7.0000000000000001E-3</v>
      </c>
      <c r="I22">
        <v>8.0000000000000002E-3</v>
      </c>
      <c r="J22" s="8">
        <f t="shared" si="4"/>
        <v>7.4999999999999997E-3</v>
      </c>
      <c r="K22" s="15">
        <f t="shared" si="5"/>
        <v>-2.5464250000000001E-2</v>
      </c>
    </row>
    <row r="23" spans="1:11" x14ac:dyDescent="0.35">
      <c r="A23">
        <v>9</v>
      </c>
      <c r="B23" t="s">
        <v>19</v>
      </c>
      <c r="C23">
        <v>10</v>
      </c>
      <c r="D23">
        <v>0.29299999999999998</v>
      </c>
      <c r="E23">
        <v>0.28899999999999998</v>
      </c>
      <c r="F23" s="8">
        <f t="shared" si="2"/>
        <v>0.29099999999999998</v>
      </c>
      <c r="G23" s="15">
        <f t="shared" si="3"/>
        <v>1.2325344999999999</v>
      </c>
      <c r="H23">
        <v>0.28599999999999998</v>
      </c>
      <c r="I23">
        <v>0.29499999999999998</v>
      </c>
      <c r="J23" s="8">
        <f t="shared" si="4"/>
        <v>0.29049999999999998</v>
      </c>
      <c r="K23" s="15">
        <f t="shared" si="5"/>
        <v>1.2588180499999999</v>
      </c>
    </row>
    <row r="24" spans="1:11" x14ac:dyDescent="0.35">
      <c r="A24">
        <v>10</v>
      </c>
      <c r="B24" t="s">
        <v>20</v>
      </c>
      <c r="C24">
        <v>10</v>
      </c>
      <c r="D24">
        <v>1.9850000000000001</v>
      </c>
      <c r="E24">
        <v>1.98</v>
      </c>
      <c r="F24" s="8">
        <f t="shared" si="2"/>
        <v>1.9824999999999999</v>
      </c>
      <c r="G24" s="15">
        <f t="shared" si="3"/>
        <v>9.4862087499999994</v>
      </c>
      <c r="H24">
        <v>2.141</v>
      </c>
      <c r="I24">
        <v>2.149</v>
      </c>
      <c r="J24" s="8">
        <f t="shared" si="4"/>
        <v>2.145</v>
      </c>
      <c r="K24" s="15">
        <f t="shared" si="5"/>
        <v>9.6747244999999999</v>
      </c>
    </row>
    <row r="27" spans="1:11" x14ac:dyDescent="0.35">
      <c r="A27" t="s">
        <v>26</v>
      </c>
    </row>
    <row r="28" spans="1:11" x14ac:dyDescent="0.35">
      <c r="A28" t="s">
        <v>27</v>
      </c>
    </row>
    <row r="29" spans="1:11" x14ac:dyDescent="0.35">
      <c r="A29" t="s">
        <v>28</v>
      </c>
    </row>
    <row r="30" spans="1:11" x14ac:dyDescent="0.35">
      <c r="A30" t="s">
        <v>29</v>
      </c>
    </row>
    <row r="31" spans="1:11" x14ac:dyDescent="0.35">
      <c r="B31" t="s">
        <v>33</v>
      </c>
    </row>
    <row r="32" spans="1:11" x14ac:dyDescent="0.35">
      <c r="A32" t="s">
        <v>32</v>
      </c>
      <c r="B32" t="s">
        <v>34</v>
      </c>
      <c r="C32" t="s">
        <v>35</v>
      </c>
      <c r="D32" t="s">
        <v>36</v>
      </c>
      <c r="E32" t="s">
        <v>42</v>
      </c>
      <c r="G32" t="s">
        <v>37</v>
      </c>
      <c r="H32" t="s">
        <v>38</v>
      </c>
    </row>
    <row r="33" spans="1:8" x14ac:dyDescent="0.35">
      <c r="A33" t="s">
        <v>15</v>
      </c>
      <c r="B33" t="s">
        <v>1</v>
      </c>
      <c r="C33" t="s">
        <v>1</v>
      </c>
      <c r="D33" t="s">
        <v>39</v>
      </c>
      <c r="E33" t="s">
        <v>43</v>
      </c>
      <c r="G33" t="s">
        <v>40</v>
      </c>
      <c r="H33" t="s">
        <v>41</v>
      </c>
    </row>
    <row r="34" spans="1:8" x14ac:dyDescent="0.35">
      <c r="A34" t="s">
        <v>21</v>
      </c>
      <c r="B34">
        <v>10</v>
      </c>
      <c r="C34" s="15">
        <f t="shared" ref="C34:C43" si="6">AVERAGE(G15,K15)</f>
        <v>3.4262774250000003</v>
      </c>
      <c r="D34">
        <f>C34*0.04</f>
        <v>0.13705109700000001</v>
      </c>
      <c r="E34">
        <f>(B34*0.04)-D34</f>
        <v>0.26294890300000001</v>
      </c>
      <c r="G34">
        <v>0.10100000000000001</v>
      </c>
      <c r="H34">
        <f>E34/G34</f>
        <v>2.6034544851485149</v>
      </c>
    </row>
    <row r="35" spans="1:8" x14ac:dyDescent="0.35">
      <c r="A35" t="s">
        <v>22</v>
      </c>
      <c r="B35">
        <v>10</v>
      </c>
      <c r="C35" s="15">
        <f t="shared" si="6"/>
        <v>2.6374680750000001</v>
      </c>
      <c r="D35">
        <f t="shared" ref="D35:D43" si="7">C35*0.04</f>
        <v>0.105498723</v>
      </c>
      <c r="E35">
        <f t="shared" ref="E35:E43" si="8">(B35*0.04)-D35</f>
        <v>0.29450127700000001</v>
      </c>
      <c r="G35">
        <v>0.10199999999999999</v>
      </c>
      <c r="H35">
        <f t="shared" ref="H35:H43" si="9">E35/G35</f>
        <v>2.8872674215686276</v>
      </c>
    </row>
    <row r="36" spans="1:8" x14ac:dyDescent="0.35">
      <c r="A36" t="s">
        <v>23</v>
      </c>
      <c r="B36">
        <v>10</v>
      </c>
      <c r="C36" s="15">
        <f t="shared" si="6"/>
        <v>-9.5904975000000003E-2</v>
      </c>
      <c r="D36">
        <f t="shared" si="7"/>
        <v>-3.8361990000000002E-3</v>
      </c>
      <c r="E36">
        <f t="shared" si="8"/>
        <v>0.40383619900000001</v>
      </c>
      <c r="G36">
        <v>0.1</v>
      </c>
      <c r="H36">
        <f t="shared" si="9"/>
        <v>4.0383619899999994</v>
      </c>
    </row>
    <row r="37" spans="1:8" x14ac:dyDescent="0.35">
      <c r="A37" t="s">
        <v>24</v>
      </c>
      <c r="B37">
        <v>10</v>
      </c>
      <c r="C37" s="15">
        <f t="shared" si="6"/>
        <v>2.1733098750000002</v>
      </c>
      <c r="D37">
        <f t="shared" si="7"/>
        <v>8.693239500000001E-2</v>
      </c>
      <c r="E37">
        <f t="shared" si="8"/>
        <v>0.31306760500000003</v>
      </c>
      <c r="G37">
        <v>9.9000000000000005E-2</v>
      </c>
      <c r="H37">
        <f t="shared" si="9"/>
        <v>3.1622990404040405</v>
      </c>
    </row>
    <row r="38" spans="1:8" x14ac:dyDescent="0.35">
      <c r="A38" t="s">
        <v>25</v>
      </c>
      <c r="B38">
        <v>10</v>
      </c>
      <c r="C38" s="15">
        <f t="shared" si="6"/>
        <v>-9.9112875000000003E-2</v>
      </c>
      <c r="D38">
        <f t="shared" si="7"/>
        <v>-3.9645150000000001E-3</v>
      </c>
      <c r="E38">
        <f t="shared" si="8"/>
        <v>0.40396451500000002</v>
      </c>
      <c r="G38">
        <v>0.105</v>
      </c>
      <c r="H38">
        <f t="shared" si="9"/>
        <v>3.8472810952380958</v>
      </c>
    </row>
    <row r="39" spans="1:8" x14ac:dyDescent="0.35">
      <c r="A39" t="s">
        <v>16</v>
      </c>
      <c r="B39">
        <v>10</v>
      </c>
      <c r="C39" s="15">
        <f t="shared" si="6"/>
        <v>2.5864643999999997</v>
      </c>
      <c r="D39">
        <f t="shared" si="7"/>
        <v>0.10345857599999998</v>
      </c>
      <c r="E39">
        <f t="shared" si="8"/>
        <v>0.29654142400000005</v>
      </c>
      <c r="G39">
        <v>0.10199999999999999</v>
      </c>
      <c r="H39">
        <f t="shared" si="9"/>
        <v>2.9072688627450987</v>
      </c>
    </row>
    <row r="40" spans="1:8" x14ac:dyDescent="0.35">
      <c r="A40" t="s">
        <v>17</v>
      </c>
      <c r="B40">
        <v>10</v>
      </c>
      <c r="C40" s="15">
        <f t="shared" si="6"/>
        <v>4.1161416000000006</v>
      </c>
      <c r="D40">
        <f t="shared" si="7"/>
        <v>0.16464566400000002</v>
      </c>
      <c r="E40">
        <f t="shared" si="8"/>
        <v>0.235354336</v>
      </c>
      <c r="G40">
        <v>0.104</v>
      </c>
      <c r="H40">
        <f t="shared" si="9"/>
        <v>2.2630224615384615</v>
      </c>
    </row>
    <row r="41" spans="1:8" x14ac:dyDescent="0.35">
      <c r="A41" t="s">
        <v>18</v>
      </c>
      <c r="B41">
        <v>10</v>
      </c>
      <c r="C41" s="15">
        <f t="shared" si="6"/>
        <v>-9.3013499999999999E-2</v>
      </c>
      <c r="D41">
        <f t="shared" si="7"/>
        <v>-3.72054E-3</v>
      </c>
      <c r="E41">
        <f t="shared" si="8"/>
        <v>0.40372054000000002</v>
      </c>
      <c r="G41">
        <v>9.9000000000000005E-2</v>
      </c>
      <c r="H41">
        <f t="shared" si="9"/>
        <v>4.0779852525252522</v>
      </c>
    </row>
    <row r="42" spans="1:8" x14ac:dyDescent="0.35">
      <c r="A42" t="s">
        <v>19</v>
      </c>
      <c r="B42">
        <v>10</v>
      </c>
      <c r="C42" s="15">
        <f t="shared" si="6"/>
        <v>1.2456762749999999</v>
      </c>
      <c r="D42">
        <f t="shared" si="7"/>
        <v>4.9827050999999997E-2</v>
      </c>
      <c r="E42">
        <f t="shared" si="8"/>
        <v>0.35017294900000001</v>
      </c>
      <c r="G42">
        <v>0.10299999999999999</v>
      </c>
      <c r="H42">
        <f t="shared" si="9"/>
        <v>3.3997373689320391</v>
      </c>
    </row>
    <row r="43" spans="1:8" x14ac:dyDescent="0.35">
      <c r="A43" t="s">
        <v>20</v>
      </c>
      <c r="B43">
        <v>10</v>
      </c>
      <c r="C43" s="15">
        <f t="shared" si="6"/>
        <v>9.5804666249999997</v>
      </c>
      <c r="D43">
        <f t="shared" si="7"/>
        <v>0.38321866500000001</v>
      </c>
      <c r="E43">
        <f t="shared" si="8"/>
        <v>1.6781335000000008E-2</v>
      </c>
      <c r="H43" t="e">
        <f t="shared" si="9"/>
        <v>#DIV/0!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5A531-B5A2-4C5A-88FD-362B6592D981}">
  <dimension ref="A1:Q50"/>
  <sheetViews>
    <sheetView zoomScale="70" zoomScaleNormal="70" workbookViewId="0">
      <selection activeCell="Q39" sqref="Q39"/>
    </sheetView>
  </sheetViews>
  <sheetFormatPr baseColWidth="10" defaultRowHeight="14.5" x14ac:dyDescent="0.35"/>
  <cols>
    <col min="2" max="2" width="15.453125" bestFit="1" customWidth="1"/>
    <col min="3" max="3" width="18.54296875" bestFit="1" customWidth="1"/>
    <col min="4" max="4" width="14" bestFit="1" customWidth="1"/>
    <col min="5" max="5" width="16.54296875" bestFit="1" customWidth="1"/>
  </cols>
  <sheetData>
    <row r="1" spans="1:17" x14ac:dyDescent="0.35">
      <c r="A1" t="s">
        <v>109</v>
      </c>
    </row>
    <row r="2" spans="1:17" x14ac:dyDescent="0.35">
      <c r="A2" t="s">
        <v>110</v>
      </c>
      <c r="F2" t="s">
        <v>86</v>
      </c>
      <c r="L2" t="s">
        <v>87</v>
      </c>
    </row>
    <row r="3" spans="1:17" x14ac:dyDescent="0.35">
      <c r="A3" t="s">
        <v>88</v>
      </c>
      <c r="B3" t="s">
        <v>77</v>
      </c>
      <c r="C3" t="s">
        <v>90</v>
      </c>
      <c r="D3" t="s">
        <v>115</v>
      </c>
      <c r="E3" t="s">
        <v>153</v>
      </c>
      <c r="F3" t="s">
        <v>106</v>
      </c>
      <c r="G3" t="s">
        <v>107</v>
      </c>
      <c r="H3" t="s">
        <v>108</v>
      </c>
      <c r="I3" t="s">
        <v>104</v>
      </c>
      <c r="J3" t="s">
        <v>105</v>
      </c>
      <c r="K3" t="s">
        <v>111</v>
      </c>
      <c r="L3" t="s">
        <v>106</v>
      </c>
      <c r="M3" t="s">
        <v>107</v>
      </c>
      <c r="N3" t="s">
        <v>108</v>
      </c>
      <c r="O3" t="s">
        <v>104</v>
      </c>
      <c r="P3" t="s">
        <v>105</v>
      </c>
      <c r="Q3" t="s">
        <v>111</v>
      </c>
    </row>
    <row r="4" spans="1:17" x14ac:dyDescent="0.35">
      <c r="A4">
        <v>1</v>
      </c>
      <c r="B4" t="s">
        <v>21</v>
      </c>
      <c r="C4" s="17">
        <v>44784</v>
      </c>
      <c r="D4" s="17">
        <v>44791</v>
      </c>
      <c r="E4" s="20">
        <v>100</v>
      </c>
      <c r="F4" s="21">
        <v>1.7430000000000001</v>
      </c>
      <c r="G4" s="22">
        <v>1.7549999999999999</v>
      </c>
      <c r="H4" s="22">
        <v>1.754</v>
      </c>
      <c r="I4" s="37">
        <f t="shared" ref="I4:I17" si="0">AVERAGE(F4:H4)</f>
        <v>1.7506666666666668</v>
      </c>
      <c r="J4" s="37">
        <f t="shared" ref="J4:J17" si="1">_xlfn.STDEV.S(F4:H4)</f>
        <v>6.6583281184792991E-3</v>
      </c>
      <c r="K4" s="37">
        <f>(J4/I4)*100</f>
        <v>0.38033100448282359</v>
      </c>
      <c r="L4" s="3">
        <v>2.4180000000000001</v>
      </c>
      <c r="M4" s="4">
        <v>2.41</v>
      </c>
      <c r="N4" s="4">
        <v>2.41</v>
      </c>
      <c r="O4" s="30">
        <f t="shared" ref="O4:O17" si="2">AVERAGE(L4:N4)</f>
        <v>2.412666666666667</v>
      </c>
      <c r="P4" s="30">
        <f t="shared" ref="P4:P17" si="3">_xlfn.STDEV.S(L4:N4)</f>
        <v>4.6188021535170107E-3</v>
      </c>
      <c r="Q4" s="31">
        <f>(P4/O4)*100</f>
        <v>0.19143971346436903</v>
      </c>
    </row>
    <row r="5" spans="1:17" x14ac:dyDescent="0.35">
      <c r="A5">
        <v>2</v>
      </c>
      <c r="B5" t="s">
        <v>79</v>
      </c>
      <c r="C5" s="17">
        <v>44784</v>
      </c>
      <c r="D5" s="17">
        <v>44791</v>
      </c>
      <c r="E5" s="20">
        <v>100</v>
      </c>
      <c r="F5" s="23">
        <v>1.609</v>
      </c>
      <c r="G5" s="24">
        <v>1.6160000000000001</v>
      </c>
      <c r="H5" s="24">
        <v>1.6160000000000001</v>
      </c>
      <c r="I5" s="38">
        <f t="shared" si="0"/>
        <v>1.6136666666666668</v>
      </c>
      <c r="J5" s="38">
        <f t="shared" si="1"/>
        <v>4.0414518843274478E-3</v>
      </c>
      <c r="K5" s="38">
        <f>(J5/I5)*100</f>
        <v>0.25045146979926342</v>
      </c>
      <c r="L5" s="9">
        <v>2.1110000000000002</v>
      </c>
      <c r="M5" s="10">
        <v>2.11</v>
      </c>
      <c r="N5" s="10">
        <v>2.11</v>
      </c>
      <c r="O5" s="32">
        <f t="shared" si="2"/>
        <v>2.1103333333333332</v>
      </c>
      <c r="P5" s="32">
        <f t="shared" si="3"/>
        <v>5.7735026918981857E-4</v>
      </c>
      <c r="Q5" s="33">
        <f>(P5/O5)*100</f>
        <v>2.7358250001097074E-2</v>
      </c>
    </row>
    <row r="6" spans="1:17" x14ac:dyDescent="0.35">
      <c r="A6">
        <v>3</v>
      </c>
      <c r="B6" t="s">
        <v>78</v>
      </c>
      <c r="C6" s="17">
        <v>44784</v>
      </c>
      <c r="D6" s="17">
        <v>44791</v>
      </c>
      <c r="E6" s="20">
        <v>100</v>
      </c>
      <c r="F6" s="23">
        <v>1.3580000000000001</v>
      </c>
      <c r="G6" s="24">
        <v>1.369</v>
      </c>
      <c r="H6" s="24">
        <v>1.37</v>
      </c>
      <c r="I6" s="38">
        <f t="shared" si="0"/>
        <v>1.3656666666666668</v>
      </c>
      <c r="J6" s="38">
        <f t="shared" si="1"/>
        <v>6.6583281184793711E-3</v>
      </c>
      <c r="K6" s="38">
        <f>(J6/I6)*100</f>
        <v>0.48755148536583132</v>
      </c>
      <c r="L6" s="9">
        <v>1.671</v>
      </c>
      <c r="M6" s="10">
        <v>1.65</v>
      </c>
      <c r="N6" s="10">
        <v>1.66</v>
      </c>
      <c r="O6" s="32">
        <f t="shared" si="2"/>
        <v>1.6603333333333332</v>
      </c>
      <c r="P6" s="32">
        <f t="shared" si="3"/>
        <v>1.0503967504392553E-2</v>
      </c>
      <c r="Q6" s="33">
        <f>(P6/O6)*100</f>
        <v>0.63264209020633733</v>
      </c>
    </row>
    <row r="7" spans="1:17" x14ac:dyDescent="0.35">
      <c r="A7">
        <v>4</v>
      </c>
      <c r="B7" t="s">
        <v>81</v>
      </c>
      <c r="C7" s="17">
        <v>44784</v>
      </c>
      <c r="D7" s="17">
        <v>44791</v>
      </c>
      <c r="E7" s="25">
        <v>100</v>
      </c>
      <c r="F7" s="23">
        <v>1.82</v>
      </c>
      <c r="G7" s="24">
        <v>1.83</v>
      </c>
      <c r="H7" s="24">
        <v>1.829</v>
      </c>
      <c r="I7" s="38">
        <f t="shared" si="0"/>
        <v>1.8263333333333334</v>
      </c>
      <c r="J7" s="38">
        <f t="shared" si="1"/>
        <v>5.50757054728608E-3</v>
      </c>
      <c r="K7" s="38">
        <f t="shared" ref="K7:K17" si="4">(J7/I7)*100</f>
        <v>0.30156436652415114</v>
      </c>
      <c r="L7" s="9">
        <v>2.6120000000000001</v>
      </c>
      <c r="M7" s="10">
        <v>2.6</v>
      </c>
      <c r="N7" s="10">
        <v>2.61</v>
      </c>
      <c r="O7" s="32">
        <f t="shared" si="2"/>
        <v>2.6073333333333331</v>
      </c>
      <c r="P7" s="32">
        <f t="shared" si="3"/>
        <v>6.4291005073285968E-3</v>
      </c>
      <c r="Q7" s="33">
        <f t="shared" ref="Q7:Q17" si="5">(P7/O7)*100</f>
        <v>0.24657762109416761</v>
      </c>
    </row>
    <row r="8" spans="1:17" x14ac:dyDescent="0.35">
      <c r="A8">
        <v>5</v>
      </c>
      <c r="B8" t="s">
        <v>80</v>
      </c>
      <c r="C8" s="17">
        <v>44784</v>
      </c>
      <c r="D8" s="17">
        <v>44791</v>
      </c>
      <c r="E8" s="25">
        <v>100</v>
      </c>
      <c r="F8" s="23">
        <v>1.133</v>
      </c>
      <c r="G8" s="24">
        <v>1.143</v>
      </c>
      <c r="H8" s="24">
        <v>1.1439999999999999</v>
      </c>
      <c r="I8" s="38">
        <f t="shared" si="0"/>
        <v>1.1399999999999999</v>
      </c>
      <c r="J8" s="38">
        <f t="shared" si="1"/>
        <v>6.0827625302981893E-3</v>
      </c>
      <c r="K8" s="38">
        <f t="shared" si="4"/>
        <v>0.53357566055247285</v>
      </c>
      <c r="L8" s="9">
        <v>1.6240000000000001</v>
      </c>
      <c r="M8" s="10">
        <v>1.32</v>
      </c>
      <c r="N8" s="10">
        <v>1.33</v>
      </c>
      <c r="O8" s="32">
        <f t="shared" si="2"/>
        <v>1.4246666666666667</v>
      </c>
      <c r="P8" s="32">
        <f t="shared" si="3"/>
        <v>0.17270012545836017</v>
      </c>
      <c r="Q8" s="33">
        <f t="shared" si="5"/>
        <v>12.122142638630802</v>
      </c>
    </row>
    <row r="9" spans="1:17" x14ac:dyDescent="0.35">
      <c r="A9">
        <v>6</v>
      </c>
      <c r="B9" t="s">
        <v>16</v>
      </c>
      <c r="C9" s="17">
        <v>44784</v>
      </c>
      <c r="D9" s="17">
        <v>44791</v>
      </c>
      <c r="E9" s="25">
        <v>100</v>
      </c>
      <c r="F9" s="23">
        <v>1.133</v>
      </c>
      <c r="G9" s="24">
        <v>1.345</v>
      </c>
      <c r="H9" s="24">
        <v>1.345</v>
      </c>
      <c r="I9" s="38">
        <f t="shared" si="0"/>
        <v>1.2743333333333331</v>
      </c>
      <c r="J9" s="38">
        <f t="shared" si="1"/>
        <v>0.12239825706820065</v>
      </c>
      <c r="K9" s="38">
        <f t="shared" si="4"/>
        <v>9.6048854617996859</v>
      </c>
      <c r="L9" s="9">
        <v>1.625</v>
      </c>
      <c r="M9" s="10">
        <v>1.61</v>
      </c>
      <c r="N9" s="10">
        <v>1.62</v>
      </c>
      <c r="O9" s="32">
        <f t="shared" si="2"/>
        <v>1.6183333333333334</v>
      </c>
      <c r="P9" s="32">
        <f t="shared" si="3"/>
        <v>7.6376261582596925E-3</v>
      </c>
      <c r="Q9" s="33">
        <f t="shared" si="5"/>
        <v>0.47194394386774613</v>
      </c>
    </row>
    <row r="10" spans="1:17" x14ac:dyDescent="0.35">
      <c r="A10">
        <v>7</v>
      </c>
      <c r="B10" t="s">
        <v>17</v>
      </c>
      <c r="C10" s="17">
        <v>44784</v>
      </c>
      <c r="D10" s="17">
        <v>44791</v>
      </c>
      <c r="E10" s="25">
        <v>100</v>
      </c>
      <c r="F10" s="23">
        <v>1.885</v>
      </c>
      <c r="G10" s="24">
        <v>1.893</v>
      </c>
      <c r="H10" s="24">
        <v>1.8939999999999999</v>
      </c>
      <c r="I10" s="38">
        <f t="shared" si="0"/>
        <v>1.8906666666666665</v>
      </c>
      <c r="J10" s="38">
        <f t="shared" si="1"/>
        <v>4.9328828623162145E-3</v>
      </c>
      <c r="K10" s="38">
        <f t="shared" si="4"/>
        <v>0.26090706253435547</v>
      </c>
      <c r="L10" s="9">
        <v>2.7749999999999999</v>
      </c>
      <c r="M10" s="10">
        <v>2.78</v>
      </c>
      <c r="N10" s="10">
        <v>2.78</v>
      </c>
      <c r="O10" s="32">
        <f t="shared" si="2"/>
        <v>2.7783333333333329</v>
      </c>
      <c r="P10" s="32">
        <f t="shared" si="3"/>
        <v>2.8867513459480674E-3</v>
      </c>
      <c r="Q10" s="33">
        <f t="shared" si="5"/>
        <v>0.10390226800053033</v>
      </c>
    </row>
    <row r="11" spans="1:17" x14ac:dyDescent="0.35">
      <c r="A11">
        <v>8</v>
      </c>
      <c r="B11" t="s">
        <v>82</v>
      </c>
      <c r="C11" s="17">
        <v>44784</v>
      </c>
      <c r="D11" s="17">
        <v>44791</v>
      </c>
      <c r="E11" s="25">
        <v>100</v>
      </c>
      <c r="F11" s="23">
        <v>1.097</v>
      </c>
      <c r="G11" s="24">
        <v>1.0980000000000001</v>
      </c>
      <c r="H11" s="24">
        <v>1.0980000000000001</v>
      </c>
      <c r="I11" s="38">
        <f t="shared" si="0"/>
        <v>1.0976666666666668</v>
      </c>
      <c r="J11" s="38">
        <f t="shared" si="1"/>
        <v>5.7735026918969042E-4</v>
      </c>
      <c r="K11" s="38">
        <f t="shared" si="4"/>
        <v>5.2597959537475591E-2</v>
      </c>
      <c r="L11" s="9">
        <v>1.274</v>
      </c>
      <c r="M11" s="10">
        <v>1.25</v>
      </c>
      <c r="N11" s="10">
        <v>1.26</v>
      </c>
      <c r="O11" s="32">
        <f t="shared" si="2"/>
        <v>1.2613333333333332</v>
      </c>
      <c r="P11" s="32">
        <f t="shared" si="3"/>
        <v>1.2055427546683428E-2</v>
      </c>
      <c r="Q11" s="33">
        <f t="shared" si="5"/>
        <v>0.95576856871168836</v>
      </c>
    </row>
    <row r="12" spans="1:17" x14ac:dyDescent="0.35">
      <c r="A12">
        <v>9</v>
      </c>
      <c r="B12" t="s">
        <v>83</v>
      </c>
      <c r="C12" s="17">
        <v>44784</v>
      </c>
      <c r="D12" s="17">
        <v>44791</v>
      </c>
      <c r="E12" s="20">
        <v>100</v>
      </c>
      <c r="F12" s="23">
        <v>1.742</v>
      </c>
      <c r="G12" s="24">
        <v>1.7529999999999999</v>
      </c>
      <c r="H12" s="24">
        <v>1.752</v>
      </c>
      <c r="I12" s="38">
        <f t="shared" si="0"/>
        <v>1.7489999999999999</v>
      </c>
      <c r="J12" s="38">
        <f t="shared" si="1"/>
        <v>6.0827625302981893E-3</v>
      </c>
      <c r="K12" s="38">
        <f t="shared" si="4"/>
        <v>0.34778516468257231</v>
      </c>
      <c r="L12" s="9">
        <v>2.4220000000000002</v>
      </c>
      <c r="M12" s="10">
        <v>2.41</v>
      </c>
      <c r="N12" s="10">
        <v>2.42</v>
      </c>
      <c r="O12" s="32">
        <f t="shared" si="2"/>
        <v>2.4173333333333336</v>
      </c>
      <c r="P12" s="32">
        <f t="shared" si="3"/>
        <v>6.4291005073285968E-3</v>
      </c>
      <c r="Q12" s="33">
        <f t="shared" si="5"/>
        <v>0.26595837730261707</v>
      </c>
    </row>
    <row r="13" spans="1:17" x14ac:dyDescent="0.35">
      <c r="A13">
        <v>10</v>
      </c>
      <c r="B13" t="s">
        <v>84</v>
      </c>
      <c r="C13" s="17">
        <v>44784</v>
      </c>
      <c r="D13" s="17">
        <v>44791</v>
      </c>
      <c r="E13" s="20">
        <v>100</v>
      </c>
      <c r="F13" s="23">
        <v>1.923</v>
      </c>
      <c r="G13" s="24">
        <v>1.93</v>
      </c>
      <c r="H13" s="24">
        <v>1.927</v>
      </c>
      <c r="I13" s="38">
        <f t="shared" si="0"/>
        <v>1.9266666666666665</v>
      </c>
      <c r="J13" s="38">
        <f t="shared" si="1"/>
        <v>3.5118845842841968E-3</v>
      </c>
      <c r="K13" s="38">
        <f t="shared" si="4"/>
        <v>0.18227774658914517</v>
      </c>
      <c r="L13" s="9">
        <v>2.8889999999999998</v>
      </c>
      <c r="M13" s="10">
        <v>2.87</v>
      </c>
      <c r="N13" s="10">
        <v>2.9</v>
      </c>
      <c r="O13" s="32">
        <f t="shared" si="2"/>
        <v>2.8863333333333334</v>
      </c>
      <c r="P13" s="32">
        <f t="shared" si="3"/>
        <v>1.5176736583776164E-2</v>
      </c>
      <c r="Q13" s="33">
        <f t="shared" si="5"/>
        <v>0.52581371695725243</v>
      </c>
    </row>
    <row r="14" spans="1:17" x14ac:dyDescent="0.35">
      <c r="A14">
        <v>11</v>
      </c>
      <c r="B14" t="s">
        <v>85</v>
      </c>
      <c r="C14" s="17">
        <v>44784</v>
      </c>
      <c r="D14" s="17">
        <v>44791</v>
      </c>
      <c r="E14" s="25">
        <v>100</v>
      </c>
      <c r="F14" s="9">
        <v>1.8919999999999999</v>
      </c>
      <c r="G14" s="24">
        <v>1.8959999999999999</v>
      </c>
      <c r="H14" s="24">
        <v>1.96</v>
      </c>
      <c r="I14" s="38">
        <f t="shared" si="0"/>
        <v>1.9159999999999997</v>
      </c>
      <c r="J14" s="38">
        <f t="shared" si="1"/>
        <v>3.815756805667786E-2</v>
      </c>
      <c r="K14" s="38">
        <f t="shared" si="4"/>
        <v>1.9915223411627281</v>
      </c>
      <c r="L14" s="9">
        <v>2.7890000000000001</v>
      </c>
      <c r="M14" s="10">
        <v>2.8</v>
      </c>
      <c r="N14" s="10">
        <v>2.8</v>
      </c>
      <c r="O14" s="32">
        <f t="shared" si="2"/>
        <v>2.7963333333333331</v>
      </c>
      <c r="P14" s="32">
        <f t="shared" si="3"/>
        <v>6.3508529610856969E-3</v>
      </c>
      <c r="Q14" s="33">
        <f t="shared" si="5"/>
        <v>0.2271135878323649</v>
      </c>
    </row>
    <row r="15" spans="1:17" x14ac:dyDescent="0.35">
      <c r="A15">
        <v>12</v>
      </c>
      <c r="B15" t="s">
        <v>20</v>
      </c>
      <c r="C15" s="17">
        <v>44784</v>
      </c>
      <c r="D15" s="17">
        <v>44791</v>
      </c>
      <c r="E15" s="25">
        <v>100</v>
      </c>
      <c r="F15" s="9">
        <v>1.93</v>
      </c>
      <c r="G15" s="10">
        <v>1.93</v>
      </c>
      <c r="H15" s="10">
        <v>1.929</v>
      </c>
      <c r="I15" s="38">
        <f t="shared" si="0"/>
        <v>1.9296666666666666</v>
      </c>
      <c r="J15" s="38">
        <f t="shared" si="1"/>
        <v>5.7735026918956215E-4</v>
      </c>
      <c r="K15" s="38">
        <f t="shared" si="4"/>
        <v>2.991968919621155E-2</v>
      </c>
      <c r="L15" s="9">
        <v>2.9159999999999999</v>
      </c>
      <c r="M15" s="10">
        <v>2.887</v>
      </c>
      <c r="N15" s="10">
        <v>2.8860000000000001</v>
      </c>
      <c r="O15" s="32">
        <f t="shared" si="2"/>
        <v>2.8963333333333332</v>
      </c>
      <c r="P15" s="32">
        <f t="shared" si="3"/>
        <v>1.7039170558842662E-2</v>
      </c>
      <c r="Q15" s="33">
        <f t="shared" si="5"/>
        <v>0.58830143487775333</v>
      </c>
    </row>
    <row r="16" spans="1:17" x14ac:dyDescent="0.35">
      <c r="A16">
        <v>13</v>
      </c>
      <c r="B16" t="s">
        <v>20</v>
      </c>
      <c r="C16" s="17">
        <v>44784</v>
      </c>
      <c r="D16" s="17">
        <v>44791</v>
      </c>
      <c r="E16" s="25">
        <v>100</v>
      </c>
      <c r="F16" s="9">
        <v>1.9239999999999999</v>
      </c>
      <c r="G16" s="10">
        <v>1.925</v>
      </c>
      <c r="H16" s="10">
        <v>1.9239999999999999</v>
      </c>
      <c r="I16" s="38">
        <f t="shared" si="0"/>
        <v>1.9243333333333332</v>
      </c>
      <c r="J16" s="38">
        <f t="shared" si="1"/>
        <v>5.7735026918969042E-4</v>
      </c>
      <c r="K16" s="38">
        <f t="shared" si="4"/>
        <v>3.0002612291167005E-2</v>
      </c>
      <c r="L16" s="9">
        <v>2.8759999999999999</v>
      </c>
      <c r="M16" s="10">
        <v>2.8690000000000002</v>
      </c>
      <c r="N16" s="10">
        <v>2.875</v>
      </c>
      <c r="O16" s="32">
        <f t="shared" si="2"/>
        <v>2.8733333333333335</v>
      </c>
      <c r="P16" s="32">
        <f t="shared" si="3"/>
        <v>3.7859388972000196E-3</v>
      </c>
      <c r="Q16" s="33">
        <f t="shared" si="5"/>
        <v>0.13176121451972225</v>
      </c>
    </row>
    <row r="17" spans="1:17" x14ac:dyDescent="0.35">
      <c r="A17">
        <v>14</v>
      </c>
      <c r="B17" t="s">
        <v>20</v>
      </c>
      <c r="C17" s="17">
        <v>44784</v>
      </c>
      <c r="D17" s="17">
        <v>44791</v>
      </c>
      <c r="E17" s="25">
        <v>100</v>
      </c>
      <c r="F17" s="11">
        <v>1.931</v>
      </c>
      <c r="G17" s="12">
        <v>1.9319999999999999</v>
      </c>
      <c r="H17" s="12">
        <v>1.93</v>
      </c>
      <c r="I17" s="39">
        <f t="shared" si="0"/>
        <v>1.931</v>
      </c>
      <c r="J17" s="39">
        <f t="shared" si="1"/>
        <v>1.0000000000000009E-3</v>
      </c>
      <c r="K17" s="39">
        <f t="shared" si="4"/>
        <v>5.1786639047125889E-2</v>
      </c>
      <c r="L17" s="11">
        <v>2.8849999999999998</v>
      </c>
      <c r="M17" s="12">
        <v>2.8959999999999999</v>
      </c>
      <c r="N17" s="12">
        <v>2.891</v>
      </c>
      <c r="O17" s="34">
        <f t="shared" si="2"/>
        <v>2.8906666666666667</v>
      </c>
      <c r="P17" s="34">
        <f t="shared" si="3"/>
        <v>5.5075705472861676E-3</v>
      </c>
      <c r="Q17" s="35">
        <f t="shared" si="5"/>
        <v>0.19052942391441999</v>
      </c>
    </row>
    <row r="18" spans="1:17" x14ac:dyDescent="0.35">
      <c r="I18" s="18"/>
      <c r="J18" s="43">
        <f>AVERAGE(K4:K17)</f>
        <v>1.0360827616832149</v>
      </c>
      <c r="K18" s="18"/>
      <c r="N18" s="20"/>
      <c r="O18" s="20"/>
      <c r="P18" s="44">
        <f>AVERAGE(Q4:Q17)</f>
        <v>1.1915180606700619</v>
      </c>
    </row>
    <row r="19" spans="1:17" x14ac:dyDescent="0.35">
      <c r="E19" t="s">
        <v>86</v>
      </c>
      <c r="J19" s="25"/>
      <c r="K19" t="s">
        <v>87</v>
      </c>
      <c r="N19" s="20"/>
      <c r="O19" s="20"/>
      <c r="P19" s="25"/>
      <c r="Q19" t="s">
        <v>87</v>
      </c>
    </row>
    <row r="20" spans="1:17" x14ac:dyDescent="0.35">
      <c r="A20" t="s">
        <v>88</v>
      </c>
      <c r="B20" t="s">
        <v>44</v>
      </c>
      <c r="C20" t="s">
        <v>76</v>
      </c>
      <c r="D20" t="s">
        <v>91</v>
      </c>
      <c r="E20" t="s">
        <v>106</v>
      </c>
      <c r="F20" t="s">
        <v>107</v>
      </c>
      <c r="G20" t="s">
        <v>108</v>
      </c>
      <c r="H20" t="s">
        <v>104</v>
      </c>
      <c r="I20" t="s">
        <v>105</v>
      </c>
      <c r="J20" t="s">
        <v>111</v>
      </c>
      <c r="K20" t="s">
        <v>106</v>
      </c>
      <c r="L20" t="s">
        <v>107</v>
      </c>
      <c r="M20" t="s">
        <v>108</v>
      </c>
      <c r="N20" t="s">
        <v>104</v>
      </c>
      <c r="O20" t="s">
        <v>105</v>
      </c>
      <c r="P20" t="s">
        <v>111</v>
      </c>
      <c r="Q20" s="1" t="s">
        <v>154</v>
      </c>
    </row>
    <row r="21" spans="1:17" x14ac:dyDescent="0.35">
      <c r="A21" s="3">
        <v>15</v>
      </c>
      <c r="B21" s="4" t="s">
        <v>61</v>
      </c>
      <c r="C21" s="26">
        <v>44791</v>
      </c>
      <c r="D21" s="4">
        <v>100</v>
      </c>
      <c r="E21" s="3">
        <v>1.9690000000000001</v>
      </c>
      <c r="F21" s="4">
        <v>1.968</v>
      </c>
      <c r="G21" s="4">
        <v>1.9690000000000001</v>
      </c>
      <c r="H21" s="37">
        <f>AVERAGE(E21:G21)</f>
        <v>1.9686666666666668</v>
      </c>
      <c r="I21" s="37">
        <f>_xlfn.STDEV.S(E21:G21)</f>
        <v>5.7735026918969042E-4</v>
      </c>
      <c r="J21" s="40">
        <f>(I21/H21)*100</f>
        <v>2.9326969312039809E-2</v>
      </c>
      <c r="K21" s="30">
        <v>2.97</v>
      </c>
      <c r="L21" s="30">
        <v>2.94</v>
      </c>
      <c r="M21" s="30">
        <v>2.93</v>
      </c>
      <c r="N21" s="30">
        <f>AVERAGE(K21:M21)</f>
        <v>2.9466666666666668</v>
      </c>
      <c r="O21" s="31">
        <f>_xlfn.STDEV.S(K21:M21)</f>
        <v>2.0816659994661382E-2</v>
      </c>
      <c r="P21" s="31">
        <f>(O21/N21)*100</f>
        <v>0.70644773737538624</v>
      </c>
      <c r="Q21">
        <v>2.9</v>
      </c>
    </row>
    <row r="22" spans="1:17" x14ac:dyDescent="0.35">
      <c r="A22" s="9">
        <v>16</v>
      </c>
      <c r="B22" s="10" t="s">
        <v>62</v>
      </c>
      <c r="C22" s="27">
        <v>44791</v>
      </c>
      <c r="D22" s="10">
        <v>100</v>
      </c>
      <c r="E22" s="9">
        <v>1.962</v>
      </c>
      <c r="F22" s="10">
        <v>1.9610000000000001</v>
      </c>
      <c r="G22" s="10">
        <v>1.9590000000000001</v>
      </c>
      <c r="H22" s="38">
        <f>AVERAGE(E22:G22)</f>
        <v>1.9606666666666666</v>
      </c>
      <c r="I22" s="38">
        <f>_xlfn.STDEV.S(E22:G22)</f>
        <v>1.5275252316518995E-3</v>
      </c>
      <c r="J22" s="41">
        <f>(I22/H22)*100</f>
        <v>7.7908461321926192E-2</v>
      </c>
      <c r="K22" s="32">
        <v>2.94</v>
      </c>
      <c r="L22" s="32">
        <v>2.93</v>
      </c>
      <c r="M22" s="32">
        <v>2.93</v>
      </c>
      <c r="N22" s="32">
        <f>AVERAGE(K22:M22)</f>
        <v>2.9333333333333336</v>
      </c>
      <c r="O22" s="33">
        <f>_xlfn.STDEV.S(K22:M22)</f>
        <v>5.7735026918961348E-3</v>
      </c>
      <c r="P22" s="33">
        <f>(O22/N22)*100</f>
        <v>0.19682395540555003</v>
      </c>
      <c r="Q22">
        <v>2.89</v>
      </c>
    </row>
    <row r="23" spans="1:17" x14ac:dyDescent="0.35">
      <c r="A23" s="9">
        <v>17</v>
      </c>
      <c r="B23" s="10" t="s">
        <v>65</v>
      </c>
      <c r="C23" s="27">
        <v>44791</v>
      </c>
      <c r="D23" s="10">
        <v>100</v>
      </c>
      <c r="E23" s="9">
        <v>1.9650000000000001</v>
      </c>
      <c r="F23" s="10">
        <v>1.964</v>
      </c>
      <c r="G23" s="10">
        <v>1.9630000000000001</v>
      </c>
      <c r="H23" s="38">
        <f>AVERAGE(E23:G23)</f>
        <v>1.9640000000000002</v>
      </c>
      <c r="I23" s="38">
        <f>_xlfn.STDEV.S(E23:G23)</f>
        <v>1.0000000000000009E-3</v>
      </c>
      <c r="J23" s="41">
        <f t="shared" ref="J23:J40" si="6">(I23/H23)*100</f>
        <v>5.0916496945010221E-2</v>
      </c>
      <c r="K23" s="32">
        <v>2.93</v>
      </c>
      <c r="L23" s="32">
        <v>2.93</v>
      </c>
      <c r="M23" s="32">
        <v>2.94</v>
      </c>
      <c r="N23" s="32">
        <f>AVERAGE(K23:M23)</f>
        <v>2.9333333333333336</v>
      </c>
      <c r="O23" s="33">
        <f>_xlfn.STDEV.S(K23:M23)</f>
        <v>5.7735026918961348E-3</v>
      </c>
      <c r="P23" s="33">
        <f t="shared" ref="P23:P40" si="7">(O23/N23)*100</f>
        <v>0.19682395540555003</v>
      </c>
      <c r="Q23">
        <v>2.88</v>
      </c>
    </row>
    <row r="24" spans="1:17" x14ac:dyDescent="0.35">
      <c r="A24" s="11"/>
      <c r="B24" s="12"/>
      <c r="C24" s="28"/>
      <c r="D24" s="12"/>
      <c r="E24" s="11"/>
      <c r="F24" s="12"/>
      <c r="G24" s="12"/>
      <c r="H24" s="39">
        <f>AVERAGE(E21:G23)</f>
        <v>1.9644444444444444</v>
      </c>
      <c r="I24" s="39">
        <f>_xlfn.STDEV.S(E21:G23)</f>
        <v>3.6094013046179532E-3</v>
      </c>
      <c r="J24" s="41">
        <f t="shared" si="6"/>
        <v>0.18373649175091392</v>
      </c>
      <c r="K24" s="34"/>
      <c r="L24" s="34"/>
      <c r="M24" s="34"/>
      <c r="N24" s="34">
        <f>AVERAGE(K21:M23)</f>
        <v>2.9377777777777778</v>
      </c>
      <c r="O24" s="34">
        <f>_xlfn.STDEV.S(K21:M23)</f>
        <v>1.3017082793177755E-2</v>
      </c>
      <c r="P24" s="41">
        <f t="shared" si="7"/>
        <v>0.44309283335325189</v>
      </c>
    </row>
    <row r="25" spans="1:17" x14ac:dyDescent="0.35">
      <c r="A25" s="3">
        <v>18</v>
      </c>
      <c r="B25" s="4" t="s">
        <v>63</v>
      </c>
      <c r="C25" s="26">
        <v>44791</v>
      </c>
      <c r="D25" s="4">
        <v>75</v>
      </c>
      <c r="E25" s="3">
        <v>1.93</v>
      </c>
      <c r="F25" s="4">
        <v>1.929</v>
      </c>
      <c r="G25" s="4">
        <v>1.921</v>
      </c>
      <c r="H25" s="37">
        <f>AVERAGE(E25:G25)</f>
        <v>1.9266666666666667</v>
      </c>
      <c r="I25" s="37">
        <f>_xlfn.STDEV.S(E25:G25)</f>
        <v>4.9328828623162145E-3</v>
      </c>
      <c r="J25" s="40">
        <f t="shared" si="6"/>
        <v>0.25603198247315989</v>
      </c>
      <c r="K25" s="30">
        <v>2.73</v>
      </c>
      <c r="L25" s="30">
        <v>2.8</v>
      </c>
      <c r="M25" s="30">
        <v>2.79</v>
      </c>
      <c r="N25" s="30">
        <f>AVERAGE(K25:M25)</f>
        <v>2.7733333333333334</v>
      </c>
      <c r="O25" s="31">
        <f>_xlfn.STDEV.S(K25:M25)</f>
        <v>3.7859388972001778E-2</v>
      </c>
      <c r="P25" s="31">
        <f t="shared" si="7"/>
        <v>1.3651221985096793</v>
      </c>
      <c r="Q25">
        <v>2.5499999999999998</v>
      </c>
    </row>
    <row r="26" spans="1:17" x14ac:dyDescent="0.35">
      <c r="A26" s="9">
        <v>19</v>
      </c>
      <c r="B26" s="10" t="s">
        <v>64</v>
      </c>
      <c r="C26" s="27">
        <v>44791</v>
      </c>
      <c r="D26" s="10">
        <v>75</v>
      </c>
      <c r="E26" s="9">
        <v>1.9419999999999999</v>
      </c>
      <c r="F26" s="10">
        <v>1.9430000000000001</v>
      </c>
      <c r="G26" s="10">
        <v>1.944</v>
      </c>
      <c r="H26" s="38">
        <f>AVERAGE(E26:G26)</f>
        <v>1.9429999999999998</v>
      </c>
      <c r="I26" s="38">
        <f>_xlfn.STDEV.S(E26:G26)</f>
        <v>1.0000000000000009E-3</v>
      </c>
      <c r="J26" s="41">
        <f t="shared" si="6"/>
        <v>5.1466803911477142E-2</v>
      </c>
      <c r="K26" s="32">
        <v>2.77</v>
      </c>
      <c r="L26" s="32">
        <v>2.81</v>
      </c>
      <c r="M26" s="32">
        <v>2.89</v>
      </c>
      <c r="N26" s="32">
        <f>AVERAGE(K26:M26)</f>
        <v>2.8233333333333337</v>
      </c>
      <c r="O26" s="33">
        <f>_xlfn.STDEV.S(K26:M26)</f>
        <v>6.1101009266077921E-2</v>
      </c>
      <c r="P26" s="33">
        <f t="shared" si="7"/>
        <v>2.1641443659767856</v>
      </c>
      <c r="Q26">
        <v>2.56</v>
      </c>
    </row>
    <row r="27" spans="1:17" x14ac:dyDescent="0.35">
      <c r="A27" s="9">
        <v>20</v>
      </c>
      <c r="B27" s="10" t="s">
        <v>66</v>
      </c>
      <c r="C27" s="27">
        <v>44791</v>
      </c>
      <c r="D27" s="10">
        <v>75</v>
      </c>
      <c r="E27" s="9">
        <v>1.925</v>
      </c>
      <c r="F27" s="10">
        <v>1.9219999999999999</v>
      </c>
      <c r="G27" s="10">
        <v>1.919</v>
      </c>
      <c r="H27" s="38">
        <f>AVERAGE(E27:G27)</f>
        <v>1.9219999999999999</v>
      </c>
      <c r="I27" s="38">
        <f>_xlfn.STDEV.S(E27:G27)</f>
        <v>3.0000000000000027E-3</v>
      </c>
      <c r="J27" s="41">
        <f t="shared" si="6"/>
        <v>0.1560874089490116</v>
      </c>
      <c r="K27" s="32">
        <v>2.87</v>
      </c>
      <c r="L27" s="32">
        <v>2.81</v>
      </c>
      <c r="M27" s="32">
        <v>2.8</v>
      </c>
      <c r="N27" s="32">
        <f>AVERAGE(K27:M27)</f>
        <v>2.8266666666666667</v>
      </c>
      <c r="O27" s="33">
        <f>_xlfn.STDEV.S(K27:M27)</f>
        <v>3.7859388972001938E-2</v>
      </c>
      <c r="P27" s="33">
        <f t="shared" si="7"/>
        <v>1.339365175896295</v>
      </c>
      <c r="Q27">
        <v>2.5499999999999998</v>
      </c>
    </row>
    <row r="28" spans="1:17" x14ac:dyDescent="0.35">
      <c r="A28" s="11"/>
      <c r="B28" s="12"/>
      <c r="C28" s="28"/>
      <c r="D28" s="12"/>
      <c r="E28" s="11"/>
      <c r="F28" s="12"/>
      <c r="G28" s="12"/>
      <c r="H28" s="39">
        <f>AVERAGE(E25:G27)</f>
        <v>1.930555555555556</v>
      </c>
      <c r="I28" s="39">
        <f>_xlfn.STDEV.S(E25:G27)</f>
        <v>9.9888827091811194E-3</v>
      </c>
      <c r="J28" s="41">
        <f t="shared" si="6"/>
        <v>0.51740975184247506</v>
      </c>
      <c r="K28" s="34"/>
      <c r="L28" s="34"/>
      <c r="M28" s="34"/>
      <c r="N28" s="34">
        <f>AVERAGE(K25:M27)</f>
        <v>2.8077777777777779</v>
      </c>
      <c r="O28" s="34">
        <f>_xlfn.STDEV.S(K25:M27)</f>
        <v>4.8160610922666353E-2</v>
      </c>
      <c r="P28" s="41">
        <f t="shared" si="7"/>
        <v>1.7152572152908476</v>
      </c>
    </row>
    <row r="29" spans="1:17" x14ac:dyDescent="0.35">
      <c r="A29" s="3">
        <v>21</v>
      </c>
      <c r="B29" s="4" t="s">
        <v>67</v>
      </c>
      <c r="C29" s="26">
        <v>44791</v>
      </c>
      <c r="D29" s="4">
        <v>50</v>
      </c>
      <c r="E29" s="3">
        <v>1.7050000000000001</v>
      </c>
      <c r="F29" s="4">
        <v>1.6679999999999999</v>
      </c>
      <c r="G29" s="4">
        <v>1.661</v>
      </c>
      <c r="H29" s="37">
        <f>AVERAGE(E29:G29)</f>
        <v>1.6780000000000002</v>
      </c>
      <c r="I29" s="37">
        <f>_xlfn.STDEV.S(E29:G29)</f>
        <v>2.3643180835073822E-2</v>
      </c>
      <c r="J29" s="40">
        <f t="shared" si="6"/>
        <v>1.4090095849269262</v>
      </c>
      <c r="K29" s="30">
        <v>2.13</v>
      </c>
      <c r="L29" s="30">
        <v>2.15</v>
      </c>
      <c r="M29" s="30">
        <v>2.0699999999999998</v>
      </c>
      <c r="N29" s="30">
        <f>AVERAGE(K29:M29)</f>
        <v>2.1166666666666667</v>
      </c>
      <c r="O29" s="31">
        <f>_xlfn.STDEV.S(K29:M29)</f>
        <v>4.1633319989322688E-2</v>
      </c>
      <c r="P29" s="31">
        <f t="shared" si="7"/>
        <v>1.9669285034325679</v>
      </c>
      <c r="Q29">
        <v>1.81</v>
      </c>
    </row>
    <row r="30" spans="1:17" x14ac:dyDescent="0.35">
      <c r="A30" s="9">
        <v>22</v>
      </c>
      <c r="B30" s="10" t="s">
        <v>68</v>
      </c>
      <c r="C30" s="27">
        <v>44791</v>
      </c>
      <c r="D30" s="10">
        <v>50</v>
      </c>
      <c r="E30" s="9">
        <v>1.7669999999999999</v>
      </c>
      <c r="F30" s="10">
        <v>1.754</v>
      </c>
      <c r="G30" s="10">
        <v>1.7569999999999999</v>
      </c>
      <c r="H30" s="38">
        <f>AVERAGE(E30:G30)</f>
        <v>1.7593333333333332</v>
      </c>
      <c r="I30" s="38">
        <f>_xlfn.STDEV.S(E30:G30)</f>
        <v>6.8068592855540086E-3</v>
      </c>
      <c r="J30" s="41">
        <f t="shared" si="6"/>
        <v>0.38689992149795432</v>
      </c>
      <c r="K30" s="32">
        <v>2.2599999999999998</v>
      </c>
      <c r="L30" s="32">
        <v>2.2000000000000002</v>
      </c>
      <c r="M30" s="32">
        <v>2.2599999999999998</v>
      </c>
      <c r="N30" s="32">
        <f>AVERAGE(K30:M30)</f>
        <v>2.2399999999999998</v>
      </c>
      <c r="O30" s="33">
        <f>_xlfn.STDEV.S(K30:M30)</f>
        <v>3.4641016151377317E-2</v>
      </c>
      <c r="P30" s="33">
        <f t="shared" si="7"/>
        <v>1.5464739353293446</v>
      </c>
      <c r="Q30">
        <v>1.82</v>
      </c>
    </row>
    <row r="31" spans="1:17" x14ac:dyDescent="0.35">
      <c r="A31" s="9">
        <v>23</v>
      </c>
      <c r="B31" s="10" t="s">
        <v>69</v>
      </c>
      <c r="C31" s="27">
        <v>44791</v>
      </c>
      <c r="D31" s="10">
        <v>50</v>
      </c>
      <c r="E31" s="9">
        <v>1.8260000000000001</v>
      </c>
      <c r="F31" s="10">
        <v>1.8320000000000001</v>
      </c>
      <c r="G31" s="10">
        <v>1.7909999999999999</v>
      </c>
      <c r="H31" s="38">
        <f>AVERAGE(E31:G31)</f>
        <v>1.8163333333333334</v>
      </c>
      <c r="I31" s="38">
        <f>_xlfn.STDEV.S(E31:G31)</f>
        <v>2.2143471573656578E-2</v>
      </c>
      <c r="J31" s="41">
        <f t="shared" si="6"/>
        <v>1.2191303857766516</v>
      </c>
      <c r="K31" s="32">
        <v>2.4500000000000002</v>
      </c>
      <c r="L31" s="32">
        <v>2.42</v>
      </c>
      <c r="M31" s="32">
        <v>2.5099999999999998</v>
      </c>
      <c r="N31" s="32">
        <f>AVERAGE(K31:M31)</f>
        <v>2.46</v>
      </c>
      <c r="O31" s="33">
        <f>_xlfn.STDEV.S(K31:M31)</f>
        <v>4.5825756949558295E-2</v>
      </c>
      <c r="P31" s="33">
        <f t="shared" si="7"/>
        <v>1.8628356483560284</v>
      </c>
      <c r="Q31">
        <v>1.84</v>
      </c>
    </row>
    <row r="32" spans="1:17" x14ac:dyDescent="0.35">
      <c r="A32" s="11"/>
      <c r="B32" s="12"/>
      <c r="C32" s="28"/>
      <c r="D32" s="12"/>
      <c r="E32" s="11"/>
      <c r="F32" s="12"/>
      <c r="G32" s="12"/>
      <c r="H32" s="39">
        <f>AVERAGE(E29:G31)</f>
        <v>1.7512222222222222</v>
      </c>
      <c r="I32" s="39">
        <f>_xlfn.STDEV.S(E29:G31)</f>
        <v>6.2441528203948098E-2</v>
      </c>
      <c r="J32" s="41">
        <f t="shared" si="6"/>
        <v>3.565597067670407</v>
      </c>
      <c r="K32" s="34"/>
      <c r="L32" s="34"/>
      <c r="M32" s="34"/>
      <c r="N32" s="34">
        <f>AVERAGE(K29:M31)</f>
        <v>2.2722222222222217</v>
      </c>
      <c r="O32" s="34">
        <f>_xlfn.STDEV.S(K29:M31)</f>
        <v>0.15473992517913548</v>
      </c>
      <c r="P32" s="41">
        <f t="shared" si="7"/>
        <v>6.8100700567834709</v>
      </c>
    </row>
    <row r="33" spans="1:17" x14ac:dyDescent="0.35">
      <c r="A33" s="3">
        <v>24</v>
      </c>
      <c r="B33" s="4" t="s">
        <v>70</v>
      </c>
      <c r="C33" s="26">
        <v>44791</v>
      </c>
      <c r="D33" s="4">
        <v>25</v>
      </c>
      <c r="E33" s="3">
        <v>1.135</v>
      </c>
      <c r="F33" s="4">
        <v>1.0549999999999999</v>
      </c>
      <c r="G33" s="4">
        <v>0.876</v>
      </c>
      <c r="H33" s="37">
        <f>AVERAGE(E33:G33)</f>
        <v>1.022</v>
      </c>
      <c r="I33" s="37">
        <f>_xlfn.STDEV.S(E33:G33)</f>
        <v>0.13261598696989832</v>
      </c>
      <c r="J33" s="40">
        <f t="shared" si="6"/>
        <v>12.976123969657369</v>
      </c>
      <c r="K33" s="30">
        <v>1.1200000000000001</v>
      </c>
      <c r="L33" s="30">
        <v>1.08</v>
      </c>
      <c r="M33" s="30">
        <v>1.02</v>
      </c>
      <c r="N33" s="30">
        <f>AVERAGE(K33:M33)</f>
        <v>1.0733333333333335</v>
      </c>
      <c r="O33" s="31">
        <f>_xlfn.STDEV.S(K33:M33)</f>
        <v>5.0332229568471713E-2</v>
      </c>
      <c r="P33" s="31">
        <f t="shared" si="7"/>
        <v>4.689338158553265</v>
      </c>
      <c r="Q33">
        <v>0.91</v>
      </c>
    </row>
    <row r="34" spans="1:17" x14ac:dyDescent="0.35">
      <c r="A34" s="9">
        <v>25</v>
      </c>
      <c r="B34" s="10" t="s">
        <v>71</v>
      </c>
      <c r="C34" s="27">
        <v>44791</v>
      </c>
      <c r="D34" s="10">
        <v>25</v>
      </c>
      <c r="E34" s="9">
        <v>1.2929999999999999</v>
      </c>
      <c r="F34" s="10">
        <v>1.292</v>
      </c>
      <c r="G34" s="10">
        <v>1.204</v>
      </c>
      <c r="H34" s="38">
        <f>AVERAGE(E34:G34)</f>
        <v>1.2629999999999999</v>
      </c>
      <c r="I34" s="38">
        <f>_xlfn.STDEV.S(E34:G34)</f>
        <v>5.1097945164164882E-2</v>
      </c>
      <c r="J34" s="41">
        <f t="shared" si="6"/>
        <v>4.0457597121270696</v>
      </c>
      <c r="K34" s="32">
        <v>1.52</v>
      </c>
      <c r="L34" s="32">
        <v>1.27</v>
      </c>
      <c r="M34" s="32">
        <v>1.28</v>
      </c>
      <c r="N34" s="32">
        <f>AVERAGE(K34:M34)</f>
        <v>1.3566666666666667</v>
      </c>
      <c r="O34" s="33">
        <f>_xlfn.STDEV.S(K34:M34)</f>
        <v>0.14153915830374764</v>
      </c>
      <c r="P34" s="33">
        <f t="shared" si="7"/>
        <v>10.43286179143103</v>
      </c>
      <c r="Q34">
        <v>0.9</v>
      </c>
    </row>
    <row r="35" spans="1:17" x14ac:dyDescent="0.35">
      <c r="A35" s="9">
        <v>26</v>
      </c>
      <c r="B35" s="10" t="s">
        <v>72</v>
      </c>
      <c r="C35" s="27">
        <v>44791</v>
      </c>
      <c r="D35" s="10">
        <v>25</v>
      </c>
      <c r="E35" s="9">
        <v>1.131</v>
      </c>
      <c r="F35" s="10">
        <v>0.97499999999999998</v>
      </c>
      <c r="G35" s="10">
        <v>1.0429999999999999</v>
      </c>
      <c r="H35" s="38">
        <f>AVERAGE(E35:G35)</f>
        <v>1.0496666666666667</v>
      </c>
      <c r="I35" s="38">
        <f>_xlfn.STDEV.S(E35:G35)</f>
        <v>7.8213383338999826E-2</v>
      </c>
      <c r="J35" s="41">
        <f t="shared" si="6"/>
        <v>7.4512591304223381</v>
      </c>
      <c r="K35" s="32">
        <v>1.17</v>
      </c>
      <c r="L35" s="32">
        <v>1.1200000000000001</v>
      </c>
      <c r="M35" s="32">
        <v>1.1299999999999999</v>
      </c>
      <c r="N35" s="32">
        <f>AVERAGE(K35:M35)</f>
        <v>1.1399999999999999</v>
      </c>
      <c r="O35" s="33">
        <f>_xlfn.STDEV.S(K35:M35)</f>
        <v>2.6457513110645845E-2</v>
      </c>
      <c r="P35" s="33">
        <f t="shared" si="7"/>
        <v>2.3208344833899863</v>
      </c>
      <c r="Q35">
        <v>0.9</v>
      </c>
    </row>
    <row r="36" spans="1:17" x14ac:dyDescent="0.35">
      <c r="A36" s="11"/>
      <c r="B36" s="12"/>
      <c r="C36" s="28"/>
      <c r="D36" s="12"/>
      <c r="E36" s="11"/>
      <c r="F36" s="12"/>
      <c r="G36" s="12"/>
      <c r="H36" s="39">
        <f>AVERAGE(E33:G35)</f>
        <v>1.1115555555555554</v>
      </c>
      <c r="I36" s="39">
        <f>_xlfn.STDEV.S(E33:G35)</f>
        <v>0.14008400257623235</v>
      </c>
      <c r="J36" s="41">
        <f t="shared" si="6"/>
        <v>12.602519224171244</v>
      </c>
      <c r="K36" s="34"/>
      <c r="L36" s="34"/>
      <c r="M36" s="34"/>
      <c r="N36" s="34">
        <f>AVERAGE(K33:M35)</f>
        <v>1.1900000000000002</v>
      </c>
      <c r="O36" s="34">
        <f>_xlfn.STDEV.S(K33:M35)</f>
        <v>0.14924811556599166</v>
      </c>
      <c r="P36" s="41">
        <f t="shared" si="7"/>
        <v>12.541858450923668</v>
      </c>
    </row>
    <row r="37" spans="1:17" x14ac:dyDescent="0.35">
      <c r="A37" s="3">
        <v>27</v>
      </c>
      <c r="B37" s="4" t="s">
        <v>73</v>
      </c>
      <c r="C37" s="26">
        <v>44791</v>
      </c>
      <c r="D37" s="4">
        <v>10</v>
      </c>
      <c r="E37" s="3">
        <v>0.35599999999999998</v>
      </c>
      <c r="F37" s="4">
        <v>0.35699999999999998</v>
      </c>
      <c r="G37" s="4">
        <v>0.35499999999999998</v>
      </c>
      <c r="H37" s="37">
        <f>AVERAGE(E37:G37)</f>
        <v>0.35600000000000004</v>
      </c>
      <c r="I37" s="37">
        <f>_xlfn.STDEV.S(E37:G37)</f>
        <v>1.0000000000000009E-3</v>
      </c>
      <c r="J37" s="40">
        <f t="shared" si="6"/>
        <v>0.28089887640449457</v>
      </c>
      <c r="K37" s="30">
        <v>0.37</v>
      </c>
      <c r="L37" s="30">
        <v>0.38</v>
      </c>
      <c r="M37" s="30">
        <v>0.38</v>
      </c>
      <c r="N37" s="30">
        <f>AVERAGE(K37:M37)</f>
        <v>0.37666666666666665</v>
      </c>
      <c r="O37" s="31">
        <f>_xlfn.STDEV.S(K37:M37)</f>
        <v>5.7735026918962623E-3</v>
      </c>
      <c r="P37" s="31">
        <f t="shared" si="7"/>
        <v>1.5327883252821937</v>
      </c>
      <c r="Q37">
        <v>0.35</v>
      </c>
    </row>
    <row r="38" spans="1:17" x14ac:dyDescent="0.35">
      <c r="A38" s="9">
        <v>28</v>
      </c>
      <c r="B38" s="10" t="s">
        <v>74</v>
      </c>
      <c r="C38" s="27">
        <v>44791</v>
      </c>
      <c r="D38" s="10">
        <v>10</v>
      </c>
      <c r="E38" s="9">
        <v>0.315</v>
      </c>
      <c r="F38" s="10">
        <v>0.34300000000000003</v>
      </c>
      <c r="G38" s="10">
        <v>0.33</v>
      </c>
      <c r="H38" s="38">
        <f>AVERAGE(E38:G38)</f>
        <v>0.32933333333333331</v>
      </c>
      <c r="I38" s="38">
        <f>_xlfn.STDEV.S(E38:G38)</f>
        <v>1.4011899704655814E-2</v>
      </c>
      <c r="J38" s="41">
        <f t="shared" si="6"/>
        <v>4.2546254163934663</v>
      </c>
      <c r="K38" s="32">
        <v>0.37</v>
      </c>
      <c r="L38" s="32">
        <v>0.38</v>
      </c>
      <c r="M38" s="32">
        <v>0.38</v>
      </c>
      <c r="N38" s="32">
        <f>AVERAGE(K38:M38)</f>
        <v>0.37666666666666665</v>
      </c>
      <c r="O38" s="33">
        <f>_xlfn.STDEV.S(K38:M38)</f>
        <v>5.7735026918962623E-3</v>
      </c>
      <c r="P38" s="33">
        <f t="shared" si="7"/>
        <v>1.5327883252821937</v>
      </c>
      <c r="Q38">
        <v>0.36</v>
      </c>
    </row>
    <row r="39" spans="1:17" x14ac:dyDescent="0.35">
      <c r="A39" s="9">
        <v>29</v>
      </c>
      <c r="B39" s="10" t="s">
        <v>75</v>
      </c>
      <c r="C39" s="27">
        <v>44791</v>
      </c>
      <c r="D39" s="10">
        <v>10</v>
      </c>
      <c r="E39" s="9">
        <v>0.32600000000000001</v>
      </c>
      <c r="F39" s="10">
        <v>0.32100000000000001</v>
      </c>
      <c r="G39" s="10">
        <v>0.32100000000000001</v>
      </c>
      <c r="H39" s="38">
        <f>AVERAGE(E39:G39)</f>
        <v>0.32266666666666666</v>
      </c>
      <c r="I39" s="38">
        <f>_xlfn.STDEV.S(E39:G39)</f>
        <v>2.8867513459481312E-3</v>
      </c>
      <c r="J39" s="41">
        <f t="shared" si="6"/>
        <v>0.89465434275252009</v>
      </c>
      <c r="K39" s="32">
        <v>0.35</v>
      </c>
      <c r="L39" s="32">
        <v>0.37</v>
      </c>
      <c r="M39" s="32">
        <v>0.37</v>
      </c>
      <c r="N39" s="32">
        <f>AVERAGE(K39:M39)</f>
        <v>0.36333333333333329</v>
      </c>
      <c r="O39" s="33">
        <f>_xlfn.STDEV.S(K39:M39)</f>
        <v>1.1547005383792525E-2</v>
      </c>
      <c r="P39" s="33">
        <f t="shared" si="7"/>
        <v>3.1780748762731723</v>
      </c>
      <c r="Q39">
        <v>0.34</v>
      </c>
    </row>
    <row r="40" spans="1:17" x14ac:dyDescent="0.35">
      <c r="A40" s="11">
        <v>30</v>
      </c>
      <c r="B40" s="12" t="s">
        <v>89</v>
      </c>
      <c r="C40" s="28">
        <v>44791</v>
      </c>
      <c r="D40" s="12">
        <v>10</v>
      </c>
      <c r="E40" s="11">
        <v>0.32600000000000001</v>
      </c>
      <c r="F40" s="12">
        <v>0.32900000000000001</v>
      </c>
      <c r="G40" s="12">
        <v>0.33</v>
      </c>
      <c r="H40" s="39">
        <f>AVERAGE(E40:G40)</f>
        <v>0.32833333333333337</v>
      </c>
      <c r="I40" s="39">
        <f>_xlfn.STDEV.S(E40:G40)</f>
        <v>2.0816659994661348E-3</v>
      </c>
      <c r="J40" s="42">
        <f t="shared" si="6"/>
        <v>0.63400994907598007</v>
      </c>
      <c r="K40" s="34">
        <v>0.36</v>
      </c>
      <c r="L40" s="34">
        <v>0.36</v>
      </c>
      <c r="M40" s="34">
        <v>0.36</v>
      </c>
      <c r="N40" s="34">
        <f>AVERAGE(K40:M40)</f>
        <v>0.36000000000000004</v>
      </c>
      <c r="O40" s="35">
        <f>_xlfn.STDEV.S(K40:M40)</f>
        <v>6.7986997775525911E-17</v>
      </c>
      <c r="P40" s="35">
        <f t="shared" si="7"/>
        <v>1.8885277159868308E-14</v>
      </c>
      <c r="Q40">
        <v>0.34</v>
      </c>
    </row>
    <row r="41" spans="1:17" x14ac:dyDescent="0.35">
      <c r="A41" t="s">
        <v>149</v>
      </c>
      <c r="H41" s="39">
        <f>AVERAGE(E37:G40)</f>
        <v>0.33408333333333334</v>
      </c>
      <c r="I41" s="39">
        <f>_xlfn.STDEV.S(E37:G40)</f>
        <v>1.4829076678995049E-2</v>
      </c>
      <c r="J41" s="43">
        <f>AVERAGE(J21:J40)</f>
        <v>2.5521685973691217</v>
      </c>
      <c r="K41" s="15"/>
      <c r="L41" s="15"/>
      <c r="M41" s="15"/>
      <c r="N41" s="34">
        <f>AVERAGE(K37:M40)</f>
        <v>0.3691666666666667</v>
      </c>
      <c r="O41" s="34">
        <f>_xlfn.STDEV.S(K37:M40)</f>
        <v>9.9620491989562271E-3</v>
      </c>
      <c r="P41" s="44">
        <f>AVERAGE(P21:P40)</f>
        <v>2.8270964996125141</v>
      </c>
    </row>
    <row r="42" spans="1:17" x14ac:dyDescent="0.35">
      <c r="A42" t="s">
        <v>150</v>
      </c>
    </row>
    <row r="43" spans="1:17" x14ac:dyDescent="0.35">
      <c r="A43" s="3"/>
      <c r="B43" s="45" t="s">
        <v>128</v>
      </c>
      <c r="C43" s="26">
        <v>44792</v>
      </c>
      <c r="D43" s="45">
        <v>5</v>
      </c>
      <c r="E43" s="46">
        <v>0.19400000000000001</v>
      </c>
      <c r="F43" s="45">
        <v>0.19500000000000001</v>
      </c>
      <c r="G43" s="45">
        <v>0.193</v>
      </c>
      <c r="H43" s="37">
        <f>AVERAGE(E43:G43)</f>
        <v>0.19400000000000003</v>
      </c>
      <c r="I43" s="37">
        <f>_xlfn.STDEV.S(E43:G43)</f>
        <v>1.0000000000000009E-3</v>
      </c>
      <c r="J43" s="40">
        <f t="shared" ref="J43:J50" si="8">(I43/H43)*100</f>
        <v>0.51546391752577359</v>
      </c>
      <c r="K43" s="45">
        <v>0.19</v>
      </c>
      <c r="L43" s="45">
        <v>0.19</v>
      </c>
      <c r="M43" s="45">
        <v>0.2</v>
      </c>
      <c r="N43" s="37">
        <f>AVERAGE(K43:M43)</f>
        <v>0.19333333333333336</v>
      </c>
      <c r="O43" s="37">
        <f>_xlfn.STDEV.S(K43:M43)</f>
        <v>5.7735026918962623E-3</v>
      </c>
      <c r="P43" s="40">
        <f t="shared" ref="P43:P50" si="9">(O43/N43)*100</f>
        <v>2.9862944958084112</v>
      </c>
    </row>
    <row r="44" spans="1:17" x14ac:dyDescent="0.35">
      <c r="A44" s="9"/>
      <c r="B44" s="14" t="s">
        <v>129</v>
      </c>
      <c r="C44" s="27">
        <v>44792</v>
      </c>
      <c r="D44" s="14">
        <v>5</v>
      </c>
      <c r="E44" s="29">
        <v>0.193</v>
      </c>
      <c r="F44" s="14">
        <v>0.193</v>
      </c>
      <c r="G44" s="14">
        <v>0.191</v>
      </c>
      <c r="H44" s="38">
        <f>AVERAGE(E44:G44)</f>
        <v>0.19233333333333333</v>
      </c>
      <c r="I44" s="38">
        <f>_xlfn.STDEV.S(E44:G44)</f>
        <v>1.1547005383792527E-3</v>
      </c>
      <c r="J44" s="41">
        <f t="shared" si="8"/>
        <v>0.60036423139302564</v>
      </c>
      <c r="K44" s="14">
        <v>0.19</v>
      </c>
      <c r="L44" s="14">
        <v>0.19</v>
      </c>
      <c r="M44" s="14">
        <v>0.19</v>
      </c>
      <c r="N44" s="38">
        <f>AVERAGE(K44:M44)</f>
        <v>0.19000000000000003</v>
      </c>
      <c r="O44" s="38">
        <f>_xlfn.STDEV.S(K44:M44)</f>
        <v>3.3993498887762956E-17</v>
      </c>
      <c r="P44" s="41">
        <f t="shared" si="9"/>
        <v>1.7891315204085763E-14</v>
      </c>
    </row>
    <row r="45" spans="1:17" x14ac:dyDescent="0.35">
      <c r="A45" s="9"/>
      <c r="B45" s="14" t="s">
        <v>130</v>
      </c>
      <c r="C45" s="27">
        <v>44792</v>
      </c>
      <c r="D45" s="14">
        <v>5</v>
      </c>
      <c r="E45" s="29">
        <v>0.19900000000000001</v>
      </c>
      <c r="F45" s="14">
        <v>0.19600000000000001</v>
      </c>
      <c r="G45" s="14">
        <v>0.192</v>
      </c>
      <c r="H45" s="38">
        <f>AVERAGE(E45:G45)</f>
        <v>0.19566666666666666</v>
      </c>
      <c r="I45" s="38">
        <f>_xlfn.STDEV.S(E45:G45)</f>
        <v>3.5118845842842497E-3</v>
      </c>
      <c r="J45" s="41">
        <f t="shared" si="8"/>
        <v>1.7948302815762776</v>
      </c>
      <c r="K45" s="14">
        <v>0.19</v>
      </c>
      <c r="L45" s="14">
        <v>0.19</v>
      </c>
      <c r="M45" s="14">
        <v>0.19</v>
      </c>
      <c r="N45" s="38">
        <f>AVERAGE(K45:M45)</f>
        <v>0.19000000000000003</v>
      </c>
      <c r="O45" s="38">
        <f>_xlfn.STDEV.S(K45:M45)</f>
        <v>3.3993498887762956E-17</v>
      </c>
      <c r="P45" s="41">
        <f t="shared" si="9"/>
        <v>1.7891315204085763E-14</v>
      </c>
    </row>
    <row r="46" spans="1:17" x14ac:dyDescent="0.35">
      <c r="A46" s="11"/>
      <c r="B46" s="12"/>
      <c r="C46" s="12"/>
      <c r="D46" s="12"/>
      <c r="E46" s="11"/>
      <c r="F46" s="12"/>
      <c r="G46" s="12"/>
      <c r="H46" s="39">
        <f>AVERAGE(E43:G45)</f>
        <v>0.19400000000000003</v>
      </c>
      <c r="I46" s="39">
        <f>_xlfn.STDEV.S(E43:G45)</f>
        <v>2.3979157616563617E-3</v>
      </c>
      <c r="J46" s="42">
        <f t="shared" si="8"/>
        <v>1.2360390524001861</v>
      </c>
      <c r="K46" s="12"/>
      <c r="L46" s="12"/>
      <c r="M46" s="12"/>
      <c r="N46" s="39">
        <f>AVERAGE(K43:M45)</f>
        <v>0.19111111111111109</v>
      </c>
      <c r="O46" s="39">
        <f>_xlfn.STDEV.S(K43:M45)</f>
        <v>3.3333333333333366E-3</v>
      </c>
      <c r="P46" s="41">
        <f t="shared" si="9"/>
        <v>1.7441860465116297</v>
      </c>
    </row>
    <row r="47" spans="1:17" x14ac:dyDescent="0.35">
      <c r="A47" s="3"/>
      <c r="B47" s="4" t="s">
        <v>131</v>
      </c>
      <c r="C47" s="26">
        <v>44792</v>
      </c>
      <c r="D47" s="4">
        <v>40</v>
      </c>
      <c r="E47" s="3">
        <v>1.32</v>
      </c>
      <c r="F47" s="4">
        <v>1.3180000000000001</v>
      </c>
      <c r="G47" s="4">
        <v>1.3089999999999999</v>
      </c>
      <c r="H47" s="37">
        <f>AVERAGE(E47:G47)</f>
        <v>1.3156666666666668</v>
      </c>
      <c r="I47" s="37">
        <f>_xlfn.STDEV.S(E47:G47)</f>
        <v>5.8594652770823834E-3</v>
      </c>
      <c r="J47" s="40">
        <f t="shared" si="8"/>
        <v>0.44536092807821509</v>
      </c>
      <c r="K47" s="3">
        <v>1.57</v>
      </c>
      <c r="L47" s="4">
        <v>1.57</v>
      </c>
      <c r="M47" s="4">
        <v>1.57</v>
      </c>
      <c r="N47" s="37">
        <f>AVERAGE(K47:M47)</f>
        <v>1.57</v>
      </c>
      <c r="O47" s="37">
        <f>_xlfn.STDEV.S(K47:M47)</f>
        <v>0</v>
      </c>
      <c r="P47" s="40">
        <f t="shared" si="9"/>
        <v>0</v>
      </c>
    </row>
    <row r="48" spans="1:17" x14ac:dyDescent="0.35">
      <c r="A48" s="9"/>
      <c r="B48" s="10" t="s">
        <v>132</v>
      </c>
      <c r="C48" s="27">
        <v>44792</v>
      </c>
      <c r="D48" s="10">
        <v>40</v>
      </c>
      <c r="E48" s="9">
        <v>1.329</v>
      </c>
      <c r="F48" s="10">
        <v>1.3280000000000001</v>
      </c>
      <c r="G48" s="10">
        <v>1.3160000000000001</v>
      </c>
      <c r="H48" s="38">
        <f>AVERAGE(E48:G48)</f>
        <v>1.3243333333333334</v>
      </c>
      <c r="I48" s="38">
        <f>_xlfn.STDEV.S(E48:G48)</f>
        <v>7.2341781380702054E-3</v>
      </c>
      <c r="J48" s="41">
        <f t="shared" si="8"/>
        <v>0.54625055157841973</v>
      </c>
      <c r="K48" s="9">
        <v>1.58</v>
      </c>
      <c r="L48" s="10">
        <v>1.58</v>
      </c>
      <c r="M48" s="10">
        <v>1.59</v>
      </c>
      <c r="N48" s="38">
        <f>AVERAGE(K48:M48)</f>
        <v>1.5833333333333333</v>
      </c>
      <c r="O48" s="38">
        <f>_xlfn.STDEV.S(K48:M48)</f>
        <v>5.7735026918962632E-3</v>
      </c>
      <c r="P48" s="41">
        <f t="shared" si="9"/>
        <v>0.36464227527765875</v>
      </c>
    </row>
    <row r="49" spans="1:16" x14ac:dyDescent="0.35">
      <c r="A49" s="9"/>
      <c r="B49" s="10" t="s">
        <v>133</v>
      </c>
      <c r="C49" s="27">
        <v>44792</v>
      </c>
      <c r="D49" s="10">
        <v>40</v>
      </c>
      <c r="E49" s="9">
        <v>1.373</v>
      </c>
      <c r="F49" s="10">
        <v>1.369</v>
      </c>
      <c r="G49" s="10">
        <v>1.359</v>
      </c>
      <c r="H49" s="38">
        <f>AVERAGE(E49:G49)</f>
        <v>1.367</v>
      </c>
      <c r="I49" s="38">
        <f>_xlfn.STDEV.S(E49:G49)</f>
        <v>7.2111025509279851E-3</v>
      </c>
      <c r="J49" s="41">
        <f t="shared" si="8"/>
        <v>0.52751298836342242</v>
      </c>
      <c r="K49" s="9">
        <v>1.65</v>
      </c>
      <c r="L49" s="10">
        <v>1.64</v>
      </c>
      <c r="M49" s="10">
        <v>1.65</v>
      </c>
      <c r="N49" s="38">
        <f>AVERAGE(K49:M49)</f>
        <v>1.6466666666666665</v>
      </c>
      <c r="O49" s="38">
        <f>_xlfn.STDEV.S(K49:M49)</f>
        <v>5.7735026918962632E-3</v>
      </c>
      <c r="P49" s="41">
        <f t="shared" si="9"/>
        <v>0.35061757238236418</v>
      </c>
    </row>
    <row r="50" spans="1:16" x14ac:dyDescent="0.35">
      <c r="A50" s="11"/>
      <c r="B50" s="12"/>
      <c r="C50" s="12"/>
      <c r="D50" s="12"/>
      <c r="E50" s="11"/>
      <c r="F50" s="12"/>
      <c r="G50" s="12"/>
      <c r="H50" s="39">
        <f>AVERAGE(E47:G49)</f>
        <v>1.3356666666666666</v>
      </c>
      <c r="I50" s="39">
        <f>_xlfn.STDEV.S(E47:G49)</f>
        <v>2.4515301344262514E-2</v>
      </c>
      <c r="J50" s="42">
        <f t="shared" si="8"/>
        <v>1.8354355885397442</v>
      </c>
      <c r="K50" s="11"/>
      <c r="L50" s="12"/>
      <c r="M50" s="12"/>
      <c r="N50" s="39">
        <f>AVERAGE(K47:M49)</f>
        <v>1.6000000000000003</v>
      </c>
      <c r="O50" s="39">
        <f>_xlfn.STDEV.S(K47:M49)</f>
        <v>3.5707142142714178E-2</v>
      </c>
      <c r="P50" s="42">
        <f t="shared" si="9"/>
        <v>2.2316963839196355</v>
      </c>
    </row>
  </sheetData>
  <phoneticPr fontId="4" type="noConversion"/>
  <pageMargins left="0.7" right="0.7" top="0.75" bottom="0.75" header="0.3" footer="0.3"/>
  <pageSetup paperSize="9" orientation="portrait" r:id="rId1"/>
  <ignoredErrors>
    <ignoredError sqref="H21:I23 H25:I27 I4:J17 H43:I45 H47:I50" formulaRange="1"/>
    <ignoredError sqref="H24:I24 N24:O24 H28:I28 H41:J41 J37:O40 H32:I32 J29:O31 H36:I36 J33:O35 N41:O41 K46:O46 K28:O28 K32:O32 K36:O36" formula="1"/>
    <ignoredError sqref="H33:I35 H29:I31 H37:I40 H46:I46" formula="1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04F330-58DE-4141-B582-A3C17F0C09E3}">
  <dimension ref="A1:S74"/>
  <sheetViews>
    <sheetView zoomScale="70" zoomScaleNormal="70" workbookViewId="0">
      <selection activeCell="G13" sqref="G13"/>
    </sheetView>
  </sheetViews>
  <sheetFormatPr baseColWidth="10" defaultRowHeight="14.5" x14ac:dyDescent="0.35"/>
  <cols>
    <col min="2" max="2" width="15.7265625" bestFit="1" customWidth="1"/>
    <col min="4" max="4" width="14.54296875" bestFit="1" customWidth="1"/>
    <col min="5" max="5" width="12.54296875" bestFit="1" customWidth="1"/>
    <col min="6" max="6" width="18.1796875" bestFit="1" customWidth="1"/>
    <col min="17" max="17" width="13" bestFit="1" customWidth="1"/>
  </cols>
  <sheetData>
    <row r="1" spans="1:13" x14ac:dyDescent="0.35">
      <c r="A1" t="s">
        <v>112</v>
      </c>
    </row>
    <row r="2" spans="1:13" x14ac:dyDescent="0.35">
      <c r="A2" t="s">
        <v>113</v>
      </c>
      <c r="H2" t="s">
        <v>87</v>
      </c>
    </row>
    <row r="3" spans="1:13" x14ac:dyDescent="0.35">
      <c r="A3" t="s">
        <v>114</v>
      </c>
      <c r="B3" t="s">
        <v>77</v>
      </c>
      <c r="C3" t="s">
        <v>116</v>
      </c>
      <c r="D3" t="s">
        <v>90</v>
      </c>
      <c r="E3" t="s">
        <v>46</v>
      </c>
      <c r="F3" t="s">
        <v>153</v>
      </c>
      <c r="G3" t="s">
        <v>125</v>
      </c>
      <c r="H3" t="s">
        <v>106</v>
      </c>
      <c r="I3" t="s">
        <v>107</v>
      </c>
      <c r="J3" t="s">
        <v>108</v>
      </c>
      <c r="K3" t="s">
        <v>104</v>
      </c>
      <c r="L3" t="s">
        <v>105</v>
      </c>
      <c r="M3" t="s">
        <v>111</v>
      </c>
    </row>
    <row r="4" spans="1:13" x14ac:dyDescent="0.35">
      <c r="A4">
        <v>1</v>
      </c>
      <c r="B4" t="s">
        <v>119</v>
      </c>
      <c r="C4" t="s">
        <v>117</v>
      </c>
      <c r="D4" s="17">
        <v>44785</v>
      </c>
      <c r="E4" s="17">
        <v>44792</v>
      </c>
      <c r="F4" s="20">
        <v>10</v>
      </c>
      <c r="G4" s="20">
        <v>0.105</v>
      </c>
      <c r="H4">
        <v>0.57999999999999996</v>
      </c>
      <c r="I4">
        <v>0.57999999999999996</v>
      </c>
      <c r="J4">
        <v>0.56999999999999995</v>
      </c>
      <c r="K4" s="15">
        <f>AVERAGE(H4:J4)</f>
        <v>0.57666666666666666</v>
      </c>
      <c r="L4" s="15">
        <f>_xlfn.STDEV.S(H4:J4)</f>
        <v>5.7735026918962623E-3</v>
      </c>
      <c r="M4" s="15">
        <f>(L4/K4)*100</f>
        <v>1.0011854379010861</v>
      </c>
    </row>
    <row r="5" spans="1:13" x14ac:dyDescent="0.35">
      <c r="A5">
        <v>2</v>
      </c>
      <c r="B5" t="s">
        <v>120</v>
      </c>
      <c r="C5" t="s">
        <v>117</v>
      </c>
      <c r="D5" s="17">
        <v>44785</v>
      </c>
      <c r="E5" s="17">
        <v>44792</v>
      </c>
      <c r="F5" s="20">
        <v>10</v>
      </c>
      <c r="G5" s="20">
        <v>0.10100000000000001</v>
      </c>
      <c r="H5" s="20">
        <v>0.89</v>
      </c>
      <c r="I5" s="20">
        <v>0.9</v>
      </c>
      <c r="J5" s="20">
        <v>0.85</v>
      </c>
      <c r="K5" s="15">
        <f t="shared" ref="K5:K15" si="0">AVERAGE(H5:J5)</f>
        <v>0.88</v>
      </c>
      <c r="L5" s="15">
        <f t="shared" ref="L5:L15" si="1">_xlfn.STDEV.S(H5:J5)</f>
        <v>2.6457513110645928E-2</v>
      </c>
      <c r="M5" s="15">
        <f t="shared" ref="M5:M15" si="2">(L5/K5)*100</f>
        <v>3.006535580755219</v>
      </c>
    </row>
    <row r="6" spans="1:13" x14ac:dyDescent="0.35">
      <c r="A6">
        <v>3</v>
      </c>
      <c r="B6" t="s">
        <v>121</v>
      </c>
      <c r="C6" t="s">
        <v>117</v>
      </c>
      <c r="D6" s="17">
        <v>44785</v>
      </c>
      <c r="E6" s="17">
        <v>44792</v>
      </c>
      <c r="F6" s="20">
        <v>10</v>
      </c>
      <c r="G6" s="20">
        <v>0.10100000000000001</v>
      </c>
      <c r="H6" s="20">
        <v>0.4</v>
      </c>
      <c r="I6" s="20">
        <v>0.39</v>
      </c>
      <c r="J6" s="20">
        <v>0.39</v>
      </c>
      <c r="K6" s="15">
        <f t="shared" si="0"/>
        <v>0.39333333333333337</v>
      </c>
      <c r="L6" s="15">
        <f t="shared" si="1"/>
        <v>5.7735026918962623E-3</v>
      </c>
      <c r="M6" s="15">
        <f t="shared" si="2"/>
        <v>1.4678396674312528</v>
      </c>
    </row>
    <row r="7" spans="1:13" x14ac:dyDescent="0.35">
      <c r="A7">
        <v>4</v>
      </c>
      <c r="B7" t="s">
        <v>121</v>
      </c>
      <c r="C7" t="s">
        <v>118</v>
      </c>
      <c r="D7" s="17">
        <v>44785</v>
      </c>
      <c r="E7" s="17">
        <v>44792</v>
      </c>
      <c r="F7" s="20">
        <v>100</v>
      </c>
      <c r="G7" s="20">
        <v>0.104</v>
      </c>
      <c r="H7" s="20">
        <v>3</v>
      </c>
      <c r="I7" s="20">
        <v>3.02</v>
      </c>
      <c r="J7" s="20">
        <v>2.91</v>
      </c>
      <c r="K7" s="15">
        <f t="shared" si="0"/>
        <v>2.9766666666666666</v>
      </c>
      <c r="L7" s="15">
        <f t="shared" si="1"/>
        <v>5.8594652770823076E-2</v>
      </c>
      <c r="M7" s="15">
        <f t="shared" si="2"/>
        <v>1.9684653786390731</v>
      </c>
    </row>
    <row r="8" spans="1:13" x14ac:dyDescent="0.35">
      <c r="A8">
        <v>5</v>
      </c>
      <c r="B8" t="s">
        <v>122</v>
      </c>
      <c r="C8" t="s">
        <v>117</v>
      </c>
      <c r="D8" s="17">
        <v>44785</v>
      </c>
      <c r="E8" s="17">
        <v>44792</v>
      </c>
      <c r="F8" s="20">
        <v>10</v>
      </c>
      <c r="G8" s="20">
        <v>0.10299999999999999</v>
      </c>
      <c r="H8" s="20">
        <v>0.4</v>
      </c>
      <c r="I8" s="20">
        <v>0.4</v>
      </c>
      <c r="J8" s="20">
        <v>0.39</v>
      </c>
      <c r="K8" s="15">
        <f t="shared" si="0"/>
        <v>0.39666666666666667</v>
      </c>
      <c r="L8" s="15">
        <f t="shared" si="1"/>
        <v>5.7735026918962623E-3</v>
      </c>
      <c r="M8" s="15">
        <f t="shared" si="2"/>
        <v>1.4555048803099819</v>
      </c>
    </row>
    <row r="9" spans="1:13" x14ac:dyDescent="0.35">
      <c r="A9">
        <v>6</v>
      </c>
      <c r="B9" t="s">
        <v>122</v>
      </c>
      <c r="C9" t="s">
        <v>118</v>
      </c>
      <c r="D9" s="17">
        <v>44785</v>
      </c>
      <c r="E9" s="17">
        <v>44792</v>
      </c>
      <c r="F9" s="20">
        <v>100</v>
      </c>
      <c r="G9" s="20">
        <v>0.10199999999999999</v>
      </c>
      <c r="H9" s="20">
        <v>2.2000000000000002</v>
      </c>
      <c r="I9" s="20">
        <v>2.21</v>
      </c>
      <c r="J9" s="20">
        <v>2.19</v>
      </c>
      <c r="K9" s="15">
        <f t="shared" si="0"/>
        <v>2.1999999999999997</v>
      </c>
      <c r="L9" s="15">
        <f t="shared" si="1"/>
        <v>1.0000000000000009E-2</v>
      </c>
      <c r="M9" s="15">
        <f t="shared" si="2"/>
        <v>0.45454545454545503</v>
      </c>
    </row>
    <row r="10" spans="1:13" x14ac:dyDescent="0.35">
      <c r="A10">
        <v>7</v>
      </c>
      <c r="B10" t="s">
        <v>123</v>
      </c>
      <c r="C10" t="s">
        <v>117</v>
      </c>
      <c r="D10" s="17">
        <v>44785</v>
      </c>
      <c r="E10" s="17">
        <v>44792</v>
      </c>
      <c r="F10" s="20">
        <v>10</v>
      </c>
      <c r="G10" s="20">
        <v>0.104</v>
      </c>
      <c r="H10" s="20">
        <v>1.53</v>
      </c>
      <c r="I10" s="20">
        <v>1.51</v>
      </c>
      <c r="J10" s="20">
        <v>1.51</v>
      </c>
      <c r="K10" s="15">
        <f t="shared" si="0"/>
        <v>1.5166666666666666</v>
      </c>
      <c r="L10" s="15">
        <f t="shared" si="1"/>
        <v>1.1547005383792525E-2</v>
      </c>
      <c r="M10" s="15">
        <f t="shared" si="2"/>
        <v>0.76134101431599066</v>
      </c>
    </row>
    <row r="11" spans="1:13" x14ac:dyDescent="0.35">
      <c r="A11">
        <v>8</v>
      </c>
      <c r="B11" t="s">
        <v>123</v>
      </c>
      <c r="C11" t="s">
        <v>118</v>
      </c>
      <c r="D11" s="17">
        <v>44785</v>
      </c>
      <c r="E11" s="17">
        <v>44792</v>
      </c>
      <c r="F11" s="20">
        <v>100</v>
      </c>
      <c r="G11" s="20">
        <v>0.10299999999999999</v>
      </c>
      <c r="H11" s="20">
        <v>2.9</v>
      </c>
      <c r="I11" s="20">
        <v>2.91</v>
      </c>
      <c r="J11" s="20">
        <v>2.89</v>
      </c>
      <c r="K11" s="15">
        <f t="shared" si="0"/>
        <v>2.9000000000000004</v>
      </c>
      <c r="L11" s="15">
        <f t="shared" si="1"/>
        <v>1.0000000000000009E-2</v>
      </c>
      <c r="M11" s="15">
        <f t="shared" si="2"/>
        <v>0.3448275862068968</v>
      </c>
    </row>
    <row r="12" spans="1:13" x14ac:dyDescent="0.35">
      <c r="A12">
        <v>9</v>
      </c>
      <c r="B12" t="s">
        <v>124</v>
      </c>
      <c r="C12" t="s">
        <v>117</v>
      </c>
      <c r="D12" s="17">
        <v>44785</v>
      </c>
      <c r="E12" s="17">
        <v>44792</v>
      </c>
      <c r="F12" s="20">
        <v>10</v>
      </c>
      <c r="G12" s="20">
        <v>0.104</v>
      </c>
      <c r="H12" s="20">
        <v>0.56000000000000005</v>
      </c>
      <c r="I12" s="20">
        <v>0.56000000000000005</v>
      </c>
      <c r="J12" s="20">
        <v>0.54</v>
      </c>
      <c r="K12" s="15">
        <f t="shared" si="0"/>
        <v>0.55333333333333334</v>
      </c>
      <c r="L12" s="15">
        <f t="shared" si="1"/>
        <v>1.1547005383792525E-2</v>
      </c>
      <c r="M12" s="15">
        <f t="shared" si="2"/>
        <v>2.0868082018902152</v>
      </c>
    </row>
    <row r="13" spans="1:13" x14ac:dyDescent="0.35">
      <c r="A13">
        <v>10</v>
      </c>
      <c r="B13" t="s">
        <v>124</v>
      </c>
      <c r="C13" t="s">
        <v>118</v>
      </c>
      <c r="D13" s="17">
        <v>44785</v>
      </c>
      <c r="E13" s="17">
        <v>44792</v>
      </c>
      <c r="F13" s="20">
        <v>100</v>
      </c>
      <c r="G13" s="20">
        <v>0.105</v>
      </c>
      <c r="H13" s="20">
        <v>2.2400000000000002</v>
      </c>
      <c r="I13" s="20">
        <v>2.25</v>
      </c>
      <c r="J13" s="20">
        <v>2.23</v>
      </c>
      <c r="K13" s="15">
        <f t="shared" si="0"/>
        <v>2.2400000000000002</v>
      </c>
      <c r="L13" s="15">
        <f t="shared" si="1"/>
        <v>1.0000000000000009E-2</v>
      </c>
      <c r="M13" s="15">
        <f t="shared" si="2"/>
        <v>0.44642857142857173</v>
      </c>
    </row>
    <row r="14" spans="1:13" x14ac:dyDescent="0.35">
      <c r="A14">
        <v>11</v>
      </c>
      <c r="B14" t="s">
        <v>20</v>
      </c>
      <c r="C14" t="s">
        <v>117</v>
      </c>
      <c r="D14" s="17">
        <v>44785</v>
      </c>
      <c r="E14" s="17">
        <v>44792</v>
      </c>
      <c r="F14" s="20">
        <v>10</v>
      </c>
      <c r="G14" s="20">
        <v>0</v>
      </c>
      <c r="H14" s="20">
        <v>2.16</v>
      </c>
      <c r="I14" s="20">
        <v>2.15</v>
      </c>
      <c r="J14" s="20">
        <v>2.13</v>
      </c>
      <c r="K14" s="15">
        <f t="shared" si="0"/>
        <v>2.1466666666666669</v>
      </c>
      <c r="L14" s="15">
        <f t="shared" si="1"/>
        <v>1.5275252316519577E-2</v>
      </c>
      <c r="M14" s="15">
        <f t="shared" si="2"/>
        <v>0.71158007685650204</v>
      </c>
    </row>
    <row r="15" spans="1:13" x14ac:dyDescent="0.35">
      <c r="A15">
        <v>12</v>
      </c>
      <c r="B15" t="s">
        <v>20</v>
      </c>
      <c r="C15" t="s">
        <v>118</v>
      </c>
      <c r="D15" s="17">
        <v>44785</v>
      </c>
      <c r="E15" s="17">
        <v>44792</v>
      </c>
      <c r="F15" s="20">
        <v>100</v>
      </c>
      <c r="G15" s="20">
        <v>0</v>
      </c>
      <c r="H15" s="20">
        <v>2.98</v>
      </c>
      <c r="I15" s="20">
        <v>2.97</v>
      </c>
      <c r="J15" s="20">
        <v>2.95</v>
      </c>
      <c r="K15" s="15">
        <f t="shared" si="0"/>
        <v>2.9666666666666668</v>
      </c>
      <c r="L15" s="15">
        <f t="shared" si="1"/>
        <v>1.5275252316519383E-2</v>
      </c>
      <c r="M15" s="15">
        <f t="shared" si="2"/>
        <v>0.51489614550065343</v>
      </c>
    </row>
    <row r="18" spans="1:19" x14ac:dyDescent="0.35">
      <c r="A18" s="16" t="s">
        <v>126</v>
      </c>
      <c r="Q18" s="14" t="s">
        <v>159</v>
      </c>
    </row>
    <row r="19" spans="1:19" x14ac:dyDescent="0.35">
      <c r="A19" t="s">
        <v>150</v>
      </c>
      <c r="E19" s="3" t="s">
        <v>86</v>
      </c>
      <c r="F19" s="4"/>
      <c r="G19" s="4"/>
      <c r="H19" s="4"/>
      <c r="I19" s="4"/>
      <c r="J19" s="36"/>
      <c r="K19" s="3" t="s">
        <v>87</v>
      </c>
      <c r="L19" s="4"/>
      <c r="M19" s="4"/>
      <c r="N19" s="22"/>
      <c r="O19" s="22"/>
      <c r="P19" s="36"/>
      <c r="Q19" s="17">
        <v>44798</v>
      </c>
    </row>
    <row r="20" spans="1:19" x14ac:dyDescent="0.35">
      <c r="A20" t="s">
        <v>88</v>
      </c>
      <c r="B20" t="s">
        <v>44</v>
      </c>
      <c r="C20" t="s">
        <v>76</v>
      </c>
      <c r="D20" t="s">
        <v>127</v>
      </c>
      <c r="E20" s="9" t="s">
        <v>106</v>
      </c>
      <c r="F20" s="10" t="s">
        <v>107</v>
      </c>
      <c r="G20" s="10" t="s">
        <v>108</v>
      </c>
      <c r="H20" s="10" t="s">
        <v>104</v>
      </c>
      <c r="I20" s="10" t="s">
        <v>105</v>
      </c>
      <c r="J20" s="8" t="s">
        <v>111</v>
      </c>
      <c r="K20" s="9" t="s">
        <v>106</v>
      </c>
      <c r="L20" s="10" t="s">
        <v>107</v>
      </c>
      <c r="M20" s="10" t="s">
        <v>108</v>
      </c>
      <c r="N20" s="10" t="s">
        <v>104</v>
      </c>
      <c r="O20" s="10" t="s">
        <v>105</v>
      </c>
      <c r="P20" s="8" t="s">
        <v>111</v>
      </c>
      <c r="Q20" s="14" t="s">
        <v>106</v>
      </c>
      <c r="R20" s="14" t="s">
        <v>107</v>
      </c>
    </row>
    <row r="21" spans="1:19" x14ac:dyDescent="0.35">
      <c r="A21" s="3">
        <v>1</v>
      </c>
      <c r="B21" s="4" t="s">
        <v>134</v>
      </c>
      <c r="C21" s="26">
        <v>44792</v>
      </c>
      <c r="D21" s="4">
        <v>10</v>
      </c>
      <c r="E21" s="3">
        <v>1.8180000000000001</v>
      </c>
      <c r="F21" s="4">
        <v>1.8160000000000001</v>
      </c>
      <c r="G21" s="4">
        <v>1.8220000000000001</v>
      </c>
      <c r="H21" s="30">
        <f>AVERAGE(E21:G21)</f>
        <v>1.8186666666666669</v>
      </c>
      <c r="I21" s="30">
        <f>_xlfn.STDEV.S(E21:G21)</f>
        <v>3.0550504633038958E-3</v>
      </c>
      <c r="J21" s="31">
        <f t="shared" ref="J21:J40" si="3">(I21/H21)*100</f>
        <v>0.16798298002037548</v>
      </c>
      <c r="K21" s="3">
        <v>1.9339999999999999</v>
      </c>
      <c r="L21" s="4">
        <v>1.93</v>
      </c>
      <c r="M21" s="4">
        <v>1.93</v>
      </c>
      <c r="N21" s="30">
        <f>AVERAGE(K21:M21)</f>
        <v>1.9313333333333331</v>
      </c>
      <c r="O21" s="30">
        <f>_xlfn.STDEV.S(K21:M21)</f>
        <v>2.3094010767585054E-3</v>
      </c>
      <c r="P21" s="31">
        <f t="shared" ref="P21:P40" si="4">(O21/N21)*100</f>
        <v>0.11957547860330542</v>
      </c>
      <c r="Q21">
        <v>1.827</v>
      </c>
      <c r="R21">
        <v>1.841</v>
      </c>
    </row>
    <row r="22" spans="1:19" x14ac:dyDescent="0.35">
      <c r="A22" s="9">
        <v>2</v>
      </c>
      <c r="B22" s="10" t="s">
        <v>135</v>
      </c>
      <c r="C22" s="27">
        <v>44792</v>
      </c>
      <c r="D22" s="10">
        <v>10</v>
      </c>
      <c r="E22" s="9">
        <v>1.7849999999999999</v>
      </c>
      <c r="F22" s="10">
        <v>1.786</v>
      </c>
      <c r="G22" s="10">
        <v>1.7789999999999999</v>
      </c>
      <c r="H22" s="32">
        <f>AVERAGE(E22:G22)</f>
        <v>1.7833333333333332</v>
      </c>
      <c r="I22" s="32">
        <f>_xlfn.STDEV.S(E22:G22)</f>
        <v>3.7859388972002247E-3</v>
      </c>
      <c r="J22" s="33">
        <f t="shared" si="3"/>
        <v>0.21229563909533974</v>
      </c>
      <c r="K22" s="9">
        <v>1.89</v>
      </c>
      <c r="L22" s="10">
        <v>1.89</v>
      </c>
      <c r="M22" s="10">
        <v>1.88</v>
      </c>
      <c r="N22" s="32">
        <f>AVERAGE(K22:M22)</f>
        <v>1.8866666666666667</v>
      </c>
      <c r="O22" s="32">
        <f>_xlfn.STDEV.S(K22:M22)</f>
        <v>5.7735026918962632E-3</v>
      </c>
      <c r="P22" s="33">
        <f t="shared" si="4"/>
        <v>0.30601604374008462</v>
      </c>
      <c r="Q22">
        <v>1.758</v>
      </c>
      <c r="R22">
        <v>1.78</v>
      </c>
    </row>
    <row r="23" spans="1:19" x14ac:dyDescent="0.35">
      <c r="A23" s="9">
        <v>3</v>
      </c>
      <c r="B23" s="10" t="s">
        <v>136</v>
      </c>
      <c r="C23" s="27">
        <v>44792</v>
      </c>
      <c r="D23" s="10">
        <v>10</v>
      </c>
      <c r="E23" s="9">
        <v>1.8109999999999999</v>
      </c>
      <c r="F23" s="10">
        <v>1.8069999999999999</v>
      </c>
      <c r="G23" s="10">
        <v>1.8089999999999999</v>
      </c>
      <c r="H23" s="32">
        <f>AVERAGE(E23:G23)</f>
        <v>1.8089999999999999</v>
      </c>
      <c r="I23" s="32">
        <f>_xlfn.STDEV.S(E23:G23)</f>
        <v>2.0000000000000018E-3</v>
      </c>
      <c r="J23" s="33">
        <f t="shared" si="3"/>
        <v>0.1105583195135435</v>
      </c>
      <c r="K23" s="9">
        <v>1.91</v>
      </c>
      <c r="L23" s="10">
        <v>1.92</v>
      </c>
      <c r="M23" s="10">
        <v>1.92</v>
      </c>
      <c r="N23" s="32">
        <f>AVERAGE(K23:M23)</f>
        <v>1.9166666666666667</v>
      </c>
      <c r="O23" s="32">
        <f>_xlfn.STDEV.S(K23:M23)</f>
        <v>5.7735026918962632E-3</v>
      </c>
      <c r="P23" s="33">
        <f t="shared" si="4"/>
        <v>0.30122622740328331</v>
      </c>
      <c r="Q23">
        <v>1.7989999999999999</v>
      </c>
      <c r="R23">
        <v>1.8160000000000001</v>
      </c>
    </row>
    <row r="24" spans="1:19" x14ac:dyDescent="0.35">
      <c r="A24" s="11"/>
      <c r="B24" s="12"/>
      <c r="C24" s="28"/>
      <c r="D24" s="12"/>
      <c r="E24" s="11"/>
      <c r="F24" s="12"/>
      <c r="G24" s="12"/>
      <c r="H24" s="32">
        <f>AVERAGE(E21:G23)</f>
        <v>1.8036666666666668</v>
      </c>
      <c r="I24" s="32">
        <f>_xlfn.STDEV.S(E21:G23)</f>
        <v>1.6031219541881438E-2</v>
      </c>
      <c r="J24" s="33">
        <f t="shared" si="3"/>
        <v>0.88881276336433768</v>
      </c>
      <c r="K24" s="11"/>
      <c r="L24" s="12"/>
      <c r="M24" s="12"/>
      <c r="N24" s="32">
        <f>AVERAGE(K21:M23)</f>
        <v>1.9115555555555557</v>
      </c>
      <c r="O24" s="32">
        <f>_xlfn.STDEV.S(K21:M23)</f>
        <v>2.0168732676541144E-2</v>
      </c>
      <c r="P24" s="33">
        <f t="shared" si="4"/>
        <v>1.0550952923091739</v>
      </c>
      <c r="S24">
        <f>AVERAGE(Q21:R23)</f>
        <v>1.8035000000000003</v>
      </c>
    </row>
    <row r="25" spans="1:19" x14ac:dyDescent="0.35">
      <c r="A25" s="3">
        <v>4</v>
      </c>
      <c r="B25" s="4" t="s">
        <v>137</v>
      </c>
      <c r="C25" s="26">
        <v>44792</v>
      </c>
      <c r="D25" s="4">
        <v>7.5</v>
      </c>
      <c r="E25" s="3">
        <v>1.4530000000000001</v>
      </c>
      <c r="F25" s="4">
        <v>1.4450000000000001</v>
      </c>
      <c r="G25" s="4">
        <v>1.4490000000000001</v>
      </c>
      <c r="H25" s="30">
        <f>AVERAGE(E25:G25)</f>
        <v>1.4490000000000001</v>
      </c>
      <c r="I25" s="30">
        <f>_xlfn.STDEV.S(E25:G25)</f>
        <v>4.0000000000000036E-3</v>
      </c>
      <c r="J25" s="31">
        <f t="shared" si="3"/>
        <v>0.27605244996549366</v>
      </c>
      <c r="K25" s="3">
        <v>1.5</v>
      </c>
      <c r="L25" s="4">
        <v>1.5</v>
      </c>
      <c r="M25" s="4">
        <v>1.5</v>
      </c>
      <c r="N25" s="30">
        <f>AVERAGE(K25:M25)</f>
        <v>1.5</v>
      </c>
      <c r="O25" s="30">
        <f>_xlfn.STDEV.S(K25:M25)</f>
        <v>0</v>
      </c>
      <c r="P25" s="31">
        <f t="shared" si="4"/>
        <v>0</v>
      </c>
      <c r="Q25">
        <v>1.4179999999999999</v>
      </c>
      <c r="R25">
        <v>1.43</v>
      </c>
    </row>
    <row r="26" spans="1:19" x14ac:dyDescent="0.35">
      <c r="A26" s="9">
        <v>5</v>
      </c>
      <c r="B26" s="10" t="s">
        <v>140</v>
      </c>
      <c r="C26" s="27">
        <v>44792</v>
      </c>
      <c r="D26" s="10">
        <v>7.5</v>
      </c>
      <c r="E26" s="9">
        <v>1.452</v>
      </c>
      <c r="F26" s="10">
        <v>1.454</v>
      </c>
      <c r="G26" s="10">
        <v>1.452</v>
      </c>
      <c r="H26" s="32">
        <f>AVERAGE(E26:G26)</f>
        <v>1.4526666666666666</v>
      </c>
      <c r="I26" s="32">
        <f>_xlfn.STDEV.S(E26:G26)</f>
        <v>1.1547005383792527E-3</v>
      </c>
      <c r="J26" s="33">
        <f t="shared" si="3"/>
        <v>7.9488334445565814E-2</v>
      </c>
      <c r="K26" s="9">
        <v>1.5</v>
      </c>
      <c r="L26" s="10">
        <v>1.5</v>
      </c>
      <c r="M26" s="10">
        <v>1.5</v>
      </c>
      <c r="N26" s="32">
        <f>AVERAGE(K26:M26)</f>
        <v>1.5</v>
      </c>
      <c r="O26" s="32">
        <f>_xlfn.STDEV.S(K26:M26)</f>
        <v>0</v>
      </c>
      <c r="P26" s="33">
        <f t="shared" si="4"/>
        <v>0</v>
      </c>
      <c r="Q26">
        <v>1.423</v>
      </c>
      <c r="R26">
        <v>1.43</v>
      </c>
    </row>
    <row r="27" spans="1:19" x14ac:dyDescent="0.35">
      <c r="A27" s="9">
        <v>6</v>
      </c>
      <c r="B27" s="10" t="s">
        <v>141</v>
      </c>
      <c r="C27" s="27">
        <v>44792</v>
      </c>
      <c r="D27" s="10">
        <v>7.5</v>
      </c>
      <c r="E27" s="9">
        <v>1.454</v>
      </c>
      <c r="F27" s="10">
        <v>1.4470000000000001</v>
      </c>
      <c r="G27" s="10">
        <v>1.448</v>
      </c>
      <c r="H27" s="32">
        <f>AVERAGE(E27:G27)</f>
        <v>1.4496666666666667</v>
      </c>
      <c r="I27" s="32">
        <f>_xlfn.STDEV.S(E27:G27)</f>
        <v>3.7859388972001466E-3</v>
      </c>
      <c r="J27" s="33">
        <f t="shared" si="3"/>
        <v>0.26115927090366614</v>
      </c>
      <c r="K27" s="9">
        <v>1.51</v>
      </c>
      <c r="L27" s="10">
        <v>1.5</v>
      </c>
      <c r="M27" s="10">
        <v>1.5</v>
      </c>
      <c r="N27" s="32">
        <f>AVERAGE(K27:M27)</f>
        <v>1.5033333333333332</v>
      </c>
      <c r="O27" s="32">
        <f>_xlfn.STDEV.S(K27:M27)</f>
        <v>5.7735026918962632E-3</v>
      </c>
      <c r="P27" s="33">
        <f t="shared" si="4"/>
        <v>0.38404674225474039</v>
      </c>
      <c r="Q27">
        <v>1.4259999999999999</v>
      </c>
      <c r="R27">
        <v>1.4350000000000001</v>
      </c>
    </row>
    <row r="28" spans="1:19" x14ac:dyDescent="0.35">
      <c r="A28" s="11"/>
      <c r="B28" s="12"/>
      <c r="C28" s="28"/>
      <c r="D28" s="12"/>
      <c r="E28" s="11"/>
      <c r="F28" s="12"/>
      <c r="G28" s="12"/>
      <c r="H28" s="32">
        <f>AVERAGE(E25:G27)</f>
        <v>1.4504444444444446</v>
      </c>
      <c r="I28" s="32">
        <f>_xlfn.STDEV.S(E25:G27)</f>
        <v>3.2829526005986715E-3</v>
      </c>
      <c r="J28" s="33">
        <f t="shared" si="3"/>
        <v>0.22634114758225859</v>
      </c>
      <c r="K28" s="11"/>
      <c r="L28" s="12"/>
      <c r="M28" s="12"/>
      <c r="N28" s="32">
        <f>AVERAGE(K25:M27)</f>
        <v>1.5011111111111111</v>
      </c>
      <c r="O28" s="32">
        <f>_xlfn.STDEV.S(K25:M27)</f>
        <v>3.3333333333333361E-3</v>
      </c>
      <c r="P28" s="33">
        <f t="shared" si="4"/>
        <v>0.2220577350111031</v>
      </c>
      <c r="S28">
        <f>AVERAGE(Q25:R27)</f>
        <v>1.4269999999999998</v>
      </c>
    </row>
    <row r="29" spans="1:19" x14ac:dyDescent="0.35">
      <c r="A29" s="3">
        <v>7</v>
      </c>
      <c r="B29" s="4" t="s">
        <v>142</v>
      </c>
      <c r="C29" s="26">
        <v>44792</v>
      </c>
      <c r="D29" s="4">
        <v>5</v>
      </c>
      <c r="E29" s="3">
        <v>1.006</v>
      </c>
      <c r="F29" s="4">
        <v>1.0069999999999999</v>
      </c>
      <c r="G29" s="4">
        <v>1.006</v>
      </c>
      <c r="H29" s="30">
        <f>AVERAGE(E29:G29)</f>
        <v>1.0063333333333333</v>
      </c>
      <c r="I29" s="30">
        <f>_xlfn.STDEV.S(E29:G29)</f>
        <v>5.7735026918956215E-4</v>
      </c>
      <c r="J29" s="31">
        <f t="shared" si="3"/>
        <v>5.7371672990019426E-2</v>
      </c>
      <c r="K29" s="3">
        <v>1.03</v>
      </c>
      <c r="L29" s="4">
        <v>1.02</v>
      </c>
      <c r="M29" s="4">
        <v>1.02</v>
      </c>
      <c r="N29" s="30">
        <f>AVERAGE(K29:M29)</f>
        <v>1.0233333333333332</v>
      </c>
      <c r="O29" s="30">
        <f>_xlfn.STDEV.S(K29:M29)</f>
        <v>5.7735026918962632E-3</v>
      </c>
      <c r="P29" s="31">
        <f t="shared" si="4"/>
        <v>0.5641859308041951</v>
      </c>
      <c r="Q29">
        <v>0.96699999999999997</v>
      </c>
      <c r="R29">
        <v>0.97199999999999998</v>
      </c>
    </row>
    <row r="30" spans="1:19" x14ac:dyDescent="0.35">
      <c r="A30" s="9">
        <v>8</v>
      </c>
      <c r="B30" s="10" t="s">
        <v>143</v>
      </c>
      <c r="C30" s="27">
        <v>44792</v>
      </c>
      <c r="D30" s="10">
        <v>5</v>
      </c>
      <c r="E30" s="9">
        <v>1.004</v>
      </c>
      <c r="F30" s="10">
        <v>1.004</v>
      </c>
      <c r="G30" s="10">
        <v>1.002</v>
      </c>
      <c r="H30" s="32">
        <f>AVERAGE(E30:G30)</f>
        <v>1.0033333333333332</v>
      </c>
      <c r="I30" s="32">
        <f>_xlfn.STDEV.S(E30:G30)</f>
        <v>1.1547005383792527E-3</v>
      </c>
      <c r="J30" s="33">
        <f t="shared" si="3"/>
        <v>0.11508643239660328</v>
      </c>
      <c r="K30" s="9">
        <v>1.02</v>
      </c>
      <c r="L30" s="10">
        <v>1.02</v>
      </c>
      <c r="M30" s="10">
        <v>1.02</v>
      </c>
      <c r="N30" s="32">
        <f>AVERAGE(K30:M30)</f>
        <v>1.02</v>
      </c>
      <c r="O30" s="32">
        <f>_xlfn.STDEV.S(K30:M30)</f>
        <v>0</v>
      </c>
      <c r="P30" s="33">
        <f t="shared" si="4"/>
        <v>0</v>
      </c>
      <c r="Q30">
        <v>0.96899999999999997</v>
      </c>
      <c r="R30">
        <v>0.73</v>
      </c>
    </row>
    <row r="31" spans="1:19" x14ac:dyDescent="0.35">
      <c r="A31" s="9">
        <v>9</v>
      </c>
      <c r="B31" s="10" t="s">
        <v>144</v>
      </c>
      <c r="C31" s="27">
        <v>44792</v>
      </c>
      <c r="D31" s="10">
        <v>5</v>
      </c>
      <c r="E31" s="9">
        <v>0.80600000000000005</v>
      </c>
      <c r="F31" s="10">
        <v>0.91700000000000004</v>
      </c>
      <c r="G31" s="10">
        <v>0.88400000000000001</v>
      </c>
      <c r="H31" s="32">
        <f>AVERAGE(E31:G31)</f>
        <v>0.86900000000000011</v>
      </c>
      <c r="I31" s="32">
        <f>_xlfn.STDEV.S(E31:G31)</f>
        <v>5.6999999999999988E-2</v>
      </c>
      <c r="J31" s="33">
        <f t="shared" si="3"/>
        <v>6.5592635212888357</v>
      </c>
      <c r="K31" s="9">
        <v>0.92</v>
      </c>
      <c r="L31" s="10">
        <v>0.91</v>
      </c>
      <c r="M31" s="10">
        <v>0.9</v>
      </c>
      <c r="N31" s="32">
        <f>AVERAGE(K31:M31)</f>
        <v>0.91</v>
      </c>
      <c r="O31" s="32">
        <f>_xlfn.STDEV.S(K31:M31)</f>
        <v>1.0000000000000009E-2</v>
      </c>
      <c r="P31" s="33">
        <f t="shared" si="4"/>
        <v>1.0989010989010999</v>
      </c>
      <c r="Q31">
        <v>0.82699999999999996</v>
      </c>
      <c r="R31">
        <v>0.83599999999999997</v>
      </c>
    </row>
    <row r="32" spans="1:19" x14ac:dyDescent="0.35">
      <c r="A32" s="11"/>
      <c r="B32" s="12"/>
      <c r="C32" s="28"/>
      <c r="D32" s="12"/>
      <c r="E32" s="11"/>
      <c r="F32" s="12"/>
      <c r="G32" s="12"/>
      <c r="H32" s="32">
        <f>AVERAGE(E29:G31)</f>
        <v>0.95955555555555549</v>
      </c>
      <c r="I32" s="32">
        <f>_xlfn.STDEV.S(E29:G31)</f>
        <v>7.3668363479703916E-2</v>
      </c>
      <c r="J32" s="33">
        <f t="shared" si="3"/>
        <v>7.6773421875559897</v>
      </c>
      <c r="K32" s="11"/>
      <c r="L32" s="12"/>
      <c r="M32" s="12"/>
      <c r="N32" s="32">
        <f>AVERAGE(K29:M31)</f>
        <v>0.98444444444444434</v>
      </c>
      <c r="O32" s="32">
        <f>_xlfn.STDEV.S(K29:M31)</f>
        <v>5.6149601759743387E-2</v>
      </c>
      <c r="P32" s="33">
        <f t="shared" si="4"/>
        <v>5.7036841516669359</v>
      </c>
      <c r="S32">
        <f>AVERAGE(Q29:R31)</f>
        <v>0.88350000000000006</v>
      </c>
    </row>
    <row r="33" spans="1:19" x14ac:dyDescent="0.35">
      <c r="A33" s="3">
        <v>10</v>
      </c>
      <c r="B33" s="4" t="s">
        <v>138</v>
      </c>
      <c r="C33" s="26">
        <v>44792</v>
      </c>
      <c r="D33" s="4">
        <v>2.5</v>
      </c>
      <c r="E33" s="3">
        <v>0.52200000000000002</v>
      </c>
      <c r="F33" s="4">
        <v>0.52200000000000002</v>
      </c>
      <c r="G33" s="4">
        <v>0.51700000000000002</v>
      </c>
      <c r="H33" s="30">
        <f>AVERAGE(E33:G33)</f>
        <v>0.52033333333333331</v>
      </c>
      <c r="I33" s="30">
        <f>_xlfn.STDEV.S(E33:G33)</f>
        <v>2.8867513459481316E-3</v>
      </c>
      <c r="J33" s="31">
        <f t="shared" si="3"/>
        <v>0.55478885572353587</v>
      </c>
      <c r="K33" s="3">
        <v>0.52</v>
      </c>
      <c r="L33" s="4">
        <v>0.52</v>
      </c>
      <c r="M33" s="4">
        <v>0.51</v>
      </c>
      <c r="N33" s="30">
        <f>AVERAGE(K33:M33)</f>
        <v>0.51666666666666672</v>
      </c>
      <c r="O33" s="30">
        <f>_xlfn.STDEV.S(K33:M33)</f>
        <v>5.7735026918962623E-3</v>
      </c>
      <c r="P33" s="31">
        <f t="shared" si="4"/>
        <v>1.1174521339154055</v>
      </c>
      <c r="Q33">
        <v>0.47799999999999998</v>
      </c>
      <c r="R33">
        <v>0.48499999999999999</v>
      </c>
    </row>
    <row r="34" spans="1:19" x14ac:dyDescent="0.35">
      <c r="A34" s="9">
        <v>11</v>
      </c>
      <c r="B34" s="10" t="s">
        <v>145</v>
      </c>
      <c r="C34" s="27">
        <v>44792</v>
      </c>
      <c r="D34" s="10">
        <v>2.5</v>
      </c>
      <c r="E34" s="9">
        <v>0.52100000000000002</v>
      </c>
      <c r="F34" s="10">
        <v>0.51900000000000002</v>
      </c>
      <c r="G34" s="10">
        <v>0.52900000000000003</v>
      </c>
      <c r="H34" s="32">
        <f>AVERAGE(E34:G34)</f>
        <v>0.52300000000000002</v>
      </c>
      <c r="I34" s="32">
        <f>_xlfn.STDEV.S(E34:G34)</f>
        <v>5.2915026221291859E-3</v>
      </c>
      <c r="J34" s="33">
        <f t="shared" si="3"/>
        <v>1.0117595835811062</v>
      </c>
      <c r="K34" s="9">
        <v>0.52</v>
      </c>
      <c r="L34" s="10">
        <v>0.53</v>
      </c>
      <c r="M34" s="10">
        <v>0.52</v>
      </c>
      <c r="N34" s="32">
        <f>AVERAGE(K34:M34)</f>
        <v>0.52333333333333332</v>
      </c>
      <c r="O34" s="32">
        <f>_xlfn.STDEV.S(K34:M34)</f>
        <v>5.7735026918962623E-3</v>
      </c>
      <c r="P34" s="33">
        <f t="shared" si="4"/>
        <v>1.1032170748846362</v>
      </c>
      <c r="Q34">
        <v>0.495</v>
      </c>
      <c r="R34">
        <v>0.49299999999999999</v>
      </c>
    </row>
    <row r="35" spans="1:19" x14ac:dyDescent="0.35">
      <c r="A35" s="9">
        <v>12</v>
      </c>
      <c r="B35" s="10" t="s">
        <v>146</v>
      </c>
      <c r="C35" s="27">
        <v>44792</v>
      </c>
      <c r="D35" s="10">
        <v>2.5</v>
      </c>
      <c r="E35" s="9">
        <v>0.501</v>
      </c>
      <c r="F35" s="10">
        <v>0.503</v>
      </c>
      <c r="G35" s="10">
        <v>0.496</v>
      </c>
      <c r="H35" s="32">
        <f>AVERAGE(E35:G35)</f>
        <v>0.5</v>
      </c>
      <c r="I35" s="32">
        <f>_xlfn.STDEV.S(E35:G35)</f>
        <v>3.6055512754639926E-3</v>
      </c>
      <c r="J35" s="33">
        <f t="shared" si="3"/>
        <v>0.72111025509279847</v>
      </c>
      <c r="K35" s="9">
        <v>0.49</v>
      </c>
      <c r="L35" s="10">
        <v>0.49</v>
      </c>
      <c r="M35" s="10">
        <v>0.49</v>
      </c>
      <c r="N35" s="32">
        <f>AVERAGE(K35:M35)</f>
        <v>0.49</v>
      </c>
      <c r="O35" s="32">
        <f>_xlfn.STDEV.S(K35:M35)</f>
        <v>0</v>
      </c>
      <c r="P35" s="33">
        <f t="shared" si="4"/>
        <v>0</v>
      </c>
      <c r="Q35">
        <v>0.46200000000000002</v>
      </c>
      <c r="R35">
        <v>0.46400000000000002</v>
      </c>
    </row>
    <row r="36" spans="1:19" x14ac:dyDescent="0.35">
      <c r="A36" s="11"/>
      <c r="B36" s="12"/>
      <c r="C36" s="28"/>
      <c r="D36" s="12"/>
      <c r="E36" s="11"/>
      <c r="F36" s="12"/>
      <c r="G36" s="12"/>
      <c r="H36" s="32">
        <f>AVERAGE(E33:G35)</f>
        <v>0.51444444444444437</v>
      </c>
      <c r="I36" s="32">
        <f>_xlfn.STDEV.S(E33:G35)</f>
        <v>1.1446736555795195E-2</v>
      </c>
      <c r="J36" s="33">
        <f t="shared" si="3"/>
        <v>2.2250675810401033</v>
      </c>
      <c r="K36" s="11"/>
      <c r="L36" s="12"/>
      <c r="M36" s="12"/>
      <c r="N36" s="32">
        <f>AVERAGE(K33:M35)</f>
        <v>0.51000000000000012</v>
      </c>
      <c r="O36" s="32">
        <f>_xlfn.STDEV.S(K33:M35)</f>
        <v>1.581138830084191E-2</v>
      </c>
      <c r="P36" s="33">
        <f t="shared" si="4"/>
        <v>3.100272215851354</v>
      </c>
      <c r="S36">
        <f>AVERAGE(Q33:R35)</f>
        <v>0.47950000000000004</v>
      </c>
    </row>
    <row r="37" spans="1:19" x14ac:dyDescent="0.35">
      <c r="A37" s="3">
        <v>13</v>
      </c>
      <c r="B37" s="4" t="s">
        <v>139</v>
      </c>
      <c r="C37" s="26">
        <v>44792</v>
      </c>
      <c r="D37" s="4">
        <v>0.5</v>
      </c>
      <c r="E37" s="3">
        <v>0.10199999999999999</v>
      </c>
      <c r="F37" s="4">
        <v>0.10299999999999999</v>
      </c>
      <c r="G37" s="4">
        <v>0.104</v>
      </c>
      <c r="H37" s="30">
        <f>AVERAGE(E37:G37)</f>
        <v>0.10299999999999999</v>
      </c>
      <c r="I37" s="30">
        <f>_xlfn.STDEV.S(E37:G37)</f>
        <v>1.0000000000000009E-3</v>
      </c>
      <c r="J37" s="31">
        <f t="shared" si="3"/>
        <v>0.97087378640776789</v>
      </c>
      <c r="K37" s="3">
        <v>0.1</v>
      </c>
      <c r="L37" s="4">
        <v>0.1</v>
      </c>
      <c r="M37" s="4">
        <v>0.09</v>
      </c>
      <c r="N37" s="30">
        <f>AVERAGE(K37:M37)</f>
        <v>9.6666666666666679E-2</v>
      </c>
      <c r="O37" s="30">
        <f>_xlfn.STDEV.S(K37:M37)</f>
        <v>5.7735026918962632E-3</v>
      </c>
      <c r="P37" s="31">
        <f t="shared" si="4"/>
        <v>5.9725889916168233</v>
      </c>
      <c r="Q37">
        <v>9.1999999999999998E-2</v>
      </c>
      <c r="R37">
        <v>8.8999999999999996E-2</v>
      </c>
    </row>
    <row r="38" spans="1:19" x14ac:dyDescent="0.35">
      <c r="A38" s="9">
        <v>14</v>
      </c>
      <c r="B38" s="10" t="s">
        <v>147</v>
      </c>
      <c r="C38" s="27">
        <v>44792</v>
      </c>
      <c r="D38" s="10">
        <v>0.5</v>
      </c>
      <c r="E38" s="9">
        <v>0.105</v>
      </c>
      <c r="F38" s="10">
        <v>0.10299999999999999</v>
      </c>
      <c r="G38" s="10">
        <v>0.109</v>
      </c>
      <c r="H38" s="32">
        <f>AVERAGE(E38:G38)</f>
        <v>0.10566666666666667</v>
      </c>
      <c r="I38" s="32">
        <f>_xlfn.STDEV.S(E38:G38)</f>
        <v>3.0550504633038958E-3</v>
      </c>
      <c r="J38" s="33">
        <f t="shared" si="3"/>
        <v>2.8912149494989547</v>
      </c>
      <c r="K38" s="9">
        <v>0.1</v>
      </c>
      <c r="L38" s="10">
        <v>0.1</v>
      </c>
      <c r="M38" s="10">
        <v>0.11</v>
      </c>
      <c r="N38" s="32">
        <f>AVERAGE(K38:M38)</f>
        <v>0.10333333333333333</v>
      </c>
      <c r="O38" s="32">
        <f>_xlfn.STDEV.S(K38:M38)</f>
        <v>5.7735026918962545E-3</v>
      </c>
      <c r="P38" s="33">
        <f t="shared" si="4"/>
        <v>5.5872606695770202</v>
      </c>
      <c r="Q38">
        <v>9.6000000000000002E-2</v>
      </c>
      <c r="R38">
        <v>8.8999999999999996E-2</v>
      </c>
    </row>
    <row r="39" spans="1:19" x14ac:dyDescent="0.35">
      <c r="A39" s="9">
        <v>15</v>
      </c>
      <c r="B39" s="10" t="s">
        <v>148</v>
      </c>
      <c r="C39" s="27">
        <v>44792</v>
      </c>
      <c r="D39" s="10">
        <v>0.5</v>
      </c>
      <c r="E39" s="9">
        <v>0.106</v>
      </c>
      <c r="F39" s="10">
        <v>0.106</v>
      </c>
      <c r="G39" s="10">
        <v>0.105</v>
      </c>
      <c r="H39" s="32">
        <f>AVERAGE(E39:G39)</f>
        <v>0.10566666666666667</v>
      </c>
      <c r="I39" s="32">
        <f>_xlfn.STDEV.S(E39:G39)</f>
        <v>5.7735026918962634E-4</v>
      </c>
      <c r="J39" s="33">
        <f t="shared" si="3"/>
        <v>0.54638826737188606</v>
      </c>
      <c r="K39" s="9">
        <v>0.1</v>
      </c>
      <c r="L39" s="10">
        <v>0.09</v>
      </c>
      <c r="M39" s="10">
        <v>0.09</v>
      </c>
      <c r="N39" s="32">
        <f>AVERAGE(K39:M39)</f>
        <v>9.3333333333333338E-2</v>
      </c>
      <c r="O39" s="32">
        <f>_xlfn.STDEV.S(K39:M39)</f>
        <v>5.7735026918962632E-3</v>
      </c>
      <c r="P39" s="33">
        <f t="shared" si="4"/>
        <v>6.1858957413174247</v>
      </c>
      <c r="Q39">
        <v>9.5000000000000001E-2</v>
      </c>
      <c r="R39">
        <v>9.6000000000000002E-2</v>
      </c>
    </row>
    <row r="40" spans="1:19" x14ac:dyDescent="0.35">
      <c r="A40" s="11"/>
      <c r="B40" s="12"/>
      <c r="C40" s="28"/>
      <c r="D40" s="12"/>
      <c r="E40" s="11"/>
      <c r="F40" s="12"/>
      <c r="G40" s="12"/>
      <c r="H40" s="34">
        <f>AVERAGE(E37:G39)</f>
        <v>0.10477777777777778</v>
      </c>
      <c r="I40" s="34">
        <f>_xlfn.STDEV.S(E37:G39)</f>
        <v>2.1081851067789215E-3</v>
      </c>
      <c r="J40" s="35">
        <f t="shared" si="3"/>
        <v>2.0120536544019401</v>
      </c>
      <c r="K40" s="11"/>
      <c r="L40" s="12"/>
      <c r="M40" s="12"/>
      <c r="N40" s="34">
        <f>AVERAGE(K37:M39)</f>
        <v>9.7777777777777769E-2</v>
      </c>
      <c r="O40" s="34">
        <f>_xlfn.STDEV.S(K37:M39)</f>
        <v>6.6666666666666697E-3</v>
      </c>
      <c r="P40" s="35">
        <f t="shared" si="4"/>
        <v>6.8181818181818219</v>
      </c>
      <c r="S40">
        <f>AVERAGE(Q37:R39)</f>
        <v>9.2833333333333323E-2</v>
      </c>
    </row>
    <row r="42" spans="1:19" x14ac:dyDescent="0.35">
      <c r="A42" s="16" t="s">
        <v>152</v>
      </c>
    </row>
    <row r="43" spans="1:19" x14ac:dyDescent="0.35">
      <c r="E43" t="s">
        <v>86</v>
      </c>
      <c r="J43" s="25"/>
      <c r="K43" t="s">
        <v>87</v>
      </c>
      <c r="N43" s="20"/>
      <c r="O43" s="20"/>
      <c r="P43" s="25"/>
    </row>
    <row r="44" spans="1:19" x14ac:dyDescent="0.35">
      <c r="A44" t="s">
        <v>88</v>
      </c>
      <c r="B44" t="s">
        <v>44</v>
      </c>
      <c r="C44" t="s">
        <v>76</v>
      </c>
      <c r="D44" t="s">
        <v>127</v>
      </c>
      <c r="E44" t="s">
        <v>106</v>
      </c>
      <c r="F44" t="s">
        <v>107</v>
      </c>
      <c r="G44" t="s">
        <v>108</v>
      </c>
      <c r="H44" t="s">
        <v>104</v>
      </c>
      <c r="I44" t="s">
        <v>105</v>
      </c>
      <c r="J44" t="s">
        <v>111</v>
      </c>
      <c r="K44" t="s">
        <v>106</v>
      </c>
      <c r="L44" t="s">
        <v>107</v>
      </c>
      <c r="M44" t="s">
        <v>108</v>
      </c>
      <c r="N44" t="s">
        <v>104</v>
      </c>
      <c r="O44" t="s">
        <v>105</v>
      </c>
      <c r="P44" t="s">
        <v>111</v>
      </c>
      <c r="Q44" t="s">
        <v>151</v>
      </c>
    </row>
    <row r="45" spans="1:19" x14ac:dyDescent="0.35">
      <c r="A45" s="3">
        <v>15</v>
      </c>
      <c r="B45" s="4" t="s">
        <v>61</v>
      </c>
      <c r="C45" s="26">
        <v>44791</v>
      </c>
      <c r="D45" s="4">
        <v>100</v>
      </c>
      <c r="E45" s="3">
        <v>1.9690000000000001</v>
      </c>
      <c r="F45" s="4">
        <v>1.968</v>
      </c>
      <c r="G45" s="4">
        <v>1.9690000000000001</v>
      </c>
      <c r="H45" s="37">
        <f t="shared" ref="H45:H64" si="5">AVERAGE(E45:G45)</f>
        <v>1.9686666666666668</v>
      </c>
      <c r="I45" s="37">
        <f t="shared" ref="I45:I64" si="6">_xlfn.STDEV.S(E45:G45)</f>
        <v>5.7735026918969042E-4</v>
      </c>
      <c r="J45" s="40">
        <f>(I45/H45)*100</f>
        <v>2.9326969312039809E-2</v>
      </c>
      <c r="K45" s="4">
        <v>2.97</v>
      </c>
      <c r="L45" s="4">
        <v>2.94</v>
      </c>
      <c r="M45" s="4">
        <v>2.93</v>
      </c>
      <c r="N45" s="30">
        <f t="shared" ref="N45:N64" si="7">AVERAGE(K45:M45)</f>
        <v>2.9466666666666668</v>
      </c>
      <c r="O45" s="31">
        <f t="shared" ref="O45:O64" si="8">_xlfn.STDEV.S(K45:M45)</f>
        <v>2.0816659994661382E-2</v>
      </c>
      <c r="P45" s="31">
        <f>(O45/N45)*100</f>
        <v>0.70644773737538624</v>
      </c>
      <c r="Q45">
        <v>2.9</v>
      </c>
    </row>
    <row r="46" spans="1:19" x14ac:dyDescent="0.35">
      <c r="A46" s="9">
        <v>16</v>
      </c>
      <c r="B46" s="10" t="s">
        <v>62</v>
      </c>
      <c r="C46" s="27">
        <v>44791</v>
      </c>
      <c r="D46" s="10">
        <v>100</v>
      </c>
      <c r="E46" s="9">
        <v>1.962</v>
      </c>
      <c r="F46" s="10">
        <v>1.9610000000000001</v>
      </c>
      <c r="G46" s="10">
        <v>1.9590000000000001</v>
      </c>
      <c r="H46" s="38">
        <f t="shared" si="5"/>
        <v>1.9606666666666666</v>
      </c>
      <c r="I46" s="38">
        <f t="shared" si="6"/>
        <v>1.5275252316518995E-3</v>
      </c>
      <c r="J46" s="41">
        <f>(I46/H46)*100</f>
        <v>7.7908461321926192E-2</v>
      </c>
      <c r="K46" s="10">
        <v>2.94</v>
      </c>
      <c r="L46" s="10">
        <v>2.93</v>
      </c>
      <c r="M46" s="10">
        <v>2.93</v>
      </c>
      <c r="N46" s="32">
        <f t="shared" si="7"/>
        <v>2.9333333333333336</v>
      </c>
      <c r="O46" s="33">
        <f t="shared" si="8"/>
        <v>5.7735026918961348E-3</v>
      </c>
      <c r="P46" s="33">
        <f>(O46/N46)*100</f>
        <v>0.19682395540555003</v>
      </c>
      <c r="Q46">
        <v>2.89</v>
      </c>
    </row>
    <row r="47" spans="1:19" x14ac:dyDescent="0.35">
      <c r="A47" s="9">
        <v>17</v>
      </c>
      <c r="B47" s="10" t="s">
        <v>65</v>
      </c>
      <c r="C47" s="27">
        <v>44791</v>
      </c>
      <c r="D47" s="10">
        <v>100</v>
      </c>
      <c r="E47" s="9">
        <v>1.9650000000000001</v>
      </c>
      <c r="F47" s="10">
        <v>1.964</v>
      </c>
      <c r="G47" s="10">
        <v>1.9630000000000001</v>
      </c>
      <c r="H47" s="38">
        <f t="shared" si="5"/>
        <v>1.9640000000000002</v>
      </c>
      <c r="I47" s="38">
        <f t="shared" si="6"/>
        <v>1.0000000000000009E-3</v>
      </c>
      <c r="J47" s="41">
        <f t="shared" ref="J47:J64" si="9">(I47/H47)*100</f>
        <v>5.0916496945010221E-2</v>
      </c>
      <c r="K47" s="10">
        <v>2.93</v>
      </c>
      <c r="L47" s="10">
        <v>2.93</v>
      </c>
      <c r="M47" s="10">
        <v>2.94</v>
      </c>
      <c r="N47" s="32">
        <f t="shared" si="7"/>
        <v>2.9333333333333336</v>
      </c>
      <c r="O47" s="33">
        <f t="shared" si="8"/>
        <v>5.7735026918961348E-3</v>
      </c>
      <c r="P47" s="33">
        <f t="shared" ref="P47:P64" si="10">(O47/N47)*100</f>
        <v>0.19682395540555003</v>
      </c>
      <c r="Q47">
        <v>2.88</v>
      </c>
    </row>
    <row r="48" spans="1:19" x14ac:dyDescent="0.35">
      <c r="A48" s="11"/>
      <c r="B48" s="12"/>
      <c r="C48" s="28"/>
      <c r="D48" s="12"/>
      <c r="E48" s="11"/>
      <c r="F48" s="12"/>
      <c r="G48" s="12"/>
      <c r="H48" s="39">
        <f>AVERAGE(E45:G47)</f>
        <v>1.9644444444444444</v>
      </c>
      <c r="I48" s="39">
        <f>_xlfn.STDEV.S(E45:G47)</f>
        <v>3.6094013046179532E-3</v>
      </c>
      <c r="J48" s="42"/>
      <c r="K48" s="12"/>
      <c r="L48" s="12"/>
      <c r="M48" s="12"/>
      <c r="N48" s="34">
        <f>AVERAGE(K45:M47)</f>
        <v>2.9377777777777778</v>
      </c>
      <c r="O48" s="34">
        <f>_xlfn.STDEV.S(K45:M47)</f>
        <v>1.3017082793177755E-2</v>
      </c>
      <c r="P48" s="35"/>
    </row>
    <row r="49" spans="1:17" x14ac:dyDescent="0.35">
      <c r="A49" s="3">
        <v>18</v>
      </c>
      <c r="B49" s="4" t="s">
        <v>63</v>
      </c>
      <c r="C49" s="26">
        <v>44791</v>
      </c>
      <c r="D49" s="4">
        <v>75</v>
      </c>
      <c r="E49" s="3">
        <v>1.93</v>
      </c>
      <c r="F49" s="4">
        <v>1.929</v>
      </c>
      <c r="G49" s="4">
        <v>1.921</v>
      </c>
      <c r="H49" s="37">
        <f t="shared" si="5"/>
        <v>1.9266666666666667</v>
      </c>
      <c r="I49" s="37">
        <f t="shared" si="6"/>
        <v>4.9328828623162145E-3</v>
      </c>
      <c r="J49" s="40">
        <f t="shared" si="9"/>
        <v>0.25603198247315989</v>
      </c>
      <c r="K49" s="4">
        <v>2.73</v>
      </c>
      <c r="L49" s="4">
        <v>2.8</v>
      </c>
      <c r="M49" s="4">
        <v>2.79</v>
      </c>
      <c r="N49" s="30">
        <f t="shared" si="7"/>
        <v>2.7733333333333334</v>
      </c>
      <c r="O49" s="31">
        <f t="shared" si="8"/>
        <v>3.7859388972001778E-2</v>
      </c>
      <c r="P49" s="31">
        <f t="shared" si="10"/>
        <v>1.3651221985096793</v>
      </c>
      <c r="Q49">
        <v>2.5499999999999998</v>
      </c>
    </row>
    <row r="50" spans="1:17" x14ac:dyDescent="0.35">
      <c r="A50" s="9">
        <v>19</v>
      </c>
      <c r="B50" s="10" t="s">
        <v>64</v>
      </c>
      <c r="C50" s="27">
        <v>44791</v>
      </c>
      <c r="D50" s="10">
        <v>75</v>
      </c>
      <c r="E50" s="9">
        <v>1.9419999999999999</v>
      </c>
      <c r="F50" s="10">
        <v>1.9430000000000001</v>
      </c>
      <c r="G50" s="10">
        <v>1.944</v>
      </c>
      <c r="H50" s="38">
        <f t="shared" si="5"/>
        <v>1.9429999999999998</v>
      </c>
      <c r="I50" s="38">
        <f t="shared" si="6"/>
        <v>1.0000000000000009E-3</v>
      </c>
      <c r="J50" s="41">
        <f t="shared" si="9"/>
        <v>5.1466803911477142E-2</v>
      </c>
      <c r="K50" s="10">
        <v>2.77</v>
      </c>
      <c r="L50" s="10">
        <v>2.81</v>
      </c>
      <c r="M50" s="10">
        <v>2.89</v>
      </c>
      <c r="N50" s="32">
        <f t="shared" si="7"/>
        <v>2.8233333333333337</v>
      </c>
      <c r="O50" s="33">
        <f t="shared" si="8"/>
        <v>6.1101009266077921E-2</v>
      </c>
      <c r="P50" s="33">
        <f t="shared" si="10"/>
        <v>2.1641443659767856</v>
      </c>
      <c r="Q50">
        <v>2.56</v>
      </c>
    </row>
    <row r="51" spans="1:17" x14ac:dyDescent="0.35">
      <c r="A51" s="9">
        <v>20</v>
      </c>
      <c r="B51" s="10" t="s">
        <v>66</v>
      </c>
      <c r="C51" s="27">
        <v>44791</v>
      </c>
      <c r="D51" s="10">
        <v>75</v>
      </c>
      <c r="E51" s="9">
        <v>1.925</v>
      </c>
      <c r="F51" s="10">
        <v>1.9219999999999999</v>
      </c>
      <c r="G51" s="10">
        <v>1.919</v>
      </c>
      <c r="H51" s="38">
        <f t="shared" si="5"/>
        <v>1.9219999999999999</v>
      </c>
      <c r="I51" s="38">
        <f t="shared" si="6"/>
        <v>3.0000000000000027E-3</v>
      </c>
      <c r="J51" s="41">
        <f t="shared" si="9"/>
        <v>0.1560874089490116</v>
      </c>
      <c r="K51" s="10">
        <v>2.87</v>
      </c>
      <c r="L51" s="10">
        <v>2.81</v>
      </c>
      <c r="M51" s="10">
        <v>2.8</v>
      </c>
      <c r="N51" s="32">
        <f t="shared" si="7"/>
        <v>2.8266666666666667</v>
      </c>
      <c r="O51" s="33">
        <f t="shared" si="8"/>
        <v>3.7859388972001938E-2</v>
      </c>
      <c r="P51" s="33">
        <f t="shared" si="10"/>
        <v>1.339365175896295</v>
      </c>
      <c r="Q51">
        <v>2.5499999999999998</v>
      </c>
    </row>
    <row r="52" spans="1:17" x14ac:dyDescent="0.35">
      <c r="A52" s="11"/>
      <c r="B52" s="12"/>
      <c r="C52" s="28"/>
      <c r="D52" s="12"/>
      <c r="E52" s="11"/>
      <c r="F52" s="12"/>
      <c r="G52" s="12"/>
      <c r="H52" s="39">
        <f>AVERAGE(E49:G51)</f>
        <v>1.930555555555556</v>
      </c>
      <c r="I52" s="39">
        <f>_xlfn.STDEV.S(E49:G51)</f>
        <v>9.9888827091811194E-3</v>
      </c>
      <c r="J52" s="42"/>
      <c r="K52" s="12"/>
      <c r="L52" s="12"/>
      <c r="M52" s="12"/>
      <c r="N52" s="34">
        <f>AVERAGE(K49:M51)</f>
        <v>2.8077777777777779</v>
      </c>
      <c r="O52" s="34">
        <f>_xlfn.STDEV.S(K49:M51)</f>
        <v>4.8160610922666353E-2</v>
      </c>
      <c r="P52" s="35"/>
    </row>
    <row r="53" spans="1:17" x14ac:dyDescent="0.35">
      <c r="A53" s="3">
        <v>21</v>
      </c>
      <c r="B53" s="4" t="s">
        <v>67</v>
      </c>
      <c r="C53" s="26">
        <v>44791</v>
      </c>
      <c r="D53" s="4">
        <v>50</v>
      </c>
      <c r="E53" s="3">
        <v>1.7050000000000001</v>
      </c>
      <c r="F53" s="4">
        <v>1.6679999999999999</v>
      </c>
      <c r="G53" s="4">
        <v>1.661</v>
      </c>
      <c r="H53" s="37">
        <f t="shared" si="5"/>
        <v>1.6780000000000002</v>
      </c>
      <c r="I53" s="37">
        <f t="shared" si="6"/>
        <v>2.3643180835073822E-2</v>
      </c>
      <c r="J53" s="40">
        <f t="shared" si="9"/>
        <v>1.4090095849269262</v>
      </c>
      <c r="K53" s="4">
        <v>2.13</v>
      </c>
      <c r="L53" s="4">
        <v>2.15</v>
      </c>
      <c r="M53" s="4">
        <v>2.0699999999999998</v>
      </c>
      <c r="N53" s="30">
        <f t="shared" si="7"/>
        <v>2.1166666666666667</v>
      </c>
      <c r="O53" s="31">
        <f t="shared" si="8"/>
        <v>4.1633319989322688E-2</v>
      </c>
      <c r="P53" s="31">
        <f t="shared" si="10"/>
        <v>1.9669285034325679</v>
      </c>
      <c r="Q53">
        <v>1.81</v>
      </c>
    </row>
    <row r="54" spans="1:17" x14ac:dyDescent="0.35">
      <c r="A54" s="9">
        <v>22</v>
      </c>
      <c r="B54" s="10" t="s">
        <v>68</v>
      </c>
      <c r="C54" s="27">
        <v>44791</v>
      </c>
      <c r="D54" s="10">
        <v>50</v>
      </c>
      <c r="E54" s="9">
        <v>1.7669999999999999</v>
      </c>
      <c r="F54" s="10">
        <v>1.754</v>
      </c>
      <c r="G54" s="10">
        <v>1.7569999999999999</v>
      </c>
      <c r="H54" s="38">
        <f t="shared" si="5"/>
        <v>1.7593333333333332</v>
      </c>
      <c r="I54" s="38">
        <f t="shared" si="6"/>
        <v>6.8068592855540086E-3</v>
      </c>
      <c r="J54" s="41">
        <f t="shared" si="9"/>
        <v>0.38689992149795432</v>
      </c>
      <c r="K54" s="10">
        <v>2.2599999999999998</v>
      </c>
      <c r="L54" s="10">
        <v>2.2000000000000002</v>
      </c>
      <c r="M54" s="10">
        <v>2.2599999999999998</v>
      </c>
      <c r="N54" s="32">
        <f t="shared" si="7"/>
        <v>2.2399999999999998</v>
      </c>
      <c r="O54" s="33">
        <f t="shared" si="8"/>
        <v>3.4641016151377317E-2</v>
      </c>
      <c r="P54" s="33">
        <f t="shared" si="10"/>
        <v>1.5464739353293446</v>
      </c>
      <c r="Q54">
        <v>1.82</v>
      </c>
    </row>
    <row r="55" spans="1:17" x14ac:dyDescent="0.35">
      <c r="A55" s="9">
        <v>23</v>
      </c>
      <c r="B55" s="10" t="s">
        <v>69</v>
      </c>
      <c r="C55" s="27">
        <v>44791</v>
      </c>
      <c r="D55" s="10">
        <v>50</v>
      </c>
      <c r="E55" s="9">
        <v>1.8260000000000001</v>
      </c>
      <c r="F55" s="10">
        <v>1.8320000000000001</v>
      </c>
      <c r="G55" s="10">
        <v>1.7909999999999999</v>
      </c>
      <c r="H55" s="38">
        <f t="shared" si="5"/>
        <v>1.8163333333333334</v>
      </c>
      <c r="I55" s="38">
        <f t="shared" si="6"/>
        <v>2.2143471573656578E-2</v>
      </c>
      <c r="J55" s="41">
        <f t="shared" si="9"/>
        <v>1.2191303857766516</v>
      </c>
      <c r="K55" s="10">
        <v>2.4500000000000002</v>
      </c>
      <c r="L55" s="10">
        <v>2.42</v>
      </c>
      <c r="M55" s="10">
        <v>2.5099999999999998</v>
      </c>
      <c r="N55" s="32">
        <f t="shared" si="7"/>
        <v>2.46</v>
      </c>
      <c r="O55" s="33">
        <f t="shared" si="8"/>
        <v>4.5825756949558295E-2</v>
      </c>
      <c r="P55" s="33">
        <f t="shared" si="10"/>
        <v>1.8628356483560284</v>
      </c>
      <c r="Q55">
        <v>1.84</v>
      </c>
    </row>
    <row r="56" spans="1:17" x14ac:dyDescent="0.35">
      <c r="A56" s="11"/>
      <c r="B56" s="12"/>
      <c r="C56" s="28"/>
      <c r="D56" s="12"/>
      <c r="E56" s="11"/>
      <c r="F56" s="12"/>
      <c r="G56" s="12"/>
      <c r="H56" s="39">
        <f>AVERAGE(E53:G55)</f>
        <v>1.7512222222222222</v>
      </c>
      <c r="I56" s="39">
        <f>_xlfn.STDEV.S(E53:G55)</f>
        <v>6.2441528203948098E-2</v>
      </c>
      <c r="J56" s="42"/>
      <c r="K56" s="12"/>
      <c r="L56" s="12"/>
      <c r="M56" s="12"/>
      <c r="N56" s="34">
        <f>AVERAGE(K53:M55)</f>
        <v>2.2722222222222217</v>
      </c>
      <c r="O56" s="34">
        <f>_xlfn.STDEV.S(K53:M55)</f>
        <v>0.15473992517913548</v>
      </c>
      <c r="P56" s="35"/>
    </row>
    <row r="57" spans="1:17" x14ac:dyDescent="0.35">
      <c r="A57" s="3">
        <v>24</v>
      </c>
      <c r="B57" s="4" t="s">
        <v>70</v>
      </c>
      <c r="C57" s="26">
        <v>44791</v>
      </c>
      <c r="D57" s="4">
        <v>25</v>
      </c>
      <c r="E57" s="3">
        <v>1.135</v>
      </c>
      <c r="F57" s="4">
        <v>1.0549999999999999</v>
      </c>
      <c r="G57" s="4">
        <v>0.876</v>
      </c>
      <c r="H57" s="37">
        <f t="shared" si="5"/>
        <v>1.022</v>
      </c>
      <c r="I57" s="37">
        <f t="shared" si="6"/>
        <v>0.13261598696989832</v>
      </c>
      <c r="J57" s="40">
        <f t="shared" si="9"/>
        <v>12.976123969657369</v>
      </c>
      <c r="K57" s="4">
        <v>1.1200000000000001</v>
      </c>
      <c r="L57" s="4">
        <v>1.08</v>
      </c>
      <c r="M57" s="4">
        <v>1.02</v>
      </c>
      <c r="N57" s="30">
        <f t="shared" si="7"/>
        <v>1.0733333333333335</v>
      </c>
      <c r="O57" s="31">
        <f t="shared" si="8"/>
        <v>5.0332229568471713E-2</v>
      </c>
      <c r="P57" s="31">
        <f t="shared" si="10"/>
        <v>4.689338158553265</v>
      </c>
      <c r="Q57">
        <v>0.91</v>
      </c>
    </row>
    <row r="58" spans="1:17" x14ac:dyDescent="0.35">
      <c r="A58" s="9">
        <v>25</v>
      </c>
      <c r="B58" s="10" t="s">
        <v>71</v>
      </c>
      <c r="C58" s="27">
        <v>44791</v>
      </c>
      <c r="D58" s="10">
        <v>25</v>
      </c>
      <c r="E58" s="9">
        <v>1.2929999999999999</v>
      </c>
      <c r="F58" s="10">
        <v>1.292</v>
      </c>
      <c r="G58" s="10">
        <v>1.204</v>
      </c>
      <c r="H58" s="38">
        <f t="shared" si="5"/>
        <v>1.2629999999999999</v>
      </c>
      <c r="I58" s="38">
        <f t="shared" si="6"/>
        <v>5.1097945164164882E-2</v>
      </c>
      <c r="J58" s="41">
        <f t="shared" si="9"/>
        <v>4.0457597121270696</v>
      </c>
      <c r="K58" s="10">
        <v>1.52</v>
      </c>
      <c r="L58" s="10">
        <v>1.27</v>
      </c>
      <c r="M58" s="10">
        <v>1.28</v>
      </c>
      <c r="N58" s="32">
        <f t="shared" si="7"/>
        <v>1.3566666666666667</v>
      </c>
      <c r="O58" s="33">
        <f t="shared" si="8"/>
        <v>0.14153915830374764</v>
      </c>
      <c r="P58" s="33">
        <f t="shared" si="10"/>
        <v>10.43286179143103</v>
      </c>
      <c r="Q58">
        <v>0.9</v>
      </c>
    </row>
    <row r="59" spans="1:17" x14ac:dyDescent="0.35">
      <c r="A59" s="9">
        <v>26</v>
      </c>
      <c r="B59" s="10" t="s">
        <v>72</v>
      </c>
      <c r="C59" s="27">
        <v>44791</v>
      </c>
      <c r="D59" s="10">
        <v>25</v>
      </c>
      <c r="E59" s="9">
        <v>1.131</v>
      </c>
      <c r="F59" s="10">
        <v>0.97499999999999998</v>
      </c>
      <c r="G59" s="10">
        <v>1.0429999999999999</v>
      </c>
      <c r="H59" s="38">
        <f t="shared" si="5"/>
        <v>1.0496666666666667</v>
      </c>
      <c r="I59" s="38">
        <f t="shared" si="6"/>
        <v>7.8213383338999826E-2</v>
      </c>
      <c r="J59" s="41">
        <f t="shared" si="9"/>
        <v>7.4512591304223381</v>
      </c>
      <c r="K59" s="10">
        <v>1.17</v>
      </c>
      <c r="L59" s="10">
        <v>1.1200000000000001</v>
      </c>
      <c r="M59" s="10">
        <v>1.1299999999999999</v>
      </c>
      <c r="N59" s="32">
        <f t="shared" si="7"/>
        <v>1.1399999999999999</v>
      </c>
      <c r="O59" s="33">
        <f t="shared" si="8"/>
        <v>2.6457513110645845E-2</v>
      </c>
      <c r="P59" s="33">
        <f t="shared" si="10"/>
        <v>2.3208344833899863</v>
      </c>
      <c r="Q59">
        <v>0.9</v>
      </c>
    </row>
    <row r="60" spans="1:17" x14ac:dyDescent="0.35">
      <c r="A60" s="11"/>
      <c r="B60" s="12"/>
      <c r="C60" s="28"/>
      <c r="D60" s="12"/>
      <c r="E60" s="11"/>
      <c r="F60" s="12"/>
      <c r="G60" s="12"/>
      <c r="H60" s="39">
        <f>AVERAGE(E57:G59)</f>
        <v>1.1115555555555554</v>
      </c>
      <c r="I60" s="39">
        <f>_xlfn.STDEV.S(E57:G59)</f>
        <v>0.14008400257623235</v>
      </c>
      <c r="J60" s="42"/>
      <c r="K60" s="12"/>
      <c r="L60" s="12"/>
      <c r="M60" s="12"/>
      <c r="N60" s="34">
        <f>AVERAGE(K57:M59)</f>
        <v>1.1900000000000002</v>
      </c>
      <c r="O60" s="34">
        <f>_xlfn.STDEV.S(K57:M59)</f>
        <v>0.14924811556599166</v>
      </c>
      <c r="P60" s="35"/>
    </row>
    <row r="61" spans="1:17" x14ac:dyDescent="0.35">
      <c r="A61" s="3">
        <v>27</v>
      </c>
      <c r="B61" s="4" t="s">
        <v>73</v>
      </c>
      <c r="C61" s="26">
        <v>44791</v>
      </c>
      <c r="D61" s="4">
        <v>10</v>
      </c>
      <c r="E61" s="3">
        <v>0.35599999999999998</v>
      </c>
      <c r="F61" s="4">
        <v>0.35699999999999998</v>
      </c>
      <c r="G61" s="4">
        <v>0.35499999999999998</v>
      </c>
      <c r="H61" s="37">
        <f t="shared" si="5"/>
        <v>0.35600000000000004</v>
      </c>
      <c r="I61" s="37">
        <f t="shared" si="6"/>
        <v>1.0000000000000009E-3</v>
      </c>
      <c r="J61" s="40">
        <f t="shared" si="9"/>
        <v>0.28089887640449457</v>
      </c>
      <c r="K61" s="4">
        <v>0.37</v>
      </c>
      <c r="L61" s="4">
        <v>0.38</v>
      </c>
      <c r="M61" s="4">
        <v>0.38</v>
      </c>
      <c r="N61" s="30">
        <f t="shared" si="7"/>
        <v>0.37666666666666665</v>
      </c>
      <c r="O61" s="31">
        <f t="shared" si="8"/>
        <v>5.7735026918962623E-3</v>
      </c>
      <c r="P61" s="31">
        <f t="shared" si="10"/>
        <v>1.5327883252821937</v>
      </c>
      <c r="Q61">
        <v>0.35</v>
      </c>
    </row>
    <row r="62" spans="1:17" x14ac:dyDescent="0.35">
      <c r="A62" s="9">
        <v>28</v>
      </c>
      <c r="B62" s="10" t="s">
        <v>74</v>
      </c>
      <c r="C62" s="27">
        <v>44791</v>
      </c>
      <c r="D62" s="10">
        <v>10</v>
      </c>
      <c r="E62" s="9">
        <v>0.315</v>
      </c>
      <c r="F62" s="10">
        <v>0.34300000000000003</v>
      </c>
      <c r="G62" s="10">
        <v>0.33</v>
      </c>
      <c r="H62" s="38">
        <f t="shared" si="5"/>
        <v>0.32933333333333331</v>
      </c>
      <c r="I62" s="38">
        <f t="shared" si="6"/>
        <v>1.4011899704655814E-2</v>
      </c>
      <c r="J62" s="41">
        <f t="shared" si="9"/>
        <v>4.2546254163934663</v>
      </c>
      <c r="K62" s="10">
        <v>0.37</v>
      </c>
      <c r="L62" s="10">
        <v>0.38</v>
      </c>
      <c r="M62" s="10">
        <v>0.38</v>
      </c>
      <c r="N62" s="32">
        <f t="shared" si="7"/>
        <v>0.37666666666666665</v>
      </c>
      <c r="O62" s="33">
        <f t="shared" si="8"/>
        <v>5.7735026918962623E-3</v>
      </c>
      <c r="P62" s="33">
        <f t="shared" si="10"/>
        <v>1.5327883252821937</v>
      </c>
      <c r="Q62">
        <v>0.36</v>
      </c>
    </row>
    <row r="63" spans="1:17" x14ac:dyDescent="0.35">
      <c r="A63" s="9">
        <v>29</v>
      </c>
      <c r="B63" s="10" t="s">
        <v>75</v>
      </c>
      <c r="C63" s="27">
        <v>44791</v>
      </c>
      <c r="D63" s="10">
        <v>10</v>
      </c>
      <c r="E63" s="9">
        <v>0.32600000000000001</v>
      </c>
      <c r="F63" s="10">
        <v>0.32100000000000001</v>
      </c>
      <c r="G63" s="10">
        <v>0.32100000000000001</v>
      </c>
      <c r="H63" s="38">
        <f t="shared" si="5"/>
        <v>0.32266666666666666</v>
      </c>
      <c r="I63" s="38">
        <f t="shared" si="6"/>
        <v>2.8867513459481312E-3</v>
      </c>
      <c r="J63" s="41">
        <f t="shared" si="9"/>
        <v>0.89465434275252009</v>
      </c>
      <c r="K63" s="10">
        <v>0.35</v>
      </c>
      <c r="L63" s="10">
        <v>0.37</v>
      </c>
      <c r="M63" s="10">
        <v>0.37</v>
      </c>
      <c r="N63" s="32">
        <f t="shared" si="7"/>
        <v>0.36333333333333329</v>
      </c>
      <c r="O63" s="33">
        <f t="shared" si="8"/>
        <v>1.1547005383792525E-2</v>
      </c>
      <c r="P63" s="33">
        <f t="shared" si="10"/>
        <v>3.1780748762731723</v>
      </c>
      <c r="Q63">
        <v>0.34</v>
      </c>
    </row>
    <row r="64" spans="1:17" x14ac:dyDescent="0.35">
      <c r="A64" s="11">
        <v>30</v>
      </c>
      <c r="B64" s="12" t="s">
        <v>89</v>
      </c>
      <c r="C64" s="28">
        <v>44791</v>
      </c>
      <c r="D64" s="12">
        <v>10</v>
      </c>
      <c r="E64" s="11">
        <v>0.32600000000000001</v>
      </c>
      <c r="F64" s="12">
        <v>0.32900000000000001</v>
      </c>
      <c r="G64" s="12">
        <v>0.33</v>
      </c>
      <c r="H64" s="39">
        <f t="shared" si="5"/>
        <v>0.32833333333333337</v>
      </c>
      <c r="I64" s="39">
        <f t="shared" si="6"/>
        <v>2.0816659994661348E-3</v>
      </c>
      <c r="J64" s="42">
        <f t="shared" si="9"/>
        <v>0.63400994907598007</v>
      </c>
      <c r="K64" s="12">
        <v>0.36</v>
      </c>
      <c r="L64" s="12">
        <v>0.36</v>
      </c>
      <c r="M64" s="12">
        <v>0.36</v>
      </c>
      <c r="N64" s="34">
        <f t="shared" si="7"/>
        <v>0.36000000000000004</v>
      </c>
      <c r="O64" s="35">
        <f t="shared" si="8"/>
        <v>6.7986997775525911E-17</v>
      </c>
      <c r="P64" s="35">
        <f t="shared" si="10"/>
        <v>1.8885277159868308E-14</v>
      </c>
      <c r="Q64">
        <v>0.34</v>
      </c>
    </row>
    <row r="65" spans="1:16" x14ac:dyDescent="0.35">
      <c r="A65" t="s">
        <v>149</v>
      </c>
      <c r="H65" s="39">
        <f>AVERAGE(E61:G64)</f>
        <v>0.33408333333333334</v>
      </c>
      <c r="I65" s="39">
        <f>_xlfn.STDEV.S(E61:G64)</f>
        <v>1.4829076678995049E-2</v>
      </c>
      <c r="J65" s="43">
        <f>AVERAGE(J45:J64)</f>
        <v>2.135881838246712</v>
      </c>
      <c r="N65" s="34">
        <f>AVERAGE(K61:M64)</f>
        <v>0.3691666666666667</v>
      </c>
      <c r="O65" s="34">
        <f>_xlfn.STDEV.S(K61:M64)</f>
        <v>9.9620491989562271E-3</v>
      </c>
      <c r="P65" s="44">
        <f>AVERAGE(P45:P64)</f>
        <v>2.1894782147436906</v>
      </c>
    </row>
    <row r="66" spans="1:16" x14ac:dyDescent="0.35">
      <c r="A66" t="s">
        <v>150</v>
      </c>
    </row>
    <row r="67" spans="1:16" x14ac:dyDescent="0.35">
      <c r="A67" s="3"/>
      <c r="B67" s="45" t="s">
        <v>128</v>
      </c>
      <c r="C67" s="26">
        <v>44792</v>
      </c>
      <c r="D67" s="45">
        <v>5</v>
      </c>
      <c r="E67" s="46">
        <v>0.19400000000000001</v>
      </c>
      <c r="F67" s="45">
        <v>0.19500000000000001</v>
      </c>
      <c r="G67" s="45">
        <v>0.193</v>
      </c>
      <c r="H67" s="37">
        <f>AVERAGE(E67:G67)</f>
        <v>0.19400000000000003</v>
      </c>
      <c r="I67" s="37">
        <f>_xlfn.STDEV.S(E67:G67)</f>
        <v>1.0000000000000009E-3</v>
      </c>
      <c r="J67" s="40">
        <f>(I67/H67)*100</f>
        <v>0.51546391752577359</v>
      </c>
      <c r="K67" s="45">
        <v>0.19</v>
      </c>
      <c r="L67" s="45">
        <v>0.19</v>
      </c>
      <c r="M67" s="45">
        <v>0.2</v>
      </c>
      <c r="N67" s="37">
        <f>AVERAGE(K67:M67)</f>
        <v>0.19333333333333336</v>
      </c>
      <c r="O67" s="37">
        <f>_xlfn.STDEV.S(K67:M67)</f>
        <v>5.7735026918962623E-3</v>
      </c>
      <c r="P67" s="40">
        <f>(O67/N67)*100</f>
        <v>2.9862944958084112</v>
      </c>
    </row>
    <row r="68" spans="1:16" x14ac:dyDescent="0.35">
      <c r="A68" s="9"/>
      <c r="B68" s="14" t="s">
        <v>129</v>
      </c>
      <c r="C68" s="27">
        <v>44792</v>
      </c>
      <c r="D68" s="14">
        <v>5</v>
      </c>
      <c r="E68" s="29">
        <v>0.193</v>
      </c>
      <c r="F68" s="14">
        <v>0.193</v>
      </c>
      <c r="G68" s="14">
        <v>0.191</v>
      </c>
      <c r="H68" s="38">
        <f>AVERAGE(E68:G68)</f>
        <v>0.19233333333333333</v>
      </c>
      <c r="I68" s="38">
        <f>_xlfn.STDEV.S(E68:G68)</f>
        <v>1.1547005383792527E-3</v>
      </c>
      <c r="J68" s="41">
        <f>(I68/H68)*100</f>
        <v>0.60036423139302564</v>
      </c>
      <c r="K68" s="14">
        <v>0.19</v>
      </c>
      <c r="L68" s="14">
        <v>0.19</v>
      </c>
      <c r="M68" s="14">
        <v>0.19</v>
      </c>
      <c r="N68" s="38">
        <f>AVERAGE(K68:M68)</f>
        <v>0.19000000000000003</v>
      </c>
      <c r="O68" s="38">
        <f>_xlfn.STDEV.S(K68:M68)</f>
        <v>3.3993498887762956E-17</v>
      </c>
      <c r="P68" s="41">
        <f>(O68/N68)*100</f>
        <v>1.7891315204085763E-14</v>
      </c>
    </row>
    <row r="69" spans="1:16" x14ac:dyDescent="0.35">
      <c r="A69" s="9"/>
      <c r="B69" s="14" t="s">
        <v>130</v>
      </c>
      <c r="C69" s="27">
        <v>44792</v>
      </c>
      <c r="D69" s="14">
        <v>5</v>
      </c>
      <c r="E69" s="29">
        <v>0.19900000000000001</v>
      </c>
      <c r="F69" s="14">
        <v>0.19600000000000001</v>
      </c>
      <c r="G69" s="14">
        <v>0.192</v>
      </c>
      <c r="H69" s="38">
        <f>AVERAGE(E69:G69)</f>
        <v>0.19566666666666666</v>
      </c>
      <c r="I69" s="38">
        <f>_xlfn.STDEV.S(E69:G69)</f>
        <v>3.5118845842842497E-3</v>
      </c>
      <c r="J69" s="41">
        <f>(I69/H69)*100</f>
        <v>1.7948302815762776</v>
      </c>
      <c r="K69" s="14">
        <v>0.19</v>
      </c>
      <c r="L69" s="14">
        <v>0.19</v>
      </c>
      <c r="M69" s="14">
        <v>0.19</v>
      </c>
      <c r="N69" s="38">
        <f>AVERAGE(K69:M69)</f>
        <v>0.19000000000000003</v>
      </c>
      <c r="O69" s="38">
        <f>_xlfn.STDEV.S(K69:M69)</f>
        <v>3.3993498887762956E-17</v>
      </c>
      <c r="P69" s="41">
        <f>(O69/N69)*100</f>
        <v>1.7891315204085763E-14</v>
      </c>
    </row>
    <row r="70" spans="1:16" x14ac:dyDescent="0.35">
      <c r="A70" s="11"/>
      <c r="B70" s="12"/>
      <c r="C70" s="12"/>
      <c r="D70" s="12"/>
      <c r="E70" s="12"/>
      <c r="F70" s="12"/>
      <c r="G70" s="12"/>
      <c r="H70" s="39">
        <f>AVERAGE(E67:G69)</f>
        <v>0.19400000000000003</v>
      </c>
      <c r="I70" s="39">
        <f>_xlfn.STDEV.S(E67:G69)</f>
        <v>2.3979157616563617E-3</v>
      </c>
      <c r="J70" s="42"/>
      <c r="K70" s="12"/>
      <c r="L70" s="12"/>
      <c r="M70" s="12"/>
      <c r="N70" s="39">
        <f>AVERAGE(K67:M69)</f>
        <v>0.19111111111111109</v>
      </c>
      <c r="O70" s="39">
        <f>_xlfn.STDEV.S(K67:M69)</f>
        <v>3.3333333333333366E-3</v>
      </c>
      <c r="P70" s="42"/>
    </row>
    <row r="71" spans="1:16" x14ac:dyDescent="0.35">
      <c r="A71" s="3"/>
      <c r="B71" s="4" t="s">
        <v>131</v>
      </c>
      <c r="C71" s="26">
        <v>44792</v>
      </c>
      <c r="D71" s="4">
        <v>40</v>
      </c>
      <c r="E71" s="4">
        <v>1.32</v>
      </c>
      <c r="F71" s="4">
        <v>1.3180000000000001</v>
      </c>
      <c r="G71" s="4">
        <v>1.3089999999999999</v>
      </c>
      <c r="H71" s="37">
        <f>AVERAGE(E71:G71)</f>
        <v>1.3156666666666668</v>
      </c>
      <c r="I71" s="37">
        <f>_xlfn.STDEV.S(E71:G71)</f>
        <v>5.8594652770823834E-3</v>
      </c>
      <c r="J71" s="40">
        <f>(I71/H71)*100</f>
        <v>0.44536092807821509</v>
      </c>
      <c r="K71" s="4">
        <v>1.57</v>
      </c>
      <c r="L71" s="4">
        <v>1.57</v>
      </c>
      <c r="M71" s="4">
        <v>1.57</v>
      </c>
      <c r="N71" s="37">
        <f>AVERAGE(K71:M71)</f>
        <v>1.57</v>
      </c>
      <c r="O71" s="37">
        <f>_xlfn.STDEV.S(K71:M71)</f>
        <v>0</v>
      </c>
      <c r="P71" s="40">
        <f>(O71/N71)*100</f>
        <v>0</v>
      </c>
    </row>
    <row r="72" spans="1:16" x14ac:dyDescent="0.35">
      <c r="A72" s="9"/>
      <c r="B72" s="10" t="s">
        <v>132</v>
      </c>
      <c r="C72" s="27">
        <v>44792</v>
      </c>
      <c r="D72" s="10">
        <v>40</v>
      </c>
      <c r="E72" s="10">
        <v>1.329</v>
      </c>
      <c r="F72" s="10">
        <v>1.3280000000000001</v>
      </c>
      <c r="G72" s="10">
        <v>1.3160000000000001</v>
      </c>
      <c r="H72" s="38">
        <f>AVERAGE(E72:G72)</f>
        <v>1.3243333333333334</v>
      </c>
      <c r="I72" s="38">
        <f>_xlfn.STDEV.S(E72:G72)</f>
        <v>7.2341781380702054E-3</v>
      </c>
      <c r="J72" s="41">
        <f>(I72/H72)*100</f>
        <v>0.54625055157841973</v>
      </c>
      <c r="K72" s="10">
        <v>1.58</v>
      </c>
      <c r="L72" s="10">
        <v>1.58</v>
      </c>
      <c r="M72" s="10">
        <v>1.59</v>
      </c>
      <c r="N72" s="38">
        <f>AVERAGE(K72:M72)</f>
        <v>1.5833333333333333</v>
      </c>
      <c r="O72" s="38">
        <f>_xlfn.STDEV.S(K72:M72)</f>
        <v>5.7735026918962632E-3</v>
      </c>
      <c r="P72" s="41">
        <f>(O72/N72)*100</f>
        <v>0.36464227527765875</v>
      </c>
    </row>
    <row r="73" spans="1:16" x14ac:dyDescent="0.35">
      <c r="A73" s="9"/>
      <c r="B73" s="10" t="s">
        <v>133</v>
      </c>
      <c r="C73" s="27">
        <v>44792</v>
      </c>
      <c r="D73" s="10">
        <v>40</v>
      </c>
      <c r="E73" s="10">
        <v>1.373</v>
      </c>
      <c r="F73" s="10">
        <v>1.369</v>
      </c>
      <c r="G73" s="10">
        <v>1.359</v>
      </c>
      <c r="H73" s="38">
        <f>AVERAGE(E73:G73)</f>
        <v>1.367</v>
      </c>
      <c r="I73" s="38">
        <f>_xlfn.STDEV.S(E73:G73)</f>
        <v>7.2111025509279851E-3</v>
      </c>
      <c r="J73" s="41">
        <f>(I73/H73)*100</f>
        <v>0.52751298836342242</v>
      </c>
      <c r="K73" s="10">
        <v>1.65</v>
      </c>
      <c r="L73" s="10">
        <v>1.64</v>
      </c>
      <c r="M73" s="10">
        <v>1.65</v>
      </c>
      <c r="N73" s="38">
        <f>AVERAGE(K73:M73)</f>
        <v>1.6466666666666665</v>
      </c>
      <c r="O73" s="38">
        <f>_xlfn.STDEV.S(K73:M73)</f>
        <v>5.7735026918962632E-3</v>
      </c>
      <c r="P73" s="41">
        <f>(O73/N73)*100</f>
        <v>0.35061757238236418</v>
      </c>
    </row>
    <row r="74" spans="1:16" x14ac:dyDescent="0.35">
      <c r="A74" s="11"/>
      <c r="B74" s="12"/>
      <c r="C74" s="12"/>
      <c r="D74" s="12"/>
      <c r="E74" s="12"/>
      <c r="F74" s="12"/>
      <c r="G74" s="12"/>
      <c r="H74" s="39">
        <f>AVERAGE(E71:G73)</f>
        <v>1.3356666666666666</v>
      </c>
      <c r="I74" s="39">
        <f>_xlfn.STDEV.S(E71:G73)</f>
        <v>2.4515301344262514E-2</v>
      </c>
      <c r="J74" s="42"/>
      <c r="K74" s="12"/>
      <c r="L74" s="12"/>
      <c r="M74" s="12"/>
      <c r="N74" s="39">
        <f>AVERAGE(K71:M73)</f>
        <v>1.6000000000000003</v>
      </c>
      <c r="O74" s="39">
        <f>_xlfn.STDEV.S(K71:M73)</f>
        <v>3.5707142142714178E-2</v>
      </c>
      <c r="P74" s="42"/>
    </row>
  </sheetData>
  <phoneticPr fontId="4" type="noConversion"/>
  <pageMargins left="0.7" right="0.7" top="0.75" bottom="0.75" header="0.3" footer="0.3"/>
  <pageSetup paperSize="9" orientation="portrait" r:id="rId1"/>
  <ignoredErrors>
    <ignoredError sqref="H45:O47 H49:O51 H53:O55 H57:O59 H61:O65 K4:M15 H21:P23 H25:P27 P24 H29:P31 P28 H33:P35 P32 H37:P40 P36 H67:I69 H71:I74" formulaRange="1"/>
    <ignoredError sqref="H48:O48 H52:O52 H56:O56 H60:O60 H24:O24 H28:O28 H32:O32 H36:O36 H70:I70" formula="1" formulaRange="1"/>
    <ignoredError sqref="N70:O70" formula="1"/>
  </ignoredError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D49DA-C2A0-417E-99A6-B8BE4D1A6FEA}">
  <dimension ref="A2:U34"/>
  <sheetViews>
    <sheetView topLeftCell="A16" zoomScale="55" zoomScaleNormal="55" workbookViewId="0">
      <selection activeCell="T45" sqref="T45"/>
    </sheetView>
  </sheetViews>
  <sheetFormatPr baseColWidth="10" defaultRowHeight="14.5" x14ac:dyDescent="0.35"/>
  <cols>
    <col min="2" max="2" width="34.453125" bestFit="1" customWidth="1"/>
    <col min="4" max="4" width="15.1796875" bestFit="1" customWidth="1"/>
    <col min="5" max="5" width="13.54296875" bestFit="1" customWidth="1"/>
    <col min="6" max="6" width="16.54296875" bestFit="1" customWidth="1"/>
    <col min="15" max="15" width="14.54296875" bestFit="1" customWidth="1"/>
    <col min="16" max="16" width="13.1796875" bestFit="1" customWidth="1"/>
    <col min="17" max="17" width="19.453125" bestFit="1" customWidth="1"/>
    <col min="18" max="18" width="20.453125" bestFit="1" customWidth="1"/>
    <col min="19" max="19" width="16.1796875" bestFit="1" customWidth="1"/>
    <col min="20" max="20" width="17.26953125" bestFit="1" customWidth="1"/>
    <col min="21" max="21" width="21.7265625" bestFit="1" customWidth="1"/>
  </cols>
  <sheetData>
    <row r="2" spans="1:21" x14ac:dyDescent="0.35">
      <c r="A2" s="16" t="s">
        <v>77</v>
      </c>
      <c r="G2" s="3" t="s">
        <v>87</v>
      </c>
      <c r="H2" s="4"/>
      <c r="I2" s="4"/>
      <c r="J2" s="4"/>
      <c r="K2" s="4"/>
      <c r="L2" s="4"/>
      <c r="M2" s="5"/>
      <c r="N2" t="s">
        <v>166</v>
      </c>
      <c r="S2" t="s">
        <v>170</v>
      </c>
    </row>
    <row r="3" spans="1:21" x14ac:dyDescent="0.35">
      <c r="A3" s="16" t="s">
        <v>88</v>
      </c>
      <c r="B3" s="16" t="s">
        <v>92</v>
      </c>
      <c r="C3" t="s">
        <v>116</v>
      </c>
      <c r="D3" t="s">
        <v>90</v>
      </c>
      <c r="E3" t="s">
        <v>46</v>
      </c>
      <c r="F3" t="s">
        <v>153</v>
      </c>
      <c r="G3" s="9" t="s">
        <v>125</v>
      </c>
      <c r="H3" s="10" t="s">
        <v>106</v>
      </c>
      <c r="I3" s="10" t="s">
        <v>107</v>
      </c>
      <c r="J3" s="10" t="s">
        <v>108</v>
      </c>
      <c r="K3" s="10" t="s">
        <v>104</v>
      </c>
      <c r="L3" s="10" t="s">
        <v>105</v>
      </c>
      <c r="M3" s="8" t="s">
        <v>111</v>
      </c>
      <c r="O3" s="20" t="s">
        <v>91</v>
      </c>
      <c r="P3" s="25" t="s">
        <v>167</v>
      </c>
      <c r="Q3" s="25" t="s">
        <v>168</v>
      </c>
      <c r="R3" s="25" t="s">
        <v>169</v>
      </c>
      <c r="T3" t="s">
        <v>171</v>
      </c>
      <c r="U3" t="s">
        <v>172</v>
      </c>
    </row>
    <row r="4" spans="1:21" x14ac:dyDescent="0.35">
      <c r="A4">
        <v>1</v>
      </c>
      <c r="B4" t="s">
        <v>94</v>
      </c>
      <c r="C4" t="s">
        <v>117</v>
      </c>
      <c r="D4" s="17">
        <v>44791</v>
      </c>
      <c r="E4" s="17">
        <v>44798</v>
      </c>
      <c r="F4" s="20">
        <v>10</v>
      </c>
      <c r="G4" s="9">
        <v>0.1</v>
      </c>
      <c r="H4" s="10">
        <v>1.097</v>
      </c>
      <c r="I4" s="10">
        <v>1.0940000000000001</v>
      </c>
      <c r="J4" s="10"/>
      <c r="K4" s="10">
        <f>AVERAGE(H4:I4)</f>
        <v>1.0954999999999999</v>
      </c>
      <c r="L4" s="10">
        <f>_xlfn.STDEV.S(H4:I4)</f>
        <v>2.1213203435595661E-3</v>
      </c>
      <c r="M4" s="8">
        <f>(L4/K4)*100</f>
        <v>0.1936394654093625</v>
      </c>
      <c r="O4">
        <f>4.7134*K4-0.235</f>
        <v>4.9285296999999995</v>
      </c>
      <c r="P4">
        <f>O4*0.04</f>
        <v>0.19714118799999999</v>
      </c>
      <c r="Q4">
        <f>F4*0.04</f>
        <v>0.4</v>
      </c>
      <c r="R4">
        <f>Q4-P4</f>
        <v>0.20285881200000003</v>
      </c>
      <c r="T4">
        <f>R4-$R$15</f>
        <v>0.15161436666666669</v>
      </c>
      <c r="U4" s="15">
        <f>T4/G4</f>
        <v>1.5161436666666668</v>
      </c>
    </row>
    <row r="5" spans="1:21" x14ac:dyDescent="0.35">
      <c r="A5">
        <v>2</v>
      </c>
      <c r="B5" t="s">
        <v>95</v>
      </c>
      <c r="C5" t="s">
        <v>117</v>
      </c>
      <c r="D5" s="17">
        <v>44791</v>
      </c>
      <c r="E5" s="17">
        <v>44798</v>
      </c>
      <c r="F5" s="20">
        <v>10</v>
      </c>
      <c r="G5" s="9">
        <v>0.1</v>
      </c>
      <c r="H5" s="10">
        <v>1.145</v>
      </c>
      <c r="I5" s="10">
        <v>1.155</v>
      </c>
      <c r="J5" s="10"/>
      <c r="K5" s="10">
        <f t="shared" ref="K5:K14" si="0">AVERAGE(H5:I5)</f>
        <v>1.1499999999999999</v>
      </c>
      <c r="L5" s="10">
        <f t="shared" ref="L5:L14" si="1">_xlfn.STDEV.S(H5:I5)</f>
        <v>7.0710678118654814E-3</v>
      </c>
      <c r="M5" s="8">
        <f t="shared" ref="M5:M14" si="2">(L5/K5)*100</f>
        <v>0.61487546190134623</v>
      </c>
      <c r="O5">
        <f t="shared" ref="O5:O14" si="3">4.7134*K5-0.235</f>
        <v>5.1854099999999992</v>
      </c>
      <c r="P5">
        <f t="shared" ref="P5:P15" si="4">O5*0.04</f>
        <v>0.20741639999999997</v>
      </c>
      <c r="Q5">
        <f t="shared" ref="Q5:Q15" si="5">F5*0.04</f>
        <v>0.4</v>
      </c>
      <c r="R5">
        <f t="shared" ref="R5:R15" si="6">Q5-P5</f>
        <v>0.19258360000000005</v>
      </c>
      <c r="T5">
        <f t="shared" ref="T5:T15" si="7">R5-$R$15</f>
        <v>0.14133915466666672</v>
      </c>
      <c r="U5" s="15">
        <f t="shared" ref="U5:U15" si="8">T5/G5</f>
        <v>1.4133915466666671</v>
      </c>
    </row>
    <row r="6" spans="1:21" x14ac:dyDescent="0.35">
      <c r="A6">
        <v>3</v>
      </c>
      <c r="B6" t="s">
        <v>96</v>
      </c>
      <c r="C6" t="s">
        <v>117</v>
      </c>
      <c r="D6" s="17">
        <v>44791</v>
      </c>
      <c r="E6" s="17">
        <v>44798</v>
      </c>
      <c r="F6" s="20">
        <v>10</v>
      </c>
      <c r="G6" s="9">
        <v>0.1</v>
      </c>
      <c r="H6" s="10">
        <v>0.77200000000000002</v>
      </c>
      <c r="I6" s="10">
        <v>0.72499999999999998</v>
      </c>
      <c r="J6" s="10"/>
      <c r="K6" s="10">
        <f t="shared" si="0"/>
        <v>0.74849999999999994</v>
      </c>
      <c r="L6" s="10">
        <f t="shared" si="1"/>
        <v>3.3234018715767762E-2</v>
      </c>
      <c r="M6" s="8">
        <f t="shared" si="2"/>
        <v>4.4400826607572164</v>
      </c>
      <c r="O6">
        <f t="shared" si="3"/>
        <v>3.2929798999999997</v>
      </c>
      <c r="P6">
        <f t="shared" si="4"/>
        <v>0.13171919599999998</v>
      </c>
      <c r="Q6">
        <f t="shared" si="5"/>
        <v>0.4</v>
      </c>
      <c r="R6">
        <f t="shared" si="6"/>
        <v>0.26828080400000004</v>
      </c>
      <c r="T6">
        <f t="shared" si="7"/>
        <v>0.21703635866666671</v>
      </c>
      <c r="U6" s="15">
        <f t="shared" si="8"/>
        <v>2.1703635866666668</v>
      </c>
    </row>
    <row r="7" spans="1:21" x14ac:dyDescent="0.35">
      <c r="A7">
        <v>4</v>
      </c>
      <c r="B7" t="s">
        <v>97</v>
      </c>
      <c r="C7" t="s">
        <v>117</v>
      </c>
      <c r="D7" s="17">
        <v>44791</v>
      </c>
      <c r="E7" s="17">
        <v>44798</v>
      </c>
      <c r="F7" s="20">
        <v>10</v>
      </c>
      <c r="G7" s="9">
        <v>0.1</v>
      </c>
      <c r="H7" s="10">
        <v>0.48499999999999999</v>
      </c>
      <c r="I7" s="10">
        <v>0.48399999999999999</v>
      </c>
      <c r="J7" s="10"/>
      <c r="K7" s="10">
        <f t="shared" si="0"/>
        <v>0.48449999999999999</v>
      </c>
      <c r="L7" s="10">
        <f t="shared" si="1"/>
        <v>7.0710678118654816E-4</v>
      </c>
      <c r="M7" s="8">
        <f t="shared" si="2"/>
        <v>0.14594567207152698</v>
      </c>
      <c r="O7">
        <f t="shared" si="3"/>
        <v>2.0486423</v>
      </c>
      <c r="P7">
        <f t="shared" si="4"/>
        <v>8.1945692000000001E-2</v>
      </c>
      <c r="Q7">
        <f t="shared" si="5"/>
        <v>0.4</v>
      </c>
      <c r="R7">
        <f t="shared" si="6"/>
        <v>0.31805430800000001</v>
      </c>
      <c r="T7">
        <f t="shared" si="7"/>
        <v>0.26680986266666668</v>
      </c>
      <c r="U7" s="15">
        <f t="shared" si="8"/>
        <v>2.6680986266666666</v>
      </c>
    </row>
    <row r="8" spans="1:21" x14ac:dyDescent="0.35">
      <c r="A8">
        <v>5</v>
      </c>
      <c r="B8" t="s">
        <v>98</v>
      </c>
      <c r="C8" t="s">
        <v>117</v>
      </c>
      <c r="D8" s="17">
        <v>44791</v>
      </c>
      <c r="E8" s="17">
        <v>44798</v>
      </c>
      <c r="F8" s="20">
        <v>10</v>
      </c>
      <c r="G8" s="9">
        <v>0.1</v>
      </c>
      <c r="H8" s="10">
        <v>0.78800000000000003</v>
      </c>
      <c r="I8" s="10">
        <v>0.624</v>
      </c>
      <c r="J8" s="10"/>
      <c r="K8" s="10">
        <f t="shared" si="0"/>
        <v>0.70599999999999996</v>
      </c>
      <c r="L8" s="10">
        <f t="shared" si="1"/>
        <v>0.11596551211459481</v>
      </c>
      <c r="M8" s="8">
        <f t="shared" si="2"/>
        <v>16.425709931245724</v>
      </c>
      <c r="O8">
        <f t="shared" si="3"/>
        <v>3.0926603999999998</v>
      </c>
      <c r="P8">
        <f t="shared" si="4"/>
        <v>0.123706416</v>
      </c>
      <c r="Q8">
        <f t="shared" si="5"/>
        <v>0.4</v>
      </c>
      <c r="R8">
        <f t="shared" si="6"/>
        <v>0.27629358400000004</v>
      </c>
      <c r="T8">
        <f t="shared" si="7"/>
        <v>0.2250491386666667</v>
      </c>
      <c r="U8" s="15">
        <f t="shared" si="8"/>
        <v>2.2504913866666669</v>
      </c>
    </row>
    <row r="9" spans="1:21" x14ac:dyDescent="0.35">
      <c r="A9">
        <v>6</v>
      </c>
      <c r="B9" t="s">
        <v>93</v>
      </c>
      <c r="C9" t="s">
        <v>117</v>
      </c>
      <c r="D9" s="17">
        <v>44791</v>
      </c>
      <c r="E9" s="17">
        <v>44798</v>
      </c>
      <c r="F9" s="20">
        <v>10</v>
      </c>
      <c r="G9" s="9">
        <v>0.1</v>
      </c>
      <c r="H9" s="10">
        <v>0.623</v>
      </c>
      <c r="I9" s="10">
        <v>0.79100000000000004</v>
      </c>
      <c r="J9" s="10"/>
      <c r="K9" s="10">
        <f t="shared" si="0"/>
        <v>0.70700000000000007</v>
      </c>
      <c r="L9" s="10">
        <f t="shared" si="1"/>
        <v>0.11879393923933958</v>
      </c>
      <c r="M9" s="8">
        <f t="shared" si="2"/>
        <v>16.802537374729784</v>
      </c>
      <c r="O9">
        <f t="shared" si="3"/>
        <v>3.0973738000000006</v>
      </c>
      <c r="P9">
        <f t="shared" si="4"/>
        <v>0.12389495200000003</v>
      </c>
      <c r="Q9">
        <f t="shared" si="5"/>
        <v>0.4</v>
      </c>
      <c r="R9">
        <f t="shared" si="6"/>
        <v>0.27610504800000002</v>
      </c>
      <c r="T9">
        <f t="shared" si="7"/>
        <v>0.22486060266666669</v>
      </c>
      <c r="U9" s="15">
        <f t="shared" si="8"/>
        <v>2.2486060266666668</v>
      </c>
    </row>
    <row r="10" spans="1:21" x14ac:dyDescent="0.35">
      <c r="A10">
        <v>7</v>
      </c>
      <c r="B10" t="s">
        <v>101</v>
      </c>
      <c r="C10" t="s">
        <v>117</v>
      </c>
      <c r="D10" s="17">
        <v>44791</v>
      </c>
      <c r="E10" s="17">
        <v>44798</v>
      </c>
      <c r="F10" s="20">
        <v>10</v>
      </c>
      <c r="G10" s="9">
        <v>0.1</v>
      </c>
      <c r="H10" s="10">
        <v>1.0920000000000001</v>
      </c>
      <c r="I10" s="10">
        <v>1.0840000000000001</v>
      </c>
      <c r="J10" s="10"/>
      <c r="K10" s="10">
        <f t="shared" si="0"/>
        <v>1.0880000000000001</v>
      </c>
      <c r="L10" s="10">
        <f t="shared" si="1"/>
        <v>5.6568542494923853E-3</v>
      </c>
      <c r="M10" s="8">
        <f t="shared" si="2"/>
        <v>0.51993145675481478</v>
      </c>
      <c r="O10">
        <f t="shared" si="3"/>
        <v>4.8931792000000005</v>
      </c>
      <c r="P10">
        <f t="shared" si="4"/>
        <v>0.19572716800000003</v>
      </c>
      <c r="Q10">
        <f t="shared" si="5"/>
        <v>0.4</v>
      </c>
      <c r="R10">
        <f t="shared" si="6"/>
        <v>0.20427283199999999</v>
      </c>
      <c r="T10">
        <f t="shared" si="7"/>
        <v>0.15302838666666665</v>
      </c>
      <c r="U10" s="15">
        <f t="shared" si="8"/>
        <v>1.5302838666666665</v>
      </c>
    </row>
    <row r="11" spans="1:21" x14ac:dyDescent="0.35">
      <c r="A11">
        <v>8</v>
      </c>
      <c r="B11" t="s">
        <v>99</v>
      </c>
      <c r="C11" t="s">
        <v>117</v>
      </c>
      <c r="D11" s="17">
        <v>44791</v>
      </c>
      <c r="E11" s="17">
        <v>44798</v>
      </c>
      <c r="F11" s="20">
        <v>10</v>
      </c>
      <c r="G11" s="9">
        <v>0.1</v>
      </c>
      <c r="H11" s="10">
        <v>0.872</v>
      </c>
      <c r="I11" s="10">
        <v>0.875</v>
      </c>
      <c r="J11" s="10"/>
      <c r="K11" s="10">
        <f t="shared" si="0"/>
        <v>0.87349999999999994</v>
      </c>
      <c r="L11" s="10">
        <f t="shared" si="1"/>
        <v>2.1213203435596446E-3</v>
      </c>
      <c r="M11" s="8">
        <f t="shared" si="2"/>
        <v>0.24285293000110417</v>
      </c>
      <c r="O11">
        <f t="shared" si="3"/>
        <v>3.8821549000000002</v>
      </c>
      <c r="P11">
        <f t="shared" si="4"/>
        <v>0.15528619600000002</v>
      </c>
      <c r="Q11">
        <f t="shared" si="5"/>
        <v>0.4</v>
      </c>
      <c r="R11">
        <f t="shared" si="6"/>
        <v>0.24471380400000001</v>
      </c>
      <c r="T11">
        <f t="shared" si="7"/>
        <v>0.19346935866666667</v>
      </c>
      <c r="U11" s="15">
        <f t="shared" si="8"/>
        <v>1.9346935866666666</v>
      </c>
    </row>
    <row r="12" spans="1:21" x14ac:dyDescent="0.35">
      <c r="A12">
        <v>9</v>
      </c>
      <c r="B12" t="s">
        <v>100</v>
      </c>
      <c r="C12" t="s">
        <v>117</v>
      </c>
      <c r="D12" s="17">
        <v>44791</v>
      </c>
      <c r="E12" s="17">
        <v>44798</v>
      </c>
      <c r="F12" s="20">
        <v>10</v>
      </c>
      <c r="G12" s="9">
        <v>0.1</v>
      </c>
      <c r="H12" s="10">
        <v>0.85899999999999999</v>
      </c>
      <c r="I12" s="10">
        <v>0.85</v>
      </c>
      <c r="J12" s="10"/>
      <c r="K12" s="10">
        <f t="shared" si="0"/>
        <v>0.85450000000000004</v>
      </c>
      <c r="L12" s="10">
        <f t="shared" si="1"/>
        <v>6.3639610306789338E-3</v>
      </c>
      <c r="M12" s="8">
        <f t="shared" si="2"/>
        <v>0.74475845882725966</v>
      </c>
      <c r="O12">
        <f t="shared" si="3"/>
        <v>3.7926003000000006</v>
      </c>
      <c r="P12">
        <f t="shared" si="4"/>
        <v>0.15170401200000003</v>
      </c>
      <c r="Q12">
        <f t="shared" si="5"/>
        <v>0.4</v>
      </c>
      <c r="R12">
        <f t="shared" si="6"/>
        <v>0.248295988</v>
      </c>
      <c r="T12">
        <f t="shared" si="7"/>
        <v>0.19705154266666666</v>
      </c>
      <c r="U12" s="15">
        <f t="shared" si="8"/>
        <v>1.9705154266666665</v>
      </c>
    </row>
    <row r="13" spans="1:21" x14ac:dyDescent="0.35">
      <c r="A13">
        <v>10</v>
      </c>
      <c r="B13" t="s">
        <v>102</v>
      </c>
      <c r="C13" t="s">
        <v>117</v>
      </c>
      <c r="D13" s="17">
        <v>44791</v>
      </c>
      <c r="E13" s="17">
        <v>44798</v>
      </c>
      <c r="F13" s="20">
        <v>10</v>
      </c>
      <c r="G13" s="9">
        <v>0.1</v>
      </c>
      <c r="H13" s="10">
        <v>1.1180000000000001</v>
      </c>
      <c r="I13" s="10">
        <v>1.115</v>
      </c>
      <c r="J13" s="10"/>
      <c r="K13" s="10">
        <f t="shared" si="0"/>
        <v>1.1165</v>
      </c>
      <c r="L13" s="10">
        <f t="shared" si="1"/>
        <v>2.1213203435597231E-3</v>
      </c>
      <c r="M13" s="8">
        <f t="shared" si="2"/>
        <v>0.18999734380293085</v>
      </c>
      <c r="O13">
        <f t="shared" si="3"/>
        <v>5.0275110999999999</v>
      </c>
      <c r="P13">
        <f t="shared" si="4"/>
        <v>0.20110044399999999</v>
      </c>
      <c r="Q13">
        <f t="shared" si="5"/>
        <v>0.4</v>
      </c>
      <c r="R13">
        <f t="shared" si="6"/>
        <v>0.19889955600000003</v>
      </c>
      <c r="T13">
        <f t="shared" si="7"/>
        <v>0.1476551106666667</v>
      </c>
      <c r="U13" s="15">
        <f t="shared" si="8"/>
        <v>1.476551106666667</v>
      </c>
    </row>
    <row r="14" spans="1:21" x14ac:dyDescent="0.35">
      <c r="A14">
        <v>11</v>
      </c>
      <c r="B14" t="s">
        <v>103</v>
      </c>
      <c r="C14" t="s">
        <v>117</v>
      </c>
      <c r="D14" s="17">
        <v>44791</v>
      </c>
      <c r="E14" s="17">
        <v>44798</v>
      </c>
      <c r="F14" s="20">
        <v>10</v>
      </c>
      <c r="G14" s="9">
        <v>0.1</v>
      </c>
      <c r="H14" s="10">
        <v>1.498</v>
      </c>
      <c r="I14" s="10">
        <v>1.4950000000000001</v>
      </c>
      <c r="J14" s="10"/>
      <c r="K14" s="10">
        <f t="shared" si="0"/>
        <v>1.4965000000000002</v>
      </c>
      <c r="L14" s="10">
        <f t="shared" si="1"/>
        <v>2.1213203435595661E-3</v>
      </c>
      <c r="M14" s="8">
        <f t="shared" si="2"/>
        <v>0.14175211116335223</v>
      </c>
      <c r="O14">
        <f t="shared" si="3"/>
        <v>6.8186031000000007</v>
      </c>
      <c r="P14">
        <f t="shared" si="4"/>
        <v>0.27274412400000003</v>
      </c>
      <c r="Q14">
        <f t="shared" si="5"/>
        <v>0.4</v>
      </c>
      <c r="R14">
        <f t="shared" si="6"/>
        <v>0.12725587599999999</v>
      </c>
      <c r="T14">
        <f t="shared" si="7"/>
        <v>7.6011430666666657E-2</v>
      </c>
      <c r="U14" s="15">
        <f t="shared" si="8"/>
        <v>0.76011430666666657</v>
      </c>
    </row>
    <row r="15" spans="1:21" x14ac:dyDescent="0.35">
      <c r="A15">
        <v>12</v>
      </c>
      <c r="B15" t="s">
        <v>20</v>
      </c>
      <c r="C15" t="s">
        <v>117</v>
      </c>
      <c r="D15" s="17">
        <v>44791</v>
      </c>
      <c r="E15" s="17">
        <v>44798</v>
      </c>
      <c r="F15" s="20">
        <v>10</v>
      </c>
      <c r="G15" s="9">
        <v>0.1</v>
      </c>
      <c r="H15" s="12">
        <v>1.9079999999999999</v>
      </c>
      <c r="I15" s="12">
        <v>1.8959999999999999</v>
      </c>
      <c r="J15" s="12">
        <v>1.895</v>
      </c>
      <c r="K15" s="12">
        <f>AVERAGE(H15:J15)</f>
        <v>1.8996666666666666</v>
      </c>
      <c r="L15" s="12">
        <f>_xlfn.STDEV.S(H15:J15)</f>
        <v>7.2341781380702054E-3</v>
      </c>
      <c r="M15" s="13">
        <f>(L15/K15)*100</f>
        <v>0.38081302709616804</v>
      </c>
      <c r="O15">
        <f>4.7134*K15-0.235</f>
        <v>8.7188888666666671</v>
      </c>
      <c r="P15">
        <f t="shared" si="4"/>
        <v>0.34875555466666669</v>
      </c>
      <c r="Q15">
        <f t="shared" si="5"/>
        <v>0.4</v>
      </c>
      <c r="R15">
        <f t="shared" si="6"/>
        <v>5.1244445333333333E-2</v>
      </c>
      <c r="T15">
        <f t="shared" si="7"/>
        <v>0</v>
      </c>
      <c r="U15" s="15">
        <f t="shared" si="8"/>
        <v>0</v>
      </c>
    </row>
    <row r="16" spans="1:21" x14ac:dyDescent="0.35">
      <c r="F16" s="20"/>
    </row>
    <row r="19" spans="1:13" x14ac:dyDescent="0.35">
      <c r="A19" s="16" t="s">
        <v>126</v>
      </c>
    </row>
    <row r="20" spans="1:13" x14ac:dyDescent="0.35">
      <c r="A20" t="s">
        <v>162</v>
      </c>
      <c r="E20" s="3" t="s">
        <v>87</v>
      </c>
      <c r="F20" s="4"/>
      <c r="G20" s="4"/>
      <c r="H20" s="22"/>
      <c r="I20" s="22"/>
      <c r="J20" s="36"/>
    </row>
    <row r="21" spans="1:13" x14ac:dyDescent="0.35">
      <c r="A21" t="s">
        <v>88</v>
      </c>
      <c r="B21" t="s">
        <v>44</v>
      </c>
      <c r="C21" t="s">
        <v>76</v>
      </c>
      <c r="D21" t="s">
        <v>127</v>
      </c>
      <c r="E21" s="9" t="s">
        <v>106</v>
      </c>
      <c r="F21" s="10" t="s">
        <v>107</v>
      </c>
      <c r="G21" s="10" t="s">
        <v>108</v>
      </c>
      <c r="H21" s="10" t="s">
        <v>104</v>
      </c>
      <c r="I21" s="10" t="s">
        <v>105</v>
      </c>
      <c r="J21" s="8" t="s">
        <v>111</v>
      </c>
    </row>
    <row r="22" spans="1:13" x14ac:dyDescent="0.35">
      <c r="A22" s="3">
        <v>1</v>
      </c>
      <c r="B22" s="4" t="s">
        <v>134</v>
      </c>
      <c r="C22" s="26">
        <v>44798</v>
      </c>
      <c r="D22" s="4">
        <v>10</v>
      </c>
      <c r="E22" s="3">
        <v>2.1560000000000001</v>
      </c>
      <c r="F22" s="4">
        <v>2.1659999999999999</v>
      </c>
      <c r="G22" s="4">
        <v>2.1549999999999998</v>
      </c>
      <c r="H22" s="30"/>
      <c r="I22" s="30"/>
      <c r="J22" s="31"/>
    </row>
    <row r="23" spans="1:13" x14ac:dyDescent="0.35">
      <c r="A23" s="9">
        <v>2</v>
      </c>
      <c r="B23" s="10" t="s">
        <v>135</v>
      </c>
      <c r="C23" s="26">
        <v>44798</v>
      </c>
      <c r="D23" s="10">
        <v>10</v>
      </c>
      <c r="E23" s="9">
        <v>2.145</v>
      </c>
      <c r="F23" s="14">
        <v>2.1459999999999999</v>
      </c>
      <c r="G23" s="14">
        <v>2.1579999999999999</v>
      </c>
      <c r="H23" s="32"/>
      <c r="I23" s="32"/>
      <c r="J23" s="33"/>
    </row>
    <row r="24" spans="1:13" x14ac:dyDescent="0.35">
      <c r="A24" s="9"/>
      <c r="B24" s="10"/>
      <c r="C24" s="26"/>
      <c r="D24" s="10"/>
      <c r="E24" s="9"/>
      <c r="F24" s="10"/>
      <c r="G24" s="10"/>
      <c r="H24" s="32">
        <f>AVERAGE(E22:G23)</f>
        <v>2.1543333333333332</v>
      </c>
      <c r="I24" s="32">
        <f>_xlfn.STDEV.S(E22:G23)</f>
        <v>7.8655366420013889E-3</v>
      </c>
      <c r="J24" s="33">
        <f>(I24/H24)*100</f>
        <v>0.36510304697515344</v>
      </c>
    </row>
    <row r="25" spans="1:13" x14ac:dyDescent="0.35">
      <c r="A25" s="3">
        <v>3</v>
      </c>
      <c r="B25" s="4" t="s">
        <v>137</v>
      </c>
      <c r="C25" s="26">
        <v>44798</v>
      </c>
      <c r="D25" s="4">
        <v>7.5</v>
      </c>
      <c r="E25" s="3">
        <v>1.629</v>
      </c>
      <c r="F25" s="4">
        <v>1.637</v>
      </c>
      <c r="G25" s="4">
        <v>1.6319999999999999</v>
      </c>
      <c r="H25" s="30"/>
      <c r="I25" s="30"/>
      <c r="J25" s="31"/>
    </row>
    <row r="26" spans="1:13" x14ac:dyDescent="0.35">
      <c r="A26" s="9"/>
      <c r="B26" s="10"/>
      <c r="C26" s="26"/>
      <c r="D26" s="10"/>
      <c r="E26" s="9"/>
      <c r="F26" s="10"/>
      <c r="G26" s="10"/>
      <c r="H26" s="32">
        <f>AVERAGE(E25:G25)</f>
        <v>1.6326666666666665</v>
      </c>
      <c r="I26" s="32">
        <f>_xlfn.STDEV.S(E25:G25)</f>
        <v>4.0414518843273932E-3</v>
      </c>
      <c r="J26" s="33">
        <f>(I26/H26)*100</f>
        <v>0.24753686510784362</v>
      </c>
    </row>
    <row r="27" spans="1:13" x14ac:dyDescent="0.35">
      <c r="A27" s="3">
        <v>4</v>
      </c>
      <c r="B27" s="4" t="s">
        <v>142</v>
      </c>
      <c r="C27" s="26">
        <v>44798</v>
      </c>
      <c r="D27" s="4">
        <v>5</v>
      </c>
      <c r="E27" s="3">
        <v>1.135</v>
      </c>
      <c r="F27" s="4">
        <v>1.137</v>
      </c>
      <c r="G27" s="4">
        <v>1.145</v>
      </c>
      <c r="H27" s="30"/>
      <c r="I27" s="30"/>
      <c r="J27" s="31"/>
    </row>
    <row r="28" spans="1:13" x14ac:dyDescent="0.35">
      <c r="A28" s="9">
        <v>5</v>
      </c>
      <c r="B28" s="10" t="s">
        <v>143</v>
      </c>
      <c r="C28" s="26">
        <v>44798</v>
      </c>
      <c r="D28" s="10">
        <v>5</v>
      </c>
      <c r="E28" s="9">
        <v>1.143</v>
      </c>
      <c r="F28" s="14">
        <v>1.147</v>
      </c>
      <c r="G28" s="14">
        <v>1.1559999999999999</v>
      </c>
      <c r="H28" s="32"/>
      <c r="I28" s="32"/>
      <c r="J28" s="33"/>
    </row>
    <row r="29" spans="1:13" x14ac:dyDescent="0.35">
      <c r="A29" s="9"/>
      <c r="B29" s="10"/>
      <c r="C29" s="26"/>
      <c r="D29" s="10"/>
      <c r="E29" s="9"/>
      <c r="F29" s="10"/>
      <c r="G29" s="10"/>
      <c r="H29" s="32">
        <f>AVERAGE(E27:G28)</f>
        <v>1.1438333333333335</v>
      </c>
      <c r="I29" s="32">
        <f>_xlfn.STDEV.S(E27:G28)</f>
        <v>7.547626558506073E-3</v>
      </c>
      <c r="J29" s="33">
        <f>(I29/H29)*100</f>
        <v>0.65985369883485989</v>
      </c>
    </row>
    <row r="30" spans="1:13" x14ac:dyDescent="0.35">
      <c r="A30" s="3">
        <v>6</v>
      </c>
      <c r="B30" s="4" t="s">
        <v>138</v>
      </c>
      <c r="C30" s="26">
        <v>44798</v>
      </c>
      <c r="D30" s="4">
        <v>2.5</v>
      </c>
      <c r="E30" s="3">
        <v>0.61099999999999999</v>
      </c>
      <c r="F30" s="4">
        <v>0.61</v>
      </c>
      <c r="G30" s="4">
        <v>0.60299999999999998</v>
      </c>
      <c r="H30" s="30"/>
      <c r="I30" s="30"/>
      <c r="J30" s="31"/>
    </row>
    <row r="31" spans="1:13" x14ac:dyDescent="0.35">
      <c r="A31" s="9"/>
      <c r="B31" s="10"/>
      <c r="C31" s="26"/>
      <c r="D31" s="10"/>
      <c r="E31" s="9"/>
      <c r="F31" s="10"/>
      <c r="G31" s="10"/>
      <c r="H31" s="32">
        <f>AVERAGE(E30:G30)</f>
        <v>0.60799999999999998</v>
      </c>
      <c r="I31" s="32">
        <f>_xlfn.STDEV.S(E30:G30)</f>
        <v>4.3588989435406778E-3</v>
      </c>
      <c r="J31" s="33">
        <f>(I31/H31)*100</f>
        <v>0.71692416834550621</v>
      </c>
    </row>
    <row r="32" spans="1:13" x14ac:dyDescent="0.35">
      <c r="A32" s="3">
        <v>7</v>
      </c>
      <c r="B32" s="4" t="s">
        <v>139</v>
      </c>
      <c r="C32" s="26">
        <v>44798</v>
      </c>
      <c r="D32" s="4">
        <v>0.5</v>
      </c>
      <c r="E32" s="3">
        <v>0.115</v>
      </c>
      <c r="F32" s="4">
        <v>0.11799999999999999</v>
      </c>
      <c r="G32" s="4">
        <v>0.114</v>
      </c>
      <c r="H32" s="30"/>
      <c r="I32" s="30"/>
      <c r="J32" s="31"/>
      <c r="M32" t="s">
        <v>165</v>
      </c>
    </row>
    <row r="33" spans="1:10" x14ac:dyDescent="0.35">
      <c r="A33" s="9">
        <v>8</v>
      </c>
      <c r="B33" s="10" t="s">
        <v>147</v>
      </c>
      <c r="C33" s="26">
        <v>44798</v>
      </c>
      <c r="D33" s="10">
        <v>0.5</v>
      </c>
      <c r="E33" s="9">
        <v>0.125</v>
      </c>
      <c r="F33" s="14">
        <v>0.13</v>
      </c>
      <c r="G33" s="14">
        <v>0.121</v>
      </c>
      <c r="H33" s="32"/>
      <c r="I33" s="32"/>
      <c r="J33" s="33"/>
    </row>
    <row r="34" spans="1:10" x14ac:dyDescent="0.35">
      <c r="A34" s="9"/>
      <c r="B34" s="10"/>
      <c r="C34" s="26"/>
      <c r="D34" s="10"/>
      <c r="E34" s="9"/>
      <c r="F34" s="10"/>
      <c r="G34" s="10"/>
      <c r="H34" s="32">
        <f>AVERAGE(E32:G33)</f>
        <v>0.1205</v>
      </c>
      <c r="I34" s="32">
        <f>_xlfn.STDEV.S(E32:G33)</f>
        <v>6.1562975886485542E-3</v>
      </c>
      <c r="J34" s="33">
        <f>(I34/H34)*100</f>
        <v>5.1089606544801285</v>
      </c>
    </row>
  </sheetData>
  <pageMargins left="0.7" right="0.7" top="0.75" bottom="0.75" header="0.3" footer="0.3"/>
  <ignoredErrors>
    <ignoredError sqref="H26:J26 H31:J31" formulaRange="1"/>
  </ignoredError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2DB122-62BA-4A1A-B8E1-E74B4D318359}">
  <dimension ref="A1:T33"/>
  <sheetViews>
    <sheetView topLeftCell="D1" zoomScale="70" zoomScaleNormal="70" workbookViewId="0">
      <selection activeCell="M17" sqref="M17"/>
    </sheetView>
  </sheetViews>
  <sheetFormatPr baseColWidth="10" defaultRowHeight="14.5" x14ac:dyDescent="0.35"/>
  <cols>
    <col min="1" max="1" width="12.7265625" bestFit="1" customWidth="1"/>
    <col min="2" max="2" width="35.453125" bestFit="1" customWidth="1"/>
    <col min="4" max="4" width="14.7265625" bestFit="1" customWidth="1"/>
    <col min="5" max="5" width="12.7265625" bestFit="1" customWidth="1"/>
    <col min="6" max="6" width="16.81640625" bestFit="1" customWidth="1"/>
    <col min="14" max="14" width="14" bestFit="1" customWidth="1"/>
    <col min="15" max="15" width="12.1796875" bestFit="1" customWidth="1"/>
    <col min="16" max="16" width="17.26953125" bestFit="1" customWidth="1"/>
    <col min="17" max="17" width="18.54296875" bestFit="1" customWidth="1"/>
    <col min="18" max="18" width="14.81640625" bestFit="1" customWidth="1"/>
    <col min="19" max="19" width="15.81640625" bestFit="1" customWidth="1"/>
    <col min="20" max="20" width="20.1796875" bestFit="1" customWidth="1"/>
  </cols>
  <sheetData>
    <row r="1" spans="1:20" x14ac:dyDescent="0.35">
      <c r="A1" s="16"/>
    </row>
    <row r="2" spans="1:20" x14ac:dyDescent="0.35">
      <c r="A2" s="16" t="s">
        <v>77</v>
      </c>
      <c r="C2" t="s">
        <v>87</v>
      </c>
      <c r="H2" s="3" t="s">
        <v>10</v>
      </c>
      <c r="I2" s="4"/>
      <c r="J2" s="4"/>
      <c r="K2" s="4"/>
      <c r="L2" s="5"/>
      <c r="M2" t="s">
        <v>166</v>
      </c>
      <c r="R2" t="s">
        <v>170</v>
      </c>
    </row>
    <row r="3" spans="1:20" x14ac:dyDescent="0.35">
      <c r="A3" s="16" t="s">
        <v>88</v>
      </c>
      <c r="B3" s="16" t="s">
        <v>92</v>
      </c>
      <c r="C3" t="s">
        <v>116</v>
      </c>
      <c r="D3" t="s">
        <v>90</v>
      </c>
      <c r="E3" t="s">
        <v>46</v>
      </c>
      <c r="F3" t="s">
        <v>153</v>
      </c>
      <c r="G3" t="s">
        <v>173</v>
      </c>
      <c r="H3" s="9" t="s">
        <v>106</v>
      </c>
      <c r="I3" s="10" t="s">
        <v>107</v>
      </c>
      <c r="J3" s="10" t="s">
        <v>104</v>
      </c>
      <c r="K3" s="10" t="s">
        <v>105</v>
      </c>
      <c r="L3" s="8" t="s">
        <v>111</v>
      </c>
      <c r="N3" s="20" t="s">
        <v>91</v>
      </c>
      <c r="O3" s="25" t="s">
        <v>167</v>
      </c>
      <c r="P3" s="25" t="s">
        <v>168</v>
      </c>
      <c r="Q3" s="25" t="s">
        <v>169</v>
      </c>
      <c r="S3" t="s">
        <v>171</v>
      </c>
      <c r="T3" t="s">
        <v>172</v>
      </c>
    </row>
    <row r="4" spans="1:20" x14ac:dyDescent="0.35">
      <c r="A4">
        <v>1</v>
      </c>
      <c r="B4" t="s">
        <v>94</v>
      </c>
      <c r="C4" t="s">
        <v>118</v>
      </c>
      <c r="D4" s="17">
        <v>44792</v>
      </c>
      <c r="E4" s="17">
        <v>44799</v>
      </c>
      <c r="F4" s="20">
        <v>50</v>
      </c>
      <c r="G4" s="20">
        <v>0.1</v>
      </c>
      <c r="H4" s="23">
        <v>1.2450000000000001</v>
      </c>
      <c r="I4" s="24">
        <v>1.2170000000000001</v>
      </c>
      <c r="J4" s="10">
        <f>AVERAGE(H4:I4)</f>
        <v>1.2310000000000001</v>
      </c>
      <c r="K4" s="10">
        <f>_xlfn.STDEV.S(H4:I4)</f>
        <v>1.9798989873223347E-2</v>
      </c>
      <c r="L4" s="8">
        <f>(K4/J4)*100</f>
        <v>1.6083663585071766</v>
      </c>
      <c r="N4">
        <f>25.247*J4-0.3713</f>
        <v>30.707757000000001</v>
      </c>
      <c r="O4">
        <f>N4*0.04</f>
        <v>1.2283102800000001</v>
      </c>
      <c r="P4">
        <f>F4*0.04</f>
        <v>2</v>
      </c>
      <c r="Q4">
        <f>P4-O4</f>
        <v>0.77168971999999991</v>
      </c>
      <c r="S4">
        <f>Q4-$Q$15</f>
        <v>0.73771734000000011</v>
      </c>
      <c r="T4" s="15">
        <f>S4/G4</f>
        <v>7.3771734000000011</v>
      </c>
    </row>
    <row r="5" spans="1:20" x14ac:dyDescent="0.35">
      <c r="A5">
        <v>2</v>
      </c>
      <c r="B5" t="s">
        <v>95</v>
      </c>
      <c r="C5" t="s">
        <v>118</v>
      </c>
      <c r="D5" s="17">
        <v>44792</v>
      </c>
      <c r="E5" s="17">
        <v>44799</v>
      </c>
      <c r="F5" s="20">
        <v>50</v>
      </c>
      <c r="G5" s="20">
        <v>0.1</v>
      </c>
      <c r="H5" s="23">
        <v>1.46</v>
      </c>
      <c r="I5" s="24">
        <v>1.446</v>
      </c>
      <c r="J5" s="10">
        <f t="shared" ref="J5:J15" si="0">AVERAGE(H5:I5)</f>
        <v>1.4529999999999998</v>
      </c>
      <c r="K5" s="10">
        <f t="shared" ref="K5:K15" si="1">_xlfn.STDEV.S(H5:I5)</f>
        <v>9.8994949366116736E-3</v>
      </c>
      <c r="L5" s="8">
        <f t="shared" ref="L5:L15" si="2">(K5/J5)*100</f>
        <v>0.68131417320107879</v>
      </c>
      <c r="N5">
        <f>25.247*J5-0.3713</f>
        <v>36.312590999999998</v>
      </c>
      <c r="O5">
        <f t="shared" ref="O5:O15" si="3">N5*0.04</f>
        <v>1.45250364</v>
      </c>
      <c r="P5">
        <f>F5*0.04</f>
        <v>2</v>
      </c>
      <c r="Q5">
        <f t="shared" ref="Q5:Q15" si="4">P5-O5</f>
        <v>0.54749636000000002</v>
      </c>
      <c r="S5">
        <f t="shared" ref="S5:S15" si="5">Q5-$Q$15</f>
        <v>0.51352398000000021</v>
      </c>
      <c r="T5" s="15">
        <f t="shared" ref="T5:T15" si="6">S5/G5</f>
        <v>5.1352398000000017</v>
      </c>
    </row>
    <row r="6" spans="1:20" x14ac:dyDescent="0.35">
      <c r="A6">
        <v>3</v>
      </c>
      <c r="B6" t="s">
        <v>96</v>
      </c>
      <c r="C6" t="s">
        <v>118</v>
      </c>
      <c r="D6" s="17">
        <v>44792</v>
      </c>
      <c r="E6" s="17">
        <v>44799</v>
      </c>
      <c r="F6" s="20">
        <v>50</v>
      </c>
      <c r="G6" s="20">
        <v>0.1</v>
      </c>
      <c r="H6" s="23">
        <v>1.19</v>
      </c>
      <c r="I6" s="24">
        <v>1.1679999999999999</v>
      </c>
      <c r="J6" s="10">
        <f t="shared" si="0"/>
        <v>1.1789999999999998</v>
      </c>
      <c r="K6" s="10">
        <f t="shared" si="1"/>
        <v>1.555634918610406E-2</v>
      </c>
      <c r="L6" s="8">
        <f t="shared" si="2"/>
        <v>1.319452857175917</v>
      </c>
      <c r="N6">
        <f t="shared" ref="N6:N15" si="7">25.247*J6-0.3713</f>
        <v>29.394912999999995</v>
      </c>
      <c r="O6">
        <f t="shared" si="3"/>
        <v>1.1757965199999998</v>
      </c>
      <c r="P6">
        <f t="shared" ref="P6:P15" si="8">F6*0.04</f>
        <v>2</v>
      </c>
      <c r="Q6">
        <f t="shared" si="4"/>
        <v>0.82420348000000021</v>
      </c>
      <c r="S6">
        <f t="shared" si="5"/>
        <v>0.79023110000000041</v>
      </c>
      <c r="T6" s="15">
        <f t="shared" si="6"/>
        <v>7.9023110000000036</v>
      </c>
    </row>
    <row r="7" spans="1:20" x14ac:dyDescent="0.35">
      <c r="A7">
        <v>4</v>
      </c>
      <c r="B7" t="s">
        <v>97</v>
      </c>
      <c r="C7" t="s">
        <v>118</v>
      </c>
      <c r="D7" s="17">
        <v>44792</v>
      </c>
      <c r="E7" s="17">
        <v>44799</v>
      </c>
      <c r="F7" s="20">
        <v>50</v>
      </c>
      <c r="G7" s="20">
        <v>0.1</v>
      </c>
      <c r="H7" s="23">
        <v>1.3280000000000001</v>
      </c>
      <c r="I7" s="24">
        <v>1.3089999999999999</v>
      </c>
      <c r="J7" s="10">
        <f t="shared" si="0"/>
        <v>1.3185</v>
      </c>
      <c r="K7" s="10">
        <f t="shared" si="1"/>
        <v>1.3435028842544494E-2</v>
      </c>
      <c r="L7" s="8">
        <f t="shared" si="2"/>
        <v>1.0189631279897229</v>
      </c>
      <c r="N7">
        <f t="shared" si="7"/>
        <v>32.916869500000004</v>
      </c>
      <c r="O7">
        <f t="shared" si="3"/>
        <v>1.3166747800000003</v>
      </c>
      <c r="P7">
        <f t="shared" si="8"/>
        <v>2</v>
      </c>
      <c r="Q7">
        <f t="shared" si="4"/>
        <v>0.68332521999999973</v>
      </c>
      <c r="S7">
        <f t="shared" si="5"/>
        <v>0.64935283999999993</v>
      </c>
      <c r="T7" s="15">
        <f t="shared" si="6"/>
        <v>6.4935283999999989</v>
      </c>
    </row>
    <row r="8" spans="1:20" x14ac:dyDescent="0.35">
      <c r="A8">
        <v>5</v>
      </c>
      <c r="B8" t="s">
        <v>98</v>
      </c>
      <c r="C8" t="s">
        <v>118</v>
      </c>
      <c r="D8" s="17">
        <v>44792</v>
      </c>
      <c r="E8" s="17">
        <v>44799</v>
      </c>
      <c r="F8" s="20">
        <v>50</v>
      </c>
      <c r="G8" s="20">
        <v>0.1</v>
      </c>
      <c r="H8" s="23">
        <v>1.0900000000000001</v>
      </c>
      <c r="I8" s="24">
        <v>1.0780000000000001</v>
      </c>
      <c r="J8" s="10">
        <f t="shared" si="0"/>
        <v>1.0840000000000001</v>
      </c>
      <c r="K8" s="10">
        <f t="shared" si="1"/>
        <v>8.4852813742385784E-3</v>
      </c>
      <c r="L8" s="8">
        <f t="shared" si="2"/>
        <v>0.782775034523854</v>
      </c>
      <c r="N8">
        <f t="shared" si="7"/>
        <v>26.996448000000001</v>
      </c>
      <c r="O8">
        <f t="shared" si="3"/>
        <v>1.07985792</v>
      </c>
      <c r="P8">
        <f t="shared" si="8"/>
        <v>2</v>
      </c>
      <c r="Q8">
        <f t="shared" si="4"/>
        <v>0.92014207999999997</v>
      </c>
      <c r="S8">
        <f t="shared" si="5"/>
        <v>0.88616970000000017</v>
      </c>
      <c r="T8" s="15">
        <f t="shared" si="6"/>
        <v>8.8616970000000013</v>
      </c>
    </row>
    <row r="9" spans="1:20" x14ac:dyDescent="0.35">
      <c r="A9">
        <v>6</v>
      </c>
      <c r="B9" t="s">
        <v>93</v>
      </c>
      <c r="C9" t="s">
        <v>118</v>
      </c>
      <c r="D9" s="17">
        <v>44792</v>
      </c>
      <c r="E9" s="17">
        <v>44799</v>
      </c>
      <c r="F9" s="20">
        <v>50</v>
      </c>
      <c r="G9" s="20">
        <v>0.1</v>
      </c>
      <c r="H9" s="23">
        <v>1.4610000000000001</v>
      </c>
      <c r="I9" s="24">
        <v>1.4510000000000001</v>
      </c>
      <c r="J9" s="10">
        <f t="shared" si="0"/>
        <v>1.456</v>
      </c>
      <c r="K9" s="10">
        <f t="shared" si="1"/>
        <v>7.0710678118654814E-3</v>
      </c>
      <c r="L9" s="8">
        <f t="shared" si="2"/>
        <v>0.48565026180394794</v>
      </c>
      <c r="N9">
        <f t="shared" si="7"/>
        <v>36.388331999999998</v>
      </c>
      <c r="O9">
        <f t="shared" si="3"/>
        <v>1.45553328</v>
      </c>
      <c r="P9">
        <f t="shared" si="8"/>
        <v>2</v>
      </c>
      <c r="Q9">
        <f t="shared" si="4"/>
        <v>0.54446671999999996</v>
      </c>
      <c r="S9">
        <f t="shared" si="5"/>
        <v>0.51049434000000016</v>
      </c>
      <c r="T9" s="15">
        <f t="shared" si="6"/>
        <v>5.1049434000000016</v>
      </c>
    </row>
    <row r="10" spans="1:20" x14ac:dyDescent="0.35">
      <c r="A10">
        <v>7</v>
      </c>
      <c r="B10" t="s">
        <v>101</v>
      </c>
      <c r="C10" t="s">
        <v>118</v>
      </c>
      <c r="D10" s="17">
        <v>44792</v>
      </c>
      <c r="E10" s="17">
        <v>44799</v>
      </c>
      <c r="F10" s="20">
        <v>50</v>
      </c>
      <c r="G10" s="20">
        <v>0.1</v>
      </c>
      <c r="H10" s="23">
        <v>1.718</v>
      </c>
      <c r="I10" s="24">
        <v>1.7150000000000001</v>
      </c>
      <c r="J10" s="10">
        <f t="shared" si="0"/>
        <v>1.7164999999999999</v>
      </c>
      <c r="K10" s="10">
        <f t="shared" si="1"/>
        <v>2.1213203435595661E-3</v>
      </c>
      <c r="L10" s="8">
        <f t="shared" si="2"/>
        <v>0.12358405730029515</v>
      </c>
      <c r="N10">
        <f t="shared" si="7"/>
        <v>42.965175500000001</v>
      </c>
      <c r="O10">
        <f t="shared" si="3"/>
        <v>1.7186070200000001</v>
      </c>
      <c r="P10">
        <f t="shared" si="8"/>
        <v>2</v>
      </c>
      <c r="Q10">
        <f t="shared" si="4"/>
        <v>0.2813929799999999</v>
      </c>
      <c r="S10">
        <f t="shared" si="5"/>
        <v>0.2474206000000001</v>
      </c>
      <c r="T10" s="15">
        <f t="shared" si="6"/>
        <v>2.474206000000001</v>
      </c>
    </row>
    <row r="11" spans="1:20" x14ac:dyDescent="0.35">
      <c r="A11">
        <v>8</v>
      </c>
      <c r="B11" t="s">
        <v>99</v>
      </c>
      <c r="C11" t="s">
        <v>118</v>
      </c>
      <c r="D11" s="17">
        <v>44792</v>
      </c>
      <c r="E11" s="17">
        <v>44799</v>
      </c>
      <c r="F11" s="20">
        <v>50</v>
      </c>
      <c r="G11" s="20">
        <v>0.1</v>
      </c>
      <c r="H11" s="23">
        <v>1.379</v>
      </c>
      <c r="I11" s="24">
        <v>1.3480000000000001</v>
      </c>
      <c r="J11" s="10">
        <f t="shared" si="0"/>
        <v>1.3635000000000002</v>
      </c>
      <c r="K11" s="10">
        <f t="shared" si="1"/>
        <v>2.1920310216782913E-2</v>
      </c>
      <c r="L11" s="8">
        <f t="shared" si="2"/>
        <v>1.6076501809155048</v>
      </c>
      <c r="N11">
        <f t="shared" si="7"/>
        <v>34.052984500000008</v>
      </c>
      <c r="O11">
        <f t="shared" si="3"/>
        <v>1.3621193800000004</v>
      </c>
      <c r="P11">
        <f t="shared" si="8"/>
        <v>2</v>
      </c>
      <c r="Q11">
        <f t="shared" si="4"/>
        <v>0.63788061999999957</v>
      </c>
      <c r="S11">
        <f t="shared" si="5"/>
        <v>0.60390823999999976</v>
      </c>
      <c r="T11" s="15">
        <f t="shared" si="6"/>
        <v>6.0390823999999972</v>
      </c>
    </row>
    <row r="12" spans="1:20" x14ac:dyDescent="0.35">
      <c r="A12">
        <v>9</v>
      </c>
      <c r="B12" t="s">
        <v>100</v>
      </c>
      <c r="C12" t="s">
        <v>118</v>
      </c>
      <c r="D12" s="17">
        <v>44792</v>
      </c>
      <c r="E12" s="17">
        <v>44799</v>
      </c>
      <c r="F12" s="20">
        <v>50</v>
      </c>
      <c r="G12" s="20">
        <v>0.1</v>
      </c>
      <c r="H12" s="23">
        <v>1.383</v>
      </c>
      <c r="I12" s="24">
        <v>1.3740000000000001</v>
      </c>
      <c r="J12" s="10">
        <f t="shared" si="0"/>
        <v>1.3785000000000001</v>
      </c>
      <c r="K12" s="10">
        <f t="shared" si="1"/>
        <v>6.3639610306788549E-3</v>
      </c>
      <c r="L12" s="8">
        <f t="shared" si="2"/>
        <v>0.46165839903364919</v>
      </c>
      <c r="N12">
        <f t="shared" si="7"/>
        <v>34.431689500000005</v>
      </c>
      <c r="O12">
        <f t="shared" si="3"/>
        <v>1.3772675800000003</v>
      </c>
      <c r="P12">
        <f t="shared" si="8"/>
        <v>2</v>
      </c>
      <c r="Q12">
        <f t="shared" si="4"/>
        <v>0.62273241999999973</v>
      </c>
      <c r="S12">
        <f t="shared" si="5"/>
        <v>0.58876003999999993</v>
      </c>
      <c r="T12" s="15">
        <f t="shared" si="6"/>
        <v>5.8876003999999993</v>
      </c>
    </row>
    <row r="13" spans="1:20" x14ac:dyDescent="0.35">
      <c r="A13">
        <v>10</v>
      </c>
      <c r="B13" t="s">
        <v>102</v>
      </c>
      <c r="C13" t="s">
        <v>118</v>
      </c>
      <c r="D13" s="17">
        <v>44792</v>
      </c>
      <c r="E13" s="17">
        <v>44799</v>
      </c>
      <c r="F13" s="20">
        <v>50</v>
      </c>
      <c r="G13" s="20">
        <v>0.1</v>
      </c>
      <c r="H13" s="23">
        <v>1.8169999999999999</v>
      </c>
      <c r="I13" s="24">
        <v>1.802</v>
      </c>
      <c r="J13" s="10">
        <f t="shared" si="0"/>
        <v>1.8094999999999999</v>
      </c>
      <c r="K13" s="10">
        <f t="shared" si="1"/>
        <v>1.0606601717798144E-2</v>
      </c>
      <c r="L13" s="8">
        <f t="shared" si="2"/>
        <v>0.58616201811539903</v>
      </c>
      <c r="N13">
        <f t="shared" si="7"/>
        <v>45.313146500000002</v>
      </c>
      <c r="O13">
        <f t="shared" si="3"/>
        <v>1.81252586</v>
      </c>
      <c r="P13">
        <f t="shared" si="8"/>
        <v>2</v>
      </c>
      <c r="Q13">
        <f t="shared" si="4"/>
        <v>0.18747413999999996</v>
      </c>
      <c r="S13">
        <f t="shared" si="5"/>
        <v>0.15350176000000015</v>
      </c>
      <c r="T13" s="15">
        <f t="shared" si="6"/>
        <v>1.5350176000000015</v>
      </c>
    </row>
    <row r="14" spans="1:20" x14ac:dyDescent="0.35">
      <c r="A14">
        <v>11</v>
      </c>
      <c r="B14" t="s">
        <v>103</v>
      </c>
      <c r="C14" t="s">
        <v>118</v>
      </c>
      <c r="D14" s="17">
        <v>44792</v>
      </c>
      <c r="E14" s="17">
        <v>44799</v>
      </c>
      <c r="F14" s="20">
        <v>50</v>
      </c>
      <c r="G14" s="20">
        <v>0.1</v>
      </c>
      <c r="H14" s="23">
        <v>1.9359999999999999</v>
      </c>
      <c r="I14" s="24">
        <v>1.9339999999999999</v>
      </c>
      <c r="J14" s="10">
        <f t="shared" si="0"/>
        <v>1.9350000000000001</v>
      </c>
      <c r="K14" s="10">
        <f t="shared" si="1"/>
        <v>1.4142135623730963E-3</v>
      </c>
      <c r="L14" s="8">
        <f t="shared" si="2"/>
        <v>7.3085972215663889E-2</v>
      </c>
      <c r="N14">
        <f t="shared" si="7"/>
        <v>48.481645</v>
      </c>
      <c r="O14">
        <f t="shared" si="3"/>
        <v>1.9392658</v>
      </c>
      <c r="P14">
        <f t="shared" si="8"/>
        <v>2</v>
      </c>
      <c r="Q14">
        <f t="shared" si="4"/>
        <v>6.073419999999996E-2</v>
      </c>
      <c r="S14">
        <f t="shared" si="5"/>
        <v>2.6761820000000158E-2</v>
      </c>
      <c r="T14" s="15">
        <f t="shared" si="6"/>
        <v>0.26761820000000158</v>
      </c>
    </row>
    <row r="15" spans="1:20" x14ac:dyDescent="0.35">
      <c r="A15">
        <v>12</v>
      </c>
      <c r="B15" t="s">
        <v>20</v>
      </c>
      <c r="C15" t="s">
        <v>118</v>
      </c>
      <c r="D15" s="17">
        <v>44792</v>
      </c>
      <c r="E15" s="17">
        <v>44799</v>
      </c>
      <c r="F15" s="20">
        <v>50</v>
      </c>
      <c r="G15" s="20">
        <v>0</v>
      </c>
      <c r="H15" s="47">
        <v>1.96</v>
      </c>
      <c r="I15" s="48">
        <v>1.9630000000000001</v>
      </c>
      <c r="J15" s="12">
        <f t="shared" si="0"/>
        <v>1.9615</v>
      </c>
      <c r="K15" s="12">
        <f t="shared" si="1"/>
        <v>2.1213203435597231E-3</v>
      </c>
      <c r="L15" s="13">
        <f t="shared" si="2"/>
        <v>0.10814786355134963</v>
      </c>
      <c r="N15">
        <f t="shared" si="7"/>
        <v>49.150690500000003</v>
      </c>
      <c r="O15">
        <f t="shared" si="3"/>
        <v>1.9660276200000002</v>
      </c>
      <c r="P15">
        <f t="shared" si="8"/>
        <v>2</v>
      </c>
      <c r="Q15">
        <f t="shared" si="4"/>
        <v>3.3972379999999802E-2</v>
      </c>
      <c r="S15">
        <f t="shared" si="5"/>
        <v>0</v>
      </c>
      <c r="T15" t="e">
        <f t="shared" si="6"/>
        <v>#DIV/0!</v>
      </c>
    </row>
    <row r="16" spans="1:20" x14ac:dyDescent="0.35">
      <c r="C16" s="17"/>
    </row>
    <row r="17" spans="1:9" x14ac:dyDescent="0.35">
      <c r="C17" s="17"/>
    </row>
    <row r="18" spans="1:9" x14ac:dyDescent="0.35">
      <c r="A18" s="16" t="s">
        <v>152</v>
      </c>
    </row>
    <row r="19" spans="1:9" x14ac:dyDescent="0.35">
      <c r="A19" t="s">
        <v>163</v>
      </c>
      <c r="E19" s="3" t="s">
        <v>87</v>
      </c>
      <c r="F19" s="4"/>
      <c r="G19" s="22"/>
      <c r="H19" s="22"/>
      <c r="I19" s="36"/>
    </row>
    <row r="20" spans="1:9" x14ac:dyDescent="0.35">
      <c r="A20" t="s">
        <v>88</v>
      </c>
      <c r="B20" t="s">
        <v>44</v>
      </c>
      <c r="C20" t="s">
        <v>76</v>
      </c>
      <c r="D20" t="s">
        <v>127</v>
      </c>
      <c r="E20" s="9" t="s">
        <v>106</v>
      </c>
      <c r="F20" s="10" t="s">
        <v>107</v>
      </c>
      <c r="G20" s="10" t="s">
        <v>104</v>
      </c>
      <c r="H20" s="10" t="s">
        <v>105</v>
      </c>
      <c r="I20" s="8" t="s">
        <v>111</v>
      </c>
    </row>
    <row r="21" spans="1:9" x14ac:dyDescent="0.35">
      <c r="A21" s="3">
        <v>1</v>
      </c>
      <c r="B21" s="4" t="s">
        <v>67</v>
      </c>
      <c r="C21" s="26">
        <v>44799</v>
      </c>
      <c r="D21" s="4">
        <v>50</v>
      </c>
      <c r="E21" s="3">
        <v>1.9630000000000001</v>
      </c>
      <c r="F21" s="4">
        <v>1.9630000000000001</v>
      </c>
      <c r="G21" s="30"/>
      <c r="H21" s="30"/>
      <c r="I21" s="31"/>
    </row>
    <row r="22" spans="1:9" x14ac:dyDescent="0.35">
      <c r="A22" s="9">
        <v>2</v>
      </c>
      <c r="B22" s="10" t="s">
        <v>68</v>
      </c>
      <c r="C22" s="26">
        <v>44799</v>
      </c>
      <c r="D22" s="10">
        <v>50</v>
      </c>
      <c r="E22" s="9">
        <v>1.9850000000000001</v>
      </c>
      <c r="F22" s="14">
        <v>1.9870000000000001</v>
      </c>
      <c r="G22" s="32"/>
      <c r="H22" s="32"/>
      <c r="I22" s="33"/>
    </row>
    <row r="23" spans="1:9" x14ac:dyDescent="0.35">
      <c r="A23" s="9"/>
      <c r="B23" s="10"/>
      <c r="C23" s="26"/>
      <c r="D23" s="10"/>
      <c r="E23" s="9"/>
      <c r="F23" s="10"/>
      <c r="G23" s="32">
        <f>AVERAGE(E21:F22)</f>
        <v>1.9745000000000001</v>
      </c>
      <c r="H23" s="32">
        <f>_xlfn.STDEV.S(E21:F22)</f>
        <v>1.3304134695650081E-2</v>
      </c>
      <c r="I23" s="33">
        <f>(H23/G23)*100</f>
        <v>0.67379765488225274</v>
      </c>
    </row>
    <row r="24" spans="1:9" x14ac:dyDescent="0.35">
      <c r="A24" s="3">
        <v>3</v>
      </c>
      <c r="B24" s="4" t="s">
        <v>131</v>
      </c>
      <c r="C24" s="26">
        <v>44799</v>
      </c>
      <c r="D24" s="4">
        <v>40</v>
      </c>
      <c r="E24" s="3">
        <v>1.6160000000000001</v>
      </c>
      <c r="F24" s="4">
        <v>1.6140000000000001</v>
      </c>
      <c r="G24" s="30"/>
      <c r="H24" s="30"/>
      <c r="I24" s="31"/>
    </row>
    <row r="25" spans="1:9" x14ac:dyDescent="0.35">
      <c r="A25" s="9"/>
      <c r="B25" s="10"/>
      <c r="C25" s="26"/>
      <c r="D25" s="10"/>
      <c r="E25" s="9"/>
      <c r="F25" s="10"/>
      <c r="G25" s="32">
        <f>AVERAGE(E23:F24)</f>
        <v>1.6150000000000002</v>
      </c>
      <c r="H25" s="32">
        <f>_xlfn.STDEV.S(E23:F24)</f>
        <v>1.4142135623730963E-3</v>
      </c>
      <c r="I25" s="33">
        <f>(H25/G25)*100</f>
        <v>8.7567403242916175E-2</v>
      </c>
    </row>
    <row r="26" spans="1:9" x14ac:dyDescent="0.35">
      <c r="A26" s="3">
        <v>4</v>
      </c>
      <c r="B26" s="4" t="s">
        <v>70</v>
      </c>
      <c r="C26" s="26">
        <v>44799</v>
      </c>
      <c r="D26" s="4">
        <v>25</v>
      </c>
      <c r="E26" s="3">
        <v>1.024</v>
      </c>
      <c r="F26" s="4">
        <v>1.0229999999999999</v>
      </c>
      <c r="G26" s="30"/>
      <c r="H26" s="30"/>
      <c r="I26" s="31"/>
    </row>
    <row r="27" spans="1:9" x14ac:dyDescent="0.35">
      <c r="A27" s="9">
        <v>5</v>
      </c>
      <c r="B27" s="10" t="s">
        <v>164</v>
      </c>
      <c r="C27" s="26">
        <v>44799</v>
      </c>
      <c r="D27" s="10">
        <v>25</v>
      </c>
      <c r="E27" s="9">
        <v>1.026</v>
      </c>
      <c r="F27" s="14">
        <v>1.0209999999999999</v>
      </c>
      <c r="G27" s="32"/>
      <c r="H27" s="32"/>
      <c r="I27" s="33"/>
    </row>
    <row r="28" spans="1:9" x14ac:dyDescent="0.35">
      <c r="A28" s="9"/>
      <c r="B28" s="10"/>
      <c r="C28" s="26"/>
      <c r="D28" s="10"/>
      <c r="E28" s="9"/>
      <c r="F28" s="10"/>
      <c r="G28" s="32">
        <f>AVERAGE(E26:F27)</f>
        <v>1.0234999999999999</v>
      </c>
      <c r="H28" s="32">
        <f>_xlfn.STDEV.S(E26:F27)</f>
        <v>2.0816659994661877E-3</v>
      </c>
      <c r="I28" s="33">
        <f>(H28/G28)*100</f>
        <v>0.20338700532156209</v>
      </c>
    </row>
    <row r="29" spans="1:9" x14ac:dyDescent="0.35">
      <c r="A29" s="3">
        <v>6</v>
      </c>
      <c r="B29" s="4" t="s">
        <v>73</v>
      </c>
      <c r="C29" s="26">
        <v>44799</v>
      </c>
      <c r="D29" s="4">
        <v>10</v>
      </c>
      <c r="E29" s="3">
        <v>0.40699999999999997</v>
      </c>
      <c r="F29" s="4">
        <v>0.40400000000000003</v>
      </c>
      <c r="G29" s="30"/>
      <c r="H29" s="30"/>
      <c r="I29" s="31"/>
    </row>
    <row r="30" spans="1:9" x14ac:dyDescent="0.35">
      <c r="A30" s="9"/>
      <c r="B30" s="10"/>
      <c r="C30" s="26"/>
      <c r="D30" s="10"/>
      <c r="E30" s="9"/>
      <c r="F30" s="10"/>
      <c r="G30" s="32">
        <f>AVERAGE(E28:F29)</f>
        <v>0.40549999999999997</v>
      </c>
      <c r="H30" s="32">
        <f>_xlfn.STDEV.S(E28:F29)</f>
        <v>2.1213203435596051E-3</v>
      </c>
      <c r="I30" s="33">
        <f>(H30/G30)*100</f>
        <v>0.52313695278905181</v>
      </c>
    </row>
    <row r="31" spans="1:9" x14ac:dyDescent="0.35">
      <c r="A31" s="3">
        <v>7</v>
      </c>
      <c r="B31" s="4" t="s">
        <v>128</v>
      </c>
      <c r="C31" s="26">
        <v>44799</v>
      </c>
      <c r="D31" s="4">
        <v>5</v>
      </c>
      <c r="E31" s="3">
        <v>0.20799999999999999</v>
      </c>
      <c r="F31" s="4">
        <v>0.20499999999999999</v>
      </c>
      <c r="G31" s="30"/>
      <c r="H31" s="30"/>
      <c r="I31" s="31"/>
    </row>
    <row r="32" spans="1:9" x14ac:dyDescent="0.35">
      <c r="A32" s="9">
        <v>8</v>
      </c>
      <c r="B32" s="10" t="s">
        <v>129</v>
      </c>
      <c r="C32" s="26">
        <v>44799</v>
      </c>
      <c r="D32" s="10">
        <v>5</v>
      </c>
      <c r="E32" s="9">
        <v>0.20100000000000001</v>
      </c>
      <c r="F32" s="14">
        <v>0.20300000000000001</v>
      </c>
      <c r="G32" s="32"/>
      <c r="H32" s="32"/>
      <c r="I32" s="33"/>
    </row>
    <row r="33" spans="1:9" x14ac:dyDescent="0.35">
      <c r="A33" s="9"/>
      <c r="B33" s="10"/>
      <c r="C33" s="26"/>
      <c r="D33" s="10"/>
      <c r="E33" s="9"/>
      <c r="F33" s="10"/>
      <c r="G33" s="32">
        <f>AVERAGE(E31:F32)</f>
        <v>0.20424999999999999</v>
      </c>
      <c r="H33" s="32">
        <f>_xlfn.STDEV.S(E31:F32)</f>
        <v>2.9860788111948085E-3</v>
      </c>
      <c r="I33" s="33">
        <f>(H33/G33)*100</f>
        <v>1.4619724901810567</v>
      </c>
    </row>
  </sheetData>
  <phoneticPr fontId="4" type="noConversion"/>
  <pageMargins left="0.7" right="0.7" top="0.75" bottom="0.75" header="0.3" footer="0.3"/>
  <ignoredErrors>
    <ignoredError sqref="J4:L15" formulaRange="1"/>
  </ignoredError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97C09-91D6-4BA6-A935-4B43C6506A39}">
  <dimension ref="A2:Q30"/>
  <sheetViews>
    <sheetView topLeftCell="C1" zoomScale="80" zoomScaleNormal="80" workbookViewId="0">
      <selection activeCell="R19" sqref="R19"/>
    </sheetView>
  </sheetViews>
  <sheetFormatPr baseColWidth="10" defaultRowHeight="14.5" x14ac:dyDescent="0.35"/>
  <cols>
    <col min="2" max="2" width="34.453125" bestFit="1" customWidth="1"/>
    <col min="4" max="4" width="15.453125" bestFit="1" customWidth="1"/>
    <col min="5" max="5" width="12" bestFit="1" customWidth="1"/>
    <col min="6" max="6" width="16.54296875" bestFit="1" customWidth="1"/>
    <col min="11" max="11" width="12.26953125" bestFit="1" customWidth="1"/>
    <col min="13" max="13" width="12" bestFit="1" customWidth="1"/>
    <col min="17" max="17" width="12" bestFit="1" customWidth="1"/>
  </cols>
  <sheetData>
    <row r="2" spans="1:17" x14ac:dyDescent="0.35">
      <c r="A2" s="16" t="s">
        <v>77</v>
      </c>
      <c r="G2" t="s">
        <v>87</v>
      </c>
    </row>
    <row r="3" spans="1:17" x14ac:dyDescent="0.35">
      <c r="A3" s="16" t="s">
        <v>88</v>
      </c>
      <c r="B3" s="16" t="s">
        <v>92</v>
      </c>
      <c r="C3" t="s">
        <v>116</v>
      </c>
      <c r="D3" t="s">
        <v>90</v>
      </c>
      <c r="E3" t="s">
        <v>46</v>
      </c>
      <c r="F3" t="s">
        <v>153</v>
      </c>
      <c r="G3" t="s">
        <v>125</v>
      </c>
      <c r="H3" t="s">
        <v>106</v>
      </c>
      <c r="I3" t="s">
        <v>107</v>
      </c>
      <c r="J3" t="s">
        <v>108</v>
      </c>
      <c r="K3" t="s">
        <v>104</v>
      </c>
      <c r="L3" t="s">
        <v>105</v>
      </c>
      <c r="M3" t="s">
        <v>111</v>
      </c>
      <c r="N3" t="s">
        <v>183</v>
      </c>
      <c r="O3" t="s">
        <v>184</v>
      </c>
      <c r="P3" t="s">
        <v>185</v>
      </c>
      <c r="Q3" t="s">
        <v>186</v>
      </c>
    </row>
    <row r="4" spans="1:17" x14ac:dyDescent="0.35">
      <c r="A4">
        <v>1</v>
      </c>
      <c r="B4" t="s">
        <v>155</v>
      </c>
      <c r="C4" t="s">
        <v>117</v>
      </c>
      <c r="D4" s="17">
        <v>44798</v>
      </c>
      <c r="E4" s="17">
        <v>44805</v>
      </c>
      <c r="F4" s="20">
        <v>10</v>
      </c>
      <c r="G4" s="20">
        <v>0.1</v>
      </c>
      <c r="H4">
        <v>0.88100000000000001</v>
      </c>
      <c r="I4">
        <v>0.876</v>
      </c>
      <c r="J4">
        <v>0.86899999999999999</v>
      </c>
      <c r="K4" s="18">
        <f>AVERAGE(H4:J4)</f>
        <v>0.87533333333333341</v>
      </c>
      <c r="L4" s="49">
        <f>_xlfn.STDEV.S(H4:J4)</f>
        <v>6.0277137733417132E-3</v>
      </c>
      <c r="M4">
        <f>(L4/K4)*100</f>
        <v>0.68861924295602206</v>
      </c>
      <c r="N4">
        <f>4.7247*K4</f>
        <v>4.135687400000001</v>
      </c>
      <c r="O4">
        <f>(F4*0.4-N4*0.4)/0.0001</f>
        <v>23457.250399999994</v>
      </c>
      <c r="P4">
        <f>O4/N4</f>
        <v>5671.9108895899599</v>
      </c>
      <c r="Q4" s="15">
        <f>LOG10(P4)</f>
        <v>3.7537293991031899</v>
      </c>
    </row>
    <row r="5" spans="1:17" x14ac:dyDescent="0.35">
      <c r="A5">
        <v>2</v>
      </c>
      <c r="B5" t="s">
        <v>155</v>
      </c>
      <c r="C5" t="s">
        <v>117</v>
      </c>
      <c r="D5" s="17">
        <v>44798</v>
      </c>
      <c r="E5" s="17">
        <v>44805</v>
      </c>
      <c r="F5" s="20">
        <v>10</v>
      </c>
      <c r="G5" s="20">
        <v>0.1</v>
      </c>
      <c r="H5">
        <v>0.83599999999999997</v>
      </c>
      <c r="I5">
        <v>0.84</v>
      </c>
      <c r="J5">
        <v>0.83899999999999997</v>
      </c>
      <c r="K5" s="18">
        <f t="shared" ref="K5:K15" si="0">AVERAGE(H5:J5)</f>
        <v>0.83833333333333326</v>
      </c>
      <c r="L5" s="49">
        <f t="shared" ref="L5:L15" si="1">_xlfn.STDEV.S(H5:J5)</f>
        <v>2.0816659994661348E-3</v>
      </c>
      <c r="M5">
        <f t="shared" ref="M5:M15" si="2">(L5/K5)*100</f>
        <v>0.24831005957846541</v>
      </c>
      <c r="N5">
        <f t="shared" ref="N5:N15" si="3">4.7247*K5</f>
        <v>3.9608734999999999</v>
      </c>
      <c r="O5">
        <f t="shared" ref="O5:O15" si="4">(F5*0.4-N5*0.4)/0.0001</f>
        <v>24156.506000000001</v>
      </c>
      <c r="P5">
        <f t="shared" ref="P5:P15" si="5">O5/N5</f>
        <v>6098.7825034048683</v>
      </c>
      <c r="Q5" s="15">
        <f t="shared" ref="Q5:Q15" si="6">LOG10(P5)</f>
        <v>3.7852431456949094</v>
      </c>
    </row>
    <row r="6" spans="1:17" x14ac:dyDescent="0.35">
      <c r="A6">
        <v>3</v>
      </c>
      <c r="B6" t="s">
        <v>156</v>
      </c>
      <c r="C6" t="s">
        <v>117</v>
      </c>
      <c r="D6" s="17">
        <v>44798</v>
      </c>
      <c r="E6" s="17">
        <v>44805</v>
      </c>
      <c r="F6" s="20">
        <v>10</v>
      </c>
      <c r="G6" s="20">
        <v>0.1</v>
      </c>
      <c r="H6">
        <v>0.55300000000000005</v>
      </c>
      <c r="I6">
        <v>0.54300000000000004</v>
      </c>
      <c r="J6">
        <v>0.54500000000000004</v>
      </c>
      <c r="K6" s="18">
        <f t="shared" si="0"/>
        <v>0.54700000000000004</v>
      </c>
      <c r="L6" s="49">
        <f t="shared" si="1"/>
        <v>5.2915026221291859E-3</v>
      </c>
      <c r="M6">
        <f t="shared" si="2"/>
        <v>0.96736793823202671</v>
      </c>
      <c r="N6">
        <f t="shared" si="3"/>
        <v>2.5844109000000004</v>
      </c>
      <c r="O6">
        <f t="shared" si="4"/>
        <v>29662.356399999997</v>
      </c>
      <c r="P6">
        <f t="shared" si="5"/>
        <v>11477.41498846023</v>
      </c>
      <c r="Q6" s="15">
        <f t="shared" si="6"/>
        <v>4.0598440846940509</v>
      </c>
    </row>
    <row r="7" spans="1:17" x14ac:dyDescent="0.35">
      <c r="A7">
        <v>4</v>
      </c>
      <c r="B7" t="s">
        <v>156</v>
      </c>
      <c r="C7" t="s">
        <v>117</v>
      </c>
      <c r="D7" s="17">
        <v>44798</v>
      </c>
      <c r="E7" s="17">
        <v>44805</v>
      </c>
      <c r="F7" s="20">
        <v>10</v>
      </c>
      <c r="G7" s="20">
        <v>0.1</v>
      </c>
      <c r="H7">
        <v>0.503</v>
      </c>
      <c r="I7">
        <v>0.49299999999999999</v>
      </c>
      <c r="J7">
        <v>0.49199999999999999</v>
      </c>
      <c r="K7" s="18">
        <f t="shared" si="0"/>
        <v>0.496</v>
      </c>
      <c r="L7" s="49">
        <f t="shared" si="1"/>
        <v>6.0827625302982248E-3</v>
      </c>
      <c r="M7">
        <f t="shared" si="2"/>
        <v>1.2263634133665775</v>
      </c>
      <c r="N7">
        <f t="shared" si="3"/>
        <v>2.3434512000000001</v>
      </c>
      <c r="O7">
        <f t="shared" si="4"/>
        <v>30626.195199999998</v>
      </c>
      <c r="P7">
        <f t="shared" si="5"/>
        <v>13068.842739289812</v>
      </c>
      <c r="Q7" s="15">
        <f t="shared" si="6"/>
        <v>4.1162371320187656</v>
      </c>
    </row>
    <row r="8" spans="1:17" x14ac:dyDescent="0.35">
      <c r="A8">
        <v>5</v>
      </c>
      <c r="B8" t="s">
        <v>157</v>
      </c>
      <c r="C8" t="s">
        <v>117</v>
      </c>
      <c r="D8" s="17">
        <v>44798</v>
      </c>
      <c r="E8" s="17">
        <v>44805</v>
      </c>
      <c r="F8" s="20">
        <v>10</v>
      </c>
      <c r="G8" s="20">
        <v>0.1</v>
      </c>
      <c r="H8">
        <v>0.51</v>
      </c>
      <c r="I8">
        <v>0.51100000000000001</v>
      </c>
      <c r="J8">
        <v>0.51200000000000001</v>
      </c>
      <c r="K8" s="18">
        <f t="shared" si="0"/>
        <v>0.51100000000000001</v>
      </c>
      <c r="L8" s="49">
        <f t="shared" si="1"/>
        <v>1.0000000000000009E-3</v>
      </c>
      <c r="M8">
        <f t="shared" si="2"/>
        <v>0.1956947162426616</v>
      </c>
      <c r="N8">
        <f t="shared" si="3"/>
        <v>2.4143217000000003</v>
      </c>
      <c r="O8">
        <f t="shared" si="4"/>
        <v>30342.713199999995</v>
      </c>
      <c r="P8">
        <f t="shared" si="5"/>
        <v>12567.800388821419</v>
      </c>
      <c r="Q8" s="15">
        <f t="shared" si="6"/>
        <v>4.0992592742978449</v>
      </c>
    </row>
    <row r="9" spans="1:17" x14ac:dyDescent="0.35">
      <c r="A9">
        <v>6</v>
      </c>
      <c r="B9" t="s">
        <v>157</v>
      </c>
      <c r="C9" t="s">
        <v>117</v>
      </c>
      <c r="D9" s="17">
        <v>44798</v>
      </c>
      <c r="E9" s="17">
        <v>44805</v>
      </c>
      <c r="F9" s="20">
        <v>10</v>
      </c>
      <c r="G9" s="20">
        <v>0.1</v>
      </c>
      <c r="H9">
        <v>0.68600000000000005</v>
      </c>
      <c r="I9">
        <v>0.68700000000000006</v>
      </c>
      <c r="J9">
        <v>0.68</v>
      </c>
      <c r="K9" s="18">
        <f t="shared" si="0"/>
        <v>0.68433333333333346</v>
      </c>
      <c r="L9" s="49">
        <f t="shared" si="1"/>
        <v>3.7859388972001857E-3</v>
      </c>
      <c r="M9">
        <f t="shared" si="2"/>
        <v>0.55323023339505872</v>
      </c>
      <c r="N9">
        <f t="shared" si="3"/>
        <v>3.233269700000001</v>
      </c>
      <c r="O9">
        <f t="shared" si="4"/>
        <v>27066.921199999993</v>
      </c>
      <c r="P9">
        <f t="shared" si="5"/>
        <v>8371.3774944292418</v>
      </c>
      <c r="Q9" s="15">
        <f t="shared" si="6"/>
        <v>3.9227969262139628</v>
      </c>
    </row>
    <row r="10" spans="1:17" x14ac:dyDescent="0.35">
      <c r="A10">
        <v>7</v>
      </c>
      <c r="B10" t="s">
        <v>158</v>
      </c>
      <c r="C10" t="s">
        <v>117</v>
      </c>
      <c r="D10" s="17">
        <v>44798</v>
      </c>
      <c r="E10" s="17">
        <v>44805</v>
      </c>
      <c r="F10" s="20">
        <v>10</v>
      </c>
      <c r="G10" s="20">
        <v>0.1</v>
      </c>
      <c r="H10">
        <v>0.88900000000000001</v>
      </c>
      <c r="I10">
        <v>0.88900000000000001</v>
      </c>
      <c r="J10">
        <v>0.88200000000000001</v>
      </c>
      <c r="K10" s="18">
        <f t="shared" si="0"/>
        <v>0.88666666666666671</v>
      </c>
      <c r="L10" s="49">
        <f t="shared" si="1"/>
        <v>4.0414518843273836E-3</v>
      </c>
      <c r="M10">
        <f t="shared" si="2"/>
        <v>0.45580284409707333</v>
      </c>
      <c r="N10">
        <f t="shared" si="3"/>
        <v>4.1892340000000008</v>
      </c>
      <c r="O10">
        <f t="shared" si="4"/>
        <v>23243.063999999991</v>
      </c>
      <c r="P10">
        <f t="shared" si="5"/>
        <v>5548.2849609260275</v>
      </c>
      <c r="Q10" s="15">
        <f t="shared" si="6"/>
        <v>3.7441587584177554</v>
      </c>
    </row>
    <row r="11" spans="1:17" x14ac:dyDescent="0.35">
      <c r="A11">
        <v>8</v>
      </c>
      <c r="B11" t="s">
        <v>158</v>
      </c>
      <c r="C11" t="s">
        <v>117</v>
      </c>
      <c r="D11" s="17">
        <v>44798</v>
      </c>
      <c r="E11" s="17">
        <v>44805</v>
      </c>
      <c r="F11" s="20">
        <v>10</v>
      </c>
      <c r="G11" s="20">
        <v>0.1</v>
      </c>
      <c r="H11">
        <v>0.97399999999999998</v>
      </c>
      <c r="I11">
        <v>0.95199999999999996</v>
      </c>
      <c r="J11">
        <v>0.94799999999999995</v>
      </c>
      <c r="K11" s="18">
        <f t="shared" si="0"/>
        <v>0.95799999999999985</v>
      </c>
      <c r="L11" s="49">
        <f t="shared" si="1"/>
        <v>1.4000000000000014E-2</v>
      </c>
      <c r="M11">
        <f t="shared" si="2"/>
        <v>1.461377870563676</v>
      </c>
      <c r="N11">
        <f t="shared" si="3"/>
        <v>4.5262625999999999</v>
      </c>
      <c r="O11">
        <f t="shared" si="4"/>
        <v>21894.9496</v>
      </c>
      <c r="P11">
        <f t="shared" si="5"/>
        <v>4837.3131510310513</v>
      </c>
      <c r="Q11" s="15">
        <f t="shared" si="6"/>
        <v>3.6846042030309225</v>
      </c>
    </row>
    <row r="12" spans="1:17" x14ac:dyDescent="0.35">
      <c r="A12">
        <v>9</v>
      </c>
      <c r="B12" t="s">
        <v>160</v>
      </c>
      <c r="C12" t="s">
        <v>117</v>
      </c>
      <c r="D12" s="17">
        <v>44798</v>
      </c>
      <c r="E12" s="17">
        <v>44805</v>
      </c>
      <c r="F12" s="20">
        <v>10</v>
      </c>
      <c r="G12" s="20">
        <v>0.1</v>
      </c>
      <c r="H12">
        <v>1.4999999999999999E-2</v>
      </c>
      <c r="I12">
        <v>1.4999999999999999E-2</v>
      </c>
      <c r="J12">
        <v>1.7000000000000001E-2</v>
      </c>
      <c r="K12" s="18">
        <f t="shared" si="0"/>
        <v>1.5666666666666666E-2</v>
      </c>
      <c r="L12" s="49">
        <f t="shared" si="1"/>
        <v>1.1547005383792527E-3</v>
      </c>
      <c r="M12">
        <f t="shared" si="2"/>
        <v>7.3704289683782092</v>
      </c>
      <c r="N12">
        <f t="shared" si="3"/>
        <v>7.4020299999999997E-2</v>
      </c>
      <c r="O12">
        <f t="shared" si="4"/>
        <v>39703.918799999999</v>
      </c>
      <c r="P12">
        <f t="shared" si="5"/>
        <v>536392.2977885796</v>
      </c>
      <c r="Q12" s="15">
        <f t="shared" si="6"/>
        <v>5.7294825330648438</v>
      </c>
    </row>
    <row r="13" spans="1:17" x14ac:dyDescent="0.35">
      <c r="A13">
        <v>10</v>
      </c>
      <c r="B13" t="s">
        <v>160</v>
      </c>
      <c r="C13" t="s">
        <v>117</v>
      </c>
      <c r="D13" s="17">
        <v>44798</v>
      </c>
      <c r="E13" s="17">
        <v>44805</v>
      </c>
      <c r="F13" s="20">
        <v>10</v>
      </c>
      <c r="G13" s="20">
        <v>0.1</v>
      </c>
      <c r="H13">
        <v>1.0999999999999999E-2</v>
      </c>
      <c r="I13">
        <v>1.4E-2</v>
      </c>
      <c r="J13">
        <v>1.4E-2</v>
      </c>
      <c r="K13" s="18">
        <f>AVERAGE(H13:J13)</f>
        <v>1.2999999999999999E-2</v>
      </c>
      <c r="L13" s="49">
        <f t="shared" si="1"/>
        <v>1.7320508075688778E-3</v>
      </c>
      <c r="M13">
        <f t="shared" si="2"/>
        <v>13.323467750529829</v>
      </c>
      <c r="N13">
        <f t="shared" si="3"/>
        <v>6.1421099999999999E-2</v>
      </c>
      <c r="O13">
        <f t="shared" si="4"/>
        <v>39754.315600000002</v>
      </c>
      <c r="P13">
        <f t="shared" si="5"/>
        <v>647241.99989905756</v>
      </c>
      <c r="Q13" s="15">
        <f t="shared" si="6"/>
        <v>5.8110666911329183</v>
      </c>
    </row>
    <row r="14" spans="1:17" x14ac:dyDescent="0.35">
      <c r="A14">
        <v>11</v>
      </c>
      <c r="B14" t="s">
        <v>161</v>
      </c>
      <c r="C14" t="s">
        <v>117</v>
      </c>
      <c r="D14" s="17">
        <v>44798</v>
      </c>
      <c r="E14" s="17">
        <v>44805</v>
      </c>
      <c r="F14" s="20">
        <v>10</v>
      </c>
      <c r="G14" s="20">
        <v>0.1</v>
      </c>
      <c r="H14">
        <v>-5.0000000000000001E-3</v>
      </c>
      <c r="I14">
        <v>-4.0000000000000001E-3</v>
      </c>
      <c r="J14">
        <v>0</v>
      </c>
      <c r="K14" s="18">
        <f t="shared" si="0"/>
        <v>-3.0000000000000005E-3</v>
      </c>
      <c r="L14" s="49">
        <f t="shared" si="1"/>
        <v>2.6457513110645899E-3</v>
      </c>
      <c r="M14">
        <f t="shared" si="2"/>
        <v>-88.191710368819656</v>
      </c>
      <c r="N14">
        <f t="shared" si="3"/>
        <v>-1.4174100000000004E-2</v>
      </c>
      <c r="O14">
        <f t="shared" si="4"/>
        <v>40056.696399999993</v>
      </c>
      <c r="P14">
        <f t="shared" si="5"/>
        <v>-2826048.666229248</v>
      </c>
      <c r="Q14" s="15" t="e">
        <f t="shared" si="6"/>
        <v>#NUM!</v>
      </c>
    </row>
    <row r="15" spans="1:17" x14ac:dyDescent="0.35">
      <c r="A15">
        <v>12</v>
      </c>
      <c r="B15" t="s">
        <v>20</v>
      </c>
      <c r="C15" t="s">
        <v>117</v>
      </c>
      <c r="D15" s="17">
        <v>44798</v>
      </c>
      <c r="E15" s="17">
        <v>44805</v>
      </c>
      <c r="F15" s="20">
        <v>10</v>
      </c>
      <c r="G15" s="20">
        <v>0.1</v>
      </c>
      <c r="H15">
        <v>2.1150000000000002</v>
      </c>
      <c r="I15">
        <v>2.113</v>
      </c>
      <c r="J15">
        <v>2.0870000000000002</v>
      </c>
      <c r="K15" s="18">
        <f t="shared" si="0"/>
        <v>2.105</v>
      </c>
      <c r="L15" s="49">
        <f t="shared" si="1"/>
        <v>1.5620499351813266E-2</v>
      </c>
      <c r="M15">
        <f t="shared" si="2"/>
        <v>0.74206647752082022</v>
      </c>
      <c r="N15">
        <f t="shared" si="3"/>
        <v>9.9454935000000013</v>
      </c>
      <c r="O15">
        <f t="shared" si="4"/>
        <v>218.02599999999117</v>
      </c>
      <c r="P15">
        <f t="shared" si="5"/>
        <v>21.922089637883847</v>
      </c>
      <c r="Q15" s="15">
        <f t="shared" si="6"/>
        <v>1.3408819492168906</v>
      </c>
    </row>
    <row r="16" spans="1:17" x14ac:dyDescent="0.35">
      <c r="F16" s="20"/>
    </row>
    <row r="18" spans="1:10" x14ac:dyDescent="0.35">
      <c r="A18" s="16" t="s">
        <v>126</v>
      </c>
    </row>
    <row r="19" spans="1:10" x14ac:dyDescent="0.35">
      <c r="A19" t="s">
        <v>162</v>
      </c>
      <c r="E19" s="3" t="s">
        <v>87</v>
      </c>
      <c r="F19" s="4"/>
      <c r="G19" s="4"/>
      <c r="H19" s="22"/>
      <c r="I19" s="22"/>
      <c r="J19" s="36"/>
    </row>
    <row r="20" spans="1:10" x14ac:dyDescent="0.35">
      <c r="A20" t="s">
        <v>88</v>
      </c>
      <c r="B20" t="s">
        <v>44</v>
      </c>
      <c r="C20" t="s">
        <v>76</v>
      </c>
      <c r="D20" t="s">
        <v>127</v>
      </c>
      <c r="E20" s="9" t="s">
        <v>106</v>
      </c>
      <c r="F20" s="10" t="s">
        <v>107</v>
      </c>
      <c r="G20" s="10" t="s">
        <v>108</v>
      </c>
      <c r="H20" s="10" t="s">
        <v>104</v>
      </c>
      <c r="I20" s="10" t="s">
        <v>105</v>
      </c>
      <c r="J20" s="8" t="s">
        <v>111</v>
      </c>
    </row>
    <row r="21" spans="1:10" x14ac:dyDescent="0.35">
      <c r="A21" s="3">
        <v>1</v>
      </c>
      <c r="B21" s="4" t="s">
        <v>134</v>
      </c>
      <c r="C21" s="26">
        <v>44805</v>
      </c>
      <c r="D21" s="4">
        <v>10</v>
      </c>
      <c r="E21" s="3">
        <v>2.1269999999999998</v>
      </c>
      <c r="F21" s="4">
        <v>2.13</v>
      </c>
      <c r="G21" s="4">
        <v>2.1280000000000001</v>
      </c>
      <c r="H21" s="30">
        <f>AVERAGE(E21:G21)</f>
        <v>2.1283333333333334</v>
      </c>
      <c r="I21" s="50">
        <f>_xlfn.STDEV.S(E21:G21)</f>
        <v>1.5275252316519722E-3</v>
      </c>
      <c r="J21" s="31">
        <f>(I21/H21)*100</f>
        <v>7.177095841747716E-2</v>
      </c>
    </row>
    <row r="22" spans="1:10" x14ac:dyDescent="0.35">
      <c r="A22" s="3">
        <v>2</v>
      </c>
      <c r="B22" s="4" t="s">
        <v>137</v>
      </c>
      <c r="C22" s="26">
        <v>44805</v>
      </c>
      <c r="D22" s="4">
        <v>7.5</v>
      </c>
      <c r="E22" s="3">
        <v>1.6519999999999999</v>
      </c>
      <c r="F22" s="4">
        <v>1.6639999999999999</v>
      </c>
      <c r="G22" s="4">
        <v>1.655</v>
      </c>
      <c r="H22" s="30">
        <f t="shared" ref="H22:H28" si="7">AVERAGE(E22:G22)</f>
        <v>1.657</v>
      </c>
      <c r="I22" s="50">
        <f t="shared" ref="I22:I28" si="8">_xlfn.STDEV.S(E22:G22)</f>
        <v>6.2449979983983861E-3</v>
      </c>
      <c r="J22" s="31">
        <f t="shared" ref="J22:J28" si="9">(I22/H22)*100</f>
        <v>0.3768858176462514</v>
      </c>
    </row>
    <row r="23" spans="1:10" x14ac:dyDescent="0.35">
      <c r="A23" s="3">
        <v>3</v>
      </c>
      <c r="B23" s="4" t="s">
        <v>142</v>
      </c>
      <c r="C23" s="26">
        <v>44805</v>
      </c>
      <c r="D23" s="4">
        <v>5</v>
      </c>
      <c r="E23" s="3">
        <v>1.129</v>
      </c>
      <c r="F23" s="4">
        <v>0.13300000000000001</v>
      </c>
      <c r="G23" s="4">
        <v>1.113</v>
      </c>
      <c r="H23" s="30">
        <f t="shared" si="7"/>
        <v>0.79166666666666663</v>
      </c>
      <c r="I23" s="50">
        <f t="shared" si="8"/>
        <v>0.57047816201265189</v>
      </c>
      <c r="J23" s="31">
        <f t="shared" si="9"/>
        <v>72.060399412124454</v>
      </c>
    </row>
    <row r="24" spans="1:10" x14ac:dyDescent="0.35">
      <c r="A24" s="9">
        <v>4</v>
      </c>
      <c r="B24" s="10" t="s">
        <v>143</v>
      </c>
      <c r="C24" s="26">
        <v>44805</v>
      </c>
      <c r="D24" s="10">
        <v>5</v>
      </c>
      <c r="E24" s="9">
        <v>1.155</v>
      </c>
      <c r="F24" s="14">
        <v>1.153</v>
      </c>
      <c r="G24" s="14">
        <v>1.1479999999999999</v>
      </c>
      <c r="H24" s="30">
        <f t="shared" si="7"/>
        <v>1.1519999999999999</v>
      </c>
      <c r="I24" s="50">
        <f t="shared" si="8"/>
        <v>3.6055512754640542E-3</v>
      </c>
      <c r="J24" s="31">
        <f t="shared" si="9"/>
        <v>0.31298188155069917</v>
      </c>
    </row>
    <row r="25" spans="1:10" x14ac:dyDescent="0.35">
      <c r="A25" s="9">
        <v>5</v>
      </c>
      <c r="B25" s="10" t="s">
        <v>144</v>
      </c>
      <c r="C25" s="26">
        <v>44805</v>
      </c>
      <c r="D25" s="10">
        <v>5</v>
      </c>
      <c r="E25" s="9">
        <v>1.161</v>
      </c>
      <c r="F25" s="14">
        <v>1.1579999999999999</v>
      </c>
      <c r="G25" s="14">
        <v>1.143</v>
      </c>
      <c r="H25" s="30">
        <f t="shared" si="7"/>
        <v>1.1539999999999999</v>
      </c>
      <c r="I25" s="50">
        <f t="shared" si="8"/>
        <v>9.6436507609929407E-3</v>
      </c>
      <c r="J25" s="31">
        <f t="shared" si="9"/>
        <v>0.83567164306697939</v>
      </c>
    </row>
    <row r="26" spans="1:10" x14ac:dyDescent="0.35">
      <c r="E26" s="9">
        <f>AVERAGE(E23:E25)</f>
        <v>1.1483333333333332</v>
      </c>
      <c r="F26" s="9">
        <f>AVERAGE(F23:F25)</f>
        <v>0.81466666666666665</v>
      </c>
      <c r="G26" s="9">
        <f>AVERAGE(G23:G25)</f>
        <v>1.1346666666666667</v>
      </c>
      <c r="H26" s="30">
        <f t="shared" si="7"/>
        <v>1.0325555555555554</v>
      </c>
      <c r="I26" s="50">
        <f t="shared" si="8"/>
        <v>0.18882100087217663</v>
      </c>
      <c r="J26" s="31">
        <f t="shared" si="9"/>
        <v>18.286764315609489</v>
      </c>
    </row>
    <row r="27" spans="1:10" x14ac:dyDescent="0.35">
      <c r="A27" s="3">
        <v>6</v>
      </c>
      <c r="B27" s="4" t="s">
        <v>138</v>
      </c>
      <c r="C27" s="26">
        <v>44805</v>
      </c>
      <c r="D27" s="4">
        <v>2.5</v>
      </c>
      <c r="E27" s="3">
        <v>0.60799999999999998</v>
      </c>
      <c r="F27" s="4">
        <v>0.60799999999999998</v>
      </c>
      <c r="G27" s="4">
        <v>0.59</v>
      </c>
      <c r="H27" s="30">
        <f t="shared" si="7"/>
        <v>0.60199999999999998</v>
      </c>
      <c r="I27" s="50">
        <f t="shared" si="8"/>
        <v>1.0392304845413272E-2</v>
      </c>
      <c r="J27" s="31">
        <f t="shared" si="9"/>
        <v>1.7262964859490484</v>
      </c>
    </row>
    <row r="28" spans="1:10" x14ac:dyDescent="0.35">
      <c r="A28" s="3">
        <v>7</v>
      </c>
      <c r="B28" s="4" t="s">
        <v>139</v>
      </c>
      <c r="C28" s="26">
        <v>44805</v>
      </c>
      <c r="D28" s="4">
        <v>0.5</v>
      </c>
      <c r="E28" s="3">
        <v>0.125</v>
      </c>
      <c r="F28" s="4">
        <v>0.124</v>
      </c>
      <c r="G28" s="4">
        <v>0.115</v>
      </c>
      <c r="H28" s="30">
        <f t="shared" si="7"/>
        <v>0.12133333333333333</v>
      </c>
      <c r="I28" s="50">
        <f t="shared" si="8"/>
        <v>5.5075705472860991E-3</v>
      </c>
      <c r="J28" s="31">
        <f t="shared" si="9"/>
        <v>4.5392064950160158</v>
      </c>
    </row>
    <row r="29" spans="1:10" x14ac:dyDescent="0.35">
      <c r="A29" s="9"/>
      <c r="B29" s="10"/>
      <c r="C29" s="26"/>
      <c r="D29" s="10"/>
      <c r="E29" s="9"/>
      <c r="F29" s="14"/>
      <c r="G29" s="10"/>
      <c r="H29" s="32"/>
      <c r="I29" s="32"/>
      <c r="J29" s="33"/>
    </row>
    <row r="30" spans="1:10" x14ac:dyDescent="0.35">
      <c r="A30" s="9"/>
      <c r="B30" s="10"/>
      <c r="C30" s="26"/>
      <c r="D30" s="10"/>
      <c r="E30" s="9"/>
      <c r="F30" s="10"/>
      <c r="G30" s="10"/>
      <c r="H30" s="32"/>
      <c r="I30" s="32"/>
      <c r="J30" s="33"/>
    </row>
  </sheetData>
  <phoneticPr fontId="4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C3FAB-5555-4A48-AB6A-937185C42597}">
  <dimension ref="A2:Q30"/>
  <sheetViews>
    <sheetView topLeftCell="B2" zoomScale="70" zoomScaleNormal="70" workbookViewId="0">
      <selection activeCell="O4" sqref="O4"/>
    </sheetView>
  </sheetViews>
  <sheetFormatPr baseColWidth="10" defaultRowHeight="14.5" x14ac:dyDescent="0.35"/>
  <cols>
    <col min="2" max="2" width="24.7265625" bestFit="1" customWidth="1"/>
    <col min="6" max="6" width="16.54296875" bestFit="1" customWidth="1"/>
    <col min="12" max="12" width="12" bestFit="1" customWidth="1"/>
    <col min="13" max="13" width="15.81640625" customWidth="1"/>
    <col min="14" max="14" width="16.453125" customWidth="1"/>
    <col min="16" max="17" width="12" bestFit="1" customWidth="1"/>
  </cols>
  <sheetData>
    <row r="2" spans="1:17" x14ac:dyDescent="0.35">
      <c r="A2" s="16" t="s">
        <v>77</v>
      </c>
      <c r="B2" s="52"/>
      <c r="C2" s="52"/>
      <c r="D2" s="52"/>
      <c r="E2" s="52"/>
      <c r="F2" s="52"/>
      <c r="G2" s="52" t="s">
        <v>87</v>
      </c>
      <c r="H2" s="60" t="s">
        <v>2</v>
      </c>
      <c r="I2" s="61"/>
      <c r="J2" s="62"/>
      <c r="K2" s="52"/>
      <c r="L2" s="52"/>
      <c r="M2" s="63"/>
      <c r="N2" s="64"/>
      <c r="O2" s="64"/>
      <c r="P2" s="64"/>
    </row>
    <row r="3" spans="1:17" x14ac:dyDescent="0.35">
      <c r="A3" s="16" t="s">
        <v>88</v>
      </c>
      <c r="B3" s="53" t="s">
        <v>92</v>
      </c>
      <c r="C3" s="52" t="s">
        <v>116</v>
      </c>
      <c r="D3" s="52" t="s">
        <v>90</v>
      </c>
      <c r="E3" s="52" t="s">
        <v>46</v>
      </c>
      <c r="F3" s="52" t="s">
        <v>153</v>
      </c>
      <c r="G3" s="52" t="s">
        <v>181</v>
      </c>
      <c r="H3" s="52" t="s">
        <v>106</v>
      </c>
      <c r="I3" s="52" t="s">
        <v>107</v>
      </c>
      <c r="J3" s="52" t="s">
        <v>104</v>
      </c>
      <c r="K3" s="52" t="s">
        <v>105</v>
      </c>
      <c r="L3" s="52" t="s">
        <v>111</v>
      </c>
      <c r="M3" s="57" t="s">
        <v>183</v>
      </c>
      <c r="N3" s="57" t="s">
        <v>182</v>
      </c>
      <c r="O3" s="57" t="s">
        <v>184</v>
      </c>
      <c r="P3" s="57" t="s">
        <v>185</v>
      </c>
      <c r="Q3" s="58" t="s">
        <v>186</v>
      </c>
    </row>
    <row r="4" spans="1:17" x14ac:dyDescent="0.35">
      <c r="A4">
        <v>1</v>
      </c>
      <c r="B4" s="52" t="s">
        <v>155</v>
      </c>
      <c r="C4" s="52" t="s">
        <v>118</v>
      </c>
      <c r="D4" s="54">
        <v>44799</v>
      </c>
      <c r="E4" s="54">
        <v>44806</v>
      </c>
      <c r="F4" s="55">
        <v>50</v>
      </c>
      <c r="G4" s="52">
        <v>0.1</v>
      </c>
      <c r="H4" s="52">
        <v>1.643</v>
      </c>
      <c r="I4" s="52">
        <v>1.6459999999999999</v>
      </c>
      <c r="J4" s="56">
        <f>AVERAGE(H4:I4)</f>
        <v>1.6444999999999999</v>
      </c>
      <c r="K4" s="56">
        <f>_xlfn.STDEV.S(H4:I4)</f>
        <v>2.1213203435595661E-3</v>
      </c>
      <c r="L4" s="56">
        <f>K4/J4*100</f>
        <v>0.12899485214713083</v>
      </c>
      <c r="M4" s="18">
        <f>24.699*J4-1.1856</f>
        <v>39.431905499999999</v>
      </c>
      <c r="N4" s="18">
        <f>M4*0.4</f>
        <v>15.772762200000001</v>
      </c>
      <c r="O4" s="18">
        <f>(F4*0.4-N4)/0.0001</f>
        <v>42272.37799999999</v>
      </c>
      <c r="P4" s="59">
        <f>O4/M4</f>
        <v>1072.0348779492788</v>
      </c>
      <c r="Q4" s="15">
        <f>LOG10(P4)</f>
        <v>3.0302089150717748</v>
      </c>
    </row>
    <row r="5" spans="1:17" x14ac:dyDescent="0.35">
      <c r="A5">
        <v>2</v>
      </c>
      <c r="B5" s="52" t="s">
        <v>155</v>
      </c>
      <c r="C5" s="52" t="s">
        <v>118</v>
      </c>
      <c r="D5" s="54">
        <v>44799</v>
      </c>
      <c r="E5" s="54">
        <v>44806</v>
      </c>
      <c r="F5" s="55">
        <v>50</v>
      </c>
      <c r="G5" s="52">
        <v>0.1</v>
      </c>
      <c r="H5" s="52">
        <v>1.67</v>
      </c>
      <c r="I5" s="52">
        <v>1.669</v>
      </c>
      <c r="J5" s="56">
        <f t="shared" ref="J5:J15" si="0">AVERAGE(H5:I5)</f>
        <v>1.6695</v>
      </c>
      <c r="K5" s="56">
        <f t="shared" ref="K5:K15" si="1">_xlfn.STDEV.S(H5:I5)</f>
        <v>7.0710678118646967E-4</v>
      </c>
      <c r="L5" s="56">
        <f t="shared" ref="L5:L15" si="2">K5/J5*100</f>
        <v>4.2354404383735833E-2</v>
      </c>
      <c r="M5" s="18">
        <f t="shared" ref="M5:M15" si="3">24.699*J5-1.1856</f>
        <v>40.049380499999998</v>
      </c>
      <c r="N5" s="18">
        <f t="shared" ref="N5:N15" si="4">M5*0.4</f>
        <v>16.019752199999999</v>
      </c>
      <c r="O5" s="18">
        <f t="shared" ref="O5:O15" si="5">(F5*0.4-N5)/0.0001</f>
        <v>39802.478000000003</v>
      </c>
      <c r="P5" s="59">
        <f t="shared" ref="P5:P15" si="6">O5/M5</f>
        <v>993.83504821004669</v>
      </c>
      <c r="Q5" s="15">
        <f t="shared" ref="Q5:Q15" si="7">LOG10(P5)</f>
        <v>2.9973143083441363</v>
      </c>
    </row>
    <row r="6" spans="1:17" x14ac:dyDescent="0.35">
      <c r="A6">
        <v>3</v>
      </c>
      <c r="B6" s="52" t="s">
        <v>156</v>
      </c>
      <c r="C6" s="52" t="s">
        <v>118</v>
      </c>
      <c r="D6" s="54">
        <v>44799</v>
      </c>
      <c r="E6" s="54">
        <v>44806</v>
      </c>
      <c r="F6" s="55">
        <v>50</v>
      </c>
      <c r="G6" s="52">
        <v>0.1</v>
      </c>
      <c r="H6" s="52">
        <v>1.4470000000000001</v>
      </c>
      <c r="I6" s="52">
        <v>1.4470000000000001</v>
      </c>
      <c r="J6" s="56">
        <f t="shared" si="0"/>
        <v>1.4470000000000001</v>
      </c>
      <c r="K6" s="56">
        <f t="shared" si="1"/>
        <v>0</v>
      </c>
      <c r="L6" s="56">
        <f t="shared" si="2"/>
        <v>0</v>
      </c>
      <c r="M6" s="18">
        <f t="shared" si="3"/>
        <v>34.553853000000004</v>
      </c>
      <c r="N6" s="18">
        <f t="shared" si="4"/>
        <v>13.821541200000002</v>
      </c>
      <c r="O6" s="18">
        <f t="shared" si="5"/>
        <v>61784.587999999974</v>
      </c>
      <c r="P6" s="59">
        <f t="shared" si="6"/>
        <v>1788.0665290785362</v>
      </c>
      <c r="Q6" s="15">
        <f t="shared" si="7"/>
        <v>3.25238367367364</v>
      </c>
    </row>
    <row r="7" spans="1:17" x14ac:dyDescent="0.35">
      <c r="A7">
        <v>4</v>
      </c>
      <c r="B7" s="52" t="s">
        <v>156</v>
      </c>
      <c r="C7" s="52" t="s">
        <v>118</v>
      </c>
      <c r="D7" s="54">
        <v>44799</v>
      </c>
      <c r="E7" s="54">
        <v>44806</v>
      </c>
      <c r="F7" s="55">
        <v>50</v>
      </c>
      <c r="G7" s="52">
        <v>0.1</v>
      </c>
      <c r="H7" s="52">
        <v>1.1870000000000001</v>
      </c>
      <c r="I7" s="52">
        <v>1.1859999999999999</v>
      </c>
      <c r="J7" s="56">
        <f t="shared" si="0"/>
        <v>1.1865000000000001</v>
      </c>
      <c r="K7" s="56">
        <f t="shared" si="1"/>
        <v>7.0710678118662666E-4</v>
      </c>
      <c r="L7" s="56">
        <f t="shared" si="2"/>
        <v>5.959602032757072E-2</v>
      </c>
      <c r="M7" s="18">
        <f t="shared" si="3"/>
        <v>28.119763500000005</v>
      </c>
      <c r="N7" s="18">
        <f t="shared" si="4"/>
        <v>11.247905400000002</v>
      </c>
      <c r="O7" s="18">
        <f t="shared" si="5"/>
        <v>87520.945999999967</v>
      </c>
      <c r="P7" s="59">
        <f t="shared" si="6"/>
        <v>3112.4353517411323</v>
      </c>
      <c r="Q7" s="15">
        <f t="shared" si="7"/>
        <v>3.4931003394857445</v>
      </c>
    </row>
    <row r="8" spans="1:17" x14ac:dyDescent="0.35">
      <c r="A8">
        <v>5</v>
      </c>
      <c r="B8" s="52" t="s">
        <v>157</v>
      </c>
      <c r="C8" s="52" t="s">
        <v>118</v>
      </c>
      <c r="D8" s="54">
        <v>44799</v>
      </c>
      <c r="E8" s="54">
        <v>44806</v>
      </c>
      <c r="F8" s="55">
        <v>50</v>
      </c>
      <c r="G8" s="52">
        <v>0.1</v>
      </c>
      <c r="H8" s="52">
        <v>1.002</v>
      </c>
      <c r="I8" s="52">
        <v>1.002</v>
      </c>
      <c r="J8" s="56">
        <f t="shared" si="0"/>
        <v>1.002</v>
      </c>
      <c r="K8" s="56">
        <f t="shared" si="1"/>
        <v>0</v>
      </c>
      <c r="L8" s="56">
        <f t="shared" si="2"/>
        <v>0</v>
      </c>
      <c r="M8" s="18">
        <f t="shared" si="3"/>
        <v>23.562798000000001</v>
      </c>
      <c r="N8" s="18">
        <f t="shared" si="4"/>
        <v>9.425119200000001</v>
      </c>
      <c r="O8" s="18">
        <f t="shared" si="5"/>
        <v>105748.80799999999</v>
      </c>
      <c r="P8" s="59">
        <f t="shared" si="6"/>
        <v>4487.9563114703096</v>
      </c>
      <c r="Q8" s="15">
        <f t="shared" si="7"/>
        <v>3.6520486205788276</v>
      </c>
    </row>
    <row r="9" spans="1:17" x14ac:dyDescent="0.35">
      <c r="A9">
        <v>6</v>
      </c>
      <c r="B9" s="52" t="s">
        <v>157</v>
      </c>
      <c r="C9" s="52" t="s">
        <v>118</v>
      </c>
      <c r="D9" s="54">
        <v>44799</v>
      </c>
      <c r="E9" s="54">
        <v>44806</v>
      </c>
      <c r="F9" s="55">
        <v>50</v>
      </c>
      <c r="G9" s="52">
        <v>0.1</v>
      </c>
      <c r="H9" s="52">
        <v>1.0860000000000001</v>
      </c>
      <c r="I9" s="52">
        <v>1.085</v>
      </c>
      <c r="J9" s="56">
        <f t="shared" si="0"/>
        <v>1.0855000000000001</v>
      </c>
      <c r="K9" s="56">
        <f t="shared" si="1"/>
        <v>7.0710678118662666E-4</v>
      </c>
      <c r="L9" s="56">
        <f t="shared" si="2"/>
        <v>6.5141112960536762E-2</v>
      </c>
      <c r="M9" s="18">
        <f t="shared" si="3"/>
        <v>25.625164500000004</v>
      </c>
      <c r="N9" s="18">
        <f t="shared" si="4"/>
        <v>10.250065800000002</v>
      </c>
      <c r="O9" s="18">
        <f t="shared" si="5"/>
        <v>97499.341999999975</v>
      </c>
      <c r="P9" s="59">
        <f t="shared" si="6"/>
        <v>3804.8279455923089</v>
      </c>
      <c r="Q9" s="15">
        <f t="shared" si="7"/>
        <v>3.5803350227440967</v>
      </c>
    </row>
    <row r="10" spans="1:17" x14ac:dyDescent="0.35">
      <c r="A10">
        <v>7</v>
      </c>
      <c r="B10" s="52" t="s">
        <v>158</v>
      </c>
      <c r="C10" s="52" t="s">
        <v>118</v>
      </c>
      <c r="D10" s="54">
        <v>44799</v>
      </c>
      <c r="E10" s="54">
        <v>44806</v>
      </c>
      <c r="F10" s="55">
        <v>50</v>
      </c>
      <c r="G10" s="52">
        <v>0.1</v>
      </c>
      <c r="H10" s="52">
        <v>1.474</v>
      </c>
      <c r="I10" s="52">
        <v>1.476</v>
      </c>
      <c r="J10" s="56">
        <f t="shared" si="0"/>
        <v>1.4750000000000001</v>
      </c>
      <c r="K10" s="56">
        <f t="shared" si="1"/>
        <v>1.4142135623730963E-3</v>
      </c>
      <c r="L10" s="56">
        <f t="shared" si="2"/>
        <v>9.5878885584616699E-2</v>
      </c>
      <c r="M10" s="18">
        <f t="shared" si="3"/>
        <v>35.245425000000004</v>
      </c>
      <c r="N10" s="18">
        <f t="shared" si="4"/>
        <v>14.098170000000003</v>
      </c>
      <c r="O10" s="18">
        <f t="shared" si="5"/>
        <v>59018.299999999967</v>
      </c>
      <c r="P10" s="59">
        <f t="shared" si="6"/>
        <v>1674.4953423032907</v>
      </c>
      <c r="Q10" s="15">
        <f t="shared" si="7"/>
        <v>3.2238839438646627</v>
      </c>
    </row>
    <row r="11" spans="1:17" x14ac:dyDescent="0.35">
      <c r="A11">
        <v>8</v>
      </c>
      <c r="B11" s="52" t="s">
        <v>158</v>
      </c>
      <c r="C11" s="52" t="s">
        <v>118</v>
      </c>
      <c r="D11" s="54">
        <v>44799</v>
      </c>
      <c r="E11" s="54">
        <v>44806</v>
      </c>
      <c r="F11" s="55">
        <v>50</v>
      </c>
      <c r="G11" s="52">
        <v>0.1</v>
      </c>
      <c r="H11" s="52">
        <v>1.7969999999999999</v>
      </c>
      <c r="I11" s="52">
        <v>1.798</v>
      </c>
      <c r="J11" s="56">
        <f t="shared" si="0"/>
        <v>1.7974999999999999</v>
      </c>
      <c r="K11" s="56">
        <f t="shared" si="1"/>
        <v>7.0710678118662666E-4</v>
      </c>
      <c r="L11" s="56">
        <f t="shared" si="2"/>
        <v>3.9338346658504962E-2</v>
      </c>
      <c r="M11" s="18">
        <f t="shared" si="3"/>
        <v>43.210852500000001</v>
      </c>
      <c r="N11" s="18">
        <f t="shared" si="4"/>
        <v>17.284341000000001</v>
      </c>
      <c r="O11" s="18">
        <f t="shared" si="5"/>
        <v>27156.589999999986</v>
      </c>
      <c r="P11" s="59">
        <f t="shared" si="6"/>
        <v>628.46688803466645</v>
      </c>
      <c r="Q11" s="15">
        <f t="shared" si="7"/>
        <v>2.798282400999462</v>
      </c>
    </row>
    <row r="12" spans="1:17" x14ac:dyDescent="0.35">
      <c r="A12">
        <v>9</v>
      </c>
      <c r="B12" s="52" t="s">
        <v>160</v>
      </c>
      <c r="C12" s="52" t="s">
        <v>118</v>
      </c>
      <c r="D12" s="54">
        <v>44799</v>
      </c>
      <c r="E12" s="54">
        <v>44806</v>
      </c>
      <c r="F12" s="55">
        <v>50</v>
      </c>
      <c r="G12" s="52">
        <v>0.1</v>
      </c>
      <c r="H12" s="52">
        <v>1.016</v>
      </c>
      <c r="I12" s="52">
        <v>1.0129999999999999</v>
      </c>
      <c r="J12" s="56">
        <f t="shared" si="0"/>
        <v>1.0145</v>
      </c>
      <c r="K12" s="56">
        <f t="shared" si="1"/>
        <v>2.1213203435597231E-3</v>
      </c>
      <c r="L12" s="56">
        <f t="shared" si="2"/>
        <v>0.20910008315029308</v>
      </c>
      <c r="M12" s="18">
        <f t="shared" si="3"/>
        <v>23.8715355</v>
      </c>
      <c r="N12" s="18">
        <f t="shared" si="4"/>
        <v>9.5486142000000012</v>
      </c>
      <c r="O12" s="18">
        <f t="shared" si="5"/>
        <v>104513.85799999998</v>
      </c>
      <c r="P12" s="59">
        <f t="shared" si="6"/>
        <v>4378.1791079170407</v>
      </c>
      <c r="Q12" s="15">
        <f t="shared" si="7"/>
        <v>3.6412935242462896</v>
      </c>
    </row>
    <row r="13" spans="1:17" x14ac:dyDescent="0.35">
      <c r="A13">
        <v>10</v>
      </c>
      <c r="B13" s="52" t="s">
        <v>160</v>
      </c>
      <c r="C13" s="52" t="s">
        <v>118</v>
      </c>
      <c r="D13" s="54">
        <v>44799</v>
      </c>
      <c r="E13" s="54">
        <v>44806</v>
      </c>
      <c r="F13" s="55">
        <v>50</v>
      </c>
      <c r="G13" s="52">
        <v>0.1</v>
      </c>
      <c r="H13" s="52">
        <v>0.61899999999999999</v>
      </c>
      <c r="I13" s="52">
        <v>0.62</v>
      </c>
      <c r="J13" s="56">
        <f t="shared" si="0"/>
        <v>0.61949999999999994</v>
      </c>
      <c r="K13" s="56">
        <f t="shared" si="1"/>
        <v>7.0710678118654816E-4</v>
      </c>
      <c r="L13" s="56">
        <f t="shared" si="2"/>
        <v>0.11414153045787705</v>
      </c>
      <c r="M13" s="18">
        <f t="shared" si="3"/>
        <v>14.115430499999999</v>
      </c>
      <c r="N13" s="18">
        <f t="shared" si="4"/>
        <v>5.6461721999999996</v>
      </c>
      <c r="O13" s="18">
        <f t="shared" si="5"/>
        <v>143538.27799999999</v>
      </c>
      <c r="P13" s="59">
        <f t="shared" si="6"/>
        <v>10168.891271151808</v>
      </c>
      <c r="Q13" s="15">
        <f t="shared" si="7"/>
        <v>4.0072736037516661</v>
      </c>
    </row>
    <row r="14" spans="1:17" x14ac:dyDescent="0.35">
      <c r="A14">
        <v>11</v>
      </c>
      <c r="B14" s="52" t="s">
        <v>161</v>
      </c>
      <c r="C14" s="52" t="s">
        <v>118</v>
      </c>
      <c r="D14" s="54">
        <v>44799</v>
      </c>
      <c r="E14" s="54">
        <v>44806</v>
      </c>
      <c r="F14" s="55">
        <v>50</v>
      </c>
      <c r="G14" s="52">
        <v>0.1</v>
      </c>
      <c r="H14" s="52">
        <v>0.129</v>
      </c>
      <c r="I14" s="52">
        <v>0.129</v>
      </c>
      <c r="J14" s="56">
        <f t="shared" si="0"/>
        <v>0.129</v>
      </c>
      <c r="K14" s="56">
        <f t="shared" si="1"/>
        <v>0</v>
      </c>
      <c r="L14" s="56">
        <f t="shared" si="2"/>
        <v>0</v>
      </c>
      <c r="M14" s="18">
        <f t="shared" si="3"/>
        <v>2.0005710000000003</v>
      </c>
      <c r="N14" s="18">
        <f t="shared" si="4"/>
        <v>0.80022840000000017</v>
      </c>
      <c r="O14" s="18">
        <f t="shared" si="5"/>
        <v>191997.71599999999</v>
      </c>
      <c r="P14" s="59">
        <f t="shared" si="6"/>
        <v>95971.458148698526</v>
      </c>
      <c r="Q14" s="15">
        <f t="shared" si="7"/>
        <v>4.9821420933358391</v>
      </c>
    </row>
    <row r="15" spans="1:17" x14ac:dyDescent="0.35">
      <c r="A15">
        <v>12</v>
      </c>
      <c r="B15" s="52" t="s">
        <v>20</v>
      </c>
      <c r="C15" s="52" t="s">
        <v>118</v>
      </c>
      <c r="D15" s="54">
        <v>44799</v>
      </c>
      <c r="E15" s="54">
        <v>44806</v>
      </c>
      <c r="F15" s="55">
        <v>50</v>
      </c>
      <c r="G15" s="52">
        <v>0</v>
      </c>
      <c r="H15" s="52">
        <v>1.9810000000000001</v>
      </c>
      <c r="I15" s="52">
        <v>1.9830000000000001</v>
      </c>
      <c r="J15" s="56">
        <f t="shared" si="0"/>
        <v>1.9820000000000002</v>
      </c>
      <c r="K15" s="56">
        <f t="shared" si="1"/>
        <v>1.4142135623730963E-3</v>
      </c>
      <c r="L15" s="56">
        <f t="shared" si="2"/>
        <v>7.1352853802880728E-2</v>
      </c>
      <c r="M15" s="18">
        <f t="shared" si="3"/>
        <v>47.767818000000005</v>
      </c>
      <c r="N15" s="18">
        <f t="shared" si="4"/>
        <v>19.107127200000004</v>
      </c>
      <c r="O15" s="18">
        <f t="shared" si="5"/>
        <v>8928.7279999999573</v>
      </c>
      <c r="P15" s="59">
        <f t="shared" si="6"/>
        <v>186.91931877650254</v>
      </c>
      <c r="Q15" s="15">
        <f t="shared" si="7"/>
        <v>2.271654189578121</v>
      </c>
    </row>
    <row r="18" spans="1:9" x14ac:dyDescent="0.35">
      <c r="A18" s="16" t="s">
        <v>152</v>
      </c>
    </row>
    <row r="19" spans="1:9" x14ac:dyDescent="0.35">
      <c r="A19" t="s">
        <v>174</v>
      </c>
      <c r="E19" s="3" t="s">
        <v>87</v>
      </c>
      <c r="F19" s="4"/>
      <c r="G19" s="22"/>
      <c r="H19" s="22"/>
      <c r="I19" s="36"/>
    </row>
    <row r="20" spans="1:9" x14ac:dyDescent="0.35">
      <c r="A20" t="s">
        <v>88</v>
      </c>
      <c r="B20" t="s">
        <v>44</v>
      </c>
      <c r="C20" t="s">
        <v>76</v>
      </c>
      <c r="D20" t="s">
        <v>127</v>
      </c>
      <c r="E20" s="9" t="s">
        <v>106</v>
      </c>
      <c r="F20" s="10" t="s">
        <v>107</v>
      </c>
      <c r="G20" s="10" t="s">
        <v>104</v>
      </c>
      <c r="H20" s="10" t="s">
        <v>105</v>
      </c>
      <c r="I20" s="8" t="s">
        <v>111</v>
      </c>
    </row>
    <row r="21" spans="1:9" x14ac:dyDescent="0.35">
      <c r="A21" s="3">
        <v>1</v>
      </c>
      <c r="B21" s="4" t="s">
        <v>73</v>
      </c>
      <c r="C21" s="26">
        <v>44806</v>
      </c>
      <c r="D21" s="4">
        <v>50</v>
      </c>
      <c r="E21" s="3">
        <v>2.032</v>
      </c>
      <c r="F21" s="4">
        <v>2.032</v>
      </c>
      <c r="G21" s="30">
        <f>AVERAGE(E21:F21)</f>
        <v>2.032</v>
      </c>
      <c r="H21" s="37">
        <f t="shared" ref="H21:H28" si="8">_xlfn.STDEV.S(E21:F21)</f>
        <v>0</v>
      </c>
      <c r="I21" s="31">
        <f t="shared" ref="I21:I28" si="9">(H21/G21)*100</f>
        <v>0</v>
      </c>
    </row>
    <row r="22" spans="1:9" x14ac:dyDescent="0.35">
      <c r="A22" s="3">
        <v>2</v>
      </c>
      <c r="B22" s="4" t="s">
        <v>175</v>
      </c>
      <c r="C22" s="26">
        <v>44806</v>
      </c>
      <c r="D22" s="4">
        <v>36.25</v>
      </c>
      <c r="E22" s="3">
        <v>1.5720000000000001</v>
      </c>
      <c r="F22" s="4">
        <v>1.5740000000000001</v>
      </c>
      <c r="G22" s="30">
        <f t="shared" ref="G22:G28" si="10">AVERAGE(E22:F22)</f>
        <v>1.573</v>
      </c>
      <c r="H22" s="37">
        <f t="shared" si="8"/>
        <v>1.4142135623730963E-3</v>
      </c>
      <c r="I22" s="31">
        <f t="shared" si="9"/>
        <v>8.9905503011639951E-2</v>
      </c>
    </row>
    <row r="23" spans="1:9" x14ac:dyDescent="0.35">
      <c r="A23" s="3">
        <v>3</v>
      </c>
      <c r="B23" s="4" t="s">
        <v>176</v>
      </c>
      <c r="C23" s="26">
        <v>44806</v>
      </c>
      <c r="D23" s="4">
        <v>22.5</v>
      </c>
      <c r="E23" s="3">
        <v>0.93400000000000005</v>
      </c>
      <c r="F23" s="4">
        <v>0.93300000000000005</v>
      </c>
      <c r="G23" s="30">
        <f t="shared" si="10"/>
        <v>0.9335</v>
      </c>
      <c r="H23" s="37">
        <f t="shared" si="8"/>
        <v>7.0710678118654816E-4</v>
      </c>
      <c r="I23" s="31">
        <f t="shared" si="9"/>
        <v>7.5747914428125132E-2</v>
      </c>
    </row>
    <row r="24" spans="1:9" x14ac:dyDescent="0.35">
      <c r="A24" s="9">
        <v>4</v>
      </c>
      <c r="B24" s="4" t="s">
        <v>177</v>
      </c>
      <c r="C24" s="26">
        <v>44806</v>
      </c>
      <c r="D24" s="10">
        <v>22.5</v>
      </c>
      <c r="E24" s="9">
        <v>0.98399999999999999</v>
      </c>
      <c r="F24" s="14">
        <v>0.98199999999999998</v>
      </c>
      <c r="G24" s="30">
        <f t="shared" si="10"/>
        <v>0.98299999999999998</v>
      </c>
      <c r="H24" s="37">
        <f t="shared" si="8"/>
        <v>1.4142135623730963E-3</v>
      </c>
      <c r="I24" s="31">
        <f t="shared" si="9"/>
        <v>0.14386709688434346</v>
      </c>
    </row>
    <row r="25" spans="1:9" x14ac:dyDescent="0.35">
      <c r="A25" s="9">
        <v>5</v>
      </c>
      <c r="B25" s="4" t="s">
        <v>178</v>
      </c>
      <c r="C25" s="26">
        <v>44806</v>
      </c>
      <c r="D25" s="10">
        <v>22.5</v>
      </c>
      <c r="E25" s="9">
        <v>0.94699999999999995</v>
      </c>
      <c r="F25" s="14">
        <v>0.94799999999999995</v>
      </c>
      <c r="G25" s="30">
        <f t="shared" si="10"/>
        <v>0.94750000000000001</v>
      </c>
      <c r="H25" s="37">
        <f t="shared" si="8"/>
        <v>7.0710678118654816E-4</v>
      </c>
      <c r="I25" s="31">
        <f t="shared" si="9"/>
        <v>7.4628684030242545E-2</v>
      </c>
    </row>
    <row r="26" spans="1:9" x14ac:dyDescent="0.35">
      <c r="A26" t="s">
        <v>180</v>
      </c>
      <c r="C26" s="26">
        <v>44806</v>
      </c>
      <c r="D26" s="14">
        <v>22.5</v>
      </c>
      <c r="E26" s="9">
        <f>AVERAGE(E23:E25)</f>
        <v>0.95500000000000007</v>
      </c>
      <c r="F26" s="51">
        <f>AVERAGE(F23:F25)</f>
        <v>0.95433333333333337</v>
      </c>
      <c r="G26" s="30">
        <f t="shared" si="10"/>
        <v>0.95466666666666677</v>
      </c>
      <c r="H26" s="37">
        <f t="shared" si="8"/>
        <v>4.7140452079105826E-4</v>
      </c>
      <c r="I26" s="31">
        <f t="shared" si="9"/>
        <v>4.9378965166661119E-2</v>
      </c>
    </row>
    <row r="27" spans="1:9" x14ac:dyDescent="0.35">
      <c r="A27" s="3">
        <v>6</v>
      </c>
      <c r="B27" s="4" t="s">
        <v>179</v>
      </c>
      <c r="C27" s="26">
        <v>44806</v>
      </c>
      <c r="D27" s="4">
        <v>13.75</v>
      </c>
      <c r="E27" s="3">
        <v>0.60099999999999998</v>
      </c>
      <c r="F27" s="4">
        <v>0.60299999999999998</v>
      </c>
      <c r="G27" s="30">
        <f t="shared" si="10"/>
        <v>0.60199999999999998</v>
      </c>
      <c r="H27" s="37">
        <f t="shared" si="8"/>
        <v>1.4142135623730963E-3</v>
      </c>
      <c r="I27" s="31">
        <f t="shared" si="9"/>
        <v>0.23491919640749112</v>
      </c>
    </row>
    <row r="28" spans="1:9" x14ac:dyDescent="0.35">
      <c r="A28" s="3">
        <v>7</v>
      </c>
      <c r="B28" s="4" t="s">
        <v>128</v>
      </c>
      <c r="C28" s="26">
        <v>44806</v>
      </c>
      <c r="D28" s="4">
        <v>5</v>
      </c>
      <c r="E28" s="3">
        <v>0.23899999999999999</v>
      </c>
      <c r="F28" s="4">
        <v>0.24199999999999999</v>
      </c>
      <c r="G28" s="30">
        <f t="shared" si="10"/>
        <v>0.24049999999999999</v>
      </c>
      <c r="H28" s="37">
        <f t="shared" si="8"/>
        <v>2.1213203435596446E-3</v>
      </c>
      <c r="I28" s="31">
        <f t="shared" si="9"/>
        <v>0.88204588089798119</v>
      </c>
    </row>
    <row r="29" spans="1:9" x14ac:dyDescent="0.35">
      <c r="A29" s="9"/>
      <c r="B29" s="10"/>
      <c r="C29" s="26"/>
      <c r="D29" s="10"/>
      <c r="E29" s="9"/>
      <c r="F29" s="14"/>
      <c r="G29" s="10"/>
      <c r="H29" s="32"/>
      <c r="I29" s="32"/>
    </row>
    <row r="30" spans="1:9" x14ac:dyDescent="0.35">
      <c r="A30" s="9"/>
      <c r="B30" s="10"/>
      <c r="C30" s="26"/>
      <c r="D30" s="10"/>
      <c r="G30" s="10"/>
      <c r="H30" s="32"/>
      <c r="I30" s="32"/>
    </row>
  </sheetData>
  <mergeCells count="3">
    <mergeCell ref="H2:J2"/>
    <mergeCell ref="M2:N2"/>
    <mergeCell ref="O2:P2"/>
  </mergeCells>
  <phoneticPr fontId="4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AF11-0BF5-4E0E-8DFC-39BD5BEF015E}">
  <dimension ref="A1:E21"/>
  <sheetViews>
    <sheetView tabSelected="1" zoomScale="85" zoomScaleNormal="85" workbookViewId="0">
      <selection activeCell="A22" sqref="A22"/>
    </sheetView>
  </sheetViews>
  <sheetFormatPr baseColWidth="10" defaultRowHeight="14.5" x14ac:dyDescent="0.35"/>
  <cols>
    <col min="1" max="1" width="29.54296875" bestFit="1" customWidth="1"/>
    <col min="2" max="2" width="18.54296875" bestFit="1" customWidth="1"/>
    <col min="3" max="3" width="15" bestFit="1" customWidth="1"/>
    <col min="4" max="4" width="16" bestFit="1" customWidth="1"/>
    <col min="5" max="5" width="14.54296875" bestFit="1" customWidth="1"/>
    <col min="7" max="7" width="14.54296875" bestFit="1" customWidth="1"/>
  </cols>
  <sheetData>
    <row r="1" spans="1:5" x14ac:dyDescent="0.35">
      <c r="A1" t="s">
        <v>52</v>
      </c>
    </row>
    <row r="2" spans="1:5" x14ac:dyDescent="0.35">
      <c r="A2" t="s">
        <v>58</v>
      </c>
    </row>
    <row r="4" spans="1:5" x14ac:dyDescent="0.35">
      <c r="A4" t="s">
        <v>46</v>
      </c>
      <c r="B4" s="17">
        <v>44791</v>
      </c>
      <c r="D4" t="s">
        <v>56</v>
      </c>
    </row>
    <row r="5" spans="1:5" x14ac:dyDescent="0.35">
      <c r="A5" t="s">
        <v>44</v>
      </c>
      <c r="B5" t="s">
        <v>8</v>
      </c>
      <c r="C5" t="s">
        <v>45</v>
      </c>
      <c r="D5" t="s">
        <v>47</v>
      </c>
      <c r="E5" t="s">
        <v>10</v>
      </c>
    </row>
    <row r="6" spans="1:5" x14ac:dyDescent="0.35">
      <c r="A6" t="s">
        <v>48</v>
      </c>
      <c r="B6">
        <v>100</v>
      </c>
      <c r="C6" s="17">
        <v>44784</v>
      </c>
      <c r="D6">
        <v>1.913</v>
      </c>
      <c r="E6">
        <v>2.9329999999999998</v>
      </c>
    </row>
    <row r="7" spans="1:5" x14ac:dyDescent="0.35">
      <c r="A7" t="s">
        <v>49</v>
      </c>
      <c r="B7">
        <v>10</v>
      </c>
      <c r="C7" s="17">
        <v>44784</v>
      </c>
      <c r="D7">
        <v>0.30099999999999999</v>
      </c>
      <c r="E7">
        <v>0.33400000000000002</v>
      </c>
    </row>
    <row r="8" spans="1:5" x14ac:dyDescent="0.35">
      <c r="A8" t="s">
        <v>50</v>
      </c>
      <c r="B8">
        <v>50</v>
      </c>
      <c r="C8" s="17">
        <v>44784</v>
      </c>
      <c r="D8">
        <v>1.385</v>
      </c>
      <c r="E8">
        <v>1.792</v>
      </c>
    </row>
    <row r="10" spans="1:5" x14ac:dyDescent="0.35">
      <c r="D10" t="s">
        <v>57</v>
      </c>
    </row>
    <row r="11" spans="1:5" x14ac:dyDescent="0.35">
      <c r="A11" t="s">
        <v>44</v>
      </c>
      <c r="B11" t="s">
        <v>8</v>
      </c>
      <c r="C11" t="s">
        <v>45</v>
      </c>
      <c r="D11" t="s">
        <v>47</v>
      </c>
      <c r="E11" t="s">
        <v>10</v>
      </c>
    </row>
    <row r="12" spans="1:5" x14ac:dyDescent="0.35">
      <c r="A12" t="s">
        <v>48</v>
      </c>
      <c r="B12">
        <v>100</v>
      </c>
      <c r="C12" s="17">
        <v>44784</v>
      </c>
      <c r="D12" s="19">
        <v>1.96</v>
      </c>
      <c r="E12" s="19">
        <v>2.9660000000000002</v>
      </c>
    </row>
    <row r="13" spans="1:5" x14ac:dyDescent="0.35">
      <c r="A13" t="s">
        <v>50</v>
      </c>
      <c r="B13">
        <v>50</v>
      </c>
      <c r="C13" s="17">
        <v>44784</v>
      </c>
      <c r="D13" s="19">
        <v>1.5069999999999999</v>
      </c>
      <c r="E13" s="19">
        <v>1.9590000000000001</v>
      </c>
    </row>
    <row r="14" spans="1:5" x14ac:dyDescent="0.35">
      <c r="A14" t="s">
        <v>49</v>
      </c>
      <c r="B14">
        <v>10</v>
      </c>
      <c r="C14" s="17">
        <v>44784</v>
      </c>
      <c r="D14" s="19">
        <v>0.377</v>
      </c>
      <c r="E14" s="19">
        <v>0.40500000000000003</v>
      </c>
    </row>
    <row r="15" spans="1:5" x14ac:dyDescent="0.35">
      <c r="A15" t="s">
        <v>51</v>
      </c>
      <c r="B15">
        <v>0</v>
      </c>
      <c r="C15" s="17">
        <v>44784</v>
      </c>
      <c r="D15" s="19">
        <v>0</v>
      </c>
      <c r="E15" s="19">
        <v>0</v>
      </c>
    </row>
    <row r="17" spans="1:1" x14ac:dyDescent="0.35">
      <c r="A17" t="s">
        <v>53</v>
      </c>
    </row>
    <row r="18" spans="1:1" x14ac:dyDescent="0.35">
      <c r="A18" t="s">
        <v>55</v>
      </c>
    </row>
    <row r="19" spans="1:1" x14ac:dyDescent="0.35">
      <c r="A19" t="s">
        <v>54</v>
      </c>
    </row>
    <row r="20" spans="1:1" x14ac:dyDescent="0.35">
      <c r="A20" t="s">
        <v>59</v>
      </c>
    </row>
    <row r="21" spans="1:1" x14ac:dyDescent="0.35">
      <c r="A21" t="s">
        <v>60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8</vt:i4>
      </vt:variant>
    </vt:vector>
  </HeadingPairs>
  <TitlesOfParts>
    <vt:vector size="8" baseType="lpstr">
      <vt:lpstr>05.08.2022_MB</vt:lpstr>
      <vt:lpstr>11.08.2022_RB</vt:lpstr>
      <vt:lpstr>12.08.2022_MB+RB</vt:lpstr>
      <vt:lpstr>18.08.2022_MB</vt:lpstr>
      <vt:lpstr>19.08.2022_RB</vt:lpstr>
      <vt:lpstr>25.08.2022_MB</vt:lpstr>
      <vt:lpstr>26.08.2022_RB</vt:lpstr>
      <vt:lpstr>LifetimeTestRB-Std.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 Ippach</dc:creator>
  <cp:lastModifiedBy>Katinka Krahn</cp:lastModifiedBy>
  <dcterms:created xsi:type="dcterms:W3CDTF">2022-08-11T09:00:50Z</dcterms:created>
  <dcterms:modified xsi:type="dcterms:W3CDTF">2022-09-12T06:50:46Z</dcterms:modified>
</cp:coreProperties>
</file>