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AC\"/>
    </mc:Choice>
  </mc:AlternateContent>
  <xr:revisionPtr revIDLastSave="0" documentId="8_{FB023DF9-F2DA-4F46-BB39-A1568791D2F1}" xr6:coauthVersionLast="47" xr6:coauthVersionMax="47" xr10:uidLastSave="{00000000-0000-0000-0000-000000000000}"/>
  <bookViews>
    <workbookView xWindow="-80" yWindow="-80" windowWidth="19360" windowHeight="10360" xr2:uid="{49E1EA3E-06BD-4266-8B51-2AC0BAB58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29" i="1" l="1"/>
  <c r="E18" i="1"/>
  <c r="M35" i="1"/>
  <c r="L35" i="1"/>
  <c r="E35" i="1"/>
  <c r="F35" i="1"/>
  <c r="F14" i="1"/>
  <c r="M28" i="1"/>
  <c r="M29" i="1" s="1"/>
  <c r="L28" i="1"/>
  <c r="L29" i="1" s="1"/>
  <c r="M19" i="1"/>
  <c r="L19" i="1"/>
  <c r="M18" i="1"/>
  <c r="M14" i="1"/>
  <c r="M34" i="1" s="1"/>
  <c r="M13" i="1"/>
  <c r="L13" i="1"/>
  <c r="L8" i="1"/>
  <c r="L18" i="1" s="1"/>
  <c r="F28" i="1"/>
  <c r="E13" i="1"/>
  <c r="E28" i="1"/>
  <c r="E29" i="1" s="1"/>
  <c r="E19" i="1"/>
  <c r="F13" i="1"/>
  <c r="F19" i="1"/>
  <c r="F18" i="1"/>
  <c r="E8" i="1"/>
  <c r="L14" i="1" l="1"/>
  <c r="L34" i="1" s="1"/>
  <c r="F30" i="1"/>
  <c r="F37" i="1" s="1"/>
  <c r="L30" i="1"/>
  <c r="M20" i="1"/>
  <c r="L20" i="1"/>
  <c r="M30" i="1"/>
  <c r="M37" i="1"/>
  <c r="E30" i="1"/>
  <c r="E20" i="1"/>
  <c r="E14" i="1"/>
  <c r="E34" i="1" s="1"/>
  <c r="F20" i="1"/>
  <c r="L37" i="1" l="1"/>
  <c r="E37" i="1"/>
</calcChain>
</file>

<file path=xl/sharedStrings.xml><?xml version="1.0" encoding="utf-8"?>
<sst xmlns="http://schemas.openxmlformats.org/spreadsheetml/2006/main" count="96" uniqueCount="36">
  <si>
    <t>Innkjøp AC i Norge årlig</t>
  </si>
  <si>
    <t>kr/tonn</t>
  </si>
  <si>
    <t>tonn/år</t>
  </si>
  <si>
    <t>Forbruk AC Lindum</t>
  </si>
  <si>
    <t>Tetthet AC</t>
  </si>
  <si>
    <t>g/cm3</t>
  </si>
  <si>
    <t xml:space="preserve">Mengde brukt AC til Lindum </t>
  </si>
  <si>
    <t>Inntekter</t>
  </si>
  <si>
    <t>Utgifter</t>
  </si>
  <si>
    <t>Priser</t>
  </si>
  <si>
    <t>Forbruk</t>
  </si>
  <si>
    <t>Egenskaper AC</t>
  </si>
  <si>
    <t>Innkjøpspris AC Norge</t>
  </si>
  <si>
    <t>kr/år</t>
  </si>
  <si>
    <t>Sparing ved bruk av REGAC</t>
  </si>
  <si>
    <t>Yield regenerering</t>
  </si>
  <si>
    <t>regenerering</t>
  </si>
  <si>
    <t>regenerering Lindums AC</t>
  </si>
  <si>
    <t>regenerering mottatt AC</t>
  </si>
  <si>
    <t>Samlet kostnad jomfruelig AC levert til Lindum</t>
  </si>
  <si>
    <t>min</t>
  </si>
  <si>
    <t>max</t>
  </si>
  <si>
    <t>regenerering totalt AC</t>
  </si>
  <si>
    <t>Gate fee AC hos Lindum</t>
  </si>
  <si>
    <t>Gate fee AC årlig mottak</t>
  </si>
  <si>
    <t>Penger spart for Lindum ved bruk av REGAC (80% yield)</t>
  </si>
  <si>
    <t>Totalgevinst REGAC for Lindum</t>
  </si>
  <si>
    <t>Overskudd salgsinntekter REGAC</t>
  </si>
  <si>
    <t>Salgsinntekter REGAC av mottatt brukt AC (80% yield)</t>
  </si>
  <si>
    <t>Samlet kostnad jomfruelig AC for Lindum</t>
  </si>
  <si>
    <t>Mengde brukt AC til Lindum med utvidet marked østlandet</t>
  </si>
  <si>
    <t>Utvidet markedscenario - lindum mottar 1/3 av all AC importert til Norge</t>
  </si>
  <si>
    <t>Scenario med mengden AC Lindum mottar i dag</t>
  </si>
  <si>
    <t>Kunde med forbruk på 25 tonn/år (må kjøpe 20% av totalforbruk AC nytt hvert år)</t>
  </si>
  <si>
    <t>Kunde med forbruk på 25 tonn/år (20% nytt)</t>
  </si>
  <si>
    <t>Pris regenerert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</si>
</sst>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kr&quot;\ * #,##0_-;\-&quot;kr&quot;\ * #,##0_-;_-&quot;kr&quot;\ * &quot;-&quot;_-;_-@_-"/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Border="1"/>
    <xf numFmtId="41" fontId="0" fillId="0" borderId="0" xfId="1" applyFont="1"/>
    <xf numFmtId="0" fontId="2" fillId="0" borderId="1" xfId="2"/>
    <xf numFmtId="0" fontId="5" fillId="0" borderId="0" xfId="0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5" fillId="4" borderId="0" xfId="0" applyFont="1" applyFill="1" applyBorder="1"/>
    <xf numFmtId="0" fontId="5" fillId="4" borderId="6" xfId="0" applyFont="1" applyFill="1" applyBorder="1"/>
    <xf numFmtId="41" fontId="0" fillId="4" borderId="0" xfId="1" applyFont="1" applyFill="1" applyBorder="1"/>
    <xf numFmtId="0" fontId="0" fillId="4" borderId="6" xfId="0" applyFill="1" applyBorder="1"/>
    <xf numFmtId="0" fontId="6" fillId="4" borderId="10" xfId="3" applyFont="1" applyFill="1" applyBorder="1"/>
    <xf numFmtId="41" fontId="3" fillId="4" borderId="11" xfId="3" applyNumberFormat="1" applyFill="1" applyBorder="1"/>
    <xf numFmtId="0" fontId="3" fillId="4" borderId="12" xfId="3" applyFill="1" applyBorder="1"/>
    <xf numFmtId="0" fontId="3" fillId="4" borderId="5" xfId="3" applyFill="1" applyBorder="1"/>
    <xf numFmtId="41" fontId="3" fillId="4" borderId="0" xfId="3" applyNumberFormat="1" applyFill="1" applyBorder="1"/>
    <xf numFmtId="0" fontId="3" fillId="4" borderId="6" xfId="3" applyFill="1" applyBorder="1"/>
    <xf numFmtId="0" fontId="3" fillId="4" borderId="7" xfId="3" applyFill="1" applyBorder="1"/>
    <xf numFmtId="41" fontId="3" fillId="4" borderId="8" xfId="3" applyNumberFormat="1" applyFill="1" applyBorder="1"/>
    <xf numFmtId="0" fontId="3" fillId="4" borderId="9" xfId="3" applyFill="1" applyBorder="1"/>
    <xf numFmtId="42" fontId="3" fillId="4" borderId="11" xfId="3" applyNumberFormat="1" applyFont="1" applyFill="1" applyBorder="1"/>
    <xf numFmtId="0" fontId="3" fillId="4" borderId="12" xfId="3" applyFont="1" applyFill="1" applyBorder="1"/>
    <xf numFmtId="0" fontId="3" fillId="4" borderId="0" xfId="3" applyFill="1" applyBorder="1"/>
    <xf numFmtId="0" fontId="4" fillId="4" borderId="7" xfId="4" applyFill="1" applyBorder="1"/>
    <xf numFmtId="41" fontId="4" fillId="4" borderId="8" xfId="4" applyNumberFormat="1" applyFill="1" applyBorder="1"/>
    <xf numFmtId="0" fontId="4" fillId="4" borderId="9" xfId="4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5" fillId="5" borderId="0" xfId="0" applyFont="1" applyFill="1" applyBorder="1"/>
    <xf numFmtId="0" fontId="0" fillId="5" borderId="6" xfId="0" applyFill="1" applyBorder="1"/>
    <xf numFmtId="41" fontId="0" fillId="5" borderId="0" xfId="1" applyFont="1" applyFill="1" applyBorder="1"/>
    <xf numFmtId="0" fontId="6" fillId="5" borderId="10" xfId="3" applyFont="1" applyFill="1" applyBorder="1"/>
    <xf numFmtId="41" fontId="3" fillId="5" borderId="11" xfId="3" applyNumberFormat="1" applyFill="1" applyBorder="1"/>
    <xf numFmtId="0" fontId="3" fillId="5" borderId="12" xfId="3" applyFill="1" applyBorder="1"/>
    <xf numFmtId="0" fontId="3" fillId="5" borderId="5" xfId="3" applyFill="1" applyBorder="1"/>
    <xf numFmtId="41" fontId="3" fillId="5" borderId="0" xfId="3" applyNumberFormat="1" applyFill="1" applyBorder="1"/>
    <xf numFmtId="0" fontId="3" fillId="5" borderId="6" xfId="3" applyFill="1" applyBorder="1"/>
    <xf numFmtId="0" fontId="3" fillId="5" borderId="7" xfId="3" applyFill="1" applyBorder="1"/>
    <xf numFmtId="41" fontId="3" fillId="5" borderId="8" xfId="3" applyNumberFormat="1" applyFill="1" applyBorder="1"/>
    <xf numFmtId="0" fontId="3" fillId="5" borderId="9" xfId="3" applyFill="1" applyBorder="1"/>
    <xf numFmtId="42" fontId="3" fillId="5" borderId="11" xfId="3" applyNumberFormat="1" applyFont="1" applyFill="1" applyBorder="1"/>
    <xf numFmtId="0" fontId="3" fillId="5" borderId="12" xfId="3" applyFont="1" applyFill="1" applyBorder="1"/>
    <xf numFmtId="0" fontId="3" fillId="5" borderId="0" xfId="3" applyFill="1" applyBorder="1"/>
    <xf numFmtId="0" fontId="4" fillId="5" borderId="7" xfId="4" applyFill="1" applyBorder="1"/>
    <xf numFmtId="41" fontId="4" fillId="5" borderId="8" xfId="4" applyNumberFormat="1" applyFill="1" applyBorder="1"/>
    <xf numFmtId="0" fontId="4" fillId="5" borderId="9" xfId="4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9" fontId="0" fillId="4" borderId="0" xfId="1" applyNumberFormat="1" applyFont="1" applyFill="1" applyBorder="1"/>
    <xf numFmtId="9" fontId="0" fillId="5" borderId="0" xfId="1" applyNumberFormat="1" applyFont="1" applyFill="1" applyBorder="1"/>
  </cellXfs>
  <cellStyles count="5">
    <cellStyle name="Bad" xfId="4" builtinId="27"/>
    <cellStyle name="Comma [0]" xfId="1" builtinId="6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A24-5088-4A07-AF10-04776329CD52}">
  <dimension ref="C1:R38"/>
  <sheetViews>
    <sheetView tabSelected="1" topLeftCell="D1" zoomScale="80" zoomScaleNormal="80" workbookViewId="0">
      <selection activeCell="J15" sqref="J15"/>
    </sheetView>
  </sheetViews>
  <sheetFormatPr defaultRowHeight="14.5" x14ac:dyDescent="0.35"/>
  <cols>
    <col min="4" max="4" width="70.08984375" bestFit="1" customWidth="1"/>
    <col min="5" max="5" width="13.6328125" customWidth="1"/>
    <col min="6" max="6" width="13.453125" customWidth="1"/>
    <col min="11" max="11" width="51.81640625" bestFit="1" customWidth="1"/>
    <col min="12" max="12" width="9" bestFit="1" customWidth="1"/>
    <col min="13" max="13" width="11.6328125" bestFit="1" customWidth="1"/>
  </cols>
  <sheetData>
    <row r="1" spans="3:15" ht="20" thickBot="1" x14ac:dyDescent="0.5">
      <c r="D1" s="3" t="s">
        <v>32</v>
      </c>
      <c r="E1" s="3"/>
      <c r="F1" s="3"/>
      <c r="G1" s="3"/>
      <c r="H1" s="3"/>
      <c r="I1" s="3"/>
      <c r="J1" s="3"/>
      <c r="K1" s="3" t="s">
        <v>31</v>
      </c>
    </row>
    <row r="2" spans="3:15" ht="15.5" thickTop="1" thickBot="1" x14ac:dyDescent="0.4"/>
    <row r="3" spans="3:15" x14ac:dyDescent="0.35">
      <c r="C3" s="5"/>
      <c r="D3" s="6"/>
      <c r="E3" s="6"/>
      <c r="F3" s="6"/>
      <c r="G3" s="6"/>
      <c r="H3" s="7"/>
      <c r="I3" s="1"/>
      <c r="J3" s="32"/>
      <c r="K3" s="33"/>
      <c r="L3" s="33"/>
      <c r="M3" s="33"/>
      <c r="N3" s="33"/>
      <c r="O3" s="34"/>
    </row>
    <row r="4" spans="3:15" x14ac:dyDescent="0.35">
      <c r="C4" s="8"/>
      <c r="D4" s="9"/>
      <c r="E4" s="10" t="s">
        <v>20</v>
      </c>
      <c r="F4" s="10" t="s">
        <v>21</v>
      </c>
      <c r="G4" s="10"/>
      <c r="H4" s="11"/>
      <c r="I4" s="4"/>
      <c r="J4" s="35"/>
      <c r="K4" s="36"/>
      <c r="L4" s="37" t="s">
        <v>20</v>
      </c>
      <c r="M4" s="37" t="s">
        <v>21</v>
      </c>
      <c r="N4" s="37"/>
      <c r="O4" s="38"/>
    </row>
    <row r="5" spans="3:15" x14ac:dyDescent="0.35">
      <c r="C5" s="8"/>
      <c r="D5" s="10" t="s">
        <v>10</v>
      </c>
      <c r="E5" s="12"/>
      <c r="F5" s="12"/>
      <c r="G5" s="9"/>
      <c r="H5" s="13"/>
      <c r="I5" s="1"/>
      <c r="J5" s="35"/>
      <c r="K5" s="37" t="s">
        <v>10</v>
      </c>
      <c r="L5" s="39"/>
      <c r="M5" s="39"/>
      <c r="N5" s="36"/>
      <c r="O5" s="38"/>
    </row>
    <row r="6" spans="3:15" x14ac:dyDescent="0.35">
      <c r="C6" s="8"/>
      <c r="D6" s="9" t="s">
        <v>0</v>
      </c>
      <c r="E6" s="12">
        <v>1700</v>
      </c>
      <c r="F6" s="12">
        <v>9000</v>
      </c>
      <c r="G6" s="9" t="s">
        <v>2</v>
      </c>
      <c r="H6" s="13"/>
      <c r="I6" s="1"/>
      <c r="J6" s="35"/>
      <c r="K6" s="36" t="s">
        <v>0</v>
      </c>
      <c r="L6" s="39">
        <v>1700</v>
      </c>
      <c r="M6" s="39">
        <v>9000</v>
      </c>
      <c r="N6" s="36" t="s">
        <v>2</v>
      </c>
      <c r="O6" s="38"/>
    </row>
    <row r="7" spans="3:15" x14ac:dyDescent="0.35">
      <c r="C7" s="8"/>
      <c r="D7" s="9" t="s">
        <v>6</v>
      </c>
      <c r="E7" s="12">
        <v>100</v>
      </c>
      <c r="F7" s="12">
        <v>300</v>
      </c>
      <c r="G7" s="9" t="s">
        <v>2</v>
      </c>
      <c r="H7" s="13"/>
      <c r="I7" s="1"/>
      <c r="J7" s="35"/>
      <c r="K7" s="36" t="s">
        <v>30</v>
      </c>
      <c r="L7" s="39">
        <v>100</v>
      </c>
      <c r="M7" s="39">
        <v>3000</v>
      </c>
      <c r="N7" s="36" t="s">
        <v>2</v>
      </c>
      <c r="O7" s="38"/>
    </row>
    <row r="8" spans="3:15" x14ac:dyDescent="0.35">
      <c r="C8" s="8"/>
      <c r="D8" s="9" t="s">
        <v>3</v>
      </c>
      <c r="E8" s="12">
        <f>3*2.35*7*F23*100000/1000000</f>
        <v>10.363500000000002</v>
      </c>
      <c r="F8" s="12">
        <v>50</v>
      </c>
      <c r="G8" s="9" t="s">
        <v>2</v>
      </c>
      <c r="H8" s="13"/>
      <c r="I8" s="1"/>
      <c r="J8" s="35"/>
      <c r="K8" s="36" t="s">
        <v>3</v>
      </c>
      <c r="L8" s="39">
        <f>3*2.35*7*M23*100000/1000000</f>
        <v>10.363500000000002</v>
      </c>
      <c r="M8" s="39">
        <v>50</v>
      </c>
      <c r="N8" s="36" t="s">
        <v>2</v>
      </c>
      <c r="O8" s="38"/>
    </row>
    <row r="9" spans="3:15" x14ac:dyDescent="0.35">
      <c r="C9" s="8"/>
      <c r="D9" s="9"/>
      <c r="E9" s="9"/>
      <c r="F9" s="9"/>
      <c r="G9" s="9"/>
      <c r="H9" s="13"/>
      <c r="I9" s="1"/>
      <c r="J9" s="35"/>
      <c r="K9" s="36"/>
      <c r="L9" s="36"/>
      <c r="M9" s="36"/>
      <c r="N9" s="36"/>
      <c r="O9" s="38"/>
    </row>
    <row r="10" spans="3:15" x14ac:dyDescent="0.35">
      <c r="C10" s="8"/>
      <c r="D10" s="10" t="s">
        <v>9</v>
      </c>
      <c r="E10" s="9"/>
      <c r="F10" s="9"/>
      <c r="G10" s="9"/>
      <c r="H10" s="13"/>
      <c r="I10" s="1"/>
      <c r="J10" s="35"/>
      <c r="K10" s="37" t="s">
        <v>9</v>
      </c>
      <c r="L10" s="36"/>
      <c r="M10" s="36"/>
      <c r="N10" s="36"/>
      <c r="O10" s="38"/>
    </row>
    <row r="11" spans="3:15" x14ac:dyDescent="0.35">
      <c r="C11" s="8"/>
      <c r="D11" s="9" t="s">
        <v>12</v>
      </c>
      <c r="E11" s="12">
        <v>6000</v>
      </c>
      <c r="F11" s="12">
        <v>30000</v>
      </c>
      <c r="G11" s="9" t="s">
        <v>1</v>
      </c>
      <c r="H11" s="13"/>
      <c r="I11" s="1"/>
      <c r="J11" s="35"/>
      <c r="K11" s="36" t="s">
        <v>12</v>
      </c>
      <c r="L11" s="39">
        <v>6000</v>
      </c>
      <c r="M11" s="39">
        <v>30000</v>
      </c>
      <c r="N11" s="36" t="s">
        <v>1</v>
      </c>
      <c r="O11" s="38"/>
    </row>
    <row r="12" spans="3:15" x14ac:dyDescent="0.35">
      <c r="C12" s="8"/>
      <c r="D12" s="9" t="s">
        <v>35</v>
      </c>
      <c r="E12" s="12">
        <v>3000</v>
      </c>
      <c r="F12" s="12">
        <v>15000</v>
      </c>
      <c r="G12" s="9" t="s">
        <v>1</v>
      </c>
      <c r="H12" s="13"/>
      <c r="I12" s="1"/>
      <c r="J12" s="35"/>
      <c r="K12" s="36" t="s">
        <v>35</v>
      </c>
      <c r="L12" s="39">
        <v>3000</v>
      </c>
      <c r="M12" s="39">
        <v>8000</v>
      </c>
      <c r="N12" s="36" t="s">
        <v>1</v>
      </c>
      <c r="O12" s="38"/>
    </row>
    <row r="13" spans="3:15" x14ac:dyDescent="0.35">
      <c r="C13" s="8"/>
      <c r="D13" s="9" t="s">
        <v>19</v>
      </c>
      <c r="E13" s="12">
        <f>E7*E11</f>
        <v>600000</v>
      </c>
      <c r="F13" s="12">
        <f>F7*F11</f>
        <v>9000000</v>
      </c>
      <c r="G13" s="9" t="s">
        <v>13</v>
      </c>
      <c r="H13" s="13"/>
      <c r="I13" s="1"/>
      <c r="J13" s="35"/>
      <c r="K13" s="36" t="s">
        <v>19</v>
      </c>
      <c r="L13" s="39">
        <f>L7*L11</f>
        <v>600000</v>
      </c>
      <c r="M13" s="39">
        <f>M7*M11</f>
        <v>90000000</v>
      </c>
      <c r="N13" s="36" t="s">
        <v>13</v>
      </c>
      <c r="O13" s="38"/>
    </row>
    <row r="14" spans="3:15" x14ac:dyDescent="0.35">
      <c r="C14" s="8"/>
      <c r="D14" s="9" t="s">
        <v>29</v>
      </c>
      <c r="E14" s="12">
        <f>E11*E8</f>
        <v>62181.000000000015</v>
      </c>
      <c r="F14" s="12">
        <f>F11*F8</f>
        <v>1500000</v>
      </c>
      <c r="G14" s="9" t="s">
        <v>13</v>
      </c>
      <c r="H14" s="13"/>
      <c r="I14" s="1"/>
      <c r="J14" s="35"/>
      <c r="K14" s="36" t="s">
        <v>29</v>
      </c>
      <c r="L14" s="39">
        <f>L11*L8</f>
        <v>62181.000000000015</v>
      </c>
      <c r="M14" s="39">
        <f>M11*M8</f>
        <v>1500000</v>
      </c>
      <c r="N14" s="36" t="s">
        <v>13</v>
      </c>
      <c r="O14" s="38"/>
    </row>
    <row r="15" spans="3:15" x14ac:dyDescent="0.35">
      <c r="C15" s="8"/>
      <c r="D15" s="9"/>
      <c r="E15" s="12"/>
      <c r="F15" s="12"/>
      <c r="G15" s="9"/>
      <c r="H15" s="13"/>
      <c r="I15" s="1"/>
      <c r="J15" s="35"/>
      <c r="K15" s="36"/>
      <c r="L15" s="39"/>
      <c r="M15" s="39"/>
      <c r="N15" s="36"/>
      <c r="O15" s="38"/>
    </row>
    <row r="16" spans="3:15" x14ac:dyDescent="0.35">
      <c r="C16" s="8"/>
      <c r="D16" s="10" t="s">
        <v>8</v>
      </c>
      <c r="E16" s="12"/>
      <c r="F16" s="12"/>
      <c r="G16" s="9"/>
      <c r="H16" s="13"/>
      <c r="I16" s="1"/>
      <c r="J16" s="35"/>
      <c r="K16" s="37" t="s">
        <v>8</v>
      </c>
      <c r="L16" s="39"/>
      <c r="M16" s="39"/>
      <c r="N16" s="36"/>
      <c r="O16" s="38"/>
    </row>
    <row r="17" spans="3:18" x14ac:dyDescent="0.35">
      <c r="C17" s="8"/>
      <c r="D17" s="9" t="s">
        <v>16</v>
      </c>
      <c r="E17" s="12">
        <v>1000</v>
      </c>
      <c r="F17" s="12">
        <v>800</v>
      </c>
      <c r="G17" s="9" t="s">
        <v>1</v>
      </c>
      <c r="H17" s="13"/>
      <c r="I17" s="1"/>
      <c r="J17" s="35"/>
      <c r="K17" s="36" t="s">
        <v>16</v>
      </c>
      <c r="L17" s="39">
        <v>1000</v>
      </c>
      <c r="M17" s="39">
        <v>800</v>
      </c>
      <c r="N17" s="36" t="s">
        <v>1</v>
      </c>
      <c r="O17" s="38"/>
    </row>
    <row r="18" spans="3:18" x14ac:dyDescent="0.35">
      <c r="C18" s="8"/>
      <c r="D18" s="9" t="s">
        <v>17</v>
      </c>
      <c r="E18" s="12">
        <f>E17*E8</f>
        <v>10363.500000000002</v>
      </c>
      <c r="F18" s="12">
        <f>F17*F8</f>
        <v>40000</v>
      </c>
      <c r="G18" s="9" t="s">
        <v>13</v>
      </c>
      <c r="H18" s="13"/>
      <c r="I18" s="1"/>
      <c r="J18" s="35"/>
      <c r="K18" s="36" t="s">
        <v>17</v>
      </c>
      <c r="L18" s="39">
        <f>L17*L8</f>
        <v>10363.500000000002</v>
      </c>
      <c r="M18" s="39">
        <f>M17*M8</f>
        <v>40000</v>
      </c>
      <c r="N18" s="36" t="s">
        <v>13</v>
      </c>
      <c r="O18" s="38"/>
    </row>
    <row r="19" spans="3:18" x14ac:dyDescent="0.35">
      <c r="C19" s="8"/>
      <c r="D19" s="9" t="s">
        <v>18</v>
      </c>
      <c r="E19" s="12">
        <f>E17*E7</f>
        <v>100000</v>
      </c>
      <c r="F19" s="12">
        <f>F17*F7</f>
        <v>240000</v>
      </c>
      <c r="G19" s="9" t="s">
        <v>13</v>
      </c>
      <c r="H19" s="13"/>
      <c r="I19" s="1"/>
      <c r="J19" s="35"/>
      <c r="K19" s="36" t="s">
        <v>18</v>
      </c>
      <c r="L19" s="39">
        <f>L17*L7</f>
        <v>100000</v>
      </c>
      <c r="M19" s="39">
        <f>M17*M7</f>
        <v>2400000</v>
      </c>
      <c r="N19" s="36" t="s">
        <v>13</v>
      </c>
      <c r="O19" s="38"/>
    </row>
    <row r="20" spans="3:18" x14ac:dyDescent="0.35">
      <c r="C20" s="8"/>
      <c r="D20" s="9" t="s">
        <v>22</v>
      </c>
      <c r="E20" s="12">
        <f>E18+E19</f>
        <v>110363.5</v>
      </c>
      <c r="F20" s="12">
        <f>F18+F19</f>
        <v>280000</v>
      </c>
      <c r="G20" s="9" t="s">
        <v>13</v>
      </c>
      <c r="H20" s="13"/>
      <c r="I20" s="1"/>
      <c r="J20" s="35"/>
      <c r="K20" s="36" t="s">
        <v>22</v>
      </c>
      <c r="L20" s="39">
        <f>L18+L19</f>
        <v>110363.5</v>
      </c>
      <c r="M20" s="39">
        <f>M18+M19</f>
        <v>2440000</v>
      </c>
      <c r="N20" s="36" t="s">
        <v>13</v>
      </c>
      <c r="O20" s="38"/>
    </row>
    <row r="21" spans="3:18" x14ac:dyDescent="0.35">
      <c r="C21" s="8"/>
      <c r="D21" s="9"/>
      <c r="E21" s="12"/>
      <c r="F21" s="12"/>
      <c r="G21" s="9"/>
      <c r="H21" s="13"/>
      <c r="I21" s="1"/>
      <c r="J21" s="35"/>
      <c r="K21" s="36"/>
      <c r="L21" s="39"/>
      <c r="M21" s="39"/>
      <c r="N21" s="36"/>
      <c r="O21" s="38"/>
    </row>
    <row r="22" spans="3:18" x14ac:dyDescent="0.35">
      <c r="C22" s="8"/>
      <c r="D22" s="10" t="s">
        <v>11</v>
      </c>
      <c r="E22" s="12"/>
      <c r="F22" s="12"/>
      <c r="G22" s="9"/>
      <c r="H22" s="13"/>
      <c r="I22" s="1"/>
      <c r="J22" s="35"/>
      <c r="K22" s="37" t="s">
        <v>11</v>
      </c>
      <c r="L22" s="39"/>
      <c r="M22" s="39"/>
      <c r="N22" s="36"/>
      <c r="O22" s="38"/>
    </row>
    <row r="23" spans="3:18" x14ac:dyDescent="0.35">
      <c r="C23" s="8"/>
      <c r="D23" s="9" t="s">
        <v>4</v>
      </c>
      <c r="E23" s="12">
        <v>2</v>
      </c>
      <c r="F23" s="12">
        <v>2.1</v>
      </c>
      <c r="G23" s="9" t="s">
        <v>5</v>
      </c>
      <c r="H23" s="13"/>
      <c r="I23" s="1"/>
      <c r="J23" s="35"/>
      <c r="K23" s="36" t="s">
        <v>4</v>
      </c>
      <c r="L23" s="39">
        <v>2</v>
      </c>
      <c r="M23" s="39">
        <v>2.1</v>
      </c>
      <c r="N23" s="36" t="s">
        <v>5</v>
      </c>
      <c r="O23" s="38"/>
    </row>
    <row r="24" spans="3:18" x14ac:dyDescent="0.35">
      <c r="C24" s="8"/>
      <c r="D24" s="9" t="s">
        <v>15</v>
      </c>
      <c r="E24" s="58">
        <v>0.8</v>
      </c>
      <c r="F24" s="58">
        <v>0.8</v>
      </c>
      <c r="G24" s="9"/>
      <c r="H24" s="13"/>
      <c r="I24" s="1"/>
      <c r="J24" s="35"/>
      <c r="K24" s="36" t="s">
        <v>15</v>
      </c>
      <c r="L24" s="59">
        <v>0.8</v>
      </c>
      <c r="M24" s="59">
        <v>0.8</v>
      </c>
      <c r="N24" s="36"/>
      <c r="O24" s="38"/>
    </row>
    <row r="25" spans="3:18" ht="15" thickBot="1" x14ac:dyDescent="0.4">
      <c r="C25" s="8"/>
      <c r="D25" s="9"/>
      <c r="E25" s="12"/>
      <c r="F25" s="12"/>
      <c r="G25" s="9"/>
      <c r="H25" s="13"/>
      <c r="I25" s="1"/>
      <c r="J25" s="35"/>
      <c r="K25" s="36"/>
      <c r="L25" s="39"/>
      <c r="M25" s="39"/>
      <c r="N25" s="36"/>
      <c r="O25" s="38"/>
    </row>
    <row r="26" spans="3:18" ht="15" thickBot="1" x14ac:dyDescent="0.4">
      <c r="C26" s="8"/>
      <c r="D26" s="14" t="s">
        <v>7</v>
      </c>
      <c r="E26" s="15"/>
      <c r="F26" s="15"/>
      <c r="G26" s="16"/>
      <c r="H26" s="13"/>
      <c r="J26" s="35"/>
      <c r="K26" s="40" t="s">
        <v>7</v>
      </c>
      <c r="L26" s="41"/>
      <c r="M26" s="41"/>
      <c r="N26" s="42"/>
      <c r="O26" s="38"/>
    </row>
    <row r="27" spans="3:18" x14ac:dyDescent="0.35">
      <c r="C27" s="8"/>
      <c r="D27" s="17" t="s">
        <v>23</v>
      </c>
      <c r="E27" s="18">
        <v>800</v>
      </c>
      <c r="F27" s="18">
        <v>900</v>
      </c>
      <c r="G27" s="19" t="s">
        <v>1</v>
      </c>
      <c r="H27" s="13"/>
      <c r="J27" s="35"/>
      <c r="K27" s="43" t="s">
        <v>23</v>
      </c>
      <c r="L27" s="44">
        <v>800</v>
      </c>
      <c r="M27" s="44">
        <v>900</v>
      </c>
      <c r="N27" s="45" t="s">
        <v>1</v>
      </c>
      <c r="O27" s="38"/>
    </row>
    <row r="28" spans="3:18" x14ac:dyDescent="0.35">
      <c r="C28" s="8"/>
      <c r="D28" s="17" t="s">
        <v>24</v>
      </c>
      <c r="E28" s="18">
        <f>E27*E7</f>
        <v>80000</v>
      </c>
      <c r="F28" s="18">
        <f>F27*F7</f>
        <v>270000</v>
      </c>
      <c r="G28" s="19" t="s">
        <v>13</v>
      </c>
      <c r="H28" s="13"/>
      <c r="J28" s="35"/>
      <c r="K28" s="43" t="s">
        <v>24</v>
      </c>
      <c r="L28" s="44">
        <f>L27*L7</f>
        <v>80000</v>
      </c>
      <c r="M28" s="44">
        <f>M27*M7</f>
        <v>2700000</v>
      </c>
      <c r="N28" s="45" t="s">
        <v>13</v>
      </c>
      <c r="O28" s="38"/>
    </row>
    <row r="29" spans="3:18" x14ac:dyDescent="0.35">
      <c r="C29" s="8"/>
      <c r="D29" s="17" t="s">
        <v>28</v>
      </c>
      <c r="E29" s="18">
        <f>E12*E7*E24+E28</f>
        <v>320000</v>
      </c>
      <c r="F29" s="18">
        <f>F12*F7*F24+F28</f>
        <v>3870000</v>
      </c>
      <c r="G29" s="19" t="s">
        <v>13</v>
      </c>
      <c r="H29" s="13"/>
      <c r="J29" s="35"/>
      <c r="K29" s="43" t="s">
        <v>28</v>
      </c>
      <c r="L29" s="44">
        <f>L12*L7*L24+L28</f>
        <v>320000</v>
      </c>
      <c r="M29" s="44">
        <f>M12*M7*M24+M28</f>
        <v>21900000</v>
      </c>
      <c r="N29" s="45" t="s">
        <v>13</v>
      </c>
      <c r="O29" s="38"/>
    </row>
    <row r="30" spans="3:18" ht="15" thickBot="1" x14ac:dyDescent="0.4">
      <c r="C30" s="8"/>
      <c r="D30" s="20" t="s">
        <v>27</v>
      </c>
      <c r="E30" s="21">
        <f>E29-E19</f>
        <v>220000</v>
      </c>
      <c r="F30" s="21">
        <f>F29-F19</f>
        <v>3630000</v>
      </c>
      <c r="G30" s="22" t="s">
        <v>13</v>
      </c>
      <c r="H30" s="13"/>
      <c r="J30" s="35"/>
      <c r="K30" s="46" t="s">
        <v>27</v>
      </c>
      <c r="L30" s="47">
        <f>L29-L19</f>
        <v>220000</v>
      </c>
      <c r="M30" s="47">
        <f>M29-M19</f>
        <v>19500000</v>
      </c>
      <c r="N30" s="48" t="s">
        <v>13</v>
      </c>
      <c r="O30" s="38"/>
      <c r="R30" s="2"/>
    </row>
    <row r="31" spans="3:18" x14ac:dyDescent="0.35">
      <c r="C31" s="8"/>
      <c r="D31" s="9"/>
      <c r="E31" s="12"/>
      <c r="F31" s="12"/>
      <c r="G31" s="9"/>
      <c r="H31" s="13"/>
      <c r="J31" s="35"/>
      <c r="K31" s="36"/>
      <c r="L31" s="39"/>
      <c r="M31" s="39"/>
      <c r="N31" s="36"/>
      <c r="O31" s="38"/>
    </row>
    <row r="32" spans="3:18" ht="15" thickBot="1" x14ac:dyDescent="0.4">
      <c r="C32" s="8"/>
      <c r="D32" s="9"/>
      <c r="E32" s="12"/>
      <c r="F32" s="12"/>
      <c r="G32" s="9"/>
      <c r="H32" s="13"/>
      <c r="J32" s="35"/>
      <c r="K32" s="36"/>
      <c r="L32" s="39"/>
      <c r="M32" s="39"/>
      <c r="N32" s="36"/>
      <c r="O32" s="38"/>
    </row>
    <row r="33" spans="3:15" ht="15" thickBot="1" x14ac:dyDescent="0.4">
      <c r="C33" s="8"/>
      <c r="D33" s="14" t="s">
        <v>14</v>
      </c>
      <c r="E33" s="23"/>
      <c r="F33" s="23"/>
      <c r="G33" s="24"/>
      <c r="H33" s="13"/>
      <c r="J33" s="35"/>
      <c r="K33" s="40" t="s">
        <v>14</v>
      </c>
      <c r="L33" s="49"/>
      <c r="M33" s="49"/>
      <c r="N33" s="50"/>
      <c r="O33" s="38"/>
    </row>
    <row r="34" spans="3:15" x14ac:dyDescent="0.35">
      <c r="C34" s="8"/>
      <c r="D34" s="17" t="s">
        <v>25</v>
      </c>
      <c r="E34" s="18">
        <f>E14-E18+(1-E24)*E11</f>
        <v>53017.500000000015</v>
      </c>
      <c r="F34" s="18">
        <f>F14-(F17*F8+F8*(1-F24)*F11)</f>
        <v>1160000</v>
      </c>
      <c r="G34" s="19" t="s">
        <v>13</v>
      </c>
      <c r="H34" s="13"/>
      <c r="J34" s="35"/>
      <c r="K34" s="43" t="s">
        <v>25</v>
      </c>
      <c r="L34" s="44">
        <f>L14-L18+(1-L24)*L11</f>
        <v>53017.500000000015</v>
      </c>
      <c r="M34" s="44">
        <f>M14-(M17*M8+M8*(1-M24)*M11)</f>
        <v>1160000</v>
      </c>
      <c r="N34" s="45" t="s">
        <v>13</v>
      </c>
      <c r="O34" s="38"/>
    </row>
    <row r="35" spans="3:15" x14ac:dyDescent="0.35">
      <c r="C35" s="8"/>
      <c r="D35" s="17" t="s">
        <v>33</v>
      </c>
      <c r="E35" s="18">
        <f>(E11+E27)*25-(E12*25+E27*25+(1-E24)*E11)</f>
        <v>73800</v>
      </c>
      <c r="F35" s="18">
        <f>(F11+F27)*25-(F12*25+F27*25+(1-F24)*F11)</f>
        <v>369000</v>
      </c>
      <c r="G35" s="19" t="s">
        <v>13</v>
      </c>
      <c r="H35" s="13"/>
      <c r="J35" s="35"/>
      <c r="K35" s="43" t="s">
        <v>34</v>
      </c>
      <c r="L35" s="44">
        <f>(L11+L27)*25-(L12*25+L27*25+(1-L24)*L11)</f>
        <v>73800</v>
      </c>
      <c r="M35" s="44">
        <f>(M11+M27)*25-(M12*25+M27*25+(1-M24)*M11)</f>
        <v>544000</v>
      </c>
      <c r="N35" s="45" t="s">
        <v>13</v>
      </c>
      <c r="O35" s="38"/>
    </row>
    <row r="36" spans="3:15" x14ac:dyDescent="0.35">
      <c r="C36" s="8"/>
      <c r="D36" s="17"/>
      <c r="E36" s="25"/>
      <c r="F36" s="25"/>
      <c r="G36" s="19"/>
      <c r="H36" s="13"/>
      <c r="J36" s="35"/>
      <c r="K36" s="43"/>
      <c r="L36" s="51"/>
      <c r="M36" s="51"/>
      <c r="N36" s="45"/>
      <c r="O36" s="38"/>
    </row>
    <row r="37" spans="3:15" ht="15" thickBot="1" x14ac:dyDescent="0.4">
      <c r="C37" s="8"/>
      <c r="D37" s="26" t="s">
        <v>26</v>
      </c>
      <c r="E37" s="27">
        <f>E34+E30</f>
        <v>273017.5</v>
      </c>
      <c r="F37" s="27">
        <f>F34+F30</f>
        <v>4790000</v>
      </c>
      <c r="G37" s="28" t="s">
        <v>13</v>
      </c>
      <c r="H37" s="13"/>
      <c r="J37" s="35"/>
      <c r="K37" s="52" t="s">
        <v>26</v>
      </c>
      <c r="L37" s="53">
        <f>L34+L30</f>
        <v>273017.5</v>
      </c>
      <c r="M37" s="53">
        <f>M34+M30</f>
        <v>20660000</v>
      </c>
      <c r="N37" s="54" t="s">
        <v>13</v>
      </c>
      <c r="O37" s="38"/>
    </row>
    <row r="38" spans="3:15" ht="15" thickBot="1" x14ac:dyDescent="0.4">
      <c r="C38" s="29"/>
      <c r="D38" s="30"/>
      <c r="E38" s="30"/>
      <c r="F38" s="30"/>
      <c r="G38" s="30"/>
      <c r="H38" s="31"/>
      <c r="I38" s="1"/>
      <c r="J38" s="55"/>
      <c r="K38" s="56"/>
      <c r="L38" s="56"/>
      <c r="M38" s="56"/>
      <c r="N38" s="56"/>
      <c r="O38" s="5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2022-12-01T11:56:31Z</dcterms:created>
  <dcterms:modified xsi:type="dcterms:W3CDTF">2022-12-08T15:56:03Z</dcterms:modified>
</cp:coreProperties>
</file>