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ORE I5\Downloads\"/>
    </mc:Choice>
  </mc:AlternateContent>
  <xr:revisionPtr revIDLastSave="0" documentId="13_ncr:1_{46ED6D6E-BCE8-4C26-BE10-35FD188E7F6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2ogVTeBMeuYi3DIuxbBQbPdfmcayt9Te8k/+kCmsp3g="/>
    </ext>
  </extLst>
</workbook>
</file>

<file path=xl/calcChain.xml><?xml version="1.0" encoding="utf-8"?>
<calcChain xmlns="http://schemas.openxmlformats.org/spreadsheetml/2006/main">
  <c r="J141" i="1" l="1"/>
  <c r="G141" i="1"/>
  <c r="J140" i="1"/>
  <c r="G140" i="1"/>
  <c r="J139" i="1"/>
  <c r="G139" i="1"/>
  <c r="G138" i="1"/>
  <c r="E138" i="1"/>
  <c r="J138" i="1" s="1"/>
  <c r="J137" i="1"/>
  <c r="G137" i="1"/>
  <c r="J136" i="1"/>
  <c r="G136" i="1"/>
  <c r="J135" i="1"/>
  <c r="G135" i="1"/>
  <c r="J134" i="1"/>
  <c r="G134" i="1"/>
  <c r="J133" i="1"/>
  <c r="G133" i="1"/>
  <c r="J132" i="1"/>
  <c r="G132" i="1"/>
  <c r="J131" i="1"/>
  <c r="G131" i="1"/>
  <c r="J130" i="1"/>
  <c r="G130" i="1"/>
  <c r="J129" i="1"/>
  <c r="G129" i="1"/>
  <c r="J128" i="1"/>
  <c r="G128" i="1"/>
  <c r="J127" i="1"/>
  <c r="G127" i="1"/>
  <c r="J126" i="1"/>
  <c r="G126" i="1"/>
  <c r="J125" i="1"/>
  <c r="G125" i="1"/>
  <c r="J124" i="1"/>
  <c r="G124" i="1"/>
  <c r="J123" i="1"/>
  <c r="G123" i="1"/>
  <c r="J122" i="1"/>
  <c r="G122" i="1"/>
  <c r="J121" i="1"/>
  <c r="G121" i="1"/>
  <c r="J120" i="1"/>
  <c r="G120" i="1"/>
  <c r="J119" i="1"/>
  <c r="G119" i="1"/>
  <c r="J118" i="1"/>
  <c r="G118" i="1"/>
  <c r="J117" i="1"/>
  <c r="G117" i="1"/>
  <c r="J116" i="1"/>
  <c r="G116" i="1"/>
  <c r="J115" i="1"/>
  <c r="G115" i="1"/>
  <c r="J114" i="1"/>
  <c r="G114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9" i="1"/>
  <c r="G89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G57" i="1"/>
  <c r="J56" i="1"/>
  <c r="G56" i="1"/>
  <c r="J55" i="1"/>
  <c r="G55" i="1"/>
  <c r="J54" i="1"/>
  <c r="G54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G7" i="1"/>
  <c r="D7" i="1"/>
  <c r="J7" i="1" s="1"/>
  <c r="G6" i="1"/>
  <c r="D6" i="1"/>
  <c r="J6" i="1" s="1"/>
  <c r="G5" i="1"/>
  <c r="D5" i="1"/>
  <c r="J5" i="1" s="1"/>
  <c r="G4" i="1"/>
  <c r="D4" i="1"/>
  <c r="J4" i="1" s="1"/>
  <c r="G3" i="1"/>
  <c r="D3" i="1"/>
  <c r="J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J2" i="1"/>
  <c r="G2" i="1"/>
</calcChain>
</file>

<file path=xl/sharedStrings.xml><?xml version="1.0" encoding="utf-8"?>
<sst xmlns="http://schemas.openxmlformats.org/spreadsheetml/2006/main" count="10" uniqueCount="10">
  <si>
    <t>Number</t>
  </si>
  <si>
    <t>BMI</t>
  </si>
  <si>
    <t>Gender</t>
  </si>
  <si>
    <t>Age</t>
  </si>
  <si>
    <t>Height</t>
  </si>
  <si>
    <t>Weight</t>
  </si>
  <si>
    <t>Hand Dominance</t>
  </si>
  <si>
    <t>Grip strength</t>
  </si>
  <si>
    <t>Physical Activity</t>
  </si>
  <si>
    <t>Smoking habits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</si>
</sst>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workbookViewId="0">
      <selection activeCell="J1" sqref="J1"/>
    </sheetView>
  </sheetViews>
  <sheetFormatPr baseColWidth="10" defaultColWidth="12.5703125" defaultRowHeight="15" customHeight="1" x14ac:dyDescent="0.2"/>
  <cols>
    <col min="1" max="1" width="4.5703125" customWidth="1"/>
    <col min="2" max="2" width="7.7109375" customWidth="1"/>
    <col min="3" max="3" width="6.140625" customWidth="1"/>
    <col min="4" max="4" width="9.42578125" customWidth="1"/>
    <col min="5" max="5" width="10" customWidth="1"/>
    <col min="6" max="6" width="10.7109375" customWidth="1"/>
    <col min="10" max="10" width="6.42578125" customWidth="1"/>
    <col min="11" max="11" width="30.140625" customWidth="1"/>
  </cols>
  <sheetData>
    <row r="1" spans="1:12" ht="15.7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2" t="s">
        <v>1</v>
      </c>
    </row>
    <row r="2" spans="1:12" ht="15.75" customHeight="1" x14ac:dyDescent="0.2">
      <c r="A2" s="1">
        <v>1</v>
      </c>
      <c r="B2" s="1">
        <v>1</v>
      </c>
      <c r="C2" s="1">
        <v>19</v>
      </c>
      <c r="D2" s="1">
        <v>1.74</v>
      </c>
      <c r="E2" s="1">
        <v>97.75</v>
      </c>
      <c r="F2" s="1">
        <v>1</v>
      </c>
      <c r="G2" s="3">
        <f>AVERAGE(35.4, 44.4,38.2)</f>
        <v>39.333333333333336</v>
      </c>
      <c r="H2" s="1">
        <v>2</v>
      </c>
      <c r="I2" s="1">
        <v>1</v>
      </c>
      <c r="J2" s="4">
        <f t="shared" ref="J2:J141" si="0">E2/(D2*D2)</f>
        <v>32.286299379046106</v>
      </c>
      <c r="K2" s="5"/>
      <c r="L2" s="6"/>
    </row>
    <row r="3" spans="1:12" ht="15.75" customHeight="1" x14ac:dyDescent="0.2">
      <c r="A3" s="1">
        <f t="shared" ref="A3:A140" si="1">A2+1</f>
        <v>2</v>
      </c>
      <c r="B3" s="1">
        <v>1</v>
      </c>
      <c r="C3" s="1">
        <v>18</v>
      </c>
      <c r="D3" s="1">
        <f>1.733 +0.01</f>
        <v>1.7430000000000001</v>
      </c>
      <c r="E3" s="1">
        <v>92.8</v>
      </c>
      <c r="F3" s="1">
        <v>1</v>
      </c>
      <c r="G3" s="3">
        <f>AVERAGE(41.3, 41.1, 38)</f>
        <v>40.133333333333333</v>
      </c>
      <c r="H3" s="1">
        <v>1</v>
      </c>
      <c r="I3" s="1">
        <v>1</v>
      </c>
      <c r="J3" s="4">
        <f t="shared" si="0"/>
        <v>30.545919437112431</v>
      </c>
      <c r="K3" s="5"/>
      <c r="L3" s="6"/>
    </row>
    <row r="4" spans="1:12" ht="15.75" customHeight="1" x14ac:dyDescent="0.2">
      <c r="A4" s="1">
        <f t="shared" si="1"/>
        <v>3</v>
      </c>
      <c r="B4" s="1">
        <v>1</v>
      </c>
      <c r="C4" s="1">
        <v>20</v>
      </c>
      <c r="D4" s="1">
        <f>1.723 + 0.01</f>
        <v>1.7330000000000001</v>
      </c>
      <c r="E4" s="1">
        <v>91.2</v>
      </c>
      <c r="F4" s="1">
        <v>1</v>
      </c>
      <c r="G4" s="3">
        <f>AVERAGE(36.7,31,1,38.2)</f>
        <v>26.725000000000001</v>
      </c>
      <c r="H4" s="1">
        <v>3</v>
      </c>
      <c r="I4" s="1">
        <v>3</v>
      </c>
      <c r="J4" s="4">
        <f t="shared" si="0"/>
        <v>30.366707965833452</v>
      </c>
      <c r="K4" s="5"/>
      <c r="L4" s="6"/>
    </row>
    <row r="5" spans="1:12" ht="16.5" customHeight="1" x14ac:dyDescent="0.2">
      <c r="A5" s="1">
        <f t="shared" si="1"/>
        <v>4</v>
      </c>
      <c r="B5" s="2">
        <v>1</v>
      </c>
      <c r="C5" s="2">
        <v>19</v>
      </c>
      <c r="D5" s="2">
        <f t="shared" ref="D5:D6" si="2">1.685 + 0.01</f>
        <v>1.6950000000000001</v>
      </c>
      <c r="E5" s="2">
        <v>62.55</v>
      </c>
      <c r="F5" s="2">
        <v>1</v>
      </c>
      <c r="G5" s="7">
        <f>AVERAGE(34.2,  29.2, 29.1)</f>
        <v>30.833333333333332</v>
      </c>
      <c r="H5" s="2">
        <v>3</v>
      </c>
      <c r="I5" s="2">
        <v>1</v>
      </c>
      <c r="J5" s="4">
        <f t="shared" si="0"/>
        <v>21.771477797791523</v>
      </c>
      <c r="K5" s="5"/>
      <c r="L5" s="6"/>
    </row>
    <row r="6" spans="1:12" ht="15.75" customHeight="1" x14ac:dyDescent="0.2">
      <c r="A6" s="1">
        <f t="shared" si="1"/>
        <v>5</v>
      </c>
      <c r="B6" s="2">
        <v>1</v>
      </c>
      <c r="C6" s="2">
        <v>18</v>
      </c>
      <c r="D6" s="2">
        <f t="shared" si="2"/>
        <v>1.6950000000000001</v>
      </c>
      <c r="E6" s="2">
        <v>78.650000000000006</v>
      </c>
      <c r="F6" s="2">
        <v>1</v>
      </c>
      <c r="G6" s="7">
        <f>AVERAGE(46.3, 44.3, 46.3)</f>
        <v>45.633333333333326</v>
      </c>
      <c r="H6" s="2">
        <v>1</v>
      </c>
      <c r="I6" s="2">
        <v>1</v>
      </c>
      <c r="J6" s="4">
        <f t="shared" si="0"/>
        <v>27.375327398821799</v>
      </c>
      <c r="K6" s="8"/>
      <c r="L6" s="9"/>
    </row>
    <row r="7" spans="1:12" ht="15.75" customHeight="1" x14ac:dyDescent="0.2">
      <c r="A7" s="1">
        <f t="shared" si="1"/>
        <v>6</v>
      </c>
      <c r="B7" s="2">
        <v>2</v>
      </c>
      <c r="C7" s="2">
        <v>23</v>
      </c>
      <c r="D7" s="2">
        <f>1.68 + 0.01</f>
        <v>1.69</v>
      </c>
      <c r="E7" s="2">
        <v>72.75</v>
      </c>
      <c r="F7" s="2">
        <v>1</v>
      </c>
      <c r="G7" s="7">
        <f>AVERAGE(25.9, 28.4, 24.6)</f>
        <v>26.3</v>
      </c>
      <c r="H7" s="2">
        <v>1</v>
      </c>
      <c r="I7" s="2">
        <v>1</v>
      </c>
      <c r="J7" s="4">
        <f t="shared" si="0"/>
        <v>25.471797205980184</v>
      </c>
      <c r="K7" s="8"/>
      <c r="L7" s="9"/>
    </row>
    <row r="8" spans="1:12" ht="15.75" customHeight="1" x14ac:dyDescent="0.2">
      <c r="A8" s="1">
        <f t="shared" si="1"/>
        <v>7</v>
      </c>
      <c r="B8" s="2">
        <v>1</v>
      </c>
      <c r="C8" s="2">
        <v>19</v>
      </c>
      <c r="D8" s="2">
        <v>1.7410000000000001</v>
      </c>
      <c r="E8" s="2">
        <v>61.75</v>
      </c>
      <c r="F8" s="2">
        <v>1</v>
      </c>
      <c r="G8" s="7">
        <f>AVERAGE(56.3,50, 47.2)</f>
        <v>51.166666666666664</v>
      </c>
      <c r="H8" s="2">
        <v>3</v>
      </c>
      <c r="I8" s="2">
        <v>1</v>
      </c>
      <c r="J8" s="4">
        <f t="shared" si="0"/>
        <v>20.372269827167269</v>
      </c>
      <c r="K8" s="8"/>
      <c r="L8" s="9"/>
    </row>
    <row r="9" spans="1:12" ht="15.75" customHeight="1" x14ac:dyDescent="0.2">
      <c r="A9" s="1">
        <f t="shared" si="1"/>
        <v>8</v>
      </c>
      <c r="B9" s="2">
        <v>1</v>
      </c>
      <c r="C9" s="2">
        <v>18</v>
      </c>
      <c r="D9" s="2">
        <v>1.798</v>
      </c>
      <c r="E9" s="2">
        <v>71</v>
      </c>
      <c r="F9" s="2">
        <v>1</v>
      </c>
      <c r="G9" s="7">
        <f>AVERAGE(37.2, 34, 33.7)</f>
        <v>34.966666666666669</v>
      </c>
      <c r="H9" s="2">
        <v>3</v>
      </c>
      <c r="I9" s="2">
        <v>1</v>
      </c>
      <c r="J9" s="4">
        <f t="shared" si="0"/>
        <v>21.962358373721386</v>
      </c>
      <c r="K9" s="5"/>
    </row>
    <row r="10" spans="1:12" ht="15.75" customHeight="1" x14ac:dyDescent="0.2">
      <c r="A10" s="1">
        <f t="shared" si="1"/>
        <v>9</v>
      </c>
      <c r="B10" s="2">
        <v>1</v>
      </c>
      <c r="C10" s="2">
        <v>19</v>
      </c>
      <c r="D10" s="2">
        <v>1.776</v>
      </c>
      <c r="E10" s="2">
        <v>82.3</v>
      </c>
      <c r="F10" s="2">
        <v>1</v>
      </c>
      <c r="G10" s="7">
        <f>AVERAGE(43, 44.6)</f>
        <v>43.8</v>
      </c>
      <c r="H10" s="2">
        <v>2</v>
      </c>
      <c r="I10" s="2">
        <v>2</v>
      </c>
      <c r="J10" s="4">
        <f t="shared" si="0"/>
        <v>26.092393068744418</v>
      </c>
      <c r="K10" s="5"/>
    </row>
    <row r="11" spans="1:12" ht="15.75" customHeight="1" x14ac:dyDescent="0.2">
      <c r="A11" s="1">
        <f t="shared" si="1"/>
        <v>10</v>
      </c>
      <c r="B11" s="2">
        <v>1</v>
      </c>
      <c r="C11" s="2">
        <v>20</v>
      </c>
      <c r="D11" s="2">
        <v>1.73</v>
      </c>
      <c r="E11" s="2">
        <v>83.5</v>
      </c>
      <c r="F11" s="2">
        <v>1</v>
      </c>
      <c r="G11" s="7">
        <f>AVERAGE(37.3, 30.5, 27)</f>
        <v>31.599999999999998</v>
      </c>
      <c r="H11" s="2">
        <v>1</v>
      </c>
      <c r="I11" s="2">
        <v>1</v>
      </c>
      <c r="J11" s="4">
        <f t="shared" si="0"/>
        <v>27.899361822981053</v>
      </c>
      <c r="K11" s="10"/>
    </row>
    <row r="12" spans="1:12" ht="15.75" customHeight="1" x14ac:dyDescent="0.2">
      <c r="A12" s="1">
        <f t="shared" si="1"/>
        <v>11</v>
      </c>
      <c r="B12" s="2">
        <v>2</v>
      </c>
      <c r="C12" s="2">
        <v>29</v>
      </c>
      <c r="D12" s="2">
        <v>1.575</v>
      </c>
      <c r="E12" s="2">
        <v>52.15</v>
      </c>
      <c r="F12" s="2">
        <v>2</v>
      </c>
      <c r="G12" s="7">
        <f>AVERAGE(17.7, 17.5, 15.1)</f>
        <v>16.766666666666669</v>
      </c>
      <c r="H12" s="2">
        <v>1</v>
      </c>
      <c r="I12" s="2">
        <v>1</v>
      </c>
      <c r="J12" s="4">
        <f t="shared" si="0"/>
        <v>21.022927689594358</v>
      </c>
      <c r="K12" s="6"/>
    </row>
    <row r="13" spans="1:12" ht="15.75" customHeight="1" x14ac:dyDescent="0.2">
      <c r="A13" s="1">
        <f t="shared" si="1"/>
        <v>12</v>
      </c>
      <c r="B13" s="2">
        <v>1</v>
      </c>
      <c r="C13" s="2">
        <v>18</v>
      </c>
      <c r="D13" s="2">
        <v>1.7150000000000001</v>
      </c>
      <c r="E13" s="2">
        <v>76.650000000000006</v>
      </c>
      <c r="F13" s="2">
        <v>1</v>
      </c>
      <c r="G13" s="7">
        <f>AVERAGE(38.1, 35.5, 34.9)</f>
        <v>36.166666666666664</v>
      </c>
      <c r="H13" s="2">
        <v>3</v>
      </c>
      <c r="I13" s="2">
        <v>1</v>
      </c>
      <c r="J13" s="4">
        <f t="shared" si="0"/>
        <v>26.060570000594989</v>
      </c>
      <c r="K13" s="6"/>
    </row>
    <row r="14" spans="1:12" ht="15.75" customHeight="1" x14ac:dyDescent="0.2">
      <c r="A14" s="1">
        <f t="shared" si="1"/>
        <v>13</v>
      </c>
      <c r="B14" s="2">
        <v>2</v>
      </c>
      <c r="C14" s="2">
        <v>21</v>
      </c>
      <c r="D14" s="2">
        <v>1.69</v>
      </c>
      <c r="E14" s="2">
        <v>49</v>
      </c>
      <c r="F14" s="2">
        <v>1</v>
      </c>
      <c r="G14" s="7">
        <f>AVERAGE(25.6, 22.4,25.4)</f>
        <v>24.466666666666669</v>
      </c>
      <c r="H14" s="2">
        <v>2</v>
      </c>
      <c r="I14" s="2">
        <v>1</v>
      </c>
      <c r="J14" s="4">
        <f t="shared" si="0"/>
        <v>17.15626203564301</v>
      </c>
    </row>
    <row r="15" spans="1:12" ht="15.75" customHeight="1" x14ac:dyDescent="0.2">
      <c r="A15" s="1">
        <f t="shared" si="1"/>
        <v>14</v>
      </c>
      <c r="B15" s="2">
        <v>2</v>
      </c>
      <c r="C15" s="2">
        <v>21</v>
      </c>
      <c r="D15" s="2">
        <v>1.605</v>
      </c>
      <c r="E15" s="2">
        <v>59.15</v>
      </c>
      <c r="F15" s="2">
        <v>1</v>
      </c>
      <c r="G15" s="7">
        <f>AVERAGE(18.9, 18.2,16)</f>
        <v>17.7</v>
      </c>
      <c r="H15" s="2">
        <v>2</v>
      </c>
      <c r="I15" s="2">
        <v>1</v>
      </c>
      <c r="J15" s="4">
        <f t="shared" si="0"/>
        <v>22.961733678826874</v>
      </c>
      <c r="K15" s="6"/>
    </row>
    <row r="16" spans="1:12" ht="15.75" customHeight="1" x14ac:dyDescent="0.2">
      <c r="A16" s="1">
        <f t="shared" si="1"/>
        <v>15</v>
      </c>
      <c r="B16" s="2">
        <v>2</v>
      </c>
      <c r="C16" s="2">
        <v>18</v>
      </c>
      <c r="D16" s="2">
        <v>1.63</v>
      </c>
      <c r="E16" s="2">
        <v>64.5</v>
      </c>
      <c r="F16" s="2">
        <v>1</v>
      </c>
      <c r="G16" s="7">
        <f>AVERAGE(17.6,17.6,15.5)</f>
        <v>16.900000000000002</v>
      </c>
      <c r="H16" s="2">
        <v>2</v>
      </c>
      <c r="I16" s="2">
        <v>1</v>
      </c>
      <c r="J16" s="4">
        <f t="shared" si="0"/>
        <v>24.276412360269489</v>
      </c>
      <c r="K16" s="6"/>
    </row>
    <row r="17" spans="1:10" ht="15.75" customHeight="1" x14ac:dyDescent="0.2">
      <c r="A17" s="1">
        <f t="shared" si="1"/>
        <v>16</v>
      </c>
      <c r="B17" s="2">
        <v>2</v>
      </c>
      <c r="C17" s="2">
        <v>25</v>
      </c>
      <c r="D17" s="2">
        <v>1.61</v>
      </c>
      <c r="E17" s="2">
        <v>57</v>
      </c>
      <c r="F17" s="2">
        <v>1</v>
      </c>
      <c r="G17" s="7">
        <f>AVERAGE(30.8,26.9,29.1)</f>
        <v>28.933333333333337</v>
      </c>
      <c r="H17" s="2">
        <v>2</v>
      </c>
      <c r="I17" s="2">
        <v>1</v>
      </c>
      <c r="J17" s="4">
        <f t="shared" si="0"/>
        <v>21.989892365263682</v>
      </c>
    </row>
    <row r="18" spans="1:10" ht="15.75" customHeight="1" x14ac:dyDescent="0.2">
      <c r="A18" s="1">
        <f t="shared" si="1"/>
        <v>17</v>
      </c>
      <c r="B18" s="2">
        <v>1</v>
      </c>
      <c r="C18" s="2">
        <v>19</v>
      </c>
      <c r="D18" s="2">
        <v>1.76</v>
      </c>
      <c r="E18" s="2">
        <v>99.9</v>
      </c>
      <c r="F18" s="2">
        <v>1</v>
      </c>
      <c r="G18" s="7">
        <f>AVERAGE(60,63.1,57.6)</f>
        <v>60.233333333333327</v>
      </c>
      <c r="H18" s="2">
        <v>3</v>
      </c>
      <c r="I18" s="2">
        <v>1</v>
      </c>
      <c r="J18" s="4">
        <f t="shared" si="0"/>
        <v>32.25077479338843</v>
      </c>
    </row>
    <row r="19" spans="1:10" ht="15.75" customHeight="1" x14ac:dyDescent="0.2">
      <c r="A19" s="1">
        <f t="shared" si="1"/>
        <v>18</v>
      </c>
      <c r="B19" s="2">
        <v>1</v>
      </c>
      <c r="C19" s="2">
        <v>18</v>
      </c>
      <c r="D19" s="2">
        <v>1.706</v>
      </c>
      <c r="E19" s="2">
        <v>47.95</v>
      </c>
      <c r="F19" s="2">
        <v>1</v>
      </c>
      <c r="G19" s="7">
        <f>AVERAGE(30.7,30.7,30.4)</f>
        <v>30.599999999999998</v>
      </c>
      <c r="H19" s="2">
        <v>3</v>
      </c>
      <c r="I19" s="2">
        <v>3</v>
      </c>
      <c r="J19" s="4">
        <f t="shared" si="0"/>
        <v>16.47519478181276</v>
      </c>
    </row>
    <row r="20" spans="1:10" ht="15.75" customHeight="1" x14ac:dyDescent="0.2">
      <c r="A20" s="1">
        <f t="shared" si="1"/>
        <v>19</v>
      </c>
      <c r="B20" s="2">
        <v>1</v>
      </c>
      <c r="C20" s="2">
        <v>19</v>
      </c>
      <c r="D20" s="2">
        <v>1.76</v>
      </c>
      <c r="E20" s="2">
        <v>73</v>
      </c>
      <c r="F20" s="2">
        <v>1</v>
      </c>
      <c r="G20" s="7">
        <f>AVERAGE(25.5,30.4,29.9)</f>
        <v>28.599999999999998</v>
      </c>
      <c r="H20" s="2">
        <v>2</v>
      </c>
      <c r="I20" s="2">
        <v>1</v>
      </c>
      <c r="J20" s="4">
        <f t="shared" si="0"/>
        <v>23.566632231404959</v>
      </c>
    </row>
    <row r="21" spans="1:10" ht="15.75" customHeight="1" x14ac:dyDescent="0.2">
      <c r="A21" s="1">
        <f t="shared" si="1"/>
        <v>20</v>
      </c>
      <c r="B21" s="2">
        <v>2</v>
      </c>
      <c r="C21" s="2">
        <v>18</v>
      </c>
      <c r="D21" s="2">
        <v>1.7390000000000001</v>
      </c>
      <c r="E21" s="2">
        <v>58.75</v>
      </c>
      <c r="F21" s="2">
        <v>1</v>
      </c>
      <c r="G21" s="7">
        <f>AVERAGE(20.1,18.3,19.9)</f>
        <v>19.433333333333334</v>
      </c>
      <c r="H21" s="2">
        <v>1</v>
      </c>
      <c r="I21" s="2">
        <v>1</v>
      </c>
      <c r="J21" s="4">
        <f t="shared" si="0"/>
        <v>19.427132710628971</v>
      </c>
    </row>
    <row r="22" spans="1:10" ht="15.75" customHeight="1" x14ac:dyDescent="0.2">
      <c r="A22" s="1">
        <f t="shared" si="1"/>
        <v>21</v>
      </c>
      <c r="B22" s="2">
        <v>1</v>
      </c>
      <c r="C22" s="2">
        <v>19</v>
      </c>
      <c r="D22" s="2">
        <v>1.74</v>
      </c>
      <c r="E22" s="2">
        <v>80.55</v>
      </c>
      <c r="F22" s="2">
        <v>2</v>
      </c>
      <c r="G22" s="7">
        <f>AVERAGE(44.4,45.3,43.9)</f>
        <v>44.533333333333331</v>
      </c>
      <c r="H22" s="2">
        <v>2</v>
      </c>
      <c r="I22" s="2">
        <v>2</v>
      </c>
      <c r="J22" s="4">
        <f t="shared" si="0"/>
        <v>26.605231866825207</v>
      </c>
    </row>
    <row r="23" spans="1:10" ht="15.75" customHeight="1" x14ac:dyDescent="0.2">
      <c r="A23" s="1">
        <f t="shared" si="1"/>
        <v>22</v>
      </c>
      <c r="B23" s="2">
        <v>1</v>
      </c>
      <c r="C23" s="2">
        <v>20</v>
      </c>
      <c r="D23" s="2">
        <v>1.7649999999999999</v>
      </c>
      <c r="E23" s="2">
        <v>67</v>
      </c>
      <c r="F23" s="2">
        <v>2</v>
      </c>
      <c r="G23" s="7">
        <f>AVERAGE(35.4,30,32)</f>
        <v>32.466666666666669</v>
      </c>
      <c r="H23" s="2">
        <v>1</v>
      </c>
      <c r="I23" s="2">
        <v>2</v>
      </c>
      <c r="J23" s="4">
        <f t="shared" si="0"/>
        <v>21.507274755435002</v>
      </c>
    </row>
    <row r="24" spans="1:10" ht="15.75" customHeight="1" x14ac:dyDescent="0.2">
      <c r="A24" s="1">
        <f t="shared" si="1"/>
        <v>23</v>
      </c>
      <c r="B24" s="2">
        <v>1</v>
      </c>
      <c r="C24" s="2">
        <v>20</v>
      </c>
      <c r="D24" s="2">
        <v>1.845</v>
      </c>
      <c r="E24" s="2">
        <v>85</v>
      </c>
      <c r="F24" s="2">
        <v>1</v>
      </c>
      <c r="G24" s="7">
        <f>AVERAGE(50.3,38.8,39.7)</f>
        <v>42.933333333333337</v>
      </c>
      <c r="H24" s="2">
        <v>2</v>
      </c>
      <c r="I24" s="2">
        <v>2</v>
      </c>
      <c r="J24" s="4">
        <f t="shared" si="0"/>
        <v>24.970439406291081</v>
      </c>
    </row>
    <row r="25" spans="1:10" ht="15.75" customHeight="1" x14ac:dyDescent="0.2">
      <c r="A25" s="1">
        <f t="shared" si="1"/>
        <v>24</v>
      </c>
      <c r="B25" s="2">
        <v>1</v>
      </c>
      <c r="C25" s="2">
        <v>20</v>
      </c>
      <c r="D25" s="2">
        <v>1.7749999999999999</v>
      </c>
      <c r="E25" s="2">
        <v>64</v>
      </c>
      <c r="F25" s="2">
        <v>1</v>
      </c>
      <c r="G25" s="7">
        <f>AVERAGE(47, 45, 44.8)</f>
        <v>45.6</v>
      </c>
      <c r="H25" s="2">
        <v>3</v>
      </c>
      <c r="I25" s="2">
        <v>3</v>
      </c>
      <c r="J25" s="4">
        <f t="shared" si="0"/>
        <v>20.313429875024799</v>
      </c>
    </row>
    <row r="26" spans="1:10" ht="15.75" customHeight="1" x14ac:dyDescent="0.2">
      <c r="A26" s="1">
        <f t="shared" si="1"/>
        <v>25</v>
      </c>
      <c r="B26" s="2">
        <v>1</v>
      </c>
      <c r="C26" s="2">
        <v>21</v>
      </c>
      <c r="D26" s="2">
        <v>1.736</v>
      </c>
      <c r="E26" s="2">
        <v>51.9</v>
      </c>
      <c r="F26" s="2">
        <v>1</v>
      </c>
      <c r="G26" s="7">
        <f>AVERAGE(43.1, 45.5,46.3)</f>
        <v>44.966666666666661</v>
      </c>
      <c r="H26" s="2">
        <v>3</v>
      </c>
      <c r="I26" s="2">
        <v>3</v>
      </c>
      <c r="J26" s="4">
        <f t="shared" si="0"/>
        <v>17.221378665930473</v>
      </c>
    </row>
    <row r="27" spans="1:10" ht="15.75" customHeight="1" x14ac:dyDescent="0.2">
      <c r="A27" s="1">
        <f t="shared" si="1"/>
        <v>26</v>
      </c>
      <c r="B27" s="2">
        <v>1</v>
      </c>
      <c r="C27" s="2">
        <v>21</v>
      </c>
      <c r="D27" s="2">
        <v>1.81</v>
      </c>
      <c r="E27" s="2">
        <v>91.6</v>
      </c>
      <c r="F27" s="2">
        <v>1</v>
      </c>
      <c r="G27" s="7">
        <f>AVERAGE(43.5, 42.7, 42.9)</f>
        <v>43.033333333333331</v>
      </c>
      <c r="H27" s="2">
        <v>2</v>
      </c>
      <c r="I27" s="2">
        <v>2</v>
      </c>
      <c r="J27" s="4">
        <f t="shared" si="0"/>
        <v>27.960074478801012</v>
      </c>
    </row>
    <row r="28" spans="1:10" ht="15.75" customHeight="1" x14ac:dyDescent="0.2">
      <c r="A28" s="1">
        <f t="shared" si="1"/>
        <v>27</v>
      </c>
      <c r="B28" s="2">
        <v>2</v>
      </c>
      <c r="C28" s="2">
        <v>20</v>
      </c>
      <c r="D28" s="2">
        <v>1.575</v>
      </c>
      <c r="E28" s="2">
        <v>63.9</v>
      </c>
      <c r="F28" s="2">
        <v>1</v>
      </c>
      <c r="G28" s="7">
        <f>AVERAGE(21.5, 18.1, 21.9)</f>
        <v>20.5</v>
      </c>
      <c r="H28" s="2">
        <v>3</v>
      </c>
      <c r="I28" s="2">
        <v>2</v>
      </c>
      <c r="J28" s="4">
        <f t="shared" si="0"/>
        <v>25.759637188208618</v>
      </c>
    </row>
    <row r="29" spans="1:10" ht="15.75" customHeight="1" x14ac:dyDescent="0.2">
      <c r="A29" s="1">
        <f t="shared" si="1"/>
        <v>28</v>
      </c>
      <c r="B29" s="2">
        <v>1</v>
      </c>
      <c r="C29" s="2">
        <v>26</v>
      </c>
      <c r="D29" s="2">
        <v>1.82</v>
      </c>
      <c r="E29" s="2">
        <v>142.75</v>
      </c>
      <c r="F29" s="2">
        <v>1</v>
      </c>
      <c r="G29" s="7">
        <f>AVERAGE(49.8, 44, 42.8)</f>
        <v>45.533333333333331</v>
      </c>
      <c r="H29" s="2">
        <v>2</v>
      </c>
      <c r="I29" s="2">
        <v>1</v>
      </c>
      <c r="J29" s="4">
        <f t="shared" si="0"/>
        <v>43.095640623113148</v>
      </c>
    </row>
    <row r="30" spans="1:10" ht="15.75" customHeight="1" x14ac:dyDescent="0.2">
      <c r="A30" s="1">
        <f t="shared" si="1"/>
        <v>29</v>
      </c>
      <c r="B30" s="2">
        <v>2</v>
      </c>
      <c r="C30" s="2">
        <v>19</v>
      </c>
      <c r="D30" s="2">
        <v>1.69</v>
      </c>
      <c r="E30" s="2">
        <v>79.95</v>
      </c>
      <c r="F30" s="2">
        <v>1</v>
      </c>
      <c r="G30" s="7">
        <f>AVERAGE(32.2,29.7,22.6)</f>
        <v>28.166666666666668</v>
      </c>
      <c r="H30" s="2">
        <v>1</v>
      </c>
      <c r="I30" s="2">
        <v>2</v>
      </c>
      <c r="J30" s="4">
        <f t="shared" si="0"/>
        <v>27.992717341829774</v>
      </c>
    </row>
    <row r="31" spans="1:10" ht="15.75" customHeight="1" x14ac:dyDescent="0.2">
      <c r="A31" s="1">
        <f t="shared" si="1"/>
        <v>30</v>
      </c>
      <c r="B31" s="2">
        <v>1</v>
      </c>
      <c r="C31" s="2">
        <v>19</v>
      </c>
      <c r="D31" s="2">
        <v>1.835</v>
      </c>
      <c r="E31" s="2">
        <v>77.599999999999994</v>
      </c>
      <c r="F31" s="2">
        <v>1</v>
      </c>
      <c r="G31" s="7">
        <f>AVERAGE(49.5, 52.1, 53.4)</f>
        <v>51.666666666666664</v>
      </c>
      <c r="H31" s="2">
        <v>3</v>
      </c>
      <c r="I31" s="2">
        <v>1</v>
      </c>
      <c r="J31" s="4">
        <f t="shared" si="0"/>
        <v>23.045683017915344</v>
      </c>
    </row>
    <row r="32" spans="1:10" ht="15.75" customHeight="1" x14ac:dyDescent="0.2">
      <c r="A32" s="1">
        <f t="shared" si="1"/>
        <v>31</v>
      </c>
      <c r="B32" s="2">
        <v>1</v>
      </c>
      <c r="C32" s="2">
        <v>19</v>
      </c>
      <c r="D32" s="2">
        <v>1.77</v>
      </c>
      <c r="E32" s="2">
        <v>67.650000000000006</v>
      </c>
      <c r="F32" s="2">
        <v>1</v>
      </c>
      <c r="G32" s="7">
        <f>AVERAGE(42.1,43.8,40.2)</f>
        <v>42.033333333333339</v>
      </c>
      <c r="H32" s="2">
        <v>1</v>
      </c>
      <c r="I32" s="2">
        <v>1</v>
      </c>
      <c r="J32" s="4">
        <f t="shared" si="0"/>
        <v>21.593411854830986</v>
      </c>
    </row>
    <row r="33" spans="1:10" ht="15.75" customHeight="1" x14ac:dyDescent="0.2">
      <c r="A33" s="1">
        <f t="shared" si="1"/>
        <v>32</v>
      </c>
      <c r="B33" s="2">
        <v>1</v>
      </c>
      <c r="C33" s="2">
        <v>18</v>
      </c>
      <c r="D33" s="2">
        <v>1.68</v>
      </c>
      <c r="E33" s="2">
        <v>78.75</v>
      </c>
      <c r="F33" s="2">
        <v>1</v>
      </c>
      <c r="G33" s="7">
        <f>AVERAGE(41.2,41.2,36.4)</f>
        <v>39.6</v>
      </c>
      <c r="H33" s="2">
        <v>3</v>
      </c>
      <c r="I33" s="2">
        <v>1</v>
      </c>
      <c r="J33" s="4">
        <f t="shared" si="0"/>
        <v>27.901785714285719</v>
      </c>
    </row>
    <row r="34" spans="1:10" ht="15.75" customHeight="1" x14ac:dyDescent="0.2">
      <c r="A34" s="1">
        <f t="shared" si="1"/>
        <v>33</v>
      </c>
      <c r="B34" s="2">
        <v>1</v>
      </c>
      <c r="C34" s="2">
        <v>20</v>
      </c>
      <c r="D34" s="2">
        <v>1.68</v>
      </c>
      <c r="E34" s="2">
        <v>63.65</v>
      </c>
      <c r="F34" s="2">
        <v>1</v>
      </c>
      <c r="G34" s="7">
        <f>AVERAGE(40.9,37.9,36.5)</f>
        <v>38.43333333333333</v>
      </c>
      <c r="H34" s="2">
        <v>1</v>
      </c>
      <c r="I34" s="2">
        <v>1</v>
      </c>
      <c r="J34" s="4">
        <f t="shared" si="0"/>
        <v>22.551729024943313</v>
      </c>
    </row>
    <row r="35" spans="1:10" ht="15.75" customHeight="1" x14ac:dyDescent="0.2">
      <c r="A35" s="1">
        <f t="shared" si="1"/>
        <v>34</v>
      </c>
      <c r="B35" s="2">
        <v>1</v>
      </c>
      <c r="C35" s="2">
        <v>19</v>
      </c>
      <c r="D35" s="2">
        <v>1.73</v>
      </c>
      <c r="E35" s="2">
        <v>88.65</v>
      </c>
      <c r="F35" s="2">
        <v>1</v>
      </c>
      <c r="G35" s="7">
        <f>AVERAGE(36.8,25.5,34.6)</f>
        <v>32.300000000000004</v>
      </c>
      <c r="H35" s="2">
        <v>2</v>
      </c>
      <c r="I35" s="2">
        <v>1</v>
      </c>
      <c r="J35" s="4">
        <f t="shared" si="0"/>
        <v>29.620100905476296</v>
      </c>
    </row>
    <row r="36" spans="1:10" ht="15.75" customHeight="1" x14ac:dyDescent="0.2">
      <c r="A36" s="1">
        <f t="shared" si="1"/>
        <v>35</v>
      </c>
      <c r="B36" s="2">
        <v>1</v>
      </c>
      <c r="C36" s="2">
        <v>20</v>
      </c>
      <c r="D36" s="2">
        <v>1.72</v>
      </c>
      <c r="E36" s="2">
        <v>69.25</v>
      </c>
      <c r="F36" s="2">
        <v>1</v>
      </c>
      <c r="G36" s="7">
        <f>AVERAGE(34.9,40.5, 47.2)</f>
        <v>40.866666666666667</v>
      </c>
      <c r="H36" s="2">
        <v>2</v>
      </c>
      <c r="I36" s="2">
        <v>1</v>
      </c>
      <c r="J36" s="4">
        <f t="shared" si="0"/>
        <v>23.407923201730668</v>
      </c>
    </row>
    <row r="37" spans="1:10" ht="15.75" customHeight="1" x14ac:dyDescent="0.2">
      <c r="A37" s="1">
        <f t="shared" si="1"/>
        <v>36</v>
      </c>
      <c r="B37" s="2">
        <v>2</v>
      </c>
      <c r="C37" s="2">
        <v>19</v>
      </c>
      <c r="D37" s="2">
        <v>1.62</v>
      </c>
      <c r="E37" s="2">
        <v>60.78</v>
      </c>
      <c r="F37" s="2">
        <v>1</v>
      </c>
      <c r="G37" s="7">
        <f>AVERAGE(30.1, 27.9, 25.9)</f>
        <v>27.966666666666669</v>
      </c>
      <c r="H37" s="2">
        <v>3</v>
      </c>
      <c r="I37" s="2">
        <v>1</v>
      </c>
      <c r="J37" s="4">
        <f t="shared" si="0"/>
        <v>23.159579332418833</v>
      </c>
    </row>
    <row r="38" spans="1:10" ht="15.75" customHeight="1" x14ac:dyDescent="0.2">
      <c r="A38" s="1">
        <f t="shared" si="1"/>
        <v>37</v>
      </c>
      <c r="B38" s="2">
        <v>1</v>
      </c>
      <c r="C38" s="2">
        <v>19</v>
      </c>
      <c r="D38" s="2">
        <v>1.756</v>
      </c>
      <c r="E38" s="2">
        <v>79.849999999999994</v>
      </c>
      <c r="F38" s="2">
        <v>1</v>
      </c>
      <c r="G38" s="7">
        <f>AVERAGE(42.8, 42.5, 40.6)</f>
        <v>41.966666666666669</v>
      </c>
      <c r="H38" s="2">
        <v>3</v>
      </c>
      <c r="I38" s="2">
        <v>2</v>
      </c>
      <c r="J38" s="4">
        <f t="shared" si="0"/>
        <v>25.895595186824476</v>
      </c>
    </row>
    <row r="39" spans="1:10" ht="15.75" customHeight="1" x14ac:dyDescent="0.2">
      <c r="A39" s="1">
        <f t="shared" si="1"/>
        <v>38</v>
      </c>
      <c r="B39" s="2">
        <v>1</v>
      </c>
      <c r="C39" s="2">
        <v>19</v>
      </c>
      <c r="D39" s="2">
        <v>1.802</v>
      </c>
      <c r="E39" s="2">
        <v>68.099999999999994</v>
      </c>
      <c r="F39" s="2">
        <v>1</v>
      </c>
      <c r="G39" s="7">
        <f>AVERAGE(52.2, 53.3, 47.8)</f>
        <v>51.1</v>
      </c>
      <c r="H39" s="2">
        <v>2</v>
      </c>
      <c r="I39" s="2">
        <v>1</v>
      </c>
      <c r="J39" s="4">
        <f t="shared" si="0"/>
        <v>20.971888430785377</v>
      </c>
    </row>
    <row r="40" spans="1:10" ht="15.75" customHeight="1" x14ac:dyDescent="0.2">
      <c r="A40" s="1">
        <f t="shared" si="1"/>
        <v>39</v>
      </c>
      <c r="B40" s="2">
        <v>1</v>
      </c>
      <c r="C40" s="2">
        <v>23</v>
      </c>
      <c r="D40" s="2">
        <v>1.8029999999999999</v>
      </c>
      <c r="E40" s="2">
        <v>67.2</v>
      </c>
      <c r="F40" s="2">
        <v>1</v>
      </c>
      <c r="G40" s="7">
        <f>AVERAGE(48.5, 45, 42.4)</f>
        <v>45.300000000000004</v>
      </c>
      <c r="H40" s="2">
        <v>1</v>
      </c>
      <c r="I40" s="2">
        <v>2</v>
      </c>
      <c r="J40" s="4">
        <f t="shared" si="0"/>
        <v>20.671777394488572</v>
      </c>
    </row>
    <row r="41" spans="1:10" ht="15.75" customHeight="1" x14ac:dyDescent="0.2">
      <c r="A41" s="1">
        <f t="shared" si="1"/>
        <v>40</v>
      </c>
      <c r="B41" s="2">
        <v>2</v>
      </c>
      <c r="C41" s="2">
        <v>23</v>
      </c>
      <c r="D41" s="2">
        <v>1.631</v>
      </c>
      <c r="E41" s="2">
        <v>69</v>
      </c>
      <c r="F41" s="2">
        <v>1</v>
      </c>
      <c r="G41" s="7">
        <f>AVERAGE(29.5, 27.5, 28.9)</f>
        <v>28.633333333333336</v>
      </c>
      <c r="H41" s="2">
        <v>3</v>
      </c>
      <c r="I41" s="2">
        <v>2</v>
      </c>
      <c r="J41" s="4">
        <f t="shared" si="0"/>
        <v>25.938279675553471</v>
      </c>
    </row>
    <row r="42" spans="1:10" ht="15.75" customHeight="1" x14ac:dyDescent="0.2">
      <c r="A42" s="1">
        <f t="shared" si="1"/>
        <v>41</v>
      </c>
      <c r="B42" s="2">
        <v>1</v>
      </c>
      <c r="C42" s="2">
        <v>20</v>
      </c>
      <c r="D42" s="2">
        <v>1.78</v>
      </c>
      <c r="E42" s="2">
        <v>81</v>
      </c>
      <c r="F42" s="2">
        <v>1</v>
      </c>
      <c r="G42" s="7">
        <f>AVERAGE(50.8, 44.4, 49,6)</f>
        <v>37.549999999999997</v>
      </c>
      <c r="H42" s="2">
        <v>3</v>
      </c>
      <c r="I42" s="2">
        <v>1</v>
      </c>
      <c r="J42" s="4">
        <f t="shared" si="0"/>
        <v>25.564953919959599</v>
      </c>
    </row>
    <row r="43" spans="1:10" ht="15.75" customHeight="1" x14ac:dyDescent="0.2">
      <c r="A43" s="1">
        <f t="shared" si="1"/>
        <v>42</v>
      </c>
      <c r="B43" s="2">
        <v>1</v>
      </c>
      <c r="C43" s="2">
        <v>20</v>
      </c>
      <c r="D43" s="2">
        <v>1.78</v>
      </c>
      <c r="E43" s="2">
        <v>76.900000000000006</v>
      </c>
      <c r="F43" s="2">
        <v>2</v>
      </c>
      <c r="G43" s="7">
        <f>AVERAGE(46.6, 47.6, 47.6)</f>
        <v>47.266666666666673</v>
      </c>
      <c r="H43" s="2">
        <v>2</v>
      </c>
      <c r="I43" s="2">
        <v>1</v>
      </c>
      <c r="J43" s="4">
        <f t="shared" si="0"/>
        <v>24.27092538820856</v>
      </c>
    </row>
    <row r="44" spans="1:10" ht="15.75" customHeight="1" x14ac:dyDescent="0.2">
      <c r="A44" s="1">
        <f t="shared" si="1"/>
        <v>43</v>
      </c>
      <c r="B44" s="2">
        <v>2</v>
      </c>
      <c r="C44" s="2">
        <v>20</v>
      </c>
      <c r="D44" s="2">
        <v>1.64</v>
      </c>
      <c r="E44" s="2">
        <v>68</v>
      </c>
      <c r="F44" s="2">
        <v>1</v>
      </c>
      <c r="G44" s="7">
        <f>AVERAGE(32.2, 31, 34)</f>
        <v>32.4</v>
      </c>
      <c r="H44" s="2">
        <v>3</v>
      </c>
      <c r="I44" s="2">
        <v>1</v>
      </c>
      <c r="J44" s="4">
        <f t="shared" si="0"/>
        <v>25.282569898869724</v>
      </c>
    </row>
    <row r="45" spans="1:10" ht="15.75" customHeight="1" x14ac:dyDescent="0.2">
      <c r="A45" s="1">
        <f t="shared" si="1"/>
        <v>44</v>
      </c>
      <c r="B45" s="2">
        <v>2</v>
      </c>
      <c r="C45" s="2">
        <v>20</v>
      </c>
      <c r="D45" s="2">
        <v>1.72</v>
      </c>
      <c r="E45" s="2">
        <v>51.35</v>
      </c>
      <c r="F45" s="2">
        <v>1</v>
      </c>
      <c r="G45" s="7">
        <f>AVERAGE(16.5, 14, 23.6)</f>
        <v>18.033333333333335</v>
      </c>
      <c r="H45" s="2">
        <v>1</v>
      </c>
      <c r="I45" s="2">
        <v>1</v>
      </c>
      <c r="J45" s="4">
        <f t="shared" si="0"/>
        <v>17.357355327203898</v>
      </c>
    </row>
    <row r="46" spans="1:10" ht="15.75" customHeight="1" x14ac:dyDescent="0.2">
      <c r="A46" s="1">
        <f t="shared" si="1"/>
        <v>45</v>
      </c>
      <c r="B46" s="2">
        <v>2</v>
      </c>
      <c r="C46" s="2">
        <v>20</v>
      </c>
      <c r="D46" s="2">
        <v>1.64</v>
      </c>
      <c r="E46" s="2">
        <v>54.7</v>
      </c>
      <c r="F46" s="2">
        <v>1</v>
      </c>
      <c r="G46" s="7">
        <f>AVERAGE(27.9, 22.6, 24.4)</f>
        <v>24.966666666666669</v>
      </c>
      <c r="H46" s="2">
        <v>1</v>
      </c>
      <c r="I46" s="2">
        <v>2</v>
      </c>
      <c r="J46" s="4">
        <f t="shared" si="0"/>
        <v>20.337596668649617</v>
      </c>
    </row>
    <row r="47" spans="1:10" ht="15.75" customHeight="1" x14ac:dyDescent="0.2">
      <c r="A47" s="1">
        <f t="shared" si="1"/>
        <v>46</v>
      </c>
      <c r="B47" s="2">
        <v>2</v>
      </c>
      <c r="C47" s="2">
        <v>18</v>
      </c>
      <c r="D47" s="2">
        <v>1.6</v>
      </c>
      <c r="E47" s="2">
        <v>42.9</v>
      </c>
      <c r="F47" s="2">
        <v>1</v>
      </c>
      <c r="G47" s="7">
        <f>AVERAGE(22.1, 21.6, 15.5)</f>
        <v>19.733333333333334</v>
      </c>
      <c r="H47" s="2">
        <v>1</v>
      </c>
      <c r="I47" s="2">
        <v>1</v>
      </c>
      <c r="J47" s="4">
        <f t="shared" si="0"/>
        <v>16.757812499999996</v>
      </c>
    </row>
    <row r="48" spans="1:10" ht="15.75" customHeight="1" x14ac:dyDescent="0.2">
      <c r="A48" s="1">
        <f t="shared" si="1"/>
        <v>47</v>
      </c>
      <c r="B48" s="2">
        <v>1</v>
      </c>
      <c r="C48" s="2">
        <v>25</v>
      </c>
      <c r="D48" s="2">
        <v>1.72</v>
      </c>
      <c r="E48" s="2">
        <v>69.25</v>
      </c>
      <c r="F48" s="2">
        <v>1</v>
      </c>
      <c r="G48" s="7">
        <f>AVERAGE(32.5, 29, 25.3)</f>
        <v>28.933333333333334</v>
      </c>
      <c r="H48" s="2">
        <v>1</v>
      </c>
      <c r="I48" s="2">
        <v>1</v>
      </c>
      <c r="J48" s="4">
        <f t="shared" si="0"/>
        <v>23.407923201730668</v>
      </c>
    </row>
    <row r="49" spans="1:10" ht="15.75" customHeight="1" x14ac:dyDescent="0.2">
      <c r="A49" s="1">
        <f t="shared" si="1"/>
        <v>48</v>
      </c>
      <c r="B49" s="2">
        <v>1</v>
      </c>
      <c r="C49" s="2">
        <v>20</v>
      </c>
      <c r="D49" s="2">
        <v>1.79</v>
      </c>
      <c r="E49" s="2">
        <v>73.55</v>
      </c>
      <c r="F49" s="2">
        <v>1</v>
      </c>
      <c r="G49" s="7">
        <f>AVERAGE(41.5, 34.3, 35.6)</f>
        <v>37.133333333333333</v>
      </c>
      <c r="H49" s="2">
        <v>3</v>
      </c>
      <c r="I49" s="2">
        <v>2</v>
      </c>
      <c r="J49" s="4">
        <f t="shared" si="0"/>
        <v>22.954963952435939</v>
      </c>
    </row>
    <row r="50" spans="1:10" ht="15.75" customHeight="1" x14ac:dyDescent="0.2">
      <c r="A50" s="1">
        <f t="shared" si="1"/>
        <v>49</v>
      </c>
      <c r="B50" s="2">
        <v>1</v>
      </c>
      <c r="C50" s="2">
        <v>22</v>
      </c>
      <c r="D50" s="2">
        <v>1.74</v>
      </c>
      <c r="E50" s="2">
        <v>75.2</v>
      </c>
      <c r="F50" s="2">
        <v>1</v>
      </c>
      <c r="G50" s="7">
        <f>AVERAGE(45.6, 36, 34.3)</f>
        <v>38.633333333333333</v>
      </c>
      <c r="H50" s="2">
        <v>3</v>
      </c>
      <c r="I50" s="2">
        <v>1</v>
      </c>
      <c r="J50" s="4">
        <f t="shared" si="0"/>
        <v>24.838155634826265</v>
      </c>
    </row>
    <row r="51" spans="1:10" ht="15.75" customHeight="1" x14ac:dyDescent="0.2">
      <c r="A51" s="1">
        <f t="shared" si="1"/>
        <v>50</v>
      </c>
      <c r="B51" s="2">
        <v>1</v>
      </c>
      <c r="C51" s="2">
        <v>19</v>
      </c>
      <c r="D51" s="2">
        <v>1.8</v>
      </c>
      <c r="E51" s="2">
        <v>77.599999999999994</v>
      </c>
      <c r="F51" s="2">
        <v>1</v>
      </c>
      <c r="G51" s="7">
        <f>AVERAGE(43.9, 49.2, 45.3)</f>
        <v>46.133333333333326</v>
      </c>
      <c r="H51" s="2">
        <v>3</v>
      </c>
      <c r="I51" s="2">
        <v>1</v>
      </c>
      <c r="J51" s="4">
        <f t="shared" si="0"/>
        <v>23.950617283950614</v>
      </c>
    </row>
    <row r="52" spans="1:10" ht="15.75" customHeight="1" x14ac:dyDescent="0.2">
      <c r="A52" s="1">
        <f t="shared" si="1"/>
        <v>51</v>
      </c>
      <c r="B52" s="2">
        <v>1</v>
      </c>
      <c r="C52" s="2">
        <v>18</v>
      </c>
      <c r="D52" s="2">
        <v>1.79</v>
      </c>
      <c r="E52" s="2">
        <v>97.8</v>
      </c>
      <c r="F52" s="2">
        <v>1</v>
      </c>
      <c r="G52" s="7">
        <f>AVERAGE(40.8, 38.5, 34)</f>
        <v>37.766666666666666</v>
      </c>
      <c r="H52" s="2">
        <v>1</v>
      </c>
      <c r="I52" s="2">
        <v>2</v>
      </c>
      <c r="J52" s="4">
        <f t="shared" si="0"/>
        <v>30.523391904122843</v>
      </c>
    </row>
    <row r="53" spans="1:10" ht="15.75" customHeight="1" x14ac:dyDescent="0.2">
      <c r="A53" s="1">
        <f t="shared" si="1"/>
        <v>52</v>
      </c>
      <c r="B53" s="2">
        <v>1</v>
      </c>
      <c r="C53" s="2">
        <v>20</v>
      </c>
      <c r="D53" s="2">
        <v>1.68</v>
      </c>
      <c r="E53" s="2">
        <v>75.5</v>
      </c>
      <c r="F53" s="2">
        <v>1</v>
      </c>
      <c r="G53" s="7">
        <f>AVERAGE(56.9, 50.5, 50.2)</f>
        <v>52.533333333333339</v>
      </c>
      <c r="H53" s="2">
        <v>1</v>
      </c>
      <c r="I53" s="2">
        <v>2</v>
      </c>
      <c r="J53" s="4">
        <f t="shared" si="0"/>
        <v>26.750283446712022</v>
      </c>
    </row>
    <row r="54" spans="1:10" ht="15.75" customHeight="1" x14ac:dyDescent="0.2">
      <c r="A54" s="1">
        <f t="shared" si="1"/>
        <v>53</v>
      </c>
      <c r="B54" s="2">
        <v>1</v>
      </c>
      <c r="C54" s="2">
        <v>19</v>
      </c>
      <c r="D54" s="2">
        <v>1.84</v>
      </c>
      <c r="E54" s="2">
        <v>86.5</v>
      </c>
      <c r="F54" s="2">
        <v>1</v>
      </c>
      <c r="G54" s="7">
        <f>AVERAGE(34.1, 28.6, 15.8)</f>
        <v>26.166666666666668</v>
      </c>
      <c r="H54" s="2">
        <v>1</v>
      </c>
      <c r="I54" s="2">
        <v>1</v>
      </c>
      <c r="J54" s="4">
        <f t="shared" si="0"/>
        <v>25.549385633270319</v>
      </c>
    </row>
    <row r="55" spans="1:10" ht="15.75" customHeight="1" x14ac:dyDescent="0.2">
      <c r="A55" s="1">
        <f t="shared" si="1"/>
        <v>54</v>
      </c>
      <c r="B55" s="2">
        <v>1</v>
      </c>
      <c r="C55" s="2">
        <v>19</v>
      </c>
      <c r="D55" s="2">
        <v>1.74</v>
      </c>
      <c r="E55" s="2">
        <v>84.5</v>
      </c>
      <c r="F55" s="2">
        <v>1</v>
      </c>
      <c r="G55" s="7">
        <f>AVERAGE(38.4, 43.8, 47.1)</f>
        <v>43.099999999999994</v>
      </c>
      <c r="H55" s="2">
        <v>1</v>
      </c>
      <c r="I55" s="2">
        <v>1</v>
      </c>
      <c r="J55" s="4">
        <f t="shared" si="0"/>
        <v>27.909895626899193</v>
      </c>
    </row>
    <row r="56" spans="1:10" ht="15.75" customHeight="1" x14ac:dyDescent="0.2">
      <c r="A56" s="1">
        <f t="shared" si="1"/>
        <v>55</v>
      </c>
      <c r="B56" s="2">
        <v>1</v>
      </c>
      <c r="C56" s="2">
        <v>19</v>
      </c>
      <c r="D56" s="2">
        <v>1.7450000000000001</v>
      </c>
      <c r="E56" s="2">
        <v>66.95</v>
      </c>
      <c r="F56" s="2">
        <v>1</v>
      </c>
      <c r="G56" s="7">
        <f>AVERAGE(46.8, 42.2, 38.1)</f>
        <v>42.366666666666667</v>
      </c>
      <c r="H56" s="2">
        <v>1</v>
      </c>
      <c r="I56" s="2">
        <v>1</v>
      </c>
      <c r="J56" s="4">
        <f t="shared" si="0"/>
        <v>21.986683196361277</v>
      </c>
    </row>
    <row r="57" spans="1:10" ht="15.75" customHeight="1" x14ac:dyDescent="0.2">
      <c r="A57" s="1">
        <f t="shared" si="1"/>
        <v>56</v>
      </c>
      <c r="B57" s="2">
        <v>1</v>
      </c>
      <c r="C57" s="2">
        <v>18</v>
      </c>
      <c r="D57" s="2">
        <v>1.655</v>
      </c>
      <c r="E57" s="2">
        <v>55.7</v>
      </c>
      <c r="F57" s="2">
        <v>1</v>
      </c>
      <c r="G57" s="7">
        <f>AVERAGE(35, 35, 32.3)</f>
        <v>34.1</v>
      </c>
      <c r="H57" s="2">
        <v>2</v>
      </c>
      <c r="I57" s="2">
        <v>1</v>
      </c>
      <c r="J57" s="4">
        <f t="shared" si="0"/>
        <v>20.33570339810699</v>
      </c>
    </row>
    <row r="58" spans="1:10" ht="15.75" customHeight="1" x14ac:dyDescent="0.2">
      <c r="A58" s="1">
        <f t="shared" si="1"/>
        <v>57</v>
      </c>
      <c r="B58" s="2">
        <v>1</v>
      </c>
      <c r="C58" s="2">
        <v>18</v>
      </c>
      <c r="D58" s="2">
        <v>1.81</v>
      </c>
      <c r="E58" s="2">
        <v>66.95</v>
      </c>
      <c r="F58" s="2">
        <v>1</v>
      </c>
      <c r="G58" s="7">
        <f>AVERAGE(38.4, 35.3, 32.1)</f>
        <v>35.266666666666659</v>
      </c>
      <c r="H58" s="2">
        <v>1</v>
      </c>
      <c r="I58" s="2">
        <v>1</v>
      </c>
      <c r="J58" s="4">
        <f t="shared" si="0"/>
        <v>20.435884130521046</v>
      </c>
    </row>
    <row r="59" spans="1:10" ht="15.75" customHeight="1" x14ac:dyDescent="0.2">
      <c r="A59" s="1">
        <f t="shared" si="1"/>
        <v>58</v>
      </c>
      <c r="B59" s="2">
        <v>1</v>
      </c>
      <c r="C59" s="2">
        <v>19</v>
      </c>
      <c r="D59" s="2">
        <v>1.7150000000000001</v>
      </c>
      <c r="E59" s="2">
        <v>86.4</v>
      </c>
      <c r="F59" s="2">
        <v>2</v>
      </c>
      <c r="G59" s="7">
        <f>AVERAGE(46, 48.2, 36)</f>
        <v>43.4</v>
      </c>
      <c r="H59" s="2">
        <v>3</v>
      </c>
      <c r="I59" s="2">
        <v>1</v>
      </c>
      <c r="J59" s="4">
        <f t="shared" si="0"/>
        <v>29.375515303997485</v>
      </c>
    </row>
    <row r="60" spans="1:10" ht="15.75" customHeight="1" x14ac:dyDescent="0.2">
      <c r="A60" s="1">
        <f t="shared" si="1"/>
        <v>59</v>
      </c>
      <c r="B60" s="2">
        <v>1</v>
      </c>
      <c r="C60" s="2">
        <v>20</v>
      </c>
      <c r="D60" s="2">
        <v>1.74</v>
      </c>
      <c r="E60" s="2">
        <v>78.75</v>
      </c>
      <c r="F60" s="2">
        <v>1</v>
      </c>
      <c r="G60" s="7">
        <f>AVERAGE(42, 32.8, 30.9)</f>
        <v>35.233333333333327</v>
      </c>
      <c r="H60" s="2">
        <v>2</v>
      </c>
      <c r="I60" s="2">
        <v>1</v>
      </c>
      <c r="J60" s="4">
        <f t="shared" si="0"/>
        <v>26.010701545778833</v>
      </c>
    </row>
    <row r="61" spans="1:10" ht="15.75" customHeight="1" x14ac:dyDescent="0.2">
      <c r="A61" s="1">
        <f t="shared" si="1"/>
        <v>60</v>
      </c>
      <c r="B61" s="2">
        <v>1</v>
      </c>
      <c r="C61" s="2">
        <v>19</v>
      </c>
      <c r="D61" s="2">
        <v>1.75</v>
      </c>
      <c r="E61" s="2">
        <v>68.900000000000006</v>
      </c>
      <c r="F61" s="2">
        <v>1</v>
      </c>
      <c r="G61" s="7">
        <f>AVERAGE(51, 52.9, 49.3)</f>
        <v>51.066666666666663</v>
      </c>
      <c r="H61" s="2">
        <v>3</v>
      </c>
      <c r="I61" s="2">
        <v>1</v>
      </c>
      <c r="J61" s="4">
        <f t="shared" si="0"/>
        <v>22.497959183673473</v>
      </c>
    </row>
    <row r="62" spans="1:10" ht="15.75" customHeight="1" x14ac:dyDescent="0.2">
      <c r="A62" s="1">
        <f t="shared" si="1"/>
        <v>61</v>
      </c>
      <c r="B62" s="2">
        <v>1</v>
      </c>
      <c r="C62" s="2">
        <v>19</v>
      </c>
      <c r="D62" s="2">
        <v>1.81</v>
      </c>
      <c r="E62" s="2">
        <v>82.9</v>
      </c>
      <c r="F62" s="2">
        <v>2</v>
      </c>
      <c r="G62" s="7">
        <f>AVERAGE(47.1, 45.6, 43.4)</f>
        <v>45.366666666666667</v>
      </c>
      <c r="H62" s="2">
        <v>2</v>
      </c>
      <c r="I62" s="2">
        <v>2</v>
      </c>
      <c r="J62" s="4">
        <f t="shared" si="0"/>
        <v>25.304477885290439</v>
      </c>
    </row>
    <row r="63" spans="1:10" ht="15.75" customHeight="1" x14ac:dyDescent="0.2">
      <c r="A63" s="1">
        <f t="shared" si="1"/>
        <v>62</v>
      </c>
      <c r="B63" s="2">
        <v>2</v>
      </c>
      <c r="C63" s="2">
        <v>19</v>
      </c>
      <c r="D63" s="2">
        <v>1.635</v>
      </c>
      <c r="E63" s="2">
        <v>80.5</v>
      </c>
      <c r="F63" s="2">
        <v>1</v>
      </c>
      <c r="G63" s="7">
        <f>AVERAGE(25.4, 24.4, 24.4)</f>
        <v>24.733333333333331</v>
      </c>
      <c r="H63" s="2">
        <v>2</v>
      </c>
      <c r="I63" s="2">
        <v>1</v>
      </c>
      <c r="J63" s="4">
        <f t="shared" si="0"/>
        <v>30.113439759092483</v>
      </c>
    </row>
    <row r="64" spans="1:10" ht="15.75" customHeight="1" x14ac:dyDescent="0.2">
      <c r="A64" s="1">
        <f t="shared" si="1"/>
        <v>63</v>
      </c>
      <c r="B64" s="2">
        <v>1</v>
      </c>
      <c r="C64" s="2">
        <v>20</v>
      </c>
      <c r="D64" s="2">
        <v>1.77</v>
      </c>
      <c r="E64" s="2">
        <v>67.05</v>
      </c>
      <c r="F64" s="2">
        <v>1</v>
      </c>
      <c r="G64" s="11">
        <f>AVERAGE(35.5, 38.1, 35.1)</f>
        <v>36.233333333333327</v>
      </c>
      <c r="H64" s="2">
        <v>3</v>
      </c>
      <c r="I64" s="2">
        <v>1</v>
      </c>
      <c r="J64" s="4">
        <f t="shared" si="0"/>
        <v>21.401896006894567</v>
      </c>
    </row>
    <row r="65" spans="1:10" ht="15.75" customHeight="1" x14ac:dyDescent="0.2">
      <c r="A65" s="1">
        <f t="shared" si="1"/>
        <v>64</v>
      </c>
      <c r="B65" s="2">
        <v>1</v>
      </c>
      <c r="C65" s="2">
        <v>21</v>
      </c>
      <c r="D65" s="2">
        <v>1.8129999999999999</v>
      </c>
      <c r="E65" s="2">
        <v>82.15</v>
      </c>
      <c r="F65" s="2">
        <v>1</v>
      </c>
      <c r="G65" s="11">
        <f>AVERAGE(40.7, 34.6, 33.8)</f>
        <v>36.366666666666667</v>
      </c>
      <c r="H65" s="2">
        <v>1</v>
      </c>
      <c r="I65" s="2">
        <v>1</v>
      </c>
      <c r="J65" s="4">
        <f t="shared" si="0"/>
        <v>24.992629988296212</v>
      </c>
    </row>
    <row r="66" spans="1:10" ht="15.75" customHeight="1" x14ac:dyDescent="0.2">
      <c r="A66" s="1">
        <f t="shared" si="1"/>
        <v>65</v>
      </c>
      <c r="B66" s="2">
        <v>2</v>
      </c>
      <c r="C66" s="2">
        <v>18</v>
      </c>
      <c r="D66" s="2">
        <v>1.611</v>
      </c>
      <c r="E66" s="2">
        <v>67.45</v>
      </c>
      <c r="F66" s="2">
        <v>1</v>
      </c>
      <c r="G66" s="11">
        <f>AVERAGE(23.6, 22.1, 22.7)</f>
        <v>22.8</v>
      </c>
      <c r="H66" s="2">
        <v>2</v>
      </c>
      <c r="I66" s="2">
        <v>1</v>
      </c>
      <c r="J66" s="4">
        <f t="shared" si="0"/>
        <v>25.989078036975005</v>
      </c>
    </row>
    <row r="67" spans="1:10" ht="15.75" customHeight="1" x14ac:dyDescent="0.2">
      <c r="A67" s="1">
        <f t="shared" si="1"/>
        <v>66</v>
      </c>
      <c r="B67" s="2">
        <v>2</v>
      </c>
      <c r="C67" s="2">
        <v>19</v>
      </c>
      <c r="D67" s="2">
        <v>1.72</v>
      </c>
      <c r="E67" s="2">
        <v>68.75</v>
      </c>
      <c r="F67" s="2">
        <v>1</v>
      </c>
      <c r="G67" s="11">
        <f>AVERAGE(39.2,31.9, 29.5)</f>
        <v>33.533333333333331</v>
      </c>
      <c r="H67" s="2">
        <v>3</v>
      </c>
      <c r="I67" s="2">
        <v>2</v>
      </c>
      <c r="J67" s="4">
        <f t="shared" si="0"/>
        <v>23.238912925905897</v>
      </c>
    </row>
    <row r="68" spans="1:10" ht="15.75" customHeight="1" x14ac:dyDescent="0.2">
      <c r="A68" s="1">
        <f t="shared" si="1"/>
        <v>67</v>
      </c>
      <c r="B68" s="2">
        <v>2</v>
      </c>
      <c r="C68" s="2">
        <v>19</v>
      </c>
      <c r="D68" s="2">
        <v>1.52</v>
      </c>
      <c r="E68" s="2">
        <v>47.45</v>
      </c>
      <c r="F68" s="2">
        <v>1</v>
      </c>
      <c r="G68" s="11">
        <f>AVERAGE(16.4, 19.6, 17.9)</f>
        <v>17.966666666666665</v>
      </c>
      <c r="H68" s="2">
        <v>2</v>
      </c>
      <c r="I68" s="2">
        <v>1</v>
      </c>
      <c r="J68" s="4">
        <f t="shared" si="0"/>
        <v>20.537569252077564</v>
      </c>
    </row>
    <row r="69" spans="1:10" ht="15.75" customHeight="1" x14ac:dyDescent="0.2">
      <c r="A69" s="1">
        <f t="shared" si="1"/>
        <v>68</v>
      </c>
      <c r="B69" s="2">
        <v>2</v>
      </c>
      <c r="C69" s="2">
        <v>19</v>
      </c>
      <c r="D69" s="2">
        <v>1.6</v>
      </c>
      <c r="E69" s="2">
        <v>65.05</v>
      </c>
      <c r="F69" s="2">
        <v>1</v>
      </c>
      <c r="G69" s="11">
        <f>AVERAGE(30, 28.9, 28.3)</f>
        <v>29.066666666666666</v>
      </c>
      <c r="H69" s="2">
        <v>2</v>
      </c>
      <c r="I69" s="2">
        <v>1</v>
      </c>
      <c r="J69" s="4">
        <f t="shared" si="0"/>
        <v>25.410156249999993</v>
      </c>
    </row>
    <row r="70" spans="1:10" ht="15.75" customHeight="1" x14ac:dyDescent="0.2">
      <c r="A70" s="1">
        <f t="shared" si="1"/>
        <v>69</v>
      </c>
      <c r="B70" s="2">
        <v>2</v>
      </c>
      <c r="C70" s="2">
        <v>22</v>
      </c>
      <c r="D70" s="2">
        <v>1.546</v>
      </c>
      <c r="E70" s="2">
        <v>61.2</v>
      </c>
      <c r="F70" s="2">
        <v>1</v>
      </c>
      <c r="G70" s="11">
        <f>AVERAGE(29.3, 26.3, 26.1)</f>
        <v>27.233333333333334</v>
      </c>
      <c r="H70" s="2">
        <v>2</v>
      </c>
      <c r="I70" s="2">
        <v>1</v>
      </c>
      <c r="J70" s="4">
        <f t="shared" si="0"/>
        <v>25.605451785603712</v>
      </c>
    </row>
    <row r="71" spans="1:10" ht="15.75" customHeight="1" x14ac:dyDescent="0.2">
      <c r="A71" s="1">
        <f t="shared" si="1"/>
        <v>70</v>
      </c>
      <c r="B71" s="2">
        <v>1</v>
      </c>
      <c r="C71" s="2">
        <v>28</v>
      </c>
      <c r="D71" s="2">
        <v>1.8169999999999999</v>
      </c>
      <c r="E71" s="2">
        <v>99.8</v>
      </c>
      <c r="F71" s="2">
        <v>2</v>
      </c>
      <c r="G71" s="11">
        <f>AVERAGE(36.2, 36.4, 28.8)</f>
        <v>33.799999999999997</v>
      </c>
      <c r="H71" s="2">
        <v>1</v>
      </c>
      <c r="I71" s="2">
        <v>1</v>
      </c>
      <c r="J71" s="4">
        <f t="shared" si="0"/>
        <v>30.228784648381385</v>
      </c>
    </row>
    <row r="72" spans="1:10" ht="15.75" customHeight="1" x14ac:dyDescent="0.2">
      <c r="A72" s="1">
        <f t="shared" si="1"/>
        <v>71</v>
      </c>
      <c r="B72" s="2">
        <v>1</v>
      </c>
      <c r="C72" s="2">
        <v>22</v>
      </c>
      <c r="D72" s="2">
        <v>1.7050000000000001</v>
      </c>
      <c r="E72" s="2">
        <v>84.15</v>
      </c>
      <c r="F72" s="2">
        <v>1</v>
      </c>
      <c r="G72" s="11">
        <f>AVERAGE(41.1, 38.8, 32.4)</f>
        <v>37.433333333333337</v>
      </c>
      <c r="H72" s="2">
        <v>1</v>
      </c>
      <c r="I72" s="2">
        <v>1</v>
      </c>
      <c r="J72" s="4">
        <f t="shared" si="0"/>
        <v>28.947119477816667</v>
      </c>
    </row>
    <row r="73" spans="1:10" ht="15.75" customHeight="1" x14ac:dyDescent="0.2">
      <c r="A73" s="1">
        <f t="shared" si="1"/>
        <v>72</v>
      </c>
      <c r="B73" s="2">
        <v>1</v>
      </c>
      <c r="C73" s="2">
        <v>18</v>
      </c>
      <c r="D73" s="2">
        <v>1.83</v>
      </c>
      <c r="E73" s="2">
        <v>91</v>
      </c>
      <c r="F73" s="2">
        <v>1</v>
      </c>
      <c r="G73" s="11">
        <f>AVERAGE(66.4, 60.7, 60.5)</f>
        <v>62.533333333333339</v>
      </c>
      <c r="H73" s="2">
        <v>1</v>
      </c>
      <c r="I73" s="2">
        <v>1</v>
      </c>
      <c r="J73" s="4">
        <f t="shared" si="0"/>
        <v>27.173101615455817</v>
      </c>
    </row>
    <row r="74" spans="1:10" ht="15.75" customHeight="1" x14ac:dyDescent="0.2">
      <c r="A74" s="1">
        <f t="shared" si="1"/>
        <v>73</v>
      </c>
      <c r="B74" s="2">
        <v>1</v>
      </c>
      <c r="C74" s="2">
        <v>19</v>
      </c>
      <c r="D74" s="2">
        <v>1.73</v>
      </c>
      <c r="E74" s="2">
        <v>64.8</v>
      </c>
      <c r="F74" s="2">
        <v>1</v>
      </c>
      <c r="G74" s="11">
        <f>AVERAGE(37.7, 40.5, 33.8)</f>
        <v>37.333333333333336</v>
      </c>
      <c r="H74" s="2">
        <v>2</v>
      </c>
      <c r="I74" s="2">
        <v>1</v>
      </c>
      <c r="J74" s="4">
        <f t="shared" si="0"/>
        <v>21.65124127100805</v>
      </c>
    </row>
    <row r="75" spans="1:10" ht="15.75" customHeight="1" x14ac:dyDescent="0.2">
      <c r="A75" s="1">
        <f t="shared" si="1"/>
        <v>74</v>
      </c>
      <c r="B75" s="2">
        <v>1</v>
      </c>
      <c r="C75" s="2">
        <v>18</v>
      </c>
      <c r="D75" s="2">
        <v>1.766</v>
      </c>
      <c r="E75" s="2">
        <v>65.7</v>
      </c>
      <c r="F75" s="2">
        <v>1</v>
      </c>
      <c r="G75" s="11">
        <f>AVERAGE(44.4, 46.6, 46.2)</f>
        <v>45.733333333333327</v>
      </c>
      <c r="H75" s="2">
        <v>2</v>
      </c>
      <c r="I75" s="2">
        <v>1</v>
      </c>
      <c r="J75" s="4">
        <f t="shared" si="0"/>
        <v>21.066091736577022</v>
      </c>
    </row>
    <row r="76" spans="1:10" ht="15.75" customHeight="1" x14ac:dyDescent="0.2">
      <c r="A76" s="1">
        <f t="shared" si="1"/>
        <v>75</v>
      </c>
      <c r="B76" s="2">
        <v>2</v>
      </c>
      <c r="C76" s="2">
        <v>20</v>
      </c>
      <c r="D76" s="2">
        <v>1.5720000000000001</v>
      </c>
      <c r="E76" s="2">
        <v>57.15</v>
      </c>
      <c r="F76" s="2">
        <v>1</v>
      </c>
      <c r="G76" s="11">
        <f>AVERAGE(23.7, 23, 17.9)</f>
        <v>21.533333333333331</v>
      </c>
      <c r="H76" s="2">
        <v>2</v>
      </c>
      <c r="I76" s="2">
        <v>1</v>
      </c>
      <c r="J76" s="4">
        <f t="shared" si="0"/>
        <v>23.126566050929434</v>
      </c>
    </row>
    <row r="77" spans="1:10" ht="15.75" customHeight="1" x14ac:dyDescent="0.2">
      <c r="A77" s="1">
        <f t="shared" si="1"/>
        <v>76</v>
      </c>
      <c r="B77" s="2">
        <v>2</v>
      </c>
      <c r="C77" s="2">
        <v>20</v>
      </c>
      <c r="D77" s="2">
        <v>1.72</v>
      </c>
      <c r="E77" s="2">
        <v>51.65</v>
      </c>
      <c r="F77" s="2">
        <v>1</v>
      </c>
      <c r="G77" s="11">
        <f>AVERAGE(24.7, 24.8, 23)</f>
        <v>24.166666666666668</v>
      </c>
      <c r="H77" s="2">
        <v>1</v>
      </c>
      <c r="I77" s="2">
        <v>1</v>
      </c>
      <c r="J77" s="4">
        <f t="shared" si="0"/>
        <v>17.458761492698759</v>
      </c>
    </row>
    <row r="78" spans="1:10" ht="15.75" customHeight="1" x14ac:dyDescent="0.2">
      <c r="A78" s="1">
        <f t="shared" si="1"/>
        <v>77</v>
      </c>
      <c r="B78" s="2">
        <v>1</v>
      </c>
      <c r="C78" s="2">
        <v>19</v>
      </c>
      <c r="D78" s="2">
        <v>1.7529999999999999</v>
      </c>
      <c r="E78" s="2">
        <v>83.05</v>
      </c>
      <c r="F78" s="2">
        <v>1</v>
      </c>
      <c r="G78" s="11">
        <f>AVERAGE(44.2, 38.9, 48.7)</f>
        <v>43.933333333333337</v>
      </c>
      <c r="H78" s="2">
        <v>2</v>
      </c>
      <c r="I78" s="2">
        <v>1</v>
      </c>
      <c r="J78" s="4">
        <f t="shared" si="0"/>
        <v>27.025628626535102</v>
      </c>
    </row>
    <row r="79" spans="1:10" ht="15.75" customHeight="1" x14ac:dyDescent="0.2">
      <c r="A79" s="1">
        <f t="shared" si="1"/>
        <v>78</v>
      </c>
      <c r="B79" s="2">
        <v>1</v>
      </c>
      <c r="C79" s="2">
        <v>19</v>
      </c>
      <c r="D79" s="2">
        <v>1.6639999999999999</v>
      </c>
      <c r="E79" s="2">
        <v>83</v>
      </c>
      <c r="F79" s="2">
        <v>1</v>
      </c>
      <c r="G79" s="11">
        <f>AVERAGE(41.4, 32.7, 36)</f>
        <v>36.699999999999996</v>
      </c>
      <c r="H79" s="2">
        <v>1</v>
      </c>
      <c r="I79" s="2">
        <v>1</v>
      </c>
      <c r="J79" s="4">
        <f t="shared" si="0"/>
        <v>29.975845968934912</v>
      </c>
    </row>
    <row r="80" spans="1:10" ht="15.75" customHeight="1" x14ac:dyDescent="0.2">
      <c r="A80" s="1">
        <f t="shared" si="1"/>
        <v>79</v>
      </c>
      <c r="B80" s="2">
        <v>2</v>
      </c>
      <c r="C80" s="2">
        <v>28</v>
      </c>
      <c r="D80" s="2">
        <v>1.62</v>
      </c>
      <c r="E80" s="2">
        <v>51.5</v>
      </c>
      <c r="F80" s="2">
        <v>1</v>
      </c>
      <c r="G80" s="11">
        <f>AVERAGE(28.8, 30.9, 29.1)</f>
        <v>29.600000000000005</v>
      </c>
      <c r="H80" s="2">
        <v>1</v>
      </c>
      <c r="I80" s="2">
        <v>1</v>
      </c>
      <c r="J80" s="4">
        <f t="shared" si="0"/>
        <v>19.62353299801859</v>
      </c>
    </row>
    <row r="81" spans="1:10" ht="15.75" customHeight="1" x14ac:dyDescent="0.2">
      <c r="A81" s="1">
        <f t="shared" si="1"/>
        <v>80</v>
      </c>
      <c r="B81" s="2">
        <v>1</v>
      </c>
      <c r="C81" s="2">
        <v>19</v>
      </c>
      <c r="D81" s="2">
        <v>1.8</v>
      </c>
      <c r="E81" s="2">
        <v>54.4</v>
      </c>
      <c r="F81" s="2">
        <v>1</v>
      </c>
      <c r="G81" s="11">
        <f>AVERAGE(35.4, 44.1, 44.3)</f>
        <v>41.266666666666666</v>
      </c>
      <c r="H81" s="2">
        <v>1</v>
      </c>
      <c r="I81" s="2">
        <v>1</v>
      </c>
      <c r="J81" s="4">
        <f t="shared" si="0"/>
        <v>16.790123456790123</v>
      </c>
    </row>
    <row r="82" spans="1:10" ht="15.75" customHeight="1" x14ac:dyDescent="0.2">
      <c r="A82" s="12">
        <f t="shared" si="1"/>
        <v>81</v>
      </c>
      <c r="B82" s="2">
        <v>2</v>
      </c>
      <c r="C82" s="2">
        <v>19</v>
      </c>
      <c r="D82" s="2">
        <v>1.762</v>
      </c>
      <c r="E82" s="2">
        <v>62.85</v>
      </c>
      <c r="F82" s="2">
        <v>1</v>
      </c>
      <c r="G82" s="11">
        <f>AVERAGE(34, 32.3, 29.5)</f>
        <v>31.933333333333334</v>
      </c>
      <c r="H82" s="2">
        <v>1</v>
      </c>
      <c r="I82" s="2">
        <v>1</v>
      </c>
      <c r="J82" s="4">
        <f t="shared" si="0"/>
        <v>20.243866929670521</v>
      </c>
    </row>
    <row r="83" spans="1:10" ht="15.75" customHeight="1" x14ac:dyDescent="0.2">
      <c r="A83" s="12">
        <f t="shared" si="1"/>
        <v>82</v>
      </c>
      <c r="B83" s="2">
        <v>1</v>
      </c>
      <c r="C83" s="2">
        <v>21</v>
      </c>
      <c r="D83" s="2">
        <v>1.821</v>
      </c>
      <c r="E83" s="2">
        <v>77.150000000000006</v>
      </c>
      <c r="F83" s="2">
        <v>1</v>
      </c>
      <c r="G83" s="11">
        <f>AVERAGE(49.4, 56.7, 51.5)</f>
        <v>52.533333333333331</v>
      </c>
      <c r="H83" s="2">
        <v>3</v>
      </c>
      <c r="I83" s="2">
        <v>3</v>
      </c>
      <c r="J83" s="4">
        <f t="shared" si="0"/>
        <v>23.265695448277029</v>
      </c>
    </row>
    <row r="84" spans="1:10" ht="15.75" customHeight="1" x14ac:dyDescent="0.2">
      <c r="A84" s="12">
        <f t="shared" si="1"/>
        <v>83</v>
      </c>
      <c r="B84" s="2">
        <v>1</v>
      </c>
      <c r="C84" s="2">
        <v>19</v>
      </c>
      <c r="D84" s="2">
        <v>1.6919999999999999</v>
      </c>
      <c r="E84" s="2">
        <v>57.7</v>
      </c>
      <c r="F84" s="2">
        <v>1</v>
      </c>
      <c r="G84" s="11">
        <f>AVERAGE(36.5, 30.8, 31.2)</f>
        <v>32.833333333333336</v>
      </c>
      <c r="H84" s="2">
        <v>1</v>
      </c>
      <c r="I84" s="2">
        <v>1</v>
      </c>
      <c r="J84" s="4">
        <f t="shared" si="0"/>
        <v>20.154642344170039</v>
      </c>
    </row>
    <row r="85" spans="1:10" ht="15.75" customHeight="1" x14ac:dyDescent="0.2">
      <c r="A85" s="12">
        <f t="shared" si="1"/>
        <v>84</v>
      </c>
      <c r="B85" s="2">
        <v>1</v>
      </c>
      <c r="C85" s="2">
        <v>20</v>
      </c>
      <c r="D85" s="2">
        <v>1.73</v>
      </c>
      <c r="E85" s="2">
        <v>82.9</v>
      </c>
      <c r="F85" s="2">
        <v>1</v>
      </c>
      <c r="G85" s="11">
        <f>AVERAGE(30.8, 30.4, 30.6)</f>
        <v>30.600000000000005</v>
      </c>
      <c r="H85" s="2">
        <v>1</v>
      </c>
      <c r="I85" s="2">
        <v>1</v>
      </c>
      <c r="J85" s="4">
        <f t="shared" si="0"/>
        <v>27.69888736676802</v>
      </c>
    </row>
    <row r="86" spans="1:10" ht="15.75" customHeight="1" x14ac:dyDescent="0.2">
      <c r="A86" s="12">
        <f t="shared" si="1"/>
        <v>85</v>
      </c>
      <c r="B86" s="2">
        <v>1</v>
      </c>
      <c r="C86" s="2">
        <v>20</v>
      </c>
      <c r="D86" s="2">
        <v>1.7809999999999999</v>
      </c>
      <c r="E86" s="2">
        <v>73.45</v>
      </c>
      <c r="F86" s="2">
        <v>1</v>
      </c>
      <c r="G86" s="11">
        <f>AVERAGE(55.2, 52, 48.9)</f>
        <v>52.033333333333331</v>
      </c>
      <c r="H86" s="2">
        <v>3</v>
      </c>
      <c r="I86" s="2">
        <v>1</v>
      </c>
      <c r="J86" s="4">
        <f t="shared" si="0"/>
        <v>23.156022410111603</v>
      </c>
    </row>
    <row r="87" spans="1:10" ht="15.75" customHeight="1" x14ac:dyDescent="0.2">
      <c r="A87" s="12">
        <f t="shared" si="1"/>
        <v>86</v>
      </c>
      <c r="B87" s="2">
        <v>1</v>
      </c>
      <c r="C87" s="2">
        <v>19</v>
      </c>
      <c r="D87" s="2">
        <v>1.75</v>
      </c>
      <c r="E87" s="2">
        <v>79.25</v>
      </c>
      <c r="F87" s="2">
        <v>1</v>
      </c>
      <c r="G87" s="11">
        <f>AVERAGE(42.8, 38.4, 40.6)</f>
        <v>40.599999999999994</v>
      </c>
      <c r="H87" s="2">
        <v>1</v>
      </c>
      <c r="I87" s="2">
        <v>1</v>
      </c>
      <c r="J87" s="4">
        <f t="shared" si="0"/>
        <v>25.877551020408163</v>
      </c>
    </row>
    <row r="88" spans="1:10" ht="15.75" customHeight="1" x14ac:dyDescent="0.2">
      <c r="A88" s="12">
        <f t="shared" si="1"/>
        <v>87</v>
      </c>
      <c r="B88" s="2">
        <v>1</v>
      </c>
      <c r="C88" s="2">
        <v>19</v>
      </c>
      <c r="D88" s="2">
        <v>1.845</v>
      </c>
      <c r="E88" s="2">
        <v>80.7</v>
      </c>
      <c r="F88" s="2">
        <v>1</v>
      </c>
      <c r="G88" s="11">
        <f>AVERAGE(41.6, 34.3, 35.6)</f>
        <v>37.166666666666664</v>
      </c>
      <c r="H88" s="2">
        <v>1</v>
      </c>
      <c r="I88" s="2">
        <v>2</v>
      </c>
      <c r="J88" s="4">
        <f t="shared" si="0"/>
        <v>23.707228942208122</v>
      </c>
    </row>
    <row r="89" spans="1:10" ht="15.75" customHeight="1" x14ac:dyDescent="0.2">
      <c r="A89" s="12">
        <f t="shared" si="1"/>
        <v>88</v>
      </c>
      <c r="B89" s="2">
        <v>1</v>
      </c>
      <c r="C89" s="2">
        <v>19</v>
      </c>
      <c r="D89" s="2">
        <v>1.702</v>
      </c>
      <c r="E89" s="2">
        <v>84.75</v>
      </c>
      <c r="F89" s="2">
        <v>1</v>
      </c>
      <c r="G89" s="11">
        <f>AVERAGE(44.7, 42.3, 39)</f>
        <v>42</v>
      </c>
      <c r="H89" s="2">
        <v>1</v>
      </c>
      <c r="I89" s="2">
        <v>1</v>
      </c>
      <c r="J89" s="4">
        <f t="shared" si="0"/>
        <v>29.256380480004861</v>
      </c>
    </row>
    <row r="90" spans="1:10" ht="15.75" customHeight="1" x14ac:dyDescent="0.2">
      <c r="A90" s="12">
        <f t="shared" si="1"/>
        <v>89</v>
      </c>
      <c r="B90" s="2">
        <v>1</v>
      </c>
      <c r="C90" s="2">
        <v>22</v>
      </c>
      <c r="D90" s="2">
        <v>1.696</v>
      </c>
      <c r="E90" s="2">
        <v>64.8</v>
      </c>
      <c r="F90" s="2">
        <v>1</v>
      </c>
      <c r="G90" s="11">
        <f>AVERAGE(38.9, 37.3, 30.8)</f>
        <v>35.666666666666664</v>
      </c>
      <c r="H90" s="2">
        <v>2</v>
      </c>
      <c r="I90" s="2">
        <v>1</v>
      </c>
      <c r="J90" s="4">
        <f t="shared" si="0"/>
        <v>22.52803488786045</v>
      </c>
    </row>
    <row r="91" spans="1:10" ht="15.75" customHeight="1" x14ac:dyDescent="0.2">
      <c r="A91" s="12">
        <f t="shared" si="1"/>
        <v>90</v>
      </c>
      <c r="B91" s="2">
        <v>1</v>
      </c>
      <c r="C91" s="2">
        <v>20</v>
      </c>
      <c r="D91" s="2">
        <v>1.7110000000000001</v>
      </c>
      <c r="E91" s="2">
        <v>70</v>
      </c>
      <c r="F91" s="2">
        <v>2</v>
      </c>
      <c r="G91" s="11">
        <f>AVERAGE(32.3, 40.6, 40.9)</f>
        <v>37.933333333333337</v>
      </c>
      <c r="H91" s="2">
        <v>1</v>
      </c>
      <c r="I91" s="2">
        <v>3</v>
      </c>
      <c r="J91" s="4">
        <f t="shared" si="0"/>
        <v>23.911015497412315</v>
      </c>
    </row>
    <row r="92" spans="1:10" ht="15.75" customHeight="1" x14ac:dyDescent="0.2">
      <c r="A92" s="12">
        <f t="shared" si="1"/>
        <v>91</v>
      </c>
      <c r="B92" s="2">
        <v>2</v>
      </c>
      <c r="C92" s="2">
        <v>22</v>
      </c>
      <c r="D92" s="2">
        <v>1.6739999999999999</v>
      </c>
      <c r="E92" s="2">
        <v>67.5</v>
      </c>
      <c r="F92" s="2">
        <v>1</v>
      </c>
      <c r="G92" s="11">
        <f>AVERAGE(35.5, 25.3, 27)</f>
        <v>29.266666666666666</v>
      </c>
      <c r="H92" s="2">
        <v>1</v>
      </c>
      <c r="I92" s="2">
        <v>1</v>
      </c>
      <c r="J92" s="4">
        <f t="shared" si="0"/>
        <v>24.087563109415346</v>
      </c>
    </row>
    <row r="93" spans="1:10" ht="15.75" customHeight="1" x14ac:dyDescent="0.2">
      <c r="A93" s="12">
        <f t="shared" si="1"/>
        <v>92</v>
      </c>
      <c r="B93" s="2">
        <v>1</v>
      </c>
      <c r="C93" s="2">
        <v>22</v>
      </c>
      <c r="D93" s="2">
        <v>1.796</v>
      </c>
      <c r="E93" s="2">
        <v>65.599999999999994</v>
      </c>
      <c r="F93" s="2">
        <v>1</v>
      </c>
      <c r="G93" s="11">
        <f>AVERAGE(55.9, 54.8, 53.7)</f>
        <v>54.79999999999999</v>
      </c>
      <c r="H93" s="2">
        <v>3</v>
      </c>
      <c r="I93" s="2">
        <v>2</v>
      </c>
      <c r="J93" s="4">
        <f t="shared" si="0"/>
        <v>20.337200708329817</v>
      </c>
    </row>
    <row r="94" spans="1:10" ht="15.75" customHeight="1" x14ac:dyDescent="0.2">
      <c r="A94" s="12">
        <f t="shared" si="1"/>
        <v>93</v>
      </c>
      <c r="B94" s="2">
        <v>2</v>
      </c>
      <c r="C94" s="2">
        <v>20</v>
      </c>
      <c r="D94" s="2">
        <v>1.51</v>
      </c>
      <c r="E94" s="2">
        <v>55.3</v>
      </c>
      <c r="F94" s="2">
        <v>1</v>
      </c>
      <c r="G94" s="11">
        <f>AVERAGE(16.2, 13.9, 15.8)</f>
        <v>15.300000000000002</v>
      </c>
      <c r="H94" s="2">
        <v>2</v>
      </c>
      <c r="I94" s="2">
        <v>2</v>
      </c>
      <c r="J94" s="4">
        <f t="shared" si="0"/>
        <v>24.253322222709528</v>
      </c>
    </row>
    <row r="95" spans="1:10" ht="15.75" customHeight="1" x14ac:dyDescent="0.2">
      <c r="A95" s="12">
        <f t="shared" si="1"/>
        <v>94</v>
      </c>
      <c r="B95" s="2">
        <v>1</v>
      </c>
      <c r="C95" s="2">
        <v>20</v>
      </c>
      <c r="D95" s="2">
        <v>1.722</v>
      </c>
      <c r="E95" s="2">
        <v>81.3</v>
      </c>
      <c r="F95" s="2">
        <v>2</v>
      </c>
      <c r="G95" s="11">
        <f>AVERAGE(30.9, 41.1, 34.8)</f>
        <v>35.6</v>
      </c>
      <c r="H95" s="2">
        <v>3</v>
      </c>
      <c r="I95" s="2">
        <v>1</v>
      </c>
      <c r="J95" s="4">
        <f t="shared" si="0"/>
        <v>27.417272679446555</v>
      </c>
    </row>
    <row r="96" spans="1:10" ht="15.75" customHeight="1" x14ac:dyDescent="0.2">
      <c r="A96" s="12">
        <f t="shared" si="1"/>
        <v>95</v>
      </c>
      <c r="B96" s="2">
        <v>1</v>
      </c>
      <c r="C96" s="2">
        <v>20</v>
      </c>
      <c r="D96" s="2">
        <v>1.784</v>
      </c>
      <c r="E96" s="2">
        <v>84.5</v>
      </c>
      <c r="F96" s="2">
        <v>1</v>
      </c>
      <c r="G96" s="11">
        <f>AVERAGE(33.8, 33.4, 32.2)</f>
        <v>33.133333333333333</v>
      </c>
      <c r="H96" s="2">
        <v>3</v>
      </c>
      <c r="I96" s="2">
        <v>3</v>
      </c>
      <c r="J96" s="4">
        <f t="shared" si="0"/>
        <v>26.550151822880007</v>
      </c>
    </row>
    <row r="97" spans="1:10" ht="15.75" customHeight="1" x14ac:dyDescent="0.2">
      <c r="A97" s="12">
        <f t="shared" si="1"/>
        <v>96</v>
      </c>
      <c r="B97" s="2">
        <v>1</v>
      </c>
      <c r="C97" s="2">
        <v>21</v>
      </c>
      <c r="D97" s="2">
        <v>1.6259999999999999</v>
      </c>
      <c r="E97" s="2">
        <v>95.75</v>
      </c>
      <c r="F97" s="2">
        <v>1</v>
      </c>
      <c r="G97" s="11">
        <f>AVERAGE(47.5, 33.3, 30.2)</f>
        <v>37</v>
      </c>
      <c r="H97" s="2">
        <v>3</v>
      </c>
      <c r="I97" s="2">
        <v>1</v>
      </c>
      <c r="J97" s="4">
        <f t="shared" si="0"/>
        <v>36.215768061739659</v>
      </c>
    </row>
    <row r="98" spans="1:10" ht="15.75" customHeight="1" x14ac:dyDescent="0.2">
      <c r="A98" s="12">
        <f t="shared" si="1"/>
        <v>97</v>
      </c>
      <c r="B98" s="2">
        <v>1</v>
      </c>
      <c r="C98" s="2">
        <v>18</v>
      </c>
      <c r="D98" s="2">
        <v>1.8129999999999999</v>
      </c>
      <c r="E98" s="2">
        <v>77.400000000000006</v>
      </c>
      <c r="F98" s="2">
        <v>1</v>
      </c>
      <c r="G98" s="11">
        <f>AVERAGE(47.9, 37.2, 34.1)</f>
        <v>39.733333333333327</v>
      </c>
      <c r="H98" s="2">
        <v>2</v>
      </c>
      <c r="I98" s="2">
        <v>1</v>
      </c>
      <c r="J98" s="4">
        <f t="shared" si="0"/>
        <v>23.547529654219439</v>
      </c>
    </row>
    <row r="99" spans="1:10" ht="15.75" customHeight="1" x14ac:dyDescent="0.2">
      <c r="A99" s="12">
        <f t="shared" si="1"/>
        <v>98</v>
      </c>
      <c r="B99" s="2">
        <v>1</v>
      </c>
      <c r="C99" s="2">
        <v>20</v>
      </c>
      <c r="D99" s="2">
        <v>1.8049999999999999</v>
      </c>
      <c r="E99" s="2">
        <v>76.05</v>
      </c>
      <c r="F99" s="2">
        <v>1</v>
      </c>
      <c r="G99" s="11">
        <f>AVERAGE(32.6, 31,32.3)</f>
        <v>31.966666666666669</v>
      </c>
      <c r="H99" s="2">
        <v>3</v>
      </c>
      <c r="I99" s="2">
        <v>2</v>
      </c>
      <c r="J99" s="4">
        <f t="shared" si="0"/>
        <v>23.342362320731116</v>
      </c>
    </row>
    <row r="100" spans="1:10" ht="15.75" customHeight="1" x14ac:dyDescent="0.2">
      <c r="A100" s="12">
        <f t="shared" si="1"/>
        <v>99</v>
      </c>
      <c r="B100" s="2">
        <v>2</v>
      </c>
      <c r="C100" s="2">
        <v>20</v>
      </c>
      <c r="D100" s="2">
        <v>1.6659999999999999</v>
      </c>
      <c r="E100" s="2">
        <v>104.05</v>
      </c>
      <c r="F100" s="2">
        <v>1</v>
      </c>
      <c r="G100" s="11">
        <f>AVERAGE(25.8, 28.5, 26.7)</f>
        <v>27</v>
      </c>
      <c r="H100" s="2">
        <v>1</v>
      </c>
      <c r="I100" s="2">
        <v>1</v>
      </c>
      <c r="J100" s="4">
        <f t="shared" si="0"/>
        <v>37.487984389434047</v>
      </c>
    </row>
    <row r="101" spans="1:10" ht="15.75" customHeight="1" x14ac:dyDescent="0.2">
      <c r="A101" s="12">
        <f t="shared" si="1"/>
        <v>100</v>
      </c>
      <c r="B101" s="2">
        <v>2</v>
      </c>
      <c r="C101" s="2">
        <v>20</v>
      </c>
      <c r="D101" s="2">
        <v>1.552</v>
      </c>
      <c r="E101" s="2">
        <v>46.15</v>
      </c>
      <c r="F101" s="2">
        <v>1</v>
      </c>
      <c r="G101" s="11">
        <f>AVERAGE(18.5, 14.8, 15.6)</f>
        <v>16.3</v>
      </c>
      <c r="H101" s="2">
        <v>2</v>
      </c>
      <c r="I101" s="2">
        <v>1</v>
      </c>
      <c r="J101" s="4">
        <f t="shared" si="0"/>
        <v>19.159680890636622</v>
      </c>
    </row>
    <row r="102" spans="1:10" ht="15.75" customHeight="1" x14ac:dyDescent="0.2">
      <c r="A102" s="12">
        <f t="shared" si="1"/>
        <v>101</v>
      </c>
      <c r="B102" s="2">
        <v>1</v>
      </c>
      <c r="C102" s="2">
        <v>20</v>
      </c>
      <c r="D102" s="2">
        <v>1.696</v>
      </c>
      <c r="E102" s="2">
        <v>82.95</v>
      </c>
      <c r="F102" s="2">
        <v>1</v>
      </c>
      <c r="G102" s="11">
        <f>AVERAGE(31.5, 28.7, 27.5)</f>
        <v>29.233333333333334</v>
      </c>
      <c r="H102" s="2">
        <v>2</v>
      </c>
      <c r="I102" s="2">
        <v>1</v>
      </c>
      <c r="J102" s="4">
        <f t="shared" si="0"/>
        <v>28.837970585617661</v>
      </c>
    </row>
    <row r="103" spans="1:10" ht="15.75" customHeight="1" x14ac:dyDescent="0.2">
      <c r="A103" s="12">
        <f t="shared" si="1"/>
        <v>102</v>
      </c>
      <c r="B103" s="2">
        <v>2</v>
      </c>
      <c r="C103" s="2">
        <v>24</v>
      </c>
      <c r="D103" s="2">
        <v>1.617</v>
      </c>
      <c r="E103" s="2">
        <v>52</v>
      </c>
      <c r="F103" s="2">
        <v>1</v>
      </c>
      <c r="G103" s="11">
        <f>AVERAGE(25.1, 21.3, 19)</f>
        <v>21.8</v>
      </c>
      <c r="H103" s="2">
        <v>2</v>
      </c>
      <c r="I103" s="2">
        <v>2</v>
      </c>
      <c r="J103" s="4">
        <f t="shared" si="0"/>
        <v>19.887642469142602</v>
      </c>
    </row>
    <row r="104" spans="1:10" ht="15.75" customHeight="1" x14ac:dyDescent="0.2">
      <c r="A104" s="12">
        <f t="shared" si="1"/>
        <v>103</v>
      </c>
      <c r="B104" s="2">
        <v>1</v>
      </c>
      <c r="C104" s="2">
        <v>19</v>
      </c>
      <c r="D104" s="2">
        <v>1.752</v>
      </c>
      <c r="E104" s="2">
        <v>86.2</v>
      </c>
      <c r="F104" s="2">
        <v>1</v>
      </c>
      <c r="G104" s="11">
        <f>AVERAGE(47, 51.7, 50.9)</f>
        <v>49.866666666666667</v>
      </c>
      <c r="H104" s="2">
        <v>2</v>
      </c>
      <c r="I104" s="2">
        <v>2</v>
      </c>
      <c r="J104" s="4">
        <f t="shared" si="0"/>
        <v>28.082713037676449</v>
      </c>
    </row>
    <row r="105" spans="1:10" ht="15.75" customHeight="1" x14ac:dyDescent="0.2">
      <c r="A105" s="12">
        <f t="shared" si="1"/>
        <v>104</v>
      </c>
      <c r="B105" s="2">
        <v>2</v>
      </c>
      <c r="C105" s="2">
        <v>19</v>
      </c>
      <c r="D105" s="2">
        <v>1.65</v>
      </c>
      <c r="E105" s="2">
        <v>72.8</v>
      </c>
      <c r="F105" s="2">
        <v>1</v>
      </c>
      <c r="G105" s="11">
        <f>AVERAGE(31.4, 29.2, 28.7)</f>
        <v>29.766666666666666</v>
      </c>
      <c r="H105" s="2">
        <v>1</v>
      </c>
      <c r="I105" s="2">
        <v>1</v>
      </c>
      <c r="J105" s="4">
        <f t="shared" si="0"/>
        <v>26.740128558310378</v>
      </c>
    </row>
    <row r="106" spans="1:10" ht="15.75" customHeight="1" x14ac:dyDescent="0.2">
      <c r="A106" s="12">
        <f t="shared" si="1"/>
        <v>105</v>
      </c>
      <c r="B106" s="2">
        <v>2</v>
      </c>
      <c r="C106" s="2">
        <v>18</v>
      </c>
      <c r="D106" s="2">
        <v>1.615</v>
      </c>
      <c r="E106" s="2">
        <v>56.65</v>
      </c>
      <c r="F106" s="2">
        <v>1</v>
      </c>
      <c r="G106" s="11">
        <f>AVERAGE(27.9,24, 24.1)</f>
        <v>25.333333333333332</v>
      </c>
      <c r="H106" s="2">
        <v>1</v>
      </c>
      <c r="I106" s="2">
        <v>1</v>
      </c>
      <c r="J106" s="4">
        <f t="shared" si="0"/>
        <v>21.719751938578916</v>
      </c>
    </row>
    <row r="107" spans="1:10" ht="15.75" customHeight="1" x14ac:dyDescent="0.2">
      <c r="A107" s="12">
        <f t="shared" si="1"/>
        <v>106</v>
      </c>
      <c r="B107" s="2">
        <v>1</v>
      </c>
      <c r="C107" s="2">
        <v>18</v>
      </c>
      <c r="D107" s="2">
        <v>1.8440000000000001</v>
      </c>
      <c r="E107" s="2">
        <v>73.45</v>
      </c>
      <c r="F107" s="2">
        <v>1</v>
      </c>
      <c r="G107" s="11">
        <f>AVERAGE(43.8, 41.7, 43.2)</f>
        <v>42.9</v>
      </c>
      <c r="H107" s="2">
        <v>2</v>
      </c>
      <c r="I107" s="2">
        <v>2</v>
      </c>
      <c r="J107" s="4">
        <f t="shared" si="0"/>
        <v>21.600806508533275</v>
      </c>
    </row>
    <row r="108" spans="1:10" ht="15.75" customHeight="1" x14ac:dyDescent="0.2">
      <c r="A108" s="12">
        <f t="shared" si="1"/>
        <v>107</v>
      </c>
      <c r="B108" s="2">
        <v>1</v>
      </c>
      <c r="C108" s="2">
        <v>22</v>
      </c>
      <c r="D108" s="2">
        <v>1.8779999999999999</v>
      </c>
      <c r="E108" s="2">
        <v>90.4</v>
      </c>
      <c r="F108" s="2">
        <v>1</v>
      </c>
      <c r="G108" s="11">
        <f>AVERAGE(46, 52.4, 52.3)</f>
        <v>50.233333333333327</v>
      </c>
      <c r="H108" s="2">
        <v>1</v>
      </c>
      <c r="I108" s="2">
        <v>1</v>
      </c>
      <c r="J108" s="4">
        <f t="shared" si="0"/>
        <v>25.631690750248666</v>
      </c>
    </row>
    <row r="109" spans="1:10" ht="15.75" customHeight="1" x14ac:dyDescent="0.2">
      <c r="A109" s="12">
        <f t="shared" si="1"/>
        <v>108</v>
      </c>
      <c r="B109" s="2">
        <v>1</v>
      </c>
      <c r="C109" s="2">
        <v>19</v>
      </c>
      <c r="D109" s="2">
        <v>1.77</v>
      </c>
      <c r="E109" s="2">
        <v>82.5</v>
      </c>
      <c r="F109" s="2">
        <v>1</v>
      </c>
      <c r="G109" s="11">
        <f>AVERAGE(43.6, 45.5, 42.8)</f>
        <v>43.966666666666661</v>
      </c>
      <c r="H109" s="2">
        <v>1</v>
      </c>
      <c r="I109" s="2">
        <v>1</v>
      </c>
      <c r="J109" s="4">
        <f t="shared" si="0"/>
        <v>26.333429091257301</v>
      </c>
    </row>
    <row r="110" spans="1:10" ht="15.75" customHeight="1" x14ac:dyDescent="0.2">
      <c r="A110" s="12">
        <f t="shared" si="1"/>
        <v>109</v>
      </c>
      <c r="B110" s="2">
        <v>1</v>
      </c>
      <c r="C110" s="2">
        <v>20</v>
      </c>
      <c r="D110" s="2">
        <v>1.74</v>
      </c>
      <c r="E110" s="2">
        <v>89.1</v>
      </c>
      <c r="F110" s="2">
        <v>1</v>
      </c>
      <c r="G110" s="11">
        <f>AVERAGE(49.7, 46.3, 50.5)</f>
        <v>48.833333333333336</v>
      </c>
      <c r="H110" s="2">
        <v>1</v>
      </c>
      <c r="I110" s="2">
        <v>1</v>
      </c>
      <c r="J110" s="4">
        <f t="shared" si="0"/>
        <v>29.42925089179548</v>
      </c>
    </row>
    <row r="111" spans="1:10" ht="15.75" customHeight="1" x14ac:dyDescent="0.2">
      <c r="A111" s="12">
        <f t="shared" si="1"/>
        <v>110</v>
      </c>
      <c r="B111" s="2">
        <v>2</v>
      </c>
      <c r="C111" s="2">
        <v>19</v>
      </c>
      <c r="D111" s="2">
        <v>1.7030000000000001</v>
      </c>
      <c r="E111" s="2">
        <v>62.55</v>
      </c>
      <c r="F111" s="2">
        <v>1</v>
      </c>
      <c r="G111" s="11">
        <f>AVERAGE(19.3, 19.2, 18.4)</f>
        <v>18.966666666666665</v>
      </c>
      <c r="H111" s="2">
        <v>1</v>
      </c>
      <c r="I111" s="2">
        <v>1</v>
      </c>
      <c r="J111" s="4">
        <f t="shared" si="0"/>
        <v>21.567411176229019</v>
      </c>
    </row>
    <row r="112" spans="1:10" ht="15.75" customHeight="1" x14ac:dyDescent="0.2">
      <c r="A112" s="12">
        <f t="shared" si="1"/>
        <v>111</v>
      </c>
      <c r="B112" s="2">
        <v>1</v>
      </c>
      <c r="C112" s="2">
        <v>18</v>
      </c>
      <c r="D112" s="2">
        <v>1.68</v>
      </c>
      <c r="E112" s="2">
        <v>57.5</v>
      </c>
      <c r="F112" s="2">
        <v>1</v>
      </c>
      <c r="G112" s="11">
        <f>AVERAGE(39, 38.4, 39.2)</f>
        <v>38.866666666666667</v>
      </c>
      <c r="H112" s="2">
        <v>3</v>
      </c>
      <c r="I112" s="2">
        <v>1</v>
      </c>
      <c r="J112" s="4">
        <f t="shared" si="0"/>
        <v>20.372732426303859</v>
      </c>
    </row>
    <row r="113" spans="1:10" ht="15.75" customHeight="1" x14ac:dyDescent="0.2">
      <c r="A113" s="12">
        <f t="shared" si="1"/>
        <v>112</v>
      </c>
      <c r="B113" s="2">
        <v>1</v>
      </c>
      <c r="C113" s="2">
        <v>19</v>
      </c>
      <c r="D113" s="2">
        <v>1.65</v>
      </c>
      <c r="E113" s="2">
        <v>65.849999999999994</v>
      </c>
      <c r="F113" s="2">
        <v>1</v>
      </c>
      <c r="G113" s="11">
        <f>AVERAGE(50.9, 44.9, 42.1)</f>
        <v>45.966666666666669</v>
      </c>
      <c r="H113" s="2">
        <v>2</v>
      </c>
      <c r="I113" s="2">
        <v>1</v>
      </c>
      <c r="J113" s="4">
        <f t="shared" si="0"/>
        <v>24.187327823691462</v>
      </c>
    </row>
    <row r="114" spans="1:10" ht="15.75" customHeight="1" x14ac:dyDescent="0.2">
      <c r="A114" s="12">
        <f t="shared" si="1"/>
        <v>113</v>
      </c>
      <c r="B114" s="2">
        <v>1</v>
      </c>
      <c r="C114" s="2">
        <v>19</v>
      </c>
      <c r="D114" s="2">
        <v>1.6950000000000001</v>
      </c>
      <c r="E114" s="2">
        <v>67.900000000000006</v>
      </c>
      <c r="F114" s="2">
        <v>1</v>
      </c>
      <c r="G114" s="11">
        <f>AVERAGE(48.6, 45, 41.7)</f>
        <v>45.1</v>
      </c>
      <c r="H114" s="2">
        <v>2</v>
      </c>
      <c r="I114" s="2">
        <v>3</v>
      </c>
      <c r="J114" s="4">
        <f t="shared" si="0"/>
        <v>23.633626578258109</v>
      </c>
    </row>
    <row r="115" spans="1:10" ht="15.75" customHeight="1" x14ac:dyDescent="0.2">
      <c r="A115" s="12">
        <f t="shared" si="1"/>
        <v>114</v>
      </c>
      <c r="B115" s="2">
        <v>1</v>
      </c>
      <c r="C115" s="2">
        <v>19</v>
      </c>
      <c r="D115" s="2">
        <v>1.71</v>
      </c>
      <c r="E115" s="2">
        <v>91.75</v>
      </c>
      <c r="F115" s="2">
        <v>1</v>
      </c>
      <c r="G115" s="11">
        <f>AVERAGE(56, 50.7, 52.8)</f>
        <v>53.166666666666664</v>
      </c>
      <c r="H115" s="2">
        <v>2</v>
      </c>
      <c r="I115" s="2">
        <v>3</v>
      </c>
      <c r="J115" s="4">
        <f t="shared" si="0"/>
        <v>31.377175883177735</v>
      </c>
    </row>
    <row r="116" spans="1:10" ht="15.75" customHeight="1" x14ac:dyDescent="0.2">
      <c r="A116" s="12">
        <f t="shared" si="1"/>
        <v>115</v>
      </c>
      <c r="B116" s="2">
        <v>1</v>
      </c>
      <c r="C116" s="2">
        <v>20</v>
      </c>
      <c r="D116" s="2">
        <v>1.845</v>
      </c>
      <c r="E116" s="2">
        <v>74.349999999999994</v>
      </c>
      <c r="F116" s="2">
        <v>2</v>
      </c>
      <c r="G116" s="11">
        <f>AVERAGE(38, 34.1, 35.3)</f>
        <v>35.799999999999997</v>
      </c>
      <c r="H116" s="2">
        <v>1</v>
      </c>
      <c r="I116" s="2">
        <v>1</v>
      </c>
      <c r="J116" s="4">
        <f t="shared" si="0"/>
        <v>21.841790233620493</v>
      </c>
    </row>
    <row r="117" spans="1:10" ht="15.75" customHeight="1" x14ac:dyDescent="0.2">
      <c r="A117" s="12">
        <f t="shared" si="1"/>
        <v>116</v>
      </c>
      <c r="B117" s="2">
        <v>1</v>
      </c>
      <c r="C117" s="2">
        <v>19</v>
      </c>
      <c r="D117" s="2">
        <v>1.7250000000000001</v>
      </c>
      <c r="E117" s="2">
        <v>76.25</v>
      </c>
      <c r="F117" s="2">
        <v>1</v>
      </c>
      <c r="G117" s="11">
        <f>AVERAGE(29.3,33.3, 33.1)</f>
        <v>31.899999999999995</v>
      </c>
      <c r="H117" s="2">
        <v>2</v>
      </c>
      <c r="I117" s="2">
        <v>2</v>
      </c>
      <c r="J117" s="4">
        <f t="shared" si="0"/>
        <v>25.624868725057759</v>
      </c>
    </row>
    <row r="118" spans="1:10" ht="15.75" customHeight="1" x14ac:dyDescent="0.2">
      <c r="A118" s="12">
        <f t="shared" si="1"/>
        <v>117</v>
      </c>
      <c r="B118" s="2">
        <v>1</v>
      </c>
      <c r="C118" s="2">
        <v>23</v>
      </c>
      <c r="D118" s="2">
        <v>1.83</v>
      </c>
      <c r="E118" s="2">
        <v>97.9</v>
      </c>
      <c r="F118" s="2">
        <v>1</v>
      </c>
      <c r="G118" s="11">
        <f>AVERAGE(56.6, 56.2, 54.4)</f>
        <v>55.733333333333341</v>
      </c>
      <c r="H118" s="2">
        <v>2</v>
      </c>
      <c r="I118" s="2">
        <v>1</v>
      </c>
      <c r="J118" s="4">
        <f t="shared" si="0"/>
        <v>29.233479650034337</v>
      </c>
    </row>
    <row r="119" spans="1:10" ht="15.75" customHeight="1" x14ac:dyDescent="0.2">
      <c r="A119" s="12">
        <f t="shared" si="1"/>
        <v>118</v>
      </c>
      <c r="B119" s="2">
        <v>1</v>
      </c>
      <c r="C119" s="2">
        <v>19</v>
      </c>
      <c r="D119" s="2">
        <v>1.776</v>
      </c>
      <c r="E119" s="2">
        <v>89.7</v>
      </c>
      <c r="F119" s="2">
        <v>2</v>
      </c>
      <c r="G119" s="11">
        <f>AVERAGE(46.7,45.5,40.8)</f>
        <v>44.333333333333336</v>
      </c>
      <c r="H119" s="2">
        <v>3</v>
      </c>
      <c r="I119" s="2">
        <v>1</v>
      </c>
      <c r="J119" s="4">
        <f t="shared" si="0"/>
        <v>28.438489164840515</v>
      </c>
    </row>
    <row r="120" spans="1:10" ht="15.75" customHeight="1" x14ac:dyDescent="0.2">
      <c r="A120" s="12">
        <f t="shared" si="1"/>
        <v>119</v>
      </c>
      <c r="B120" s="2">
        <v>2</v>
      </c>
      <c r="C120" s="2">
        <v>20</v>
      </c>
      <c r="D120" s="2">
        <v>1.61</v>
      </c>
      <c r="E120" s="2">
        <v>56.55</v>
      </c>
      <c r="F120" s="2">
        <v>1</v>
      </c>
      <c r="G120" s="11">
        <f>AVERAGE(28.9, 28, 26)</f>
        <v>27.633333333333336</v>
      </c>
      <c r="H120" s="2">
        <v>3</v>
      </c>
      <c r="I120" s="2">
        <v>1</v>
      </c>
      <c r="J120" s="4">
        <f t="shared" si="0"/>
        <v>21.816287951853706</v>
      </c>
    </row>
    <row r="121" spans="1:10" ht="15.75" customHeight="1" x14ac:dyDescent="0.2">
      <c r="A121" s="12">
        <f t="shared" si="1"/>
        <v>120</v>
      </c>
      <c r="B121" s="2">
        <v>2</v>
      </c>
      <c r="C121" s="2">
        <v>19</v>
      </c>
      <c r="D121" s="2">
        <v>1.69</v>
      </c>
      <c r="E121" s="2">
        <v>75.75</v>
      </c>
      <c r="F121" s="2">
        <v>1</v>
      </c>
      <c r="G121" s="11">
        <f>AVERAGE(25.8, 21, 18.9)</f>
        <v>21.899999999999995</v>
      </c>
      <c r="H121" s="2">
        <v>3</v>
      </c>
      <c r="I121" s="2">
        <v>2</v>
      </c>
      <c r="J121" s="4">
        <f t="shared" si="0"/>
        <v>26.522180595917515</v>
      </c>
    </row>
    <row r="122" spans="1:10" ht="15.75" customHeight="1" x14ac:dyDescent="0.2">
      <c r="A122" s="12">
        <f t="shared" si="1"/>
        <v>121</v>
      </c>
      <c r="B122" s="2">
        <v>1</v>
      </c>
      <c r="C122" s="2">
        <v>18</v>
      </c>
      <c r="D122" s="2">
        <v>1.845</v>
      </c>
      <c r="E122" s="2">
        <v>87.4</v>
      </c>
      <c r="F122" s="2">
        <v>2</v>
      </c>
      <c r="G122" s="11">
        <f>AVERAGE(50.4, 47, 46.4)</f>
        <v>47.933333333333337</v>
      </c>
      <c r="H122" s="2">
        <v>1</v>
      </c>
      <c r="I122" s="2">
        <v>1</v>
      </c>
      <c r="J122" s="4">
        <f t="shared" si="0"/>
        <v>25.675487107174597</v>
      </c>
    </row>
    <row r="123" spans="1:10" ht="15.75" customHeight="1" x14ac:dyDescent="0.2">
      <c r="A123" s="12">
        <f t="shared" si="1"/>
        <v>122</v>
      </c>
      <c r="B123" s="2">
        <v>1</v>
      </c>
      <c r="C123" s="2">
        <v>20</v>
      </c>
      <c r="D123" s="2">
        <v>1.76</v>
      </c>
      <c r="E123" s="2">
        <v>65.8</v>
      </c>
      <c r="F123" s="2">
        <v>1</v>
      </c>
      <c r="G123" s="11">
        <f>AVERAGE(51.6, 49.9, 49.5)</f>
        <v>50.333333333333336</v>
      </c>
      <c r="H123" s="2">
        <v>2</v>
      </c>
      <c r="I123" s="2">
        <v>1</v>
      </c>
      <c r="J123" s="4">
        <f t="shared" si="0"/>
        <v>21.242252066115704</v>
      </c>
    </row>
    <row r="124" spans="1:10" ht="15.75" customHeight="1" x14ac:dyDescent="0.2">
      <c r="A124" s="12">
        <f t="shared" si="1"/>
        <v>123</v>
      </c>
      <c r="B124" s="2">
        <v>1</v>
      </c>
      <c r="C124" s="2">
        <v>22</v>
      </c>
      <c r="D124" s="2">
        <v>1.855</v>
      </c>
      <c r="E124" s="2">
        <v>104.45</v>
      </c>
      <c r="F124" s="2">
        <v>1</v>
      </c>
      <c r="G124" s="11">
        <f>AVERAGE(59.4, 54, 55)</f>
        <v>56.133333333333333</v>
      </c>
      <c r="H124" s="2">
        <v>3</v>
      </c>
      <c r="I124" s="2">
        <v>2</v>
      </c>
      <c r="J124" s="4">
        <f t="shared" si="0"/>
        <v>30.35432756228159</v>
      </c>
    </row>
    <row r="125" spans="1:10" ht="15.75" customHeight="1" x14ac:dyDescent="0.2">
      <c r="A125" s="12">
        <f t="shared" si="1"/>
        <v>124</v>
      </c>
      <c r="B125" s="2">
        <v>2</v>
      </c>
      <c r="C125" s="2">
        <v>22</v>
      </c>
      <c r="D125" s="2">
        <v>1.784</v>
      </c>
      <c r="E125" s="2">
        <v>76.45</v>
      </c>
      <c r="F125" s="2">
        <v>1</v>
      </c>
      <c r="G125" s="11">
        <f>AVERAGE(30.1, 27.4, 28.4)</f>
        <v>28.633333333333336</v>
      </c>
      <c r="H125" s="2">
        <v>1</v>
      </c>
      <c r="I125" s="2">
        <v>1</v>
      </c>
      <c r="J125" s="4">
        <f t="shared" si="0"/>
        <v>24.02081783265298</v>
      </c>
    </row>
    <row r="126" spans="1:10" ht="15.75" customHeight="1" x14ac:dyDescent="0.2">
      <c r="A126" s="12">
        <f t="shared" si="1"/>
        <v>125</v>
      </c>
      <c r="B126" s="2">
        <v>1</v>
      </c>
      <c r="C126" s="2">
        <v>22</v>
      </c>
      <c r="D126" s="2">
        <v>1.7330000000000001</v>
      </c>
      <c r="E126" s="2">
        <v>71.2</v>
      </c>
      <c r="F126" s="2">
        <v>1</v>
      </c>
      <c r="G126" s="11">
        <f>AVERAGE(47.4,35.9, 37.6)</f>
        <v>40.300000000000004</v>
      </c>
      <c r="H126" s="2">
        <v>1</v>
      </c>
      <c r="I126" s="2">
        <v>2</v>
      </c>
      <c r="J126" s="4">
        <f t="shared" si="0"/>
        <v>23.707342183852433</v>
      </c>
    </row>
    <row r="127" spans="1:10" ht="15.75" customHeight="1" x14ac:dyDescent="0.2">
      <c r="A127" s="12">
        <f t="shared" si="1"/>
        <v>126</v>
      </c>
      <c r="B127" s="2">
        <v>1</v>
      </c>
      <c r="C127" s="2">
        <v>21</v>
      </c>
      <c r="D127" s="2">
        <v>1.78</v>
      </c>
      <c r="E127" s="2">
        <v>85.25</v>
      </c>
      <c r="F127" s="2">
        <v>1</v>
      </c>
      <c r="G127" s="11">
        <f>AVERAGE(48.4, 37.5, 43.8)</f>
        <v>43.233333333333327</v>
      </c>
      <c r="H127" s="2">
        <v>3</v>
      </c>
      <c r="I127" s="2">
        <v>1</v>
      </c>
      <c r="J127" s="4">
        <f t="shared" si="0"/>
        <v>26.906324958969826</v>
      </c>
    </row>
    <row r="128" spans="1:10" ht="15.75" customHeight="1" x14ac:dyDescent="0.2">
      <c r="A128" s="12">
        <f t="shared" si="1"/>
        <v>127</v>
      </c>
      <c r="B128" s="2">
        <v>2</v>
      </c>
      <c r="C128" s="2">
        <v>19</v>
      </c>
      <c r="D128" s="2">
        <v>1.645</v>
      </c>
      <c r="E128" s="2">
        <v>57.2</v>
      </c>
      <c r="F128" s="2">
        <v>1</v>
      </c>
      <c r="G128" s="11">
        <f>AVERAGE(23.8, 20.4, 22.2)</f>
        <v>22.133333333333336</v>
      </c>
      <c r="H128" s="2">
        <v>1</v>
      </c>
      <c r="I128" s="2">
        <v>1</v>
      </c>
      <c r="J128" s="4">
        <f t="shared" si="0"/>
        <v>21.1380160937168</v>
      </c>
    </row>
    <row r="129" spans="1:10" ht="15.75" customHeight="1" x14ac:dyDescent="0.2">
      <c r="A129" s="12">
        <f t="shared" si="1"/>
        <v>128</v>
      </c>
      <c r="B129" s="2">
        <v>1</v>
      </c>
      <c r="C129" s="2">
        <v>19</v>
      </c>
      <c r="D129" s="2">
        <v>1.798</v>
      </c>
      <c r="E129" s="2">
        <v>73.599999999999994</v>
      </c>
      <c r="F129" s="2">
        <v>1</v>
      </c>
      <c r="G129" s="11">
        <f>AVERAGE(52.3, 54.3, 47.5)</f>
        <v>51.366666666666667</v>
      </c>
      <c r="H129" s="2">
        <v>3</v>
      </c>
      <c r="I129" s="2">
        <v>1</v>
      </c>
      <c r="J129" s="4">
        <f t="shared" si="0"/>
        <v>22.76661375078724</v>
      </c>
    </row>
    <row r="130" spans="1:10" ht="15.75" customHeight="1" x14ac:dyDescent="0.2">
      <c r="A130" s="12">
        <f t="shared" si="1"/>
        <v>129</v>
      </c>
      <c r="B130" s="2">
        <v>1</v>
      </c>
      <c r="C130" s="2">
        <v>20</v>
      </c>
      <c r="D130" s="2">
        <v>1.7549999999999999</v>
      </c>
      <c r="E130" s="2">
        <v>72.849999999999994</v>
      </c>
      <c r="F130" s="2">
        <v>2</v>
      </c>
      <c r="G130" s="11">
        <f>AVERAGE(57, 49.1, 51.7)</f>
        <v>52.6</v>
      </c>
      <c r="H130" s="2">
        <v>3</v>
      </c>
      <c r="I130" s="2">
        <v>1</v>
      </c>
      <c r="J130" s="4">
        <f t="shared" si="0"/>
        <v>23.652405418787186</v>
      </c>
    </row>
    <row r="131" spans="1:10" ht="15.75" customHeight="1" x14ac:dyDescent="0.2">
      <c r="A131" s="12">
        <f t="shared" si="1"/>
        <v>130</v>
      </c>
      <c r="B131" s="2">
        <v>2</v>
      </c>
      <c r="C131" s="2">
        <v>20</v>
      </c>
      <c r="D131" s="2">
        <v>1.67</v>
      </c>
      <c r="E131" s="2">
        <v>69.599999999999994</v>
      </c>
      <c r="F131" s="2">
        <v>1</v>
      </c>
      <c r="G131" s="11">
        <f>AVERAGE(26.9, 26.5, 25.8)</f>
        <v>26.400000000000002</v>
      </c>
      <c r="H131" s="2">
        <v>2</v>
      </c>
      <c r="I131" s="2">
        <v>2</v>
      </c>
      <c r="J131" s="4">
        <f t="shared" si="0"/>
        <v>24.956075872207681</v>
      </c>
    </row>
    <row r="132" spans="1:10" ht="15.75" customHeight="1" x14ac:dyDescent="0.2">
      <c r="A132" s="12">
        <f t="shared" si="1"/>
        <v>131</v>
      </c>
      <c r="B132" s="2">
        <v>1</v>
      </c>
      <c r="C132" s="2">
        <v>22</v>
      </c>
      <c r="D132" s="2">
        <v>1.806</v>
      </c>
      <c r="E132" s="2">
        <v>95.75</v>
      </c>
      <c r="F132" s="2">
        <v>1</v>
      </c>
      <c r="G132" s="11">
        <f>AVERAGE(60.7, 55.4, 57.4)</f>
        <v>57.833333333333336</v>
      </c>
      <c r="H132" s="2">
        <v>3</v>
      </c>
      <c r="I132" s="2">
        <v>2</v>
      </c>
      <c r="J132" s="4">
        <f t="shared" si="0"/>
        <v>29.356433397227647</v>
      </c>
    </row>
    <row r="133" spans="1:10" ht="15.75" customHeight="1" x14ac:dyDescent="0.2">
      <c r="A133" s="12">
        <f t="shared" si="1"/>
        <v>132</v>
      </c>
      <c r="B133" s="2">
        <v>2</v>
      </c>
      <c r="C133" s="2">
        <v>17</v>
      </c>
      <c r="D133" s="2">
        <v>1.65</v>
      </c>
      <c r="E133" s="2">
        <v>54.5</v>
      </c>
      <c r="F133" s="2">
        <v>1</v>
      </c>
      <c r="G133" s="11">
        <f>AVERAGE(34.1, 33.6, 35.5)</f>
        <v>34.4</v>
      </c>
      <c r="H133" s="2">
        <v>1</v>
      </c>
      <c r="I133" s="2">
        <v>1</v>
      </c>
      <c r="J133" s="4">
        <f t="shared" si="0"/>
        <v>20.018365472910929</v>
      </c>
    </row>
    <row r="134" spans="1:10" ht="15.75" customHeight="1" x14ac:dyDescent="0.2">
      <c r="A134" s="12">
        <f t="shared" si="1"/>
        <v>133</v>
      </c>
      <c r="B134" s="2">
        <v>1</v>
      </c>
      <c r="C134" s="2">
        <v>19</v>
      </c>
      <c r="D134" s="2">
        <v>1.74</v>
      </c>
      <c r="E134" s="2">
        <v>94.25</v>
      </c>
      <c r="F134" s="2">
        <v>1</v>
      </c>
      <c r="G134" s="11">
        <f>AVERAGE(39.7, 34.7, 41.1)</f>
        <v>38.5</v>
      </c>
      <c r="H134" s="2">
        <v>2</v>
      </c>
      <c r="I134" s="2">
        <v>1</v>
      </c>
      <c r="J134" s="4">
        <f t="shared" si="0"/>
        <v>31.130268199233715</v>
      </c>
    </row>
    <row r="135" spans="1:10" ht="15.75" customHeight="1" x14ac:dyDescent="0.2">
      <c r="A135" s="12">
        <f t="shared" si="1"/>
        <v>134</v>
      </c>
      <c r="B135" s="2">
        <v>2</v>
      </c>
      <c r="C135" s="2">
        <v>19</v>
      </c>
      <c r="D135" s="2">
        <v>1.59</v>
      </c>
      <c r="E135" s="2">
        <v>61.45</v>
      </c>
      <c r="F135" s="2">
        <v>1</v>
      </c>
      <c r="G135" s="11">
        <f>AVERAGE(22.4, 24.4, 22.8)</f>
        <v>23.2</v>
      </c>
      <c r="H135" s="2">
        <v>1</v>
      </c>
      <c r="I135" s="2">
        <v>1</v>
      </c>
      <c r="J135" s="4">
        <f t="shared" si="0"/>
        <v>24.30679166172224</v>
      </c>
    </row>
    <row r="136" spans="1:10" ht="15.75" customHeight="1" x14ac:dyDescent="0.2">
      <c r="A136" s="12">
        <f t="shared" si="1"/>
        <v>135</v>
      </c>
      <c r="B136" s="2">
        <v>1</v>
      </c>
      <c r="C136" s="2">
        <v>20</v>
      </c>
      <c r="D136" s="2">
        <v>1.8129999999999999</v>
      </c>
      <c r="E136" s="2">
        <v>81.2</v>
      </c>
      <c r="F136" s="2">
        <v>1</v>
      </c>
      <c r="G136" s="11">
        <f>AVERAGE(38.8, 30.8, 33.3)</f>
        <v>34.299999999999997</v>
      </c>
      <c r="H136" s="2">
        <v>1</v>
      </c>
      <c r="I136" s="2">
        <v>2</v>
      </c>
      <c r="J136" s="4">
        <f t="shared" si="0"/>
        <v>24.703609921480858</v>
      </c>
    </row>
    <row r="137" spans="1:10" ht="15.75" customHeight="1" x14ac:dyDescent="0.2">
      <c r="A137" s="12">
        <f t="shared" si="1"/>
        <v>136</v>
      </c>
      <c r="B137" s="2">
        <v>2</v>
      </c>
      <c r="C137" s="2">
        <v>20</v>
      </c>
      <c r="D137" s="2">
        <v>1.6240000000000001</v>
      </c>
      <c r="E137" s="2">
        <v>85.95</v>
      </c>
      <c r="F137" s="2">
        <v>1</v>
      </c>
      <c r="G137" s="11">
        <f>AVERAGE(29.9, 29.6, 26)</f>
        <v>28.5</v>
      </c>
      <c r="H137" s="2">
        <v>3</v>
      </c>
      <c r="I137" s="2">
        <v>1</v>
      </c>
      <c r="J137" s="4">
        <f t="shared" si="0"/>
        <v>32.5892098813366</v>
      </c>
    </row>
    <row r="138" spans="1:10" ht="15.75" customHeight="1" x14ac:dyDescent="0.2">
      <c r="A138" s="12">
        <f t="shared" si="1"/>
        <v>137</v>
      </c>
      <c r="B138" s="2">
        <v>1</v>
      </c>
      <c r="C138" s="2">
        <v>19</v>
      </c>
      <c r="D138" s="2">
        <v>1.8</v>
      </c>
      <c r="E138" s="2">
        <f>67.6-0.8</f>
        <v>66.8</v>
      </c>
      <c r="F138" s="2">
        <v>1</v>
      </c>
      <c r="G138" s="11">
        <f>AVERAGE(38.7, 42, 36.5 )</f>
        <v>39.06666666666667</v>
      </c>
      <c r="H138" s="2">
        <v>3</v>
      </c>
      <c r="I138" s="2">
        <v>1</v>
      </c>
      <c r="J138" s="4">
        <f t="shared" si="0"/>
        <v>20.617283950617281</v>
      </c>
    </row>
    <row r="139" spans="1:10" ht="15.75" customHeight="1" x14ac:dyDescent="0.2">
      <c r="A139" s="12">
        <f t="shared" si="1"/>
        <v>138</v>
      </c>
      <c r="B139" s="2">
        <v>1</v>
      </c>
      <c r="C139" s="2">
        <v>20</v>
      </c>
      <c r="D139" s="2">
        <v>1.853</v>
      </c>
      <c r="E139" s="2">
        <v>93.3</v>
      </c>
      <c r="F139" s="2">
        <v>1</v>
      </c>
      <c r="G139" s="11">
        <f>AVERAGE(53.4, 45.4, 41.8)</f>
        <v>46.866666666666667</v>
      </c>
      <c r="H139" s="2">
        <v>1</v>
      </c>
      <c r="I139" s="2">
        <v>1</v>
      </c>
      <c r="J139" s="4">
        <f t="shared" si="0"/>
        <v>27.172575561166106</v>
      </c>
    </row>
    <row r="140" spans="1:10" ht="15.75" customHeight="1" x14ac:dyDescent="0.2">
      <c r="A140" s="12">
        <f t="shared" si="1"/>
        <v>139</v>
      </c>
      <c r="B140" s="2">
        <v>1</v>
      </c>
      <c r="C140" s="2">
        <v>23</v>
      </c>
      <c r="D140" s="2">
        <v>1.71</v>
      </c>
      <c r="E140" s="2">
        <v>65.849999999999994</v>
      </c>
      <c r="F140" s="2">
        <v>1</v>
      </c>
      <c r="G140" s="11">
        <f>AVERAGE(48.8, 42.1, 31.7)</f>
        <v>40.866666666666667</v>
      </c>
      <c r="H140" s="2">
        <v>1</v>
      </c>
      <c r="I140" s="2">
        <v>2</v>
      </c>
      <c r="J140" s="4">
        <f t="shared" si="0"/>
        <v>22.519749666564071</v>
      </c>
    </row>
    <row r="141" spans="1:10" ht="15.75" customHeight="1" x14ac:dyDescent="0.2">
      <c r="A141" s="6">
        <v>140</v>
      </c>
      <c r="B141" s="2">
        <v>1</v>
      </c>
      <c r="C141" s="2">
        <v>19</v>
      </c>
      <c r="D141" s="2">
        <v>1.776</v>
      </c>
      <c r="E141" s="2">
        <v>70.95</v>
      </c>
      <c r="F141" s="2">
        <v>1</v>
      </c>
      <c r="G141" s="7">
        <f>AVERAGE(32.9, 39.7, 38.5)</f>
        <v>37.033333333333331</v>
      </c>
      <c r="H141" s="2">
        <v>3</v>
      </c>
      <c r="I141" s="2">
        <v>1</v>
      </c>
      <c r="J141" s="4">
        <f t="shared" si="0"/>
        <v>22.493988921353786</v>
      </c>
    </row>
    <row r="142" spans="1:10" ht="15.75" customHeight="1" x14ac:dyDescent="0.2"/>
    <row r="143" spans="1:10" ht="15.75" customHeight="1" x14ac:dyDescent="0.2"/>
    <row r="144" spans="1:10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Katia Koopmann</cp:lastModifiedBy>
  <dcterms:modified xsi:type="dcterms:W3CDTF">2025-06-08T07:01:40Z</dcterms:modified>
</cp:coreProperties>
</file>