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d855bba10e9764/Documents/"/>
    </mc:Choice>
  </mc:AlternateContent>
  <xr:revisionPtr revIDLastSave="409" documentId="8_{816D6C08-7B18-4B5D-BC90-39FEFDE8B0F4}" xr6:coauthVersionLast="47" xr6:coauthVersionMax="47" xr10:uidLastSave="{C6AE3D9D-4A49-4389-8360-62176739DFA0}"/>
  <bookViews>
    <workbookView xWindow="-108" yWindow="-108" windowWidth="23256" windowHeight="12456" xr2:uid="{00000000-000D-0000-FFFF-FFFF00000000}"/>
  </bookViews>
  <sheets>
    <sheet name="Crowdfunding" sheetId="1" r:id="rId1"/>
    <sheet name="parent pivot" sheetId="4" r:id="rId2"/>
    <sheet name="sub parent pivot" sheetId="5" r:id="rId3"/>
    <sheet name="Date Pivots" sheetId="9" r:id="rId4"/>
    <sheet name="Conclusions" sheetId="10" r:id="rId5"/>
    <sheet name="Bonus" sheetId="11" r:id="rId6"/>
    <sheet name="Bonus  Statistical Analysis" sheetId="12" r:id="rId7"/>
  </sheets>
  <definedNames>
    <definedName name="_xlnm._FilterDatabase" localSheetId="0" hidden="1">Crowdfunding!$A$1:$T$1001</definedName>
  </definedNames>
  <calcPr calcId="191029"/>
  <pivotCaches>
    <pivotCache cacheId="2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2" l="1"/>
  <c r="J6" i="12"/>
  <c r="J5" i="12"/>
  <c r="J4" i="12"/>
  <c r="J3" i="12"/>
  <c r="J2" i="12"/>
  <c r="H7" i="12"/>
  <c r="H6" i="12"/>
  <c r="H5" i="12"/>
  <c r="H4" i="12"/>
  <c r="H3" i="12"/>
  <c r="H2" i="12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E6" i="11" s="1"/>
  <c r="D5" i="11"/>
  <c r="C5" i="11"/>
  <c r="B5" i="11"/>
  <c r="D4" i="11"/>
  <c r="C4" i="11"/>
  <c r="B4" i="11"/>
  <c r="D3" i="11"/>
  <c r="C3" i="11"/>
  <c r="B3" i="11"/>
  <c r="D2" i="11"/>
  <c r="C2" i="1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5" i="11" l="1"/>
  <c r="G5" i="11" s="1"/>
  <c r="H6" i="11"/>
  <c r="E7" i="11"/>
  <c r="G7" i="11" s="1"/>
  <c r="E2" i="11"/>
  <c r="G2" i="11"/>
  <c r="E13" i="11"/>
  <c r="H13" i="11" s="1"/>
  <c r="H2" i="11"/>
  <c r="E8" i="11"/>
  <c r="H8" i="11" s="1"/>
  <c r="G6" i="11"/>
  <c r="E4" i="11"/>
  <c r="H4" i="11" s="1"/>
  <c r="E11" i="11"/>
  <c r="H11" i="11" s="1"/>
  <c r="E3" i="11"/>
  <c r="H3" i="11" s="1"/>
  <c r="F7" i="11"/>
  <c r="E12" i="11"/>
  <c r="G12" i="11" s="1"/>
  <c r="E10" i="11"/>
  <c r="H10" i="11" s="1"/>
  <c r="F2" i="11"/>
  <c r="F6" i="11"/>
  <c r="E9" i="11"/>
  <c r="H9" i="11" s="1"/>
  <c r="F5" i="11" l="1"/>
  <c r="H7" i="11"/>
  <c r="H5" i="11"/>
  <c r="F8" i="11"/>
  <c r="G13" i="11"/>
  <c r="G10" i="11"/>
  <c r="F13" i="11"/>
  <c r="G4" i="11"/>
  <c r="G9" i="11"/>
  <c r="F4" i="11"/>
  <c r="G8" i="11"/>
  <c r="H12" i="11"/>
  <c r="F11" i="11"/>
  <c r="F10" i="11"/>
  <c r="F9" i="11"/>
  <c r="F3" i="11"/>
  <c r="F12" i="11"/>
  <c r="G3" i="11"/>
  <c r="G11" i="11"/>
</calcChain>
</file>

<file path=xl/sharedStrings.xml><?xml version="1.0" encoding="utf-8"?>
<sst xmlns="http://schemas.openxmlformats.org/spreadsheetml/2006/main" count="9065" uniqueCount="2116">
  <si>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</si>
  <si>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</si>
  <si>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</si>
  <si>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</si>
  <si>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</si>
  <si>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</si>
  <si>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</si>
  <si>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</si>
  <si>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</si>
  <si>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</si>
  <si>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</si>
  <si>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</si>
  <si>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</si>
  <si>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</si>
  <si>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</si>
  <si>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</si>
  <si>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</si>
  <si>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</si>
  <si>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</si>
  <si>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</si>
  <si>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</si>
  <si>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</si>
  <si>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</si>
  <si>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</si>
  <si>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</si>
  <si>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</si>
  <si>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</si>
  <si>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</si>
  <si>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</si>
  <si>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</si>
  <si>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</si>
  <si>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</si>
  <si>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</si>
  <si>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</si>
  <si>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</si>
  <si>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</si>
  <si>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</si>
  <si>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</si>
  <si>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</si>
  <si>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</si>
  <si>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</si>
  <si>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</si>
  <si>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</si>
  <si>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</si>
  <si>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</si>
  <si>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</si>
  <si>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</si>
  <si>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</si>
  <si>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</si>
  <si>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</si>
  <si>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</si>
  <si>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</si>
  <si>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</si>
  <si>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</si>
  <si>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</si>
  <si>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</si>
  <si>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</si>
  <si>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</si>
  <si>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</si>
  <si>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</si>
  <si>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</si>
  <si>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</si>
  <si>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</si>
  <si>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</si>
  <si>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</si>
  <si>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</si>
  <si>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</si>
  <si>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</si>
  <si>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</si>
  <si>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</si>
  <si>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</si>
  <si>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</si>
  <si>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</si>
  <si>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</si>
  <si>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</si>
  <si>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</si>
  <si>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</si>
  <si>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</si>
  <si>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</si>
  <si>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</si>
  <si>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</si>
  <si>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</si>
  <si>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</si>
  <si>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</si>
  <si>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</si>
  <si>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</si>
  <si>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</si>
  <si>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</si>
  <si>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</si>
  <si>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</si>
  <si>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</si>
  <si>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</si>
  <si>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</si>
  <si>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</si>
  <si>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</si>
  <si>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</si>
  <si>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</si>
  <si>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</si>
  <si>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</si>
  <si>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</si>
  <si>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</si>
  <si>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</si>
  <si>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</si>
  <si>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</si>
  <si>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</si>
  <si>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</si>
  <si>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</si>
  <si>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</si>
  <si>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</si>
  <si>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</si>
  <si>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</si>
  <si>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</si>
  <si>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</si>
  <si>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</si>
  <si>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</si>
  <si>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</si>
  <si>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</si>
  <si>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</si>
  <si>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</si>
  <si>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</si>
  <si>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</si>
  <si>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</si>
  <si>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</si>
  <si>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</si>
  <si>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</si>
  <si>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</si>
  <si>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</si>
  <si>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</si>
  <si>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</si>
  <si>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</si>
  <si>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</si>
  <si>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</si>
  <si>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</si>
  <si>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</si>
  <si>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</si>
  <si>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</si>
  <si>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</si>
  <si>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</si>
  <si>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</si>
  <si>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</si>
  <si>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</si>
  <si>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</si>
  <si>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</si>
  <si>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</si>
  <si>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</si>
  <si>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</si>
  <si>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</si>
  <si>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</si>
  <si>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</si>
  <si>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</si>
  <si>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</si>
  <si>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</si>
  <si>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</si>
  <si>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</si>
  <si>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</si>
  <si>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</si>
  <si>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</si>
  <si>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</si>
  <si>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</si>
  <si>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</si>
  <si>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</si>
  <si>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</si>
  <si>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</si>
  <si>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</si>
  <si>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</si>
  <si>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</si>
  <si>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</si>
  <si>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</si>
  <si>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</si>
  <si>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</si>
  <si>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</si>
  <si>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</si>
  <si>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</si>
  <si>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</si>
  <si>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</si>
  <si>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</si>
  <si>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</si>
  <si>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</si>
  <si>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</si>
  <si>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</si>
  <si>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</si>
  <si>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</si>
  <si>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</si>
  <si>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</si>
  <si>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</si>
  <si>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</si>
  <si>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</si>
  <si>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</si>
  <si>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</si>
  <si>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</si>
  <si>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</si>
  <si>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</si>
  <si>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</si>
  <si>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</si>
  <si>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</si>
  <si>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</si>
  <si>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</si>
  <si>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</si>
  <si>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</si>
  <si>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</si>
  <si>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</si>
  <si>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</si>
  <si>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</si>
  <si>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</si>
  <si>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</si>
  <si>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</si>
  <si>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</si>
  <si>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</si>
  <si>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</si>
  <si>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</si>
  <si>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</si>
  <si>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</si>
  <si>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</si>
  <si>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</si>
  <si>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</si>
  <si>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</si>
  <si>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</si>
  <si>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</si>
  <si>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</si>
  <si>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</si>
  <si>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</si>
  <si>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</si>
  <si>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</si>
  <si>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</si>
  <si>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</si>
  <si>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</si>
  <si>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</si>
  <si>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</si>
  <si>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</si>
  <si>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</si>
  <si>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</si>
  <si>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</si>
  <si>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</si>
  <si>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</si>
  <si>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</si>
  <si>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</si>
  <si>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</si>
  <si>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</si>
  <si>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</si>
  <si>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</si>
  <si>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</si>
  <si>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</si>
  <si>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</si>
  <si>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</si>
  <si>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</si>
  <si>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</si>
  <si>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</si>
  <si>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</si>
  <si>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</si>
  <si>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</si>
  <si>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</si>
  <si>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</si>
  <si>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</si>
  <si>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</si>
  <si>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</si>
  <si>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</si>
  <si>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</si>
  <si>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</si>
  <si>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</si>
  <si>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</si>
  <si>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</si>
  <si>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</si>
  <si>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</si>
  <si>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</si>
  <si>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</si>
  <si>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</si>
  <si>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</si>
  <si>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</si>
  <si>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</si>
  <si>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</si>
  <si>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</si>
  <si>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</si>
  <si>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</si>
  <si>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</si>
  <si>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</si>
  <si>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</si>
  <si>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</si>
  <si>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</si>
  <si>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</si>
  <si>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</si>
  <si>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</si>
  <si>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</si>
  <si>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</si>
  <si>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</si>
  <si>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</si>
  <si>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</si>
  <si>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</si>
  <si>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</si>
  <si>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</si>
  <si>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</si>
  <si>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</si>
  <si>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</si>
  <si>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</si>
  <si>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</si>
  <si>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</si>
  <si>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</si>
  <si>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</si>
  <si>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</si>
  <si>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</si>
  <si>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</si>
  <si>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</si>
  <si>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</si>
  <si>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</si>
  <si>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</si>
  <si>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</si>
  <si>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</si>
  <si>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</si>
  <si>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</si>
  <si>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</si>
  <si>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</si>
  <si>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</si>
  <si>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</si>
  <si>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</si>
  <si>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</si>
  <si>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</si>
  <si>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</si>
  <si>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</si>
  <si>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</si>
  <si>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</si>
  <si>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</si>
  <si>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</si>
  <si>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</si>
  <si>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</si>
  <si>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</si>
  <si>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</si>
  <si>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</si>
  <si>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</si>
  <si>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</si>
  <si>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</si>
  <si>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</si>
  <si>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</si>
  <si>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</si>
  <si>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</si>
  <si>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</si>
  <si>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</si>
  <si>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</si>
  <si>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</si>
  <si>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</si>
  <si>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</si>
  <si>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</si>
  <si>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</si>
  <si>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</si>
  <si>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</si>
  <si>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</si>
  <si>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</si>
  <si>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</si>
  <si>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</si>
  <si>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</si>
  <si>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</si>
  <si>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</si>
  <si>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</si>
  <si>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</si>
  <si>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</si>
  <si>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</si>
  <si>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</si>
  <si>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</si>
  <si>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</si>
  <si>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</si>
  <si>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</si>
  <si>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</si>
  <si>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</si>
  <si>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</si>
  <si>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</si>
  <si>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</si>
  <si>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</si>
  <si>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</si>
  <si>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</si>
  <si>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</si>
  <si>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</si>
  <si>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</si>
  <si>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</si>
  <si>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</si>
  <si>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</si>
  <si>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</si>
  <si>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</si>
  <si>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</si>
  <si>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</si>
  <si>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</si>
  <si>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</si>
  <si>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</si>
  <si>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</si>
  <si>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</si>
  <si>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</si>
  <si>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</si>
  <si>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</si>
  <si>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</si>
  <si>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</si>
  <si>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</si>
  <si>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</si>
  <si>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</si>
  <si>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</si>
  <si>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</si>
  <si>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</si>
  <si>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</si>
  <si>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</si>
  <si>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</si>
  <si>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</si>
  <si>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</si>
  <si>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</si>
  <si>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</si>
  <si>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</si>
  <si>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</si>
  <si>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</si>
  <si>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</si>
  <si>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</si>
  <si>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</si>
  <si>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</si>
  <si>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</si>
  <si>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</si>
  <si>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</si>
  <si>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</si>
  <si>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</si>
  <si>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</si>
  <si>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</si>
  <si>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</si>
  <si>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</si>
  <si>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</si>
  <si>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</si>
  <si>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</si>
  <si>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</si>
  <si>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</si>
  <si>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</si>
  <si>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</si>
  <si>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</si>
  <si>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</si>
  <si>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</si>
  <si>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</si>
  <si>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</si>
  <si>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</si>
  <si>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</si>
  <si>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</si>
  <si>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</si>
  <si>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</si>
  <si>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</si>
  <si>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</si>
  <si>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</si>
  <si>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</si>
  <si>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</si>
  <si>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</si>
  <si>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</si>
  <si>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</si>
  <si>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</si>
  <si>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</si>
  <si>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</si>
  <si>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</si>
  <si>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</si>
  <si>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</si>
  <si>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</si>
  <si>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</si>
  <si>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</si>
  <si>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</si>
  <si>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</si>
  <si>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</si>
  <si>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</si>
  <si>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</si>
  <si>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</si>
  <si>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</si>
  <si>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</si>
  <si>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</si>
  <si>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</si>
  <si>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</si>
  <si>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</si>
  <si>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</si>
  <si>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</si>
  <si>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</si>
  <si>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</si>
  <si>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</si>
  <si>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</si>
  <si>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</si>
  <si>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</si>
  <si>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</si>
  <si>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</si>
  <si>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</si>
  <si>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</si>
  <si>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</si>
  <si>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</si>
  <si>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</si>
  <si>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</si>
  <si>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</si>
  <si>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</si>
  <si>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</si>
  <si>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</si>
  <si>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</si>
  <si>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</si>
  <si>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</si>
  <si>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</si>
  <si>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</si>
  <si>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</si>
  <si>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</si>
  <si>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</si>
  <si>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</si>
  <si>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</si>
  <si>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</si>
  <si>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</si>
  <si>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</si>
  <si>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</si>
  <si>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</si>
  <si>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</si>
  <si>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</si>
  <si>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</si>
  <si>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</si>
  <si>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</si>
  <si>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</si>
  <si>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</si>
  <si>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</si>
  <si>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</si>
  <si>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</si>
  <si>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</si>
  <si>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</si>
  <si>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</si>
  <si>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</si>
  <si>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</si>
  <si>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</si>
  <si>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</si>
  <si>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</si>
  <si>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</si>
  <si>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</si>
  <si>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</si>
  <si>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</si>
  <si>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</si>
  <si>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</si>
  <si>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</si>
  <si>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</si>
  <si>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</si>
  <si>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</si>
  <si>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</si>
  <si>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</si>
  <si>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</si>
  <si>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</si>
  <si>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</si>
  <si>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</si>
  <si>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</si>
  <si>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</si>
  <si>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</si>
  <si>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</si>
  <si>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</si>
  <si>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</si>
  <si>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</si>
  <si>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</si>
  <si>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</si>
  <si>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</si>
  <si>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</si>
  <si>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</si>
  <si>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</si>
  <si>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</si>
  <si>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</si>
  <si>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</si>
  <si>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</si>
  <si>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</si>
  <si>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</si>
  <si>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</si>
  <si>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</si>
  <si>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</si>
  <si>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</si>
  <si>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</si>
  <si>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</si>
  <si>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</si>
  <si>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</si>
  <si>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</si>
  <si>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</si>
  <si>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</si>
  <si>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</si>
  <si>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</si>
  <si>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</si>
  <si>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</si>
  <si>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</si>
  <si>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</si>
  <si>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</si>
  <si>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</si>
  <si>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</si>
  <si>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</si>
  <si>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</si>
  <si>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</si>
  <si>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</si>
  <si>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</si>
  <si>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</si>
  <si>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</si>
  <si>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</si>
  <si>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</si>
  <si>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</si>
  <si>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</si>
  <si>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</si>
  <si>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</si>
  <si>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</si>
  <si>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</si>
  <si>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</si>
  <si>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</si>
  <si>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</si>
  <si>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</si>
  <si>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</si>
  <si>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</si>
  <si>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</si>
  <si>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</si>
  <si>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</si>
  <si>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</si>
  <si>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</si>
  <si>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</si>
  <si>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</si>
  <si>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</si>
  <si>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</si>
  <si>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</si>
  <si>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</si>
  <si>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</si>
  <si>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</si>
  <si>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</si>
  <si>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</si>
  <si>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</si>
  <si>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</si>
  <si>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</si>
  <si>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</si>
  <si>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</si>
  <si>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</si>
  <si>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</si>
  <si>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</si>
  <si>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</si>
  <si>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</si>
  <si>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</si>
  <si>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</si>
  <si>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</si>
  <si>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</si>
  <si>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</si>
  <si>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</si>
  <si>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</si>
  <si>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</si>
  <si>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</si>
  <si>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</si>
  <si>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</si>
  <si>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</si>
  <si>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</si>
  <si>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</si>
  <si>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</si>
  <si>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</si>
  <si>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</si>
  <si>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</si>
  <si>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</si>
  <si>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</si>
  <si>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</si>
  <si>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</si>
  <si>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</si>
  <si>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</si>
  <si>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</si>
  <si>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</si>
  <si>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</si>
  <si>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</si>
  <si>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</si>
  <si>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</si>
  <si>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</si>
  <si>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</si>
  <si>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</si>
  <si>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</si>
  <si>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</si>
  <si>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</si>
  <si>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</si>
  <si>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</si>
  <si>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</si>
  <si>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</si>
  <si>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</si>
  <si>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</si>
  <si>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</si>
  <si>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</si>
  <si>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</si>
  <si>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</si>
  <si>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</si>
  <si>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</si>
  <si>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</si>
  <si>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</si>
  <si>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</si>
  <si>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</si>
  <si>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</si>
  <si>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</si>
  <si>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</si>
  <si>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</si>
  <si>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</si>
  <si>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</si>
  <si>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</si>
  <si>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</si>
  <si>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</si>
  <si>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</si>
  <si>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</si>
  <si>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</si>
  <si>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</si>
  <si>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</si>
  <si>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</si>
  <si>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</si>
  <si>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</si>
  <si>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</si>
  <si>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</si>
  <si>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</si>
  <si>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</si>
  <si>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</si>
  <si>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</si>
  <si>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</si>
  <si>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</si>
  <si>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</si>
  <si>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</si>
  <si>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</si>
  <si>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</si>
  <si>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</si>
  <si>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</si>
  <si>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</si>
  <si>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</si>
  <si>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</si>
  <si>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</si>
  <si>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</si>
  <si>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</si>
  <si>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</si>
  <si>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</si>
  <si>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</si>
  <si>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</si>
  <si>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</si>
  <si>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</si>
  <si>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</si>
  <si>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</si>
  <si>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</si>
  <si>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</si>
  <si>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</si>
  <si>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</si>
  <si>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</si>
  <si>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</si>
  <si>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</si>
  <si>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</si>
  <si>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</si>
  <si>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</si>
  <si>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</si>
  <si>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</si>
  <si>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</si>
  <si>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</si>
  <si>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</si>
  <si>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</si>
  <si>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</si>
  <si>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</si>
  <si>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</si>
  <si>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</si>
  <si>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</si>
  <si>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</si>
  <si>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</si>
  <si>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</si>
  <si>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</si>
  <si>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</si>
  <si>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</si>
  <si>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</si>
  <si>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</si>
  <si>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</si>
  <si>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</si>
  <si>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</si>
  <si>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</si>
  <si>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</si>
  <si>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</si>
  <si>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</si>
  <si>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</si>
  <si>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</si>
  <si>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</si>
  <si>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</si>
  <si>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</si>
  <si>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</si>
  <si>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</si>
  <si>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</si>
  <si>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</si>
  <si>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</si>
  <si>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</si>
  <si>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</si>
  <si>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</si>
  <si>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</si>
  <si>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</si>
  <si>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</si>
  <si>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</si>
  <si>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</si>
  <si>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</si>
  <si>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</si>
  <si>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</si>
  <si>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</si>
  <si>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</si>
  <si>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</si>
  <si>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</si>
  <si>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</si>
  <si>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</si>
  <si>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</si>
  <si>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</si>
  <si>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</si>
  <si>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</si>
  <si>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</si>
  <si>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</si>
  <si>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</si>
  <si>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</si>
  <si>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</si>
  <si>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</si>
  <si>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</si>
  <si>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</si>
  <si>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</si>
  <si>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</si>
  <si>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</si>
  <si>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</si>
  <si>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</si>
  <si>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</si>
  <si>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</si>
  <si>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</si>
  <si>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</si>
  <si>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</si>
  <si>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</si>
  <si>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</si>
  <si>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</si>
  <si>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</si>
  <si>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</si>
  <si>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</si>
  <si>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</si>
  <si>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</si>
  <si>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</si>
  <si>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</si>
  <si>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</si>
  <si>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</si>
  <si>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</si>
  <si>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</si>
  <si>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</si>
  <si>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</si>
  <si>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</si>
  <si>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</si>
  <si>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</si>
  <si>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</si>
  <si>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</si>
  <si>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</si>
  <si>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</si>
  <si>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</si>
  <si>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</si>
  <si>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</si>
  <si>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</si>
  <si>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</si>
  <si>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</si>
  <si>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</si>
  <si>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</si>
  <si>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</si>
  <si>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</si>
  <si>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</si>
  <si>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</si>
  <si>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</si>
  <si>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</si>
  <si>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</si>
  <si>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</si>
  <si>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</si>
  <si>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</si>
  <si>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</si>
  <si>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</si>
  <si>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</si>
  <si>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</si>
  <si>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</si>
  <si>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</si>
  <si>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</si>
  <si>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</si>
  <si>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</si>
  <si>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</si>
  <si>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</si>
  <si>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</si>
  <si>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</si>
  <si>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</si>
  <si>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</si>
  <si>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</si>
  <si>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</si>
  <si>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</si>
  <si>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</si>
  <si>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</si>
  <si>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</si>
  <si>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</si>
  <si>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</si>
  <si>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</si>
  <si>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</si>
  <si>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</si>
  <si>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</si>
  <si>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</si>
  <si>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</si>
  <si>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</si>
  <si>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</si>
  <si>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</si>
  <si>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</si>
  <si>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</si>
  <si>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</si>
  <si>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</si>
  <si>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</si>
  <si>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</si>
  <si>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</si>
  <si>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</si>
  <si>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</si>
  <si>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</si>
  <si>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</si>
  <si>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</si>
  <si>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</si>
  <si>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</si>
  <si>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</si>
  <si>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</si>
  <si>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</si>
  <si>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</si>
  <si>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</si>
  <si>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</si>
  <si>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</si>
  <si>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</si>
  <si>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</si>
  <si>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</si>
  <si>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</si>
  <si>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</si>
  <si>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</si>
  <si>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</si>
  <si>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</si>
  <si>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</si>
  <si>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</si>
  <si>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</si>
  <si>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</si>
  <si>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</si>
  <si>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</si>
  <si>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</si>
  <si>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</si>
  <si>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</si>
  <si>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</si>
  <si>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</si>
  <si>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</si>
  <si>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</si>
  <si>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</si>
  <si>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</si>
  <si>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</si>
  <si>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</si>
  <si>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</si>
  <si>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</si>
  <si>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</si>
  <si>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</si>
  <si>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</si>
  <si>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</si>
  <si>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</si>
  <si>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</si>
  <si>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</si>
  <si>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</si>
  <si>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</si>
  <si>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</si>
  <si>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</si>
  <si>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</si>
  <si>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</si>
  <si>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</si>
  <si>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</si>
  <si>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</si>
  <si>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</si>
  <si>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</si>
  <si>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</si>
  <si>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</si>
  <si>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</si>
  <si>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</si>
  <si>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</si>
  <si>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</si>
  <si>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</si>
  <si>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</si>
  <si>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</si>
  <si>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</si>
  <si>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</si>
  <si>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</si>
  <si>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</si>
  <si>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</si>
  <si>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</si>
  <si>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</si>
  <si>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</si>
  <si>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</si>
  <si>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</si>
  <si>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</si>
  <si>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</si>
  <si>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</si>
  <si>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</si>
  <si>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</si>
  <si>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</si>
  <si>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</si>
  <si>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</si>
  <si>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</si>
  <si>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</si>
  <si>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</si>
  <si>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</si>
  <si>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</si>
  <si>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</si>
  <si>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</si>
  <si>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</si>
  <si>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</si>
  <si>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</si>
  <si>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</si>
  <si>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</si>
  <si>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</si>
  <si>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</si>
  <si>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</si>
  <si>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</si>
  <si>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</si>
  <si>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</si>
  <si>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</si>
  <si>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</si>
  <si>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</si>
  <si>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</si>
  <si>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</si>
  <si>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</si>
  <si>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</si>
  <si>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</si>
  <si>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</si>
  <si>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</si>
  <si>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</si>
  <si>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</si>
  <si>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</si>
  <si>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</si>
  <si>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</si>
  <si>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</si>
  <si>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</si>
  <si>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</si>
  <si>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</si>
  <si>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</si>
  <si>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</si>
  <si>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</si>
  <si>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</si>
  <si>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</si>
  <si>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</si>
  <si>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</si>
  <si>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</si>
  <si>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</si>
  <si>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</si>
  <si>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</si>
  <si>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</si>
  <si>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</si>
  <si>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</si>
  <si>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</si>
  <si>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</si>
  <si>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</si>
  <si>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</si>
  <si>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</si>
  <si>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</si>
  <si>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</si>
  <si>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</si>
  <si>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</si>
  <si>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</si>
  <si>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</si>
  <si>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</si>
  <si>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</si>
  <si>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</si>
  <si>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</si>
  <si>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</si>
  <si>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</si>
  <si>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</si>
  <si>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</si>
  <si>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</si>
  <si>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</si>
  <si>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</si>
  <si>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</si>
  <si>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</si>
  <si>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</si>
  <si>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</si>
  <si>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</si>
  <si>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</si>
  <si>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</si>
  <si>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</si>
  <si>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</si>
  <si>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</si>
  <si>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</si>
  <si>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</si>
  <si>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</si>
  <si>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</si>
  <si>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</si>
  <si>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</si>
  <si>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</si>
  <si>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</si>
  <si>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</si>
  <si>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</si>
  <si>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</si>
  <si>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</si>
  <si>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</si>
  <si>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</si>
  <si>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</si>
  <si>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</si>
  <si>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</si>
  <si>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</si>
  <si>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</si>
  <si>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</si>
  <si>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</si>
  <si>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</si>
  <si>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</si>
  <si>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</si>
  <si>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</si>
  <si>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</si>
  <si>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</si>
  <si>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</si>
  <si>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</si>
  <si>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</si>
  <si>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</si>
  <si>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</si>
  <si>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</si>
  <si>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</si>
  <si>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</si>
  <si>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</si>
  <si>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</si>
  <si>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</si>
  <si>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</si>
  <si>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</si>
  <si>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</si>
  <si>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</si>
  <si>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</si>
  <si>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</si>
  <si>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</si>
  <si>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</si>
  <si>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</si>
  <si>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</si>
  <si>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</si>
  <si>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</si>
  <si>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</si>
  <si>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</si>
  <si>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</si>
  <si>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</si>
  <si>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</si>
  <si>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</si>
  <si>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</si>
  <si>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</si>
  <si>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</si>
  <si>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</si>
  <si>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</si>
  <si>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</si>
  <si>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</si>
  <si>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</si>
  <si>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</si>
  <si>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</si>
  <si>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</si>
  <si>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</si>
  <si>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</si>
  <si>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</si>
  <si>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</si>
  <si>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</si>
  <si>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</si>
  <si>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</si>
  <si>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</si>
  <si>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</si>
  <si>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</si>
  <si>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</si>
  <si>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</si>
  <si>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</si>
  <si>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</si>
  <si>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</si>
  <si>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</si>
  <si>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</si>
  <si>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</si>
  <si>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</si>
  <si>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</si>
  <si>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</si>
  <si>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</si>
  <si>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</si>
  <si>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</si>
  <si>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</si>
  <si>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</si>
  <si>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</si>
  <si>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</si>
  <si>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</si>
  <si>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</si>
  <si>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</si>
  <si>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</si>
  <si>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</si>
  <si>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</si>
  <si>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</si>
  <si>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</si>
  <si>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</si>
  <si>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</si>
  <si>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</si>
  <si>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</si>
  <si>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</si>
  <si>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</si>
  <si>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</si>
  <si>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</si>
  <si>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</si>
  <si>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</si>
  <si>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</si>
  <si>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</si>
  <si>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</si>
  <si>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</si>
  <si>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</si>
  <si>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</si>
  <si>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</si>
  <si>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</si>
  <si>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</si>
  <si>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</si>
  <si>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</si>
  <si>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</si>
  <si>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</si>
  <si>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</si>
  <si>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</si>
  <si>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</si>
  <si>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</si>
  <si>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</si>
  <si>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</si>
  <si>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</si>
  <si>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</si>
  <si>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</si>
  <si>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</si>
  <si>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</si>
  <si>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</si>
  <si>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</si>
  <si>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</si>
  <si>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</si>
  <si>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</si>
  <si>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</si>
  <si>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</si>
  <si>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</si>
  <si>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</si>
  <si>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</si>
  <si>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</si>
  <si>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</si>
  <si>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</si>
  <si>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</si>
  <si>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</si>
  <si>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</si>
  <si>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</si>
  <si>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</si>
  <si>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</si>
  <si>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</si>
  <si>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</si>
  <si>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</si>
  <si>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</si>
  <si>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</si>
  <si>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</si>
  <si>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</si>
  <si>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</si>
  <si>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</si>
  <si>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</si>
  <si>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</si>
  <si>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</si>
  <si>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</si>
  <si>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</si>
  <si>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</si>
  <si>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</si>
  <si>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</si>
  <si>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</si>
  <si>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</si>
  <si>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</si>
  <si>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</si>
  <si>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</si>
  <si>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</si>
  <si>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</si>
  <si>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</si>
  <si>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</si>
  <si>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</si>
  <si>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</si>
  <si>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</si>
  <si>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</si>
  <si>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</si>
  <si>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</si>
  <si>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</si>
  <si>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</si>
  <si>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</si>
  <si>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</si>
  <si>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</si>
  <si>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</si>
  <si>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</si>
  <si>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</si>
  <si>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</si>
  <si>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</si>
  <si>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</si>
  <si>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</si>
  <si>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</si>
  <si>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</si>
  <si>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</si>
  <si>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</si>
  <si>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</si>
  <si>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</si>
  <si>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</si>
  <si>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</si>
  <si>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</si>
  <si>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</si>
  <si>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</si>
  <si>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</si>
  <si>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</si>
  <si>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</si>
  <si>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</si>
  <si>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</si>
  <si>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</si>
  <si>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</si>
  <si>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</si>
  <si>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</si>
  <si>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</si>
  <si>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</si>
  <si>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</si>
  <si>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</si>
  <si>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</si>
  <si>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</si>
  <si>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</si>
  <si>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</si>
  <si>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</si>
  <si>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</si>
  <si>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</si>
  <si>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</si>
  <si>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</si>
  <si>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</si>
  <si>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</si>
  <si>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</si>
  <si>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</si>
  <si>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</si>
  <si>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</si>
  <si>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</si>
  <si>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</si>
  <si>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</si>
  <si>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</si>
  <si>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</si>
  <si>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</si>
  <si>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</si>
  <si>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</si>
  <si>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</si>
  <si>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</si>
  <si>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</si>
  <si>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</si>
  <si>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</si>
  <si>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</si>
  <si>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</si>
  <si>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</si>
  <si>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</si>
  <si>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</si>
  <si>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</si>
  <si>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</si>
  <si>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</si>
  <si>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</si>
  <si>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</si>
  <si>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</si>
  <si>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</si>
  <si>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</si>
  <si>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</si>
  <si>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</si>
  <si>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</si>
  <si>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</si>
  <si>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</si>
  <si>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</si>
  <si>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</si>
  <si>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</si>
  <si>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</si>
  <si>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</si>
  <si>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</si>
  <si>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</si>
  <si>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</si>
  <si>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</si>
  <si>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</si>
  <si>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</si>
  <si>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</si>
  <si>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</si>
  <si>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</si>
  <si>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</si>
  <si>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</si>
  <si>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</si>
  <si>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</si>
  <si>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</si>
  <si>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</si>
  <si>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</si>
  <si>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</si>
  <si>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</si>
  <si>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</si>
  <si>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</si>
  <si>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</si>
  <si>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</si>
  <si>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</si>
  <si>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</si>
  <si>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</si>
  <si>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</si>
  <si>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</si>
  <si>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</si>
  <si>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</si>
  <si>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</si>
  <si>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</si>
  <si>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</si>
  <si>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</si>
  <si>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</si>
  <si>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</si>
  <si>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</si>
  <si>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</si>
  <si>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</si>
  <si>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</si>
  <si>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</si>
  <si>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</si>
  <si>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</si>
  <si>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</si>
  <si>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</si>
  <si>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</si>
  <si>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</si>
  <si>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</si>
  <si>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</si>
  <si>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</si>
  <si>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</si>
  <si>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</si>
  <si>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</si>
  <si>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</si>
  <si>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</si>
  <si>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</si>
  <si>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</si>
  <si>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</si>
  <si>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</si>
  <si>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</si>
  <si>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</si>
  <si>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</si>
  <si>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</si>
  <si>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</si>
  <si>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</si>
  <si>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</si>
  <si>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</si>
  <si>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</si>
  <si>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</si>
  <si>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</si>
  <si>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</si>
  <si>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</si>
  <si>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</si>
  <si>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</si>
  <si>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</si>
  <si>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</si>
  <si>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</si>
  <si>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</si>
  <si>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</si>
  <si>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</si>
  <si>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</si>
  <si>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</si>
  <si>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</si>
  <si>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</si>
  <si>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</si>
  <si>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</si>
  <si>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</si>
  <si>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</si>
  <si>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</si>
  <si>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</si>
  <si>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</si>
  <si>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</si>
  <si>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</si>
  <si>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</si>
  <si>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</si>
  <si>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</si>
  <si>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</si>
  <si>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</si>
  <si>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</si>
  <si>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</si>
  <si>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</si>
  <si>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</si>
  <si>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</si>
  <si>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</si>
  <si>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</si>
  <si>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</si>
  <si>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</si>
  <si>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</si>
  <si>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</si>
  <si>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</si>
  <si>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</si>
  <si>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</si>
  <si>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</si>
  <si>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</si>
  <si>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</si>
  <si>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</si>
  <si>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</si>
  <si>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</si>
  <si>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</si>
  <si>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</si>
  <si>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</si>
  <si>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</si>
  <si>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</si>
  <si>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</si>
  <si>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</si>
  <si>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</si>
  <si>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</si>
  <si>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</si>
  <si>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</si>
  <si>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</si>
  <si>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</si>
  <si>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</si>
  <si>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</si>
  <si>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</si>
  <si>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</si>
  <si>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</si>
  <si>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</si>
  <si>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</si>
  <si>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</si>
  <si>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</si>
  <si>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</si>
  <si>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</si>
  <si>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</si>
  <si>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</si>
  <si>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</si>
  <si>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</si>
  <si>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</si>
  <si>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</si>
  <si>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</si>
  <si>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</si>
  <si>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</si>
  <si>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</si>
  <si>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</si>
  <si>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</si>
  <si>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</si>
  <si>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</si>
  <si>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</si>
  <si>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</si>
  <si>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</si>
  <si>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</si>
  <si>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</si>
  <si>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</si>
  <si>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</si>
  <si>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</si>
  <si>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</si>
  <si>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</si>
  <si>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</si>
  <si>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</si>
  <si>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</si>
  <si>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</si>
  <si>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</si>
  <si>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</si>
  <si>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</si>
  <si>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</si>
  <si>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</si>
  <si>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</si>
  <si>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</si>
  <si>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</si>
  <si>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</si>
  <si>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</si>
  <si>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</si>
  <si>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</si>
  <si>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</si>
  <si>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</si>
  <si>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</si>
  <si>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</si>
  <si>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</si>
  <si>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</si>
  <si>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</si>
  <si>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</si>
  <si>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</si>
  <si>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</si>
  <si>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</si>
  <si>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</si>
  <si>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</si>
  <si>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</si>
  <si>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</si>
  <si>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</si>
  <si>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</si>
  <si>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</si>
  <si>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</si>
  <si>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</si>
  <si>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</si>
  <si>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</si>
  <si>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</si>
  <si>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</si>
  <si>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</si>
  <si>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</si>
  <si>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</si>
  <si>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</si>
  <si>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</si>
  <si>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</si>
  <si>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</si>
  <si>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</si>
  <si>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</si>
  <si>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</si>
  <si>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</si>
  <si>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</si>
  <si>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</si>
  <si>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</si>
  <si>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</si>
  <si>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</si>
  <si>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</si>
  <si>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</si>
  <si>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</si>
  <si>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</si>
  <si>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</si>
  <si>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</si>
  <si>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</si>
  <si>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</si>
  <si>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</si>
  <si>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</si>
  <si>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</si>
  <si>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</si>
  <si>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</si>
  <si>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</si>
  <si>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</si>
  <si>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</si>
  <si>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</si>
  <si>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</si>
  <si>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</si>
  <si>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</si>
  <si>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</si>
  <si>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</si>
  <si>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</si>
  <si>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</si>
  <si>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</si>
  <si>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</si>
  <si>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</si>
  <si>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</si>
  <si>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</si>
  <si>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</si>
  <si>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</si>
  <si>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</si>
  <si>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</si>
  <si>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</si>
  <si>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</si>
  <si>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</si>
  <si>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</si>
  <si>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</si>
  <si>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</si>
  <si>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</si>
  <si>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</si>
  <si>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</si>
  <si>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</si>
  <si>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</si>
  <si>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</si>
  <si>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</si>
  <si>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</si>
  <si>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</si>
  <si>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</si>
  <si>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</si>
  <si>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</si>
  <si>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</si>
  <si>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</si>
  <si>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</si>
  <si>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</si>
  <si>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</si>
  <si>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</si>
  <si>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</si>
  <si>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</si>
  <si>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</si>
  <si>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</si>
  <si>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</si>
  <si>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</si>
  <si>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</si>
  <si>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</si>
  <si>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</si>
  <si>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</si>
  <si>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</si>
  <si>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</si>
  <si>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</si>
  <si>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</si>
  <si>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</si>
  <si>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</si>
  <si>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</si>
  <si>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</si>
  <si>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</si>
  <si>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</si>
  <si>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</si>
  <si>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</si>
  <si>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</si>
  <si>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</si>
  <si>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</si>
  <si>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</si>
  <si>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</si>
  <si>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</si>
  <si>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</si>
  <si>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</si>
  <si>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</si>
  <si>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</si>
  <si>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</si>
  <si>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</si>
  <si>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</si>
  <si>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</si>
  <si>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</si>
  <si>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</si>
  <si>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</si>
  <si>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</si>
  <si>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</si>
  <si>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</si>
  <si>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</si>
  <si>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</si>
  <si>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</si>
  <si>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</si>
  <si>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</si>
  <si>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</si>
  <si>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</si>
  <si>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</si>
  <si>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</si>
  <si>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</si>
  <si>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</si>
  <si>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</si>
  <si>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</si>
  <si>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</si>
  <si>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</si>
  <si>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</si>
  <si>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</si>
  <si>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</si>
  <si>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</si>
  <si>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</si>
  <si>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</si>
  <si>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</si>
  <si>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</si>
  <si>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</si>
  <si>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</si>
  <si>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</si>
  <si>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</si>
  <si>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</si>
  <si>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</si>
  <si>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</si>
  <si>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</si>
  <si>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</si>
  <si>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</si>
  <si>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</si>
  <si>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</si>
  <si>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</si>
  <si>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</si>
  <si>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</si>
  <si>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</si>
  <si>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</si>
  <si>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</si>
  <si>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</si>
  <si>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</si>
  <si>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</si>
  <si>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</si>
  <si>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</si>
  <si>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</si>
  <si>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</si>
  <si>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</si>
  <si>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</si>
  <si>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</si>
  <si>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</si>
  <si>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</si>
  <si>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</si>
  <si>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</si>
  <si>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</si>
  <si>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</si>
  <si>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</si>
  <si>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</si>
  <si>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</si>
  <si>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</si>
  <si>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</si>
  <si>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</si>
  <si>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</si>
  <si>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</si>
  <si>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</si>
  <si>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</si>
  <si>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</si>
  <si>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</si>
  <si>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</si>
  <si>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</si>
  <si>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</si>
  <si>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</si>
  <si>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</si>
  <si>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</si>
  <si>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</si>
  <si>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</si>
  <si>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</si>
  <si>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</si>
  <si>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</si>
  <si>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</si>
  <si>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</si>
  <si>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</si>
  <si>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</si>
  <si>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</si>
  <si>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</si>
  <si>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</si>
  <si>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</si>
  <si>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</si>
  <si>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</si>
  <si>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</si>
  <si>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</si>
  <si>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</si>
  <si>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</si>
  <si>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</si>
  <si>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</si>
  <si>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</si>
  <si>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</si>
  <si>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</si>
  <si>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</si>
  <si>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</si>
  <si>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</si>
  <si>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</si>
  <si>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</si>
  <si>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</si>
  <si>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</si>
  <si>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</si>
  <si>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</si>
  <si>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</si>
  <si>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</si>
  <si>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</si>
  <si>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</si>
  <si>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</si>
  <si>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</si>
  <si>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</si>
  <si>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</si>
  <si>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</si>
  <si>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</si>
  <si>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</si>
  <si>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</si>
  <si>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</si>
  <si>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</si>
  <si>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</si>
  <si>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</si>
  <si>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</si>
  <si>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</si>
  <si>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</si>
  <si>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</si>
  <si>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</si>
  <si>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</si>
  <si>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</si>
  <si>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</si>
  <si>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</si>
  <si>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</si>
  <si>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</si>
  <si>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</si>
  <si>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</si>
  <si>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</si>
  <si>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</si>
  <si>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</si>
  <si>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</si>
  <si>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</si>
  <si>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</si>
  <si>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</si>
  <si>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</si>
  <si>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</si>
  <si>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</si>
  <si>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</si>
  <si>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</si>
  <si>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</si>
  <si>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</si>
  <si>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</si>
  <si>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</si>
  <si>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</si>
  <si>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</si>
  <si>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</si>
  <si>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</si>
  <si>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</si>
  <si>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</si>
  <si>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</si>
  <si>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</si>
  <si>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</si>
  <si>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</si>
  <si>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</si>
  <si>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</si>
  <si>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</si>
  <si>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</si>
  <si>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</si>
  <si>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</si>
  <si>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</si>
  <si>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</si>
  <si>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</si>
  <si>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</si>
  <si>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</si>
  <si>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</si>
  <si>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</si>
  <si>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</si>
  <si>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</si>
  <si>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</si>
  <si>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</si>
  <si>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</si>
  <si>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</si>
  <si>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</si>
  <si>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</si>
  <si>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</si>
  <si>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</si>
  <si>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</si>
  <si>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</si>
  <si>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</si>
  <si>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</si>
  <si>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</si>
  <si>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</si>
  <si>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</si>
  <si>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</si>
  <si>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</si>
  <si>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</si>
  <si>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</si>
  <si>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</si>
  <si>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</si>
  <si>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</si>
  <si>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</si>
  <si>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</si>
  <si>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</si>
  <si>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</si>
  <si>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</si>
  <si>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</si>
  <si>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</si>
  <si>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</si>
  <si>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</si>
  <si>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</si>
  <si>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</si>
  <si>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</si>
  <si>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</si>
  <si>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</si>
  <si>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</si>
  <si>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</si>
  <si>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</si>
  <si>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</si>
  <si>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</si>
  <si>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</si>
  <si>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</si>
  <si>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</si>
  <si>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</si>
  <si>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</si>
  <si>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</si>
  <si>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</si>
  <si>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</si>
  <si>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</si>
  <si>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</si>
  <si>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</si>
  <si>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</si>
  <si>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</si>
  <si>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</si>
  <si>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</si>
  <si>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</si>
  <si>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</si>
  <si>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</si>
  <si>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</si>
  <si>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</si>
  <si>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</si>
  <si>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</si>
  <si>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</si>
  <si>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</si>
  <si>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</si>
  <si>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</si>
  <si>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</si>
  <si>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</si>
  <si>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</si>
  <si>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</si>
  <si>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</si>
  <si>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</si>
  <si>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</si>
  <si>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</si>
  <si>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</si>
  <si>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</si>
  <si>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</si>
  <si>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</si>
  <si>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</si>
  <si>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</si>
  <si>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</si>
  <si>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</si>
  <si>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</si>
  <si>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</si>
  <si>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</si>
  <si>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</si>
  <si>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</si>
  <si>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</si>
  <si>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</si>
  <si>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</si>
  <si>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</si>
  <si>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</si>
  <si>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</si>
  <si>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</si>
  <si>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</si>
  <si>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</si>
  <si>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</si>
  <si>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</si>
  <si>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</si>
  <si>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</si>
  <si>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</si>
  <si>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</si>
  <si>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</si>
  <si>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</si>
  <si>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</si>
  <si>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</si>
  <si>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</si>
  <si>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</si>
  <si>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</si>
  <si>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</si>
  <si>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</si>
  <si>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</si>
  <si>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</si>
  <si>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</si>
  <si>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</si>
  <si>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</si>
  <si>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</si>
  <si>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</si>
  <si>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</si>
  <si>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</si>
  <si>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</si>
  <si>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</si>
  <si>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</si>
  <si>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</si>
  <si>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</si>
  <si>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</si>
  <si>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</si>
  <si>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</si>
  <si>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</si>
  <si>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</si>
  <si>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</si>
  <si>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</si>
  <si>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</si>
  <si>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</si>
  <si>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</si>
  <si>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</si>
  <si>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</si>
  <si>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</si>
  <si>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</si>
  <si>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</si>
  <si>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</si>
  <si>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</si>
  <si>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</si>
  <si>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</si>
  <si>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</si>
  <si>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</si>
  <si>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</si>
  <si>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</si>
  <si>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</si>
  <si>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</si>
  <si>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</si>
  <si>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</si>
  <si>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</si>
  <si>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</si>
  <si>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</si>
  <si>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</si>
  <si>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</si>
  <si>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</si>
  <si>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</si>
  <si>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</si>
  <si>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</si>
  <si>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</si>
  <si>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</si>
  <si>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</si>
  <si>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</si>
  <si>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</si>
  <si>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</si>
  <si>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</si>
  <si>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</si>
  <si>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</si>
  <si>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</si>
  <si>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</si>
  <si>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</si>
  <si>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</si>
  <si>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</si>
  <si>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</si>
  <si>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</si>
  <si>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</si>
  <si>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</si>
  <si>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</si>
  <si>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</si>
  <si>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</si>
  <si>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</si>
  <si>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</si>
  <si>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</si>
  <si>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</si>
  <si>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</si>
  <si>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</si>
  <si>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</si>
  <si>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</si>
  <si>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</si>
  <si>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</si>
  <si>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</si>
  <si>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</si>
  <si>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</si>
  <si>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</si>
  <si>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</si>
  <si>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</si>
  <si>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</si>
  <si>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</si>
  <si>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</si>
  <si>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</si>
  <si>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</si>
  <si>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</si>
  <si>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</si>
  <si>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</si>
  <si>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</si>
  <si>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</si>
  <si>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</si>
  <si>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</si>
  <si>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</si>
  <si>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</si>
  <si>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</si>
  <si>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</si>
  <si>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</si>
  <si>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</si>
  <si>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</si>
  <si>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</si>
  <si>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</si>
  <si>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</si>
  <si>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</si>
  <si>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</si>
  <si>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photography books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</si>
  <si>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</si>
  <si>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</si>
  <si>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</si>
  <si>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</si>
  <si>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</si>
  <si>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</si>
  <si>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</si>
  <si>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</si>
  <si>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</si>
  <si>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</si>
  <si>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</si>
  <si>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</si>
  <si>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</si>
  <si>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</si>
  <si>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</si>
  <si>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</si>
  <si>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</si>
  <si>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</si>
  <si>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</si>
  <si>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</si>
  <si>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</si>
  <si>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</si>
  <si>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</si>
  <si>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</si>
  <si>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</si>
  <si>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</si>
  <si>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</si>
  <si>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</si>
  <si>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</si>
  <si>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</si>
  <si>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</si>
  <si>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</si>
  <si>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</si>
  <si>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</si>
  <si>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</si>
  <si>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</si>
  <si>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</si>
  <si>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</si>
  <si>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</si>
  <si>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</si>
  <si>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</si>
  <si>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</si>
  <si>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</si>
  <si>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</si>
  <si>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</si>
  <si>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</si>
  <si>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</si>
  <si>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</si>
  <si>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</si>
  <si>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</si>
  <si>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</si>
  <si>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</si>
  <si>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</si>
  <si>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</si>
  <si>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</si>
  <si>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</si>
  <si>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</si>
  <si>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</si>
  <si>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</si>
  <si>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</si>
  <si>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</si>
  <si>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Percentage Canceled</t>
  </si>
  <si>
    <t>Successful Campaigns</t>
  </si>
  <si>
    <t>Failed Campaigns</t>
  </si>
  <si>
    <t>MEAN</t>
  </si>
  <si>
    <t>MEDIAN</t>
  </si>
  <si>
    <t>MINIMUM</t>
  </si>
  <si>
    <t>MAXIMUM</t>
  </si>
  <si>
    <t>VARIANCE</t>
  </si>
  <si>
    <t>STD DEV</t>
  </si>
  <si>
    <t>The mean summarizes the data more meaningfully showing that while there are some wildly successful &amp; failed campaigns, that's the not average result.</t>
  </si>
  <si>
    <t>The std deviation for successful campaigns is higher, meaning there's a higher variability for that outcome.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</si>
</sst>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8" fillId="0" borderId="0" xfId="0" applyFont="1"/>
    <xf numFmtId="9" fontId="0" fillId="0" borderId="0" xfId="42" applyFon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  <xf numFmtId="176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pivot!PivotTable3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D-477A-AB2A-F21A6C60881C}"/>
            </c:ext>
          </c:extLst>
        </c:ser>
        <c:ser>
          <c:idx val="1"/>
          <c:order val="1"/>
          <c:tx>
            <c:strRef>
              <c:f>'parent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D-477A-AB2A-F21A6C60881C}"/>
            </c:ext>
          </c:extLst>
        </c:ser>
        <c:ser>
          <c:idx val="2"/>
          <c:order val="2"/>
          <c:tx>
            <c:strRef>
              <c:f>'parent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D-477A-AB2A-F21A6C60881C}"/>
            </c:ext>
          </c:extLst>
        </c:ser>
        <c:ser>
          <c:idx val="3"/>
          <c:order val="3"/>
          <c:tx>
            <c:strRef>
              <c:f>'parent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5D-477A-AB2A-F21A6C608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050671"/>
        <c:axId val="1025791791"/>
      </c:barChart>
      <c:catAx>
        <c:axId val="103805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91791"/>
        <c:crosses val="autoZero"/>
        <c:auto val="1"/>
        <c:lblAlgn val="ctr"/>
        <c:lblOffset val="100"/>
        <c:noMultiLvlLbl val="0"/>
      </c:catAx>
      <c:valAx>
        <c:axId val="10257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5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parent pivot!PivotTable4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parent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parent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parent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6-4992-BD92-63464A73F8DF}"/>
            </c:ext>
          </c:extLst>
        </c:ser>
        <c:ser>
          <c:idx val="1"/>
          <c:order val="1"/>
          <c:tx>
            <c:strRef>
              <c:f>'sub parent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parent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parent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6-4992-BD92-63464A73F8DF}"/>
            </c:ext>
          </c:extLst>
        </c:ser>
        <c:ser>
          <c:idx val="2"/>
          <c:order val="2"/>
          <c:tx>
            <c:strRef>
              <c:f>'sub parent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parent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parent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6-4992-BD92-63464A73F8DF}"/>
            </c:ext>
          </c:extLst>
        </c:ser>
        <c:ser>
          <c:idx val="3"/>
          <c:order val="3"/>
          <c:tx>
            <c:strRef>
              <c:f>'sub parent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parent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parent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6-4992-BD92-63464A73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7768335"/>
        <c:axId val="1467766255"/>
      </c:barChart>
      <c:catAx>
        <c:axId val="14677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66255"/>
        <c:crosses val="autoZero"/>
        <c:auto val="1"/>
        <c:lblAlgn val="ctr"/>
        <c:lblOffset val="100"/>
        <c:noMultiLvlLbl val="0"/>
      </c:catAx>
      <c:valAx>
        <c:axId val="14677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Pivots!PivotTable8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Pivots'!$A$6:$A$18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F-46D2-A878-281FAD299BEB}"/>
            </c:ext>
          </c:extLst>
        </c:ser>
        <c:ser>
          <c:idx val="1"/>
          <c:order val="1"/>
          <c:tx>
            <c:strRef>
              <c:f>'Date Pivots'!$C$4:$C$5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Pivots'!$A$6:$A$18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F-46D2-A878-281FAD299BEB}"/>
            </c:ext>
          </c:extLst>
        </c:ser>
        <c:ser>
          <c:idx val="2"/>
          <c:order val="2"/>
          <c:tx>
            <c:strRef>
              <c:f>'Date Pivots'!$D$4:$D$5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Pivots'!$A$6:$A$18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F-46D2-A878-281FAD299BEB}"/>
            </c:ext>
          </c:extLst>
        </c:ser>
        <c:ser>
          <c:idx val="3"/>
          <c:order val="3"/>
          <c:tx>
            <c:strRef>
              <c:f>'Date Pivots'!$E$4:$E$5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Pivots'!$A$6:$A$18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F-46D2-A878-281FAD299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773743"/>
        <c:axId val="1467769583"/>
      </c:lineChart>
      <c:catAx>
        <c:axId val="14677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69583"/>
        <c:crosses val="autoZero"/>
        <c:auto val="1"/>
        <c:lblAlgn val="ctr"/>
        <c:lblOffset val="100"/>
        <c:noMultiLvlLbl val="0"/>
      </c:catAx>
      <c:valAx>
        <c:axId val="14677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7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F-47CB-BBCF-DAEAA6112B5D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F-47CB-BBCF-DAEAA6112B5D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F-47CB-BBCF-DAEAA6112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558911"/>
        <c:axId val="1599559327"/>
      </c:lineChart>
      <c:catAx>
        <c:axId val="159955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59327"/>
        <c:crosses val="autoZero"/>
        <c:auto val="1"/>
        <c:lblAlgn val="ctr"/>
        <c:lblOffset val="100"/>
        <c:noMultiLvlLbl val="0"/>
      </c:catAx>
      <c:valAx>
        <c:axId val="15995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5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483870</xdr:colOff>
      <xdr:row>0</xdr:row>
      <xdr:rowOff>38100</xdr:rowOff>
    </xdr:from>
    <xdr:to>
      <xdr:col>13</xdr:col>
      <xdr:colOff>361950</xdr:colOff>
      <xdr:row>14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E1F92-73A1-4955-B400-215E6D620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392430</xdr:colOff>
      <xdr:row>5</xdr:row>
      <xdr:rowOff>152400</xdr:rowOff>
    </xdr:from>
    <xdr:to>
      <xdr:col>18</xdr:col>
      <xdr:colOff>243840</xdr:colOff>
      <xdr:row>28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B6A83-6C8F-49D3-A276-43C816F44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331470</xdr:colOff>
      <xdr:row>1</xdr:row>
      <xdr:rowOff>99060</xdr:rowOff>
    </xdr:from>
    <xdr:to>
      <xdr:col>14</xdr:col>
      <xdr:colOff>312420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43C2E-927E-420A-8CCB-B51B1CAA4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9</xdr:col>
          <xdr:colOff>579120</xdr:colOff>
          <xdr:row>13</xdr:row>
          <xdr:rowOff>76200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89DC6D12-7BD7-4B2D-AC05-E8CB179383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621030</xdr:colOff>
      <xdr:row>14</xdr:row>
      <xdr:rowOff>99060</xdr:rowOff>
    </xdr:from>
    <xdr:to>
      <xdr:col>5</xdr:col>
      <xdr:colOff>720090</xdr:colOff>
      <xdr:row>28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01F96-AC27-4BC2-872D-05018E4BC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rina Fletcher" refreshedDate="44642.870162847219" createdVersion="7" refreshedVersion="7" minRefreshableVersion="3" recordCount="1000" xr:uid="{12839518-D817-47A7-BE70-99C04D737B9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76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76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F2963-4872-44B2-B0F2-958F510DCC85}" name="PivotTable3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6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74C81-CF06-416A-86B0-0CB9DE2D1A5A}" name="PivotTable4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6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ACE50-3F3A-4D98-986A-B48FA60EC6B9}" name="PivotTable8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6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H5" sqref="H5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3.8984375" bestFit="1" customWidth="1"/>
    <col min="8" max="8" width="13" bestFit="1" customWidth="1"/>
    <col min="9" max="9" width="15.69921875" bestFit="1" customWidth="1"/>
    <col min="12" max="13" width="11.19921875" bestFit="1" customWidth="1"/>
    <col min="14" max="14" width="22.19921875" bestFit="1" customWidth="1"/>
    <col min="15" max="15" width="20.796875" bestFit="1" customWidth="1"/>
    <col min="18" max="18" width="28" bestFit="1" customWidth="1"/>
    <col min="19" max="19" width="14.19921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9">
        <f>(E2/D2)*100</f>
        <v>0</v>
      </c>
      <c r="G2" s="5" t="s">
        <v>14</v>
      </c>
      <c r="H2">
        <v>0</v>
      </c>
      <c r="I2" s="7" t="str">
        <f>IFERROR(E2/H2,"0")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2042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9">
        <f t="shared" ref="F3:F66" si="0">(E3/D3)*100</f>
        <v>1040</v>
      </c>
      <c r="G3" s="5" t="s">
        <v>20</v>
      </c>
      <c r="H3">
        <v>158</v>
      </c>
      <c r="I3" s="7">
        <f>IFERROR(E3/H3,"0")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1">(((L3/60)/60)/24)+DATE(1970,1,1)</f>
        <v>41870.208333333336</v>
      </c>
      <c r="O3" s="13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2044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9">
        <f t="shared" si="0"/>
        <v>131.4787822878229</v>
      </c>
      <c r="G4" s="5" t="s">
        <v>20</v>
      </c>
      <c r="H4">
        <v>1425</v>
      </c>
      <c r="I4" s="7">
        <f t="shared" ref="I4:I67" si="3">IFERROR(E4/H4,"0")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1"/>
        <v>41595.25</v>
      </c>
      <c r="O4" s="13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2045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9">
        <f t="shared" si="0"/>
        <v>58.976190476190467</v>
      </c>
      <c r="G5" s="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1"/>
        <v>43688.208333333328</v>
      </c>
      <c r="O5" s="13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2044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9">
        <f t="shared" si="0"/>
        <v>69.276315789473685</v>
      </c>
      <c r="G6" s="5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1"/>
        <v>43485.25</v>
      </c>
      <c r="O6" s="13">
        <f t="shared" si="2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2046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9">
        <f t="shared" si="0"/>
        <v>173.61842105263159</v>
      </c>
      <c r="G7" s="5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1"/>
        <v>41149.208333333336</v>
      </c>
      <c r="O7" s="13">
        <f t="shared" si="2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2046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9">
        <f t="shared" si="0"/>
        <v>20.961538461538463</v>
      </c>
      <c r="G8" s="5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1"/>
        <v>42991.208333333328</v>
      </c>
      <c r="O8" s="13">
        <f t="shared" si="2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2047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9">
        <f t="shared" si="0"/>
        <v>327.57777777777778</v>
      </c>
      <c r="G9" s="5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1"/>
        <v>42229.208333333328</v>
      </c>
      <c r="O9" s="13">
        <f t="shared" si="2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2046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9">
        <f t="shared" si="0"/>
        <v>19.932788374205266</v>
      </c>
      <c r="G10" s="5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1"/>
        <v>40399.208333333336</v>
      </c>
      <c r="O10" s="13">
        <f t="shared" si="2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2046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9">
        <f t="shared" si="0"/>
        <v>51.741935483870968</v>
      </c>
      <c r="G11" s="5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1"/>
        <v>41536.208333333336</v>
      </c>
      <c r="O11" s="13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2048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9">
        <f t="shared" si="0"/>
        <v>266.11538461538464</v>
      </c>
      <c r="G12" s="5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1"/>
        <v>40404.208333333336</v>
      </c>
      <c r="O12" s="13">
        <f t="shared" si="2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2049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9">
        <f t="shared" si="0"/>
        <v>48.095238095238095</v>
      </c>
      <c r="G13" s="5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1"/>
        <v>40442.208333333336</v>
      </c>
      <c r="O13" s="13">
        <f t="shared" si="2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2046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9">
        <f t="shared" si="0"/>
        <v>89.349206349206341</v>
      </c>
      <c r="G14" s="5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1"/>
        <v>43760.208333333328</v>
      </c>
      <c r="O14" s="13">
        <f t="shared" si="2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2049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9">
        <f t="shared" si="0"/>
        <v>245.11904761904765</v>
      </c>
      <c r="G15" s="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1"/>
        <v>42532.208333333328</v>
      </c>
      <c r="O15" s="13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2050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9">
        <f t="shared" si="0"/>
        <v>66.769503546099301</v>
      </c>
      <c r="G16" s="5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1"/>
        <v>40974.25</v>
      </c>
      <c r="O16" s="13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2050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9">
        <f t="shared" si="0"/>
        <v>47.307881773399011</v>
      </c>
      <c r="G17" s="5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1"/>
        <v>43809.25</v>
      </c>
      <c r="O17" s="13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2051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9">
        <f t="shared" si="0"/>
        <v>649.47058823529414</v>
      </c>
      <c r="G18" s="5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1"/>
        <v>41661.25</v>
      </c>
      <c r="O18" s="13">
        <f t="shared" si="2"/>
        <v>41683.25</v>
      </c>
      <c r="P18" t="b">
        <v>0</v>
      </c>
      <c r="Q18" t="b">
        <v>0</v>
      </c>
      <c r="R18" t="s">
        <v>68</v>
      </c>
      <c r="S18" t="s">
        <v>2038</v>
      </c>
      <c r="T18" t="s">
        <v>2052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9">
        <f t="shared" si="0"/>
        <v>159.39125295508273</v>
      </c>
      <c r="G19" s="5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1"/>
        <v>40555.25</v>
      </c>
      <c r="O19" s="13">
        <f t="shared" si="2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2053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9">
        <f t="shared" si="0"/>
        <v>66.912087912087912</v>
      </c>
      <c r="G20" s="5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1"/>
        <v>43351.208333333328</v>
      </c>
      <c r="O20" s="13">
        <f t="shared" si="2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2046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9">
        <f t="shared" si="0"/>
        <v>48.529600000000002</v>
      </c>
      <c r="G21" s="5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1"/>
        <v>43528.25</v>
      </c>
      <c r="O21" s="13">
        <f t="shared" si="2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2046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9">
        <f t="shared" si="0"/>
        <v>112.24279210925646</v>
      </c>
      <c r="G22" s="5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1"/>
        <v>41848.208333333336</v>
      </c>
      <c r="O22" s="13">
        <f t="shared" si="2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2049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9">
        <f t="shared" si="0"/>
        <v>40.992553191489364</v>
      </c>
      <c r="G23" s="5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1"/>
        <v>40770.208333333336</v>
      </c>
      <c r="O23" s="13">
        <f t="shared" si="2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2046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9">
        <f t="shared" si="0"/>
        <v>128.07106598984771</v>
      </c>
      <c r="G24" s="5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1"/>
        <v>43193.208333333328</v>
      </c>
      <c r="O24" s="13">
        <f t="shared" si="2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2046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9">
        <f t="shared" si="0"/>
        <v>332.04444444444448</v>
      </c>
      <c r="G25" s="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1"/>
        <v>43510.25</v>
      </c>
      <c r="O25" s="13">
        <f t="shared" si="2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2047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9">
        <f t="shared" si="0"/>
        <v>112.83225108225108</v>
      </c>
      <c r="G26" s="5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1"/>
        <v>41811.208333333336</v>
      </c>
      <c r="O26" s="13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2051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9">
        <f t="shared" si="0"/>
        <v>216.43636363636364</v>
      </c>
      <c r="G27" s="5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1"/>
        <v>40681.208333333336</v>
      </c>
      <c r="O27" s="13">
        <f t="shared" si="2"/>
        <v>40701.208333333336</v>
      </c>
      <c r="P27" t="b">
        <v>0</v>
      </c>
      <c r="Q27" t="b">
        <v>1</v>
      </c>
      <c r="R27" t="s">
        <v>89</v>
      </c>
      <c r="S27" t="s">
        <v>2039</v>
      </c>
      <c r="T27" t="s">
        <v>2054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9">
        <f t="shared" si="0"/>
        <v>48.199069767441863</v>
      </c>
      <c r="G28" s="5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1"/>
        <v>43312.208333333328</v>
      </c>
      <c r="O28" s="13">
        <f t="shared" si="2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2046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9">
        <f t="shared" si="0"/>
        <v>79.95</v>
      </c>
      <c r="G29" s="5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1"/>
        <v>42280.208333333328</v>
      </c>
      <c r="O29" s="13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2044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9">
        <f t="shared" si="0"/>
        <v>105.22553516819573</v>
      </c>
      <c r="G30" s="5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1"/>
        <v>40218.25</v>
      </c>
      <c r="O30" s="13">
        <f t="shared" si="2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2046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9">
        <f t="shared" si="0"/>
        <v>328.89978213507629</v>
      </c>
      <c r="G31" s="5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1"/>
        <v>43301.208333333328</v>
      </c>
      <c r="O31" s="13">
        <f t="shared" si="2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2055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9">
        <f t="shared" si="0"/>
        <v>160.61111111111111</v>
      </c>
      <c r="G32" s="5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1"/>
        <v>43609.208333333328</v>
      </c>
      <c r="O32" s="13">
        <f t="shared" si="2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2053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9">
        <f t="shared" si="0"/>
        <v>310</v>
      </c>
      <c r="G33" s="5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1"/>
        <v>42374.25</v>
      </c>
      <c r="O33" s="13">
        <f t="shared" si="2"/>
        <v>42402.25</v>
      </c>
      <c r="P33" t="b">
        <v>0</v>
      </c>
      <c r="Q33" t="b">
        <v>0</v>
      </c>
      <c r="R33" t="s">
        <v>89</v>
      </c>
      <c r="S33" t="s">
        <v>2039</v>
      </c>
      <c r="T33" t="s">
        <v>2054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9">
        <f t="shared" si="0"/>
        <v>86.807920792079202</v>
      </c>
      <c r="G34" s="5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1"/>
        <v>43110.25</v>
      </c>
      <c r="O34" s="13">
        <f t="shared" si="2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2047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9">
        <f t="shared" si="0"/>
        <v>377.82071713147411</v>
      </c>
      <c r="G35" s="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1"/>
        <v>41917.208333333336</v>
      </c>
      <c r="O35" s="13">
        <f t="shared" si="2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2046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9">
        <f t="shared" si="0"/>
        <v>150.80645161290323</v>
      </c>
      <c r="G36" s="5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1"/>
        <v>42817.208333333328</v>
      </c>
      <c r="O36" s="13">
        <f t="shared" si="2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2047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9">
        <f t="shared" si="0"/>
        <v>150.30119521912351</v>
      </c>
      <c r="G37" s="5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1"/>
        <v>43484.25</v>
      </c>
      <c r="O37" s="13">
        <f t="shared" si="2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2049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9">
        <f t="shared" si="0"/>
        <v>157.28571428571431</v>
      </c>
      <c r="G38" s="5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1"/>
        <v>40600.25</v>
      </c>
      <c r="O38" s="13">
        <f t="shared" si="2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2046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9">
        <f t="shared" si="0"/>
        <v>139.98765432098764</v>
      </c>
      <c r="G39" s="5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1"/>
        <v>43744.208333333328</v>
      </c>
      <c r="O39" s="13">
        <f t="shared" si="2"/>
        <v>43777.25</v>
      </c>
      <c r="P39" t="b">
        <v>0</v>
      </c>
      <c r="Q39" t="b">
        <v>1</v>
      </c>
      <c r="R39" t="s">
        <v>119</v>
      </c>
      <c r="S39" t="s">
        <v>2038</v>
      </c>
      <c r="T39" t="s">
        <v>2056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9">
        <f t="shared" si="0"/>
        <v>325.32258064516128</v>
      </c>
      <c r="G40" s="5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1"/>
        <v>40469.208333333336</v>
      </c>
      <c r="O40" s="13">
        <f t="shared" si="2"/>
        <v>40474.208333333336</v>
      </c>
      <c r="P40" t="b">
        <v>0</v>
      </c>
      <c r="Q40" t="b">
        <v>0</v>
      </c>
      <c r="R40" t="s">
        <v>122</v>
      </c>
      <c r="S40" t="s">
        <v>2040</v>
      </c>
      <c r="T40" t="s">
        <v>2043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9">
        <f t="shared" si="0"/>
        <v>50.777777777777779</v>
      </c>
      <c r="G41" s="5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1"/>
        <v>41330.25</v>
      </c>
      <c r="O41" s="13">
        <f t="shared" si="2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2046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9">
        <f t="shared" si="0"/>
        <v>169.06818181818181</v>
      </c>
      <c r="G42" s="5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1"/>
        <v>40334.208333333336</v>
      </c>
      <c r="O42" s="13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2051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9">
        <f t="shared" si="0"/>
        <v>212.92857142857144</v>
      </c>
      <c r="G43" s="5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1"/>
        <v>41156.208333333336</v>
      </c>
      <c r="O43" s="13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2044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9">
        <f t="shared" si="0"/>
        <v>443.94444444444446</v>
      </c>
      <c r="G44" s="5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1"/>
        <v>40728.208333333336</v>
      </c>
      <c r="O44" s="13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2042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9">
        <f t="shared" si="0"/>
        <v>185.9390243902439</v>
      </c>
      <c r="G45" s="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1"/>
        <v>41844.208333333336</v>
      </c>
      <c r="O45" s="13">
        <f t="shared" si="2"/>
        <v>41860.208333333336</v>
      </c>
      <c r="P45" t="b">
        <v>0</v>
      </c>
      <c r="Q45" t="b">
        <v>0</v>
      </c>
      <c r="R45" t="s">
        <v>133</v>
      </c>
      <c r="S45" t="s">
        <v>2038</v>
      </c>
      <c r="T45" t="s">
        <v>2057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9">
        <f t="shared" si="0"/>
        <v>658.8125</v>
      </c>
      <c r="G46" s="5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1"/>
        <v>43541.208333333328</v>
      </c>
      <c r="O46" s="13">
        <f t="shared" si="2"/>
        <v>43542.208333333328</v>
      </c>
      <c r="P46" t="b">
        <v>0</v>
      </c>
      <c r="Q46" t="b">
        <v>0</v>
      </c>
      <c r="R46" t="s">
        <v>119</v>
      </c>
      <c r="S46" t="s">
        <v>2038</v>
      </c>
      <c r="T46" t="s">
        <v>2056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9">
        <f t="shared" si="0"/>
        <v>47.684210526315788</v>
      </c>
      <c r="G47" s="5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1"/>
        <v>42676.208333333328</v>
      </c>
      <c r="O47" s="13">
        <f t="shared" si="2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2046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9">
        <f t="shared" si="0"/>
        <v>114.78378378378378</v>
      </c>
      <c r="G48" s="5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1"/>
        <v>40367.208333333336</v>
      </c>
      <c r="O48" s="13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2044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9">
        <f t="shared" si="0"/>
        <v>475.26666666666665</v>
      </c>
      <c r="G49" s="5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1"/>
        <v>41727.208333333336</v>
      </c>
      <c r="O49" s="13">
        <f t="shared" si="2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2046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9">
        <f t="shared" si="0"/>
        <v>386.97297297297297</v>
      </c>
      <c r="G50" s="5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1"/>
        <v>42180.208333333328</v>
      </c>
      <c r="O50" s="13">
        <f t="shared" si="2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2046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9">
        <f t="shared" si="0"/>
        <v>189.625</v>
      </c>
      <c r="G51" s="5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1"/>
        <v>43758.208333333328</v>
      </c>
      <c r="O51" s="13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2044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9">
        <f t="shared" si="0"/>
        <v>2</v>
      </c>
      <c r="G52" s="5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1"/>
        <v>41487.208333333336</v>
      </c>
      <c r="O52" s="13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2058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9">
        <f t="shared" si="0"/>
        <v>91.867805186590772</v>
      </c>
      <c r="G53" s="5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1"/>
        <v>40995.208333333336</v>
      </c>
      <c r="O53" s="13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2051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9">
        <f t="shared" si="0"/>
        <v>34.152777777777779</v>
      </c>
      <c r="G54" s="5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1"/>
        <v>40436.208333333336</v>
      </c>
      <c r="O54" s="13">
        <f t="shared" si="2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2046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9">
        <f t="shared" si="0"/>
        <v>140.40909090909091</v>
      </c>
      <c r="G55" s="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1"/>
        <v>41779.208333333336</v>
      </c>
      <c r="O55" s="13">
        <f t="shared" si="2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2049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9">
        <f t="shared" si="0"/>
        <v>89.86666666666666</v>
      </c>
      <c r="G56" s="5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1"/>
        <v>43170.25</v>
      </c>
      <c r="O56" s="13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2051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9">
        <f t="shared" si="0"/>
        <v>177.96969696969697</v>
      </c>
      <c r="G57" s="5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1"/>
        <v>43311.208333333328</v>
      </c>
      <c r="O57" s="13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2059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9">
        <f t="shared" si="0"/>
        <v>143.66249999999999</v>
      </c>
      <c r="G58" s="5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1"/>
        <v>42014.25</v>
      </c>
      <c r="O58" s="13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2051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9">
        <f t="shared" si="0"/>
        <v>215.27586206896552</v>
      </c>
      <c r="G59" s="5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1"/>
        <v>42979.208333333328</v>
      </c>
      <c r="O59" s="13">
        <f t="shared" si="2"/>
        <v>42991.208333333328</v>
      </c>
      <c r="P59" t="b">
        <v>0</v>
      </c>
      <c r="Q59" t="b">
        <v>0</v>
      </c>
      <c r="R59" t="s">
        <v>89</v>
      </c>
      <c r="S59" t="s">
        <v>2039</v>
      </c>
      <c r="T59" t="s">
        <v>2054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9">
        <f t="shared" si="0"/>
        <v>227.11111111111114</v>
      </c>
      <c r="G60" s="5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1"/>
        <v>42268.208333333328</v>
      </c>
      <c r="O60" s="13">
        <f t="shared" si="2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2046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9">
        <f t="shared" si="0"/>
        <v>275.07142857142861</v>
      </c>
      <c r="G61" s="5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1"/>
        <v>42898.208333333328</v>
      </c>
      <c r="O61" s="13">
        <f t="shared" si="2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2046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9">
        <f t="shared" si="0"/>
        <v>144.37048832271762</v>
      </c>
      <c r="G62" s="5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1"/>
        <v>41107.208333333336</v>
      </c>
      <c r="O62" s="13">
        <f t="shared" si="2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2046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9">
        <f t="shared" si="0"/>
        <v>92.74598393574297</v>
      </c>
      <c r="G63" s="5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1"/>
        <v>40595.25</v>
      </c>
      <c r="O63" s="13">
        <f t="shared" si="2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2046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9">
        <f t="shared" si="0"/>
        <v>722.6</v>
      </c>
      <c r="G64" s="5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1"/>
        <v>42160.208333333328</v>
      </c>
      <c r="O64" s="13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2045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9">
        <f t="shared" si="0"/>
        <v>11.851063829787234</v>
      </c>
      <c r="G65" s="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1"/>
        <v>42853.208333333328</v>
      </c>
      <c r="O65" s="13">
        <f t="shared" si="2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2046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9">
        <f t="shared" si="0"/>
        <v>97.642857142857139</v>
      </c>
      <c r="G66" s="5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1"/>
        <v>43283.208333333328</v>
      </c>
      <c r="O66" s="13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2045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9">
        <f t="shared" ref="F67:F130" si="4">(E67/D67)*100</f>
        <v>236.14754098360655</v>
      </c>
      <c r="G67" s="5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5">(((L67/60)/60)/24)+DATE(1970,1,1)</f>
        <v>40570.25</v>
      </c>
      <c r="O67" s="13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2046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9">
        <f t="shared" si="4"/>
        <v>45.068965517241381</v>
      </c>
      <c r="G68" s="5" t="s">
        <v>14</v>
      </c>
      <c r="H68">
        <v>12</v>
      </c>
      <c r="I68" s="7">
        <f t="shared" ref="I68:I131" si="7">IFERROR(E68/H68,"0")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5"/>
        <v>42102.208333333328</v>
      </c>
      <c r="O68" s="13">
        <f t="shared" si="6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2046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9">
        <f t="shared" si="4"/>
        <v>162.38567493112947</v>
      </c>
      <c r="G69" s="5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5"/>
        <v>40203.25</v>
      </c>
      <c r="O69" s="13">
        <f t="shared" si="6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2051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9">
        <f t="shared" si="4"/>
        <v>254.52631578947367</v>
      </c>
      <c r="G70" s="5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5"/>
        <v>42943.208333333328</v>
      </c>
      <c r="O70" s="13">
        <f t="shared" si="6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2046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9">
        <f t="shared" si="4"/>
        <v>24.063291139240505</v>
      </c>
      <c r="G71" s="5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5"/>
        <v>40531.25</v>
      </c>
      <c r="O71" s="13">
        <f t="shared" si="6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2046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9">
        <f t="shared" si="4"/>
        <v>123.74140625000001</v>
      </c>
      <c r="G72" s="5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5"/>
        <v>40484.208333333336</v>
      </c>
      <c r="O72" s="13">
        <f t="shared" si="6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2046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9">
        <f t="shared" si="4"/>
        <v>108.06666666666666</v>
      </c>
      <c r="G73" s="5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5"/>
        <v>43799.25</v>
      </c>
      <c r="O73" s="13">
        <f t="shared" si="6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2046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9">
        <f t="shared" si="4"/>
        <v>670.33333333333326</v>
      </c>
      <c r="G74" s="5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5"/>
        <v>42186.208333333328</v>
      </c>
      <c r="O74" s="13">
        <f t="shared" si="6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2053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9">
        <f t="shared" si="4"/>
        <v>660.92857142857144</v>
      </c>
      <c r="G75" s="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5"/>
        <v>42701.25</v>
      </c>
      <c r="O75" s="13">
        <f t="shared" si="6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2059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9">
        <f t="shared" si="4"/>
        <v>122.46153846153847</v>
      </c>
      <c r="G76" s="5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5"/>
        <v>42456.208333333328</v>
      </c>
      <c r="O76" s="13">
        <f t="shared" si="6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2058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9">
        <f t="shared" si="4"/>
        <v>150.57731958762886</v>
      </c>
      <c r="G77" s="5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5"/>
        <v>43296.208333333328</v>
      </c>
      <c r="O77" s="13">
        <f t="shared" si="6"/>
        <v>43304.208333333328</v>
      </c>
      <c r="P77" t="b">
        <v>0</v>
      </c>
      <c r="Q77" t="b">
        <v>0</v>
      </c>
      <c r="R77" t="s">
        <v>122</v>
      </c>
      <c r="S77" t="s">
        <v>2040</v>
      </c>
      <c r="T77" t="s">
        <v>2043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9">
        <f t="shared" si="4"/>
        <v>78.106590724165997</v>
      </c>
      <c r="G78" s="5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5"/>
        <v>42027.25</v>
      </c>
      <c r="O78" s="13">
        <f t="shared" si="6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2046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9">
        <f t="shared" si="4"/>
        <v>46.94736842105263</v>
      </c>
      <c r="G79" s="5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5"/>
        <v>40448.208333333336</v>
      </c>
      <c r="O79" s="13">
        <f t="shared" si="6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2053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9">
        <f t="shared" si="4"/>
        <v>300.8</v>
      </c>
      <c r="G80" s="5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5"/>
        <v>43206.208333333328</v>
      </c>
      <c r="O80" s="13">
        <f t="shared" si="6"/>
        <v>43207.208333333328</v>
      </c>
      <c r="P80" t="b">
        <v>0</v>
      </c>
      <c r="Q80" t="b">
        <v>0</v>
      </c>
      <c r="R80" t="s">
        <v>206</v>
      </c>
      <c r="S80" t="s">
        <v>2038</v>
      </c>
      <c r="T80" t="s">
        <v>2060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9">
        <f t="shared" si="4"/>
        <v>69.598615916955026</v>
      </c>
      <c r="G81" s="5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5"/>
        <v>43267.208333333328</v>
      </c>
      <c r="O81" s="13">
        <f t="shared" si="6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2046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9">
        <f t="shared" si="4"/>
        <v>637.4545454545455</v>
      </c>
      <c r="G82" s="5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5"/>
        <v>42976.208333333328</v>
      </c>
      <c r="O82" s="13">
        <f t="shared" si="6"/>
        <v>43006.208333333328</v>
      </c>
      <c r="P82" t="b">
        <v>0</v>
      </c>
      <c r="Q82" t="b">
        <v>0</v>
      </c>
      <c r="R82" t="s">
        <v>89</v>
      </c>
      <c r="S82" t="s">
        <v>2039</v>
      </c>
      <c r="T82" t="s">
        <v>2054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9">
        <f t="shared" si="4"/>
        <v>225.33928571428569</v>
      </c>
      <c r="G83" s="5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5"/>
        <v>43062.25</v>
      </c>
      <c r="O83" s="13">
        <f t="shared" si="6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2044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9">
        <f t="shared" si="4"/>
        <v>1497.3000000000002</v>
      </c>
      <c r="G84" s="5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5"/>
        <v>43482.25</v>
      </c>
      <c r="O84" s="13">
        <f t="shared" si="6"/>
        <v>43489.25</v>
      </c>
      <c r="P84" t="b">
        <v>0</v>
      </c>
      <c r="Q84" t="b">
        <v>1</v>
      </c>
      <c r="R84" t="s">
        <v>89</v>
      </c>
      <c r="S84" t="s">
        <v>2039</v>
      </c>
      <c r="T84" t="s">
        <v>2054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9">
        <f t="shared" si="4"/>
        <v>37.590225563909776</v>
      </c>
      <c r="G85" s="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5"/>
        <v>42579.208333333328</v>
      </c>
      <c r="O85" s="13">
        <f t="shared" si="6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2048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9">
        <f t="shared" si="4"/>
        <v>132.36942675159236</v>
      </c>
      <c r="G86" s="5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5"/>
        <v>41118.208333333336</v>
      </c>
      <c r="O86" s="13">
        <f t="shared" si="6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2051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9">
        <f t="shared" si="4"/>
        <v>131.22448979591837</v>
      </c>
      <c r="G87" s="5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5"/>
        <v>40797.208333333336</v>
      </c>
      <c r="O87" s="13">
        <f t="shared" si="6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2050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9">
        <f t="shared" si="4"/>
        <v>167.63513513513513</v>
      </c>
      <c r="G88" s="5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5"/>
        <v>42128.208333333328</v>
      </c>
      <c r="O88" s="13">
        <f t="shared" si="6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2046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9">
        <f t="shared" si="4"/>
        <v>61.984886649874063</v>
      </c>
      <c r="G89" s="5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5"/>
        <v>40610.25</v>
      </c>
      <c r="O89" s="13">
        <f t="shared" si="6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2044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9">
        <f t="shared" si="4"/>
        <v>260.75</v>
      </c>
      <c r="G90" s="5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5"/>
        <v>42110.208333333328</v>
      </c>
      <c r="O90" s="13">
        <f t="shared" si="6"/>
        <v>42132.208333333328</v>
      </c>
      <c r="P90" t="b">
        <v>0</v>
      </c>
      <c r="Q90" t="b">
        <v>0</v>
      </c>
      <c r="R90" t="s">
        <v>206</v>
      </c>
      <c r="S90" t="s">
        <v>2038</v>
      </c>
      <c r="T90" t="s">
        <v>2060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9">
        <f t="shared" si="4"/>
        <v>252.58823529411765</v>
      </c>
      <c r="G91" s="5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5"/>
        <v>40283.208333333336</v>
      </c>
      <c r="O91" s="13">
        <f t="shared" si="6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2046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9">
        <f t="shared" si="4"/>
        <v>78.615384615384613</v>
      </c>
      <c r="G92" s="5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5"/>
        <v>42425.25</v>
      </c>
      <c r="O92" s="13">
        <f t="shared" si="6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2046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9">
        <f t="shared" si="4"/>
        <v>48.404406999351913</v>
      </c>
      <c r="G93" s="5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5"/>
        <v>42588.208333333328</v>
      </c>
      <c r="O93" s="13">
        <f t="shared" si="6"/>
        <v>42616.208333333328</v>
      </c>
      <c r="P93" t="b">
        <v>0</v>
      </c>
      <c r="Q93" t="b">
        <v>0</v>
      </c>
      <c r="R93" t="s">
        <v>206</v>
      </c>
      <c r="S93" t="s">
        <v>2038</v>
      </c>
      <c r="T93" t="s">
        <v>2060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9">
        <f t="shared" si="4"/>
        <v>258.875</v>
      </c>
      <c r="G94" s="5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5"/>
        <v>40352.208333333336</v>
      </c>
      <c r="O94" s="13">
        <f t="shared" si="6"/>
        <v>40353.208333333336</v>
      </c>
      <c r="P94" t="b">
        <v>0</v>
      </c>
      <c r="Q94" t="b">
        <v>1</v>
      </c>
      <c r="R94" t="s">
        <v>89</v>
      </c>
      <c r="S94" t="s">
        <v>2039</v>
      </c>
      <c r="T94" t="s">
        <v>2054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9">
        <f t="shared" si="4"/>
        <v>60.548713235294116</v>
      </c>
      <c r="G95" s="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5"/>
        <v>41202.208333333336</v>
      </c>
      <c r="O95" s="13">
        <f t="shared" si="6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2046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9">
        <f t="shared" si="4"/>
        <v>303.68965517241378</v>
      </c>
      <c r="G96" s="5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5"/>
        <v>43562.208333333328</v>
      </c>
      <c r="O96" s="13">
        <f t="shared" si="6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2045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9">
        <f t="shared" si="4"/>
        <v>112.99999999999999</v>
      </c>
      <c r="G97" s="5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5"/>
        <v>43752.208333333328</v>
      </c>
      <c r="O97" s="13">
        <f t="shared" si="6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2047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9">
        <f t="shared" si="4"/>
        <v>217.37876614060258</v>
      </c>
      <c r="G98" s="5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5"/>
        <v>40612.25</v>
      </c>
      <c r="O98" s="13">
        <f t="shared" si="6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2046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9">
        <f t="shared" si="4"/>
        <v>926.69230769230762</v>
      </c>
      <c r="G99" s="5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5"/>
        <v>42180.208333333328</v>
      </c>
      <c r="O99" s="13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2042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9">
        <f t="shared" si="4"/>
        <v>33.692229038854805</v>
      </c>
      <c r="G100" s="5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5"/>
        <v>42212.208333333328</v>
      </c>
      <c r="O100" s="13">
        <f t="shared" si="6"/>
        <v>42216.208333333328</v>
      </c>
      <c r="P100" t="b">
        <v>0</v>
      </c>
      <c r="Q100" t="b">
        <v>0</v>
      </c>
      <c r="R100" t="s">
        <v>89</v>
      </c>
      <c r="S100" t="s">
        <v>2039</v>
      </c>
      <c r="T100" t="s">
        <v>2054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9">
        <f t="shared" si="4"/>
        <v>196.7236842105263</v>
      </c>
      <c r="G101" s="5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5"/>
        <v>41968.25</v>
      </c>
      <c r="O101" s="13">
        <f t="shared" si="6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2046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9">
        <f t="shared" si="4"/>
        <v>1</v>
      </c>
      <c r="G102" s="5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5"/>
        <v>40835.208333333336</v>
      </c>
      <c r="O102" s="13">
        <f t="shared" si="6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2046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9">
        <f t="shared" si="4"/>
        <v>1021.4444444444445</v>
      </c>
      <c r="G103" s="5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5"/>
        <v>42056.25</v>
      </c>
      <c r="O103" s="13">
        <f t="shared" si="6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2048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9">
        <f t="shared" si="4"/>
        <v>281.67567567567568</v>
      </c>
      <c r="G104" s="5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5"/>
        <v>43234.208333333328</v>
      </c>
      <c r="O104" s="13">
        <f t="shared" si="6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2051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9">
        <f t="shared" si="4"/>
        <v>24.610000000000003</v>
      </c>
      <c r="G105" s="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5"/>
        <v>40475.208333333336</v>
      </c>
      <c r="O105" s="13">
        <f t="shared" si="6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2048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9">
        <f t="shared" si="4"/>
        <v>143.14010067114094</v>
      </c>
      <c r="G106" s="5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5"/>
        <v>42878.208333333328</v>
      </c>
      <c r="O106" s="13">
        <f t="shared" si="6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2050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9">
        <f t="shared" si="4"/>
        <v>144.54411764705884</v>
      </c>
      <c r="G107" s="5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5"/>
        <v>41366.208333333336</v>
      </c>
      <c r="O107" s="13">
        <f t="shared" si="6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2045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9">
        <f t="shared" si="4"/>
        <v>359.12820512820514</v>
      </c>
      <c r="G108" s="5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5"/>
        <v>43716.208333333328</v>
      </c>
      <c r="O108" s="13">
        <f t="shared" si="6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2046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9">
        <f t="shared" si="4"/>
        <v>186.48571428571427</v>
      </c>
      <c r="G109" s="5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5"/>
        <v>43213.208333333328</v>
      </c>
      <c r="O109" s="13">
        <f t="shared" si="6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2046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9">
        <f t="shared" si="4"/>
        <v>595.26666666666665</v>
      </c>
      <c r="G110" s="5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5"/>
        <v>41005.208333333336</v>
      </c>
      <c r="O110" s="13">
        <f t="shared" si="6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2047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9">
        <f t="shared" si="4"/>
        <v>59.21153846153846</v>
      </c>
      <c r="G111" s="5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5"/>
        <v>41651.25</v>
      </c>
      <c r="O111" s="13">
        <f t="shared" si="6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2061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9">
        <f t="shared" si="4"/>
        <v>14.962780898876405</v>
      </c>
      <c r="G112" s="5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5"/>
        <v>43354.208333333328</v>
      </c>
      <c r="O112" s="13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2042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9">
        <f t="shared" si="4"/>
        <v>119.95602605863192</v>
      </c>
      <c r="G113" s="5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5"/>
        <v>41174.208333333336</v>
      </c>
      <c r="O113" s="13">
        <f t="shared" si="6"/>
        <v>41180.208333333336</v>
      </c>
      <c r="P113" t="b">
        <v>0</v>
      </c>
      <c r="Q113" t="b">
        <v>0</v>
      </c>
      <c r="R113" t="s">
        <v>133</v>
      </c>
      <c r="S113" t="s">
        <v>2038</v>
      </c>
      <c r="T113" t="s">
        <v>2057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9">
        <f t="shared" si="4"/>
        <v>268.82978723404256</v>
      </c>
      <c r="G114" s="5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5"/>
        <v>41875.208333333336</v>
      </c>
      <c r="O114" s="13">
        <f t="shared" si="6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2045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9">
        <f t="shared" si="4"/>
        <v>376.87878787878788</v>
      </c>
      <c r="G115" s="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5"/>
        <v>42990.208333333328</v>
      </c>
      <c r="O115" s="13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2042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9">
        <f t="shared" si="4"/>
        <v>727.15789473684208</v>
      </c>
      <c r="G116" s="5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5"/>
        <v>43564.208333333328</v>
      </c>
      <c r="O116" s="13">
        <f t="shared" si="6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2051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9">
        <f t="shared" si="4"/>
        <v>87.211757648470297</v>
      </c>
      <c r="G117" s="5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5"/>
        <v>43056.25</v>
      </c>
      <c r="O117" s="13">
        <f t="shared" si="6"/>
        <v>43091.25</v>
      </c>
      <c r="P117" t="b">
        <v>0</v>
      </c>
      <c r="Q117" t="b">
        <v>0</v>
      </c>
      <c r="R117" t="s">
        <v>119</v>
      </c>
      <c r="S117" t="s">
        <v>2038</v>
      </c>
      <c r="T117" t="s">
        <v>2056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9">
        <f t="shared" si="4"/>
        <v>88</v>
      </c>
      <c r="G118" s="5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5"/>
        <v>42265.208333333328</v>
      </c>
      <c r="O118" s="13">
        <f t="shared" si="6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2046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9">
        <f t="shared" si="4"/>
        <v>173.9387755102041</v>
      </c>
      <c r="G119" s="5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5"/>
        <v>40808.208333333336</v>
      </c>
      <c r="O119" s="13">
        <f t="shared" si="6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2061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9">
        <f t="shared" si="4"/>
        <v>117.61111111111111</v>
      </c>
      <c r="G120" s="5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5"/>
        <v>41665.25</v>
      </c>
      <c r="O120" s="13">
        <f t="shared" si="6"/>
        <v>41671.25</v>
      </c>
      <c r="P120" t="b">
        <v>0</v>
      </c>
      <c r="Q120" t="b">
        <v>0</v>
      </c>
      <c r="R120" t="s">
        <v>122</v>
      </c>
      <c r="S120" t="s">
        <v>2040</v>
      </c>
      <c r="T120" t="s">
        <v>2043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9">
        <f t="shared" si="4"/>
        <v>214.96</v>
      </c>
      <c r="G121" s="5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5"/>
        <v>41806.208333333336</v>
      </c>
      <c r="O121" s="13">
        <f t="shared" si="6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2047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9">
        <f t="shared" si="4"/>
        <v>149.49667110519306</v>
      </c>
      <c r="G122" s="5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5"/>
        <v>42111.208333333328</v>
      </c>
      <c r="O122" s="13">
        <f t="shared" si="6"/>
        <v>42115.208333333328</v>
      </c>
      <c r="P122" t="b">
        <v>0</v>
      </c>
      <c r="Q122" t="b">
        <v>1</v>
      </c>
      <c r="R122" t="s">
        <v>292</v>
      </c>
      <c r="S122" t="s">
        <v>2039</v>
      </c>
      <c r="T122" t="s">
        <v>2062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9">
        <f t="shared" si="4"/>
        <v>219.33995584988963</v>
      </c>
      <c r="G123" s="5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5"/>
        <v>41917.208333333336</v>
      </c>
      <c r="O123" s="13">
        <f t="shared" si="6"/>
        <v>41930.208333333336</v>
      </c>
      <c r="P123" t="b">
        <v>0</v>
      </c>
      <c r="Q123" t="b">
        <v>0</v>
      </c>
      <c r="R123" t="s">
        <v>89</v>
      </c>
      <c r="S123" t="s">
        <v>2039</v>
      </c>
      <c r="T123" t="s">
        <v>2054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9">
        <f t="shared" si="4"/>
        <v>64.367690058479525</v>
      </c>
      <c r="G124" s="5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5"/>
        <v>41970.25</v>
      </c>
      <c r="O124" s="13">
        <f t="shared" si="6"/>
        <v>41997.25</v>
      </c>
      <c r="P124" t="b">
        <v>0</v>
      </c>
      <c r="Q124" t="b">
        <v>0</v>
      </c>
      <c r="R124" t="s">
        <v>119</v>
      </c>
      <c r="S124" t="s">
        <v>2038</v>
      </c>
      <c r="T124" t="s">
        <v>2056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9">
        <f t="shared" si="4"/>
        <v>18.622397298818232</v>
      </c>
      <c r="G125" s="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5"/>
        <v>42332.25</v>
      </c>
      <c r="O125" s="13">
        <f t="shared" si="6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2046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9">
        <f t="shared" si="4"/>
        <v>367.76923076923077</v>
      </c>
      <c r="G126" s="5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5"/>
        <v>43598.208333333328</v>
      </c>
      <c r="O126" s="13">
        <f t="shared" si="6"/>
        <v>43651.208333333328</v>
      </c>
      <c r="P126" t="b">
        <v>0</v>
      </c>
      <c r="Q126" t="b">
        <v>0</v>
      </c>
      <c r="R126" t="s">
        <v>122</v>
      </c>
      <c r="S126" t="s">
        <v>2040</v>
      </c>
      <c r="T126" t="s">
        <v>2043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9">
        <f t="shared" si="4"/>
        <v>159.90566037735849</v>
      </c>
      <c r="G127" s="5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5"/>
        <v>43362.208333333328</v>
      </c>
      <c r="O127" s="13">
        <f t="shared" si="6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2046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9">
        <f t="shared" si="4"/>
        <v>38.633185349611544</v>
      </c>
      <c r="G128" s="5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5"/>
        <v>42596.208333333328</v>
      </c>
      <c r="O128" s="13">
        <f t="shared" si="6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2046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9">
        <f t="shared" si="4"/>
        <v>51.42151162790698</v>
      </c>
      <c r="G129" s="5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5"/>
        <v>40310.208333333336</v>
      </c>
      <c r="O129" s="13">
        <f t="shared" si="6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2046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9">
        <f t="shared" si="4"/>
        <v>60.334277620396605</v>
      </c>
      <c r="G130" s="5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5"/>
        <v>40417.208333333336</v>
      </c>
      <c r="O130" s="13">
        <f t="shared" si="6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2044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9">
        <f t="shared" ref="F131:F194" si="8">(E131/D131)*100</f>
        <v>3.202693602693603</v>
      </c>
      <c r="G131" s="5" t="s">
        <v>74</v>
      </c>
      <c r="H131">
        <v>55</v>
      </c>
      <c r="I131" s="7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9">(((L131/60)/60)/24)+DATE(1970,1,1)</f>
        <v>42038.25</v>
      </c>
      <c r="O131" s="13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2042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9">
        <f t="shared" si="8"/>
        <v>155.46875</v>
      </c>
      <c r="G132" s="5" t="s">
        <v>20</v>
      </c>
      <c r="H132">
        <v>533</v>
      </c>
      <c r="I132" s="7">
        <f t="shared" ref="I132:I195" si="11">IFERROR(E132/H132,"0")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9"/>
        <v>40842.208333333336</v>
      </c>
      <c r="O132" s="13">
        <f t="shared" si="10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2049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9">
        <f t="shared" si="8"/>
        <v>100.85974499089254</v>
      </c>
      <c r="G133" s="5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9"/>
        <v>41607.25</v>
      </c>
      <c r="O133" s="13">
        <f t="shared" si="10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2045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9">
        <f t="shared" si="8"/>
        <v>116.18181818181819</v>
      </c>
      <c r="G134" s="5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9"/>
        <v>43112.25</v>
      </c>
      <c r="O134" s="13">
        <f t="shared" si="10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2046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9">
        <f t="shared" si="8"/>
        <v>310.77777777777777</v>
      </c>
      <c r="G135" s="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9"/>
        <v>40767.208333333336</v>
      </c>
      <c r="O135" s="13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2063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9">
        <f t="shared" si="8"/>
        <v>89.73668341708543</v>
      </c>
      <c r="G136" s="5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9"/>
        <v>40713.208333333336</v>
      </c>
      <c r="O136" s="13">
        <f t="shared" si="10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2047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9">
        <f t="shared" si="8"/>
        <v>71.27272727272728</v>
      </c>
      <c r="G137" s="5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9"/>
        <v>41340.25</v>
      </c>
      <c r="O137" s="13">
        <f t="shared" si="10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2046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9">
        <f t="shared" si="8"/>
        <v>3.2862318840579712</v>
      </c>
      <c r="G138" s="5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9"/>
        <v>41797.208333333336</v>
      </c>
      <c r="O138" s="13">
        <f t="shared" si="10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2049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9">
        <f t="shared" si="8"/>
        <v>261.77777777777777</v>
      </c>
      <c r="G139" s="5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9"/>
        <v>40457.208333333336</v>
      </c>
      <c r="O139" s="13">
        <f t="shared" si="10"/>
        <v>40463.208333333336</v>
      </c>
      <c r="P139" t="b">
        <v>0</v>
      </c>
      <c r="Q139" t="b">
        <v>0</v>
      </c>
      <c r="R139" t="s">
        <v>68</v>
      </c>
      <c r="S139" t="s">
        <v>2038</v>
      </c>
      <c r="T139" t="s">
        <v>2052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9">
        <f t="shared" si="8"/>
        <v>96</v>
      </c>
      <c r="G140" s="5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9"/>
        <v>41180.208333333336</v>
      </c>
      <c r="O140" s="13">
        <f t="shared" si="10"/>
        <v>41186.208333333336</v>
      </c>
      <c r="P140" t="b">
        <v>0</v>
      </c>
      <c r="Q140" t="b">
        <v>0</v>
      </c>
      <c r="R140" t="s">
        <v>292</v>
      </c>
      <c r="S140" t="s">
        <v>2039</v>
      </c>
      <c r="T140" t="s">
        <v>2062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9">
        <f t="shared" si="8"/>
        <v>20.896851248642779</v>
      </c>
      <c r="G141" s="5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9"/>
        <v>42115.208333333328</v>
      </c>
      <c r="O141" s="13">
        <f t="shared" si="10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2051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9">
        <f t="shared" si="8"/>
        <v>223.16363636363636</v>
      </c>
      <c r="G142" s="5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9"/>
        <v>43156.25</v>
      </c>
      <c r="O142" s="13">
        <f t="shared" si="10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2047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9">
        <f t="shared" si="8"/>
        <v>101.59097978227061</v>
      </c>
      <c r="G143" s="5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9"/>
        <v>42167.208333333328</v>
      </c>
      <c r="O143" s="13">
        <f t="shared" si="10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2045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9">
        <f t="shared" si="8"/>
        <v>230.03999999999996</v>
      </c>
      <c r="G144" s="5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9"/>
        <v>41005.208333333336</v>
      </c>
      <c r="O144" s="13">
        <f t="shared" si="10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2045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9">
        <f t="shared" si="8"/>
        <v>135.59259259259261</v>
      </c>
      <c r="G145" s="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9"/>
        <v>40357.208333333336</v>
      </c>
      <c r="O145" s="13">
        <f t="shared" si="10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2050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9">
        <f t="shared" si="8"/>
        <v>129.1</v>
      </c>
      <c r="G146" s="5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9"/>
        <v>43633.208333333328</v>
      </c>
      <c r="O146" s="13">
        <f t="shared" si="10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2046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9">
        <f t="shared" si="8"/>
        <v>236.512</v>
      </c>
      <c r="G147" s="5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9"/>
        <v>41889.208333333336</v>
      </c>
      <c r="O147" s="13">
        <f t="shared" si="10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2051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9">
        <f t="shared" si="8"/>
        <v>17.25</v>
      </c>
      <c r="G148" s="5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9"/>
        <v>40855.25</v>
      </c>
      <c r="O148" s="13">
        <f t="shared" si="10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2046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9">
        <f t="shared" si="8"/>
        <v>112.49397590361446</v>
      </c>
      <c r="G149" s="5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9"/>
        <v>42534.208333333328</v>
      </c>
      <c r="O149" s="13">
        <f t="shared" si="10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2046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9">
        <f t="shared" si="8"/>
        <v>121.02150537634408</v>
      </c>
      <c r="G150" s="5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9"/>
        <v>42941.208333333328</v>
      </c>
      <c r="O150" s="13">
        <f t="shared" si="10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2051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9">
        <f t="shared" si="8"/>
        <v>219.87096774193549</v>
      </c>
      <c r="G151" s="5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9"/>
        <v>41275.25</v>
      </c>
      <c r="O151" s="13">
        <f t="shared" si="10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2050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9">
        <f t="shared" si="8"/>
        <v>1</v>
      </c>
      <c r="G152" s="5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9"/>
        <v>43450.25</v>
      </c>
      <c r="O152" s="13">
        <f t="shared" si="10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2044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9">
        <f t="shared" si="8"/>
        <v>64.166909620991248</v>
      </c>
      <c r="G153" s="5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9"/>
        <v>41799.208333333336</v>
      </c>
      <c r="O153" s="13">
        <f t="shared" si="10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2048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9">
        <f t="shared" si="8"/>
        <v>423.06746987951806</v>
      </c>
      <c r="G154" s="5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9"/>
        <v>42783.25</v>
      </c>
      <c r="O154" s="13">
        <f t="shared" si="10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2050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9">
        <f t="shared" si="8"/>
        <v>92.984160506863773</v>
      </c>
      <c r="G155" s="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9"/>
        <v>41201.208333333336</v>
      </c>
      <c r="O155" s="13">
        <f t="shared" si="10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2046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9">
        <f t="shared" si="8"/>
        <v>58.756567425569173</v>
      </c>
      <c r="G156" s="5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9"/>
        <v>42502.208333333328</v>
      </c>
      <c r="O156" s="13">
        <f t="shared" si="10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2050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9">
        <f t="shared" si="8"/>
        <v>65.022222222222226</v>
      </c>
      <c r="G157" s="5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9"/>
        <v>40262.208333333336</v>
      </c>
      <c r="O157" s="13">
        <f t="shared" si="10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2046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9">
        <f t="shared" si="8"/>
        <v>73.939560439560438</v>
      </c>
      <c r="G158" s="5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9"/>
        <v>43743.208333333328</v>
      </c>
      <c r="O158" s="13">
        <f t="shared" si="10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2044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9">
        <f t="shared" si="8"/>
        <v>52.666666666666664</v>
      </c>
      <c r="G159" s="5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9"/>
        <v>41638.25</v>
      </c>
      <c r="O159" s="13">
        <f t="shared" si="10"/>
        <v>41650.25</v>
      </c>
      <c r="P159" t="b">
        <v>0</v>
      </c>
      <c r="Q159" t="b">
        <v>0</v>
      </c>
      <c r="R159" t="s">
        <v>122</v>
      </c>
      <c r="S159" t="s">
        <v>2040</v>
      </c>
      <c r="T159" t="s">
        <v>2043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9">
        <f t="shared" si="8"/>
        <v>220.95238095238096</v>
      </c>
      <c r="G160" s="5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9"/>
        <v>42346.25</v>
      </c>
      <c r="O160" s="13">
        <f t="shared" si="10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2044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9">
        <f t="shared" si="8"/>
        <v>100.01150627615063</v>
      </c>
      <c r="G161" s="5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9"/>
        <v>43551.208333333328</v>
      </c>
      <c r="O161" s="13">
        <f t="shared" si="10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2046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9">
        <f t="shared" si="8"/>
        <v>162.3125</v>
      </c>
      <c r="G162" s="5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9"/>
        <v>43582.208333333328</v>
      </c>
      <c r="O162" s="13">
        <f t="shared" si="10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2051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9">
        <f t="shared" si="8"/>
        <v>78.181818181818187</v>
      </c>
      <c r="G163" s="5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9"/>
        <v>42270.208333333328</v>
      </c>
      <c r="O163" s="13">
        <f t="shared" si="10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2045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9">
        <f t="shared" si="8"/>
        <v>149.73770491803279</v>
      </c>
      <c r="G164" s="5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9"/>
        <v>43442.25</v>
      </c>
      <c r="O164" s="13">
        <f t="shared" si="10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2044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9">
        <f t="shared" si="8"/>
        <v>253.25714285714284</v>
      </c>
      <c r="G165" s="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9"/>
        <v>43028.208333333328</v>
      </c>
      <c r="O165" s="13">
        <f t="shared" si="10"/>
        <v>43077.25</v>
      </c>
      <c r="P165" t="b">
        <v>0</v>
      </c>
      <c r="Q165" t="b">
        <v>1</v>
      </c>
      <c r="R165" t="s">
        <v>122</v>
      </c>
      <c r="S165" t="s">
        <v>2040</v>
      </c>
      <c r="T165" t="s">
        <v>2043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9">
        <f t="shared" si="8"/>
        <v>100.16943521594683</v>
      </c>
      <c r="G166" s="5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9"/>
        <v>43016.208333333328</v>
      </c>
      <c r="O166" s="13">
        <f t="shared" si="10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2046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9">
        <f t="shared" si="8"/>
        <v>121.99004424778761</v>
      </c>
      <c r="G167" s="5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9"/>
        <v>42948.208333333328</v>
      </c>
      <c r="O167" s="13">
        <f t="shared" si="10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2045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9">
        <f t="shared" si="8"/>
        <v>137.13265306122449</v>
      </c>
      <c r="G168" s="5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9"/>
        <v>40534.25</v>
      </c>
      <c r="O168" s="13">
        <f t="shared" si="10"/>
        <v>40538.25</v>
      </c>
      <c r="P168" t="b">
        <v>0</v>
      </c>
      <c r="Q168" t="b">
        <v>0</v>
      </c>
      <c r="R168" t="s">
        <v>122</v>
      </c>
      <c r="S168" t="s">
        <v>2040</v>
      </c>
      <c r="T168" t="s">
        <v>2043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9">
        <f t="shared" si="8"/>
        <v>415.53846153846149</v>
      </c>
      <c r="G169" s="5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9"/>
        <v>41435.208333333336</v>
      </c>
      <c r="O169" s="13">
        <f t="shared" si="10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2046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9">
        <f t="shared" si="8"/>
        <v>31.30913348946136</v>
      </c>
      <c r="G170" s="5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9"/>
        <v>43518.25</v>
      </c>
      <c r="O170" s="13">
        <f t="shared" si="10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2050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9">
        <f t="shared" si="8"/>
        <v>424.08154506437768</v>
      </c>
      <c r="G171" s="5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9"/>
        <v>41077.208333333336</v>
      </c>
      <c r="O171" s="13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2055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9">
        <f t="shared" si="8"/>
        <v>2.93886230728336</v>
      </c>
      <c r="G172" s="5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9"/>
        <v>42950.208333333328</v>
      </c>
      <c r="O172" s="13">
        <f t="shared" si="10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2050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9">
        <f t="shared" si="8"/>
        <v>10.63265306122449</v>
      </c>
      <c r="G173" s="5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9"/>
        <v>41718.208333333336</v>
      </c>
      <c r="O173" s="13">
        <f t="shared" si="10"/>
        <v>41740.208333333336</v>
      </c>
      <c r="P173" t="b">
        <v>0</v>
      </c>
      <c r="Q173" t="b">
        <v>0</v>
      </c>
      <c r="R173" t="s">
        <v>206</v>
      </c>
      <c r="S173" t="s">
        <v>2038</v>
      </c>
      <c r="T173" t="s">
        <v>2060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9">
        <f t="shared" si="8"/>
        <v>82.875</v>
      </c>
      <c r="G174" s="5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9"/>
        <v>41839.208333333336</v>
      </c>
      <c r="O174" s="13">
        <f t="shared" si="10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2047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9">
        <f t="shared" si="8"/>
        <v>163.01447776628748</v>
      </c>
      <c r="G175" s="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9"/>
        <v>41412.208333333336</v>
      </c>
      <c r="O175" s="13">
        <f t="shared" si="10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2046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9">
        <f t="shared" si="8"/>
        <v>894.66666666666674</v>
      </c>
      <c r="G176" s="5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9"/>
        <v>42282.208333333328</v>
      </c>
      <c r="O176" s="13">
        <f t="shared" si="10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2051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9">
        <f t="shared" si="8"/>
        <v>26.191501103752756</v>
      </c>
      <c r="G177" s="5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9"/>
        <v>42613.208333333328</v>
      </c>
      <c r="O177" s="13">
        <f t="shared" si="10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2046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9">
        <f t="shared" si="8"/>
        <v>74.834782608695647</v>
      </c>
      <c r="G178" s="5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9"/>
        <v>42616.208333333328</v>
      </c>
      <c r="O178" s="13">
        <f t="shared" si="10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2046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9">
        <f t="shared" si="8"/>
        <v>416.47680412371136</v>
      </c>
      <c r="G179" s="5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9"/>
        <v>40497.25</v>
      </c>
      <c r="O179" s="13">
        <f t="shared" si="10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2046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9">
        <f t="shared" si="8"/>
        <v>96.208333333333329</v>
      </c>
      <c r="G180" s="5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9"/>
        <v>42999.208333333328</v>
      </c>
      <c r="O180" s="13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2042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9">
        <f t="shared" si="8"/>
        <v>357.71910112359546</v>
      </c>
      <c r="G181" s="5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9"/>
        <v>41350.208333333336</v>
      </c>
      <c r="O181" s="13">
        <f t="shared" si="10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2046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9">
        <f t="shared" si="8"/>
        <v>308.45714285714286</v>
      </c>
      <c r="G182" s="5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9"/>
        <v>40259.208333333336</v>
      </c>
      <c r="O182" s="13">
        <f t="shared" si="10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2051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9">
        <f t="shared" si="8"/>
        <v>61.802325581395344</v>
      </c>
      <c r="G183" s="5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9"/>
        <v>43012.208333333328</v>
      </c>
      <c r="O183" s="13">
        <f t="shared" si="10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2045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9">
        <f t="shared" si="8"/>
        <v>722.32472324723244</v>
      </c>
      <c r="G184" s="5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9"/>
        <v>43631.208333333328</v>
      </c>
      <c r="O184" s="13">
        <f t="shared" si="10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2046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9">
        <f t="shared" si="8"/>
        <v>69.117647058823522</v>
      </c>
      <c r="G185" s="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9"/>
        <v>40430.208333333336</v>
      </c>
      <c r="O185" s="13">
        <f t="shared" si="10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2044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9">
        <f t="shared" si="8"/>
        <v>293.05555555555554</v>
      </c>
      <c r="G186" s="5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9"/>
        <v>43588.208333333328</v>
      </c>
      <c r="O186" s="13">
        <f t="shared" si="10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2046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9">
        <f t="shared" si="8"/>
        <v>71.8</v>
      </c>
      <c r="G187" s="5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9"/>
        <v>43233.208333333328</v>
      </c>
      <c r="O187" s="13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2061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9">
        <f t="shared" si="8"/>
        <v>31.934684684684683</v>
      </c>
      <c r="G188" s="5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9"/>
        <v>41782.208333333336</v>
      </c>
      <c r="O188" s="13">
        <f t="shared" si="10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2046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9">
        <f t="shared" si="8"/>
        <v>229.87375415282392</v>
      </c>
      <c r="G189" s="5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9"/>
        <v>41328.25</v>
      </c>
      <c r="O189" s="13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2055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9">
        <f t="shared" si="8"/>
        <v>32.012195121951223</v>
      </c>
      <c r="G190" s="5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9"/>
        <v>41975.25</v>
      </c>
      <c r="O190" s="13">
        <f t="shared" si="10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2046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9">
        <f t="shared" si="8"/>
        <v>23.525352848928385</v>
      </c>
      <c r="G191" s="5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9"/>
        <v>42433.25</v>
      </c>
      <c r="O191" s="13">
        <f t="shared" si="10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2046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9">
        <f t="shared" si="8"/>
        <v>68.594594594594597</v>
      </c>
      <c r="G192" s="5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9"/>
        <v>41429.208333333336</v>
      </c>
      <c r="O192" s="13">
        <f t="shared" si="10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2046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9">
        <f t="shared" si="8"/>
        <v>37.952380952380956</v>
      </c>
      <c r="G193" s="5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9"/>
        <v>43536.208333333328</v>
      </c>
      <c r="O193" s="13">
        <f t="shared" si="10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2046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9">
        <f t="shared" si="8"/>
        <v>19.992957746478872</v>
      </c>
      <c r="G194" s="5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9"/>
        <v>41817.208333333336</v>
      </c>
      <c r="O194" s="13">
        <f t="shared" si="10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2044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9">
        <f t="shared" ref="F195:F258" si="12">(E195/D195)*100</f>
        <v>45.636363636363633</v>
      </c>
      <c r="G195" s="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13">(((L195/60)/60)/24)+DATE(1970,1,1)</f>
        <v>43198.208333333328</v>
      </c>
      <c r="O195" s="13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2050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9">
        <f t="shared" si="12"/>
        <v>122.7605633802817</v>
      </c>
      <c r="G196" s="5" t="s">
        <v>20</v>
      </c>
      <c r="H196">
        <v>126</v>
      </c>
      <c r="I196" s="7">
        <f t="shared" ref="I196:I259" si="15">IFERROR(E196/H196,"0")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3"/>
        <v>42261.208333333328</v>
      </c>
      <c r="O196" s="13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2058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9">
        <f t="shared" si="12"/>
        <v>361.75316455696202</v>
      </c>
      <c r="G197" s="5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3"/>
        <v>43310.208333333328</v>
      </c>
      <c r="O197" s="13">
        <f t="shared" si="14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2048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9">
        <f t="shared" si="12"/>
        <v>63.146341463414636</v>
      </c>
      <c r="G198" s="5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3"/>
        <v>42616.208333333328</v>
      </c>
      <c r="O198" s="13">
        <f t="shared" si="14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2051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9">
        <f t="shared" si="12"/>
        <v>298.20475319926874</v>
      </c>
      <c r="G199" s="5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3"/>
        <v>42909.208333333328</v>
      </c>
      <c r="O199" s="13">
        <f t="shared" si="14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2049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9">
        <f t="shared" si="12"/>
        <v>9.5585443037974684</v>
      </c>
      <c r="G200" s="5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3"/>
        <v>40396.208333333336</v>
      </c>
      <c r="O200" s="13">
        <f t="shared" si="1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2048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9">
        <f t="shared" si="12"/>
        <v>53.777777777777779</v>
      </c>
      <c r="G201" s="5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3"/>
        <v>42192.208333333328</v>
      </c>
      <c r="O201" s="13">
        <f t="shared" si="1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2044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9">
        <f t="shared" si="12"/>
        <v>2</v>
      </c>
      <c r="G202" s="5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3"/>
        <v>40262.208333333336</v>
      </c>
      <c r="O202" s="13">
        <f t="shared" si="14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2046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9">
        <f t="shared" si="12"/>
        <v>681.19047619047615</v>
      </c>
      <c r="G203" s="5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3"/>
        <v>41845.208333333336</v>
      </c>
      <c r="O203" s="13">
        <f t="shared" si="14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2045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9">
        <f t="shared" si="12"/>
        <v>78.831325301204828</v>
      </c>
      <c r="G204" s="5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3"/>
        <v>40818.208333333336</v>
      </c>
      <c r="O204" s="13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2042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9">
        <f t="shared" si="12"/>
        <v>134.40792216817235</v>
      </c>
      <c r="G205" s="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3"/>
        <v>42752.25</v>
      </c>
      <c r="O205" s="13">
        <f t="shared" si="14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2046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9">
        <f t="shared" si="12"/>
        <v>3.3719999999999999</v>
      </c>
      <c r="G206" s="5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3"/>
        <v>40636.208333333336</v>
      </c>
      <c r="O206" s="13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2059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9">
        <f t="shared" si="12"/>
        <v>431.84615384615387</v>
      </c>
      <c r="G207" s="5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3"/>
        <v>43390.208333333328</v>
      </c>
      <c r="O207" s="13">
        <f t="shared" si="14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2046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9">
        <f t="shared" si="12"/>
        <v>38.844444444444441</v>
      </c>
      <c r="G208" s="5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3"/>
        <v>40236.25</v>
      </c>
      <c r="O208" s="13">
        <f t="shared" si="14"/>
        <v>40245.25</v>
      </c>
      <c r="P208" t="b">
        <v>0</v>
      </c>
      <c r="Q208" t="b">
        <v>0</v>
      </c>
      <c r="R208" t="s">
        <v>119</v>
      </c>
      <c r="S208" t="s">
        <v>2038</v>
      </c>
      <c r="T208" t="s">
        <v>2056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9">
        <f t="shared" si="12"/>
        <v>425.7</v>
      </c>
      <c r="G209" s="5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3"/>
        <v>43340.208333333328</v>
      </c>
      <c r="O209" s="13">
        <f t="shared" si="14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2044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9">
        <f t="shared" si="12"/>
        <v>101.12239715591672</v>
      </c>
      <c r="G210" s="5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3"/>
        <v>43048.25</v>
      </c>
      <c r="O210" s="13">
        <f t="shared" si="14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2047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9">
        <f t="shared" si="12"/>
        <v>21.188688946015425</v>
      </c>
      <c r="G211" s="5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3"/>
        <v>42496.208333333328</v>
      </c>
      <c r="O211" s="13">
        <f t="shared" si="14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2047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9">
        <f t="shared" si="12"/>
        <v>67.425531914893625</v>
      </c>
      <c r="G212" s="5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3"/>
        <v>42797.25</v>
      </c>
      <c r="O212" s="13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2064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9">
        <f t="shared" si="12"/>
        <v>94.923371647509583</v>
      </c>
      <c r="G213" s="5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3"/>
        <v>41513.208333333336</v>
      </c>
      <c r="O213" s="13">
        <f t="shared" si="14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2046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9">
        <f t="shared" si="12"/>
        <v>151.85185185185185</v>
      </c>
      <c r="G214" s="5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3"/>
        <v>43814.25</v>
      </c>
      <c r="O214" s="13">
        <f t="shared" si="14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2046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9">
        <f t="shared" si="12"/>
        <v>195.16382252559728</v>
      </c>
      <c r="G215" s="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3"/>
        <v>40488.208333333336</v>
      </c>
      <c r="O215" s="13">
        <f t="shared" si="14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2050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9">
        <f t="shared" si="12"/>
        <v>1023.1428571428571</v>
      </c>
      <c r="G216" s="5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3"/>
        <v>40409.208333333336</v>
      </c>
      <c r="O216" s="13">
        <f t="shared" si="14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2044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9">
        <f t="shared" si="12"/>
        <v>3.841836734693878</v>
      </c>
      <c r="G217" s="5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3"/>
        <v>43509.25</v>
      </c>
      <c r="O217" s="13">
        <f t="shared" si="14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2046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9">
        <f t="shared" si="12"/>
        <v>155.07066557107643</v>
      </c>
      <c r="G218" s="5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3"/>
        <v>40869.25</v>
      </c>
      <c r="O218" s="13">
        <f t="shared" si="14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2046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9">
        <f t="shared" si="12"/>
        <v>44.753477588871718</v>
      </c>
      <c r="G219" s="5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3"/>
        <v>43583.208333333328</v>
      </c>
      <c r="O219" s="13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2064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9">
        <f t="shared" si="12"/>
        <v>215.94736842105263</v>
      </c>
      <c r="G220" s="5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3"/>
        <v>40858.25</v>
      </c>
      <c r="O220" s="13">
        <f t="shared" si="14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2055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9">
        <f t="shared" si="12"/>
        <v>332.12709832134288</v>
      </c>
      <c r="G221" s="5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3"/>
        <v>41137.208333333336</v>
      </c>
      <c r="O221" s="13">
        <f t="shared" si="14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2053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9">
        <f t="shared" si="12"/>
        <v>8.4430379746835449</v>
      </c>
      <c r="G222" s="5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3"/>
        <v>40725.208333333336</v>
      </c>
      <c r="O222" s="13">
        <f t="shared" si="14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2046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9">
        <f t="shared" si="12"/>
        <v>98.625514403292186</v>
      </c>
      <c r="G223" s="5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3"/>
        <v>41081.208333333336</v>
      </c>
      <c r="O223" s="13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2042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9">
        <f t="shared" si="12"/>
        <v>137.97916666666669</v>
      </c>
      <c r="G224" s="5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3"/>
        <v>41914.208333333336</v>
      </c>
      <c r="O224" s="13">
        <f t="shared" si="14"/>
        <v>41915.208333333336</v>
      </c>
      <c r="P224" t="b">
        <v>0</v>
      </c>
      <c r="Q224" t="b">
        <v>0</v>
      </c>
      <c r="R224" t="s">
        <v>122</v>
      </c>
      <c r="S224" t="s">
        <v>2040</v>
      </c>
      <c r="T224" t="s">
        <v>2043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9">
        <f t="shared" si="12"/>
        <v>93.81099656357388</v>
      </c>
      <c r="G225" s="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3"/>
        <v>42445.208333333328</v>
      </c>
      <c r="O225" s="13">
        <f t="shared" si="14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2046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9">
        <f t="shared" si="12"/>
        <v>403.63930885529157</v>
      </c>
      <c r="G226" s="5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3"/>
        <v>41906.208333333336</v>
      </c>
      <c r="O226" s="13">
        <f t="shared" si="14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2064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9">
        <f t="shared" si="12"/>
        <v>260.1740412979351</v>
      </c>
      <c r="G227" s="5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3"/>
        <v>41762.208333333336</v>
      </c>
      <c r="O227" s="13">
        <f t="shared" si="14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2044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9">
        <f t="shared" si="12"/>
        <v>366.63333333333333</v>
      </c>
      <c r="G228" s="5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3"/>
        <v>40276.208333333336</v>
      </c>
      <c r="O228" s="13">
        <f t="shared" si="14"/>
        <v>40313.208333333336</v>
      </c>
      <c r="P228" t="b">
        <v>0</v>
      </c>
      <c r="Q228" t="b">
        <v>0</v>
      </c>
      <c r="R228" t="s">
        <v>122</v>
      </c>
      <c r="S228" t="s">
        <v>2040</v>
      </c>
      <c r="T228" t="s">
        <v>2043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9">
        <f t="shared" si="12"/>
        <v>168.72085385878489</v>
      </c>
      <c r="G229" s="5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3"/>
        <v>42139.208333333328</v>
      </c>
      <c r="O229" s="13">
        <f t="shared" si="14"/>
        <v>42145.208333333328</v>
      </c>
      <c r="P229" t="b">
        <v>0</v>
      </c>
      <c r="Q229" t="b">
        <v>0</v>
      </c>
      <c r="R229" t="s">
        <v>292</v>
      </c>
      <c r="S229" t="s">
        <v>2039</v>
      </c>
      <c r="T229" t="s">
        <v>2062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9">
        <f t="shared" si="12"/>
        <v>119.90717911530093</v>
      </c>
      <c r="G230" s="5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3"/>
        <v>42613.208333333328</v>
      </c>
      <c r="O230" s="13">
        <f t="shared" si="14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2053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9">
        <f t="shared" si="12"/>
        <v>193.68925233644859</v>
      </c>
      <c r="G231" s="5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3"/>
        <v>42887.208333333328</v>
      </c>
      <c r="O231" s="13">
        <f t="shared" si="14"/>
        <v>42935.208333333328</v>
      </c>
      <c r="P231" t="b">
        <v>0</v>
      </c>
      <c r="Q231" t="b">
        <v>1</v>
      </c>
      <c r="R231" t="s">
        <v>292</v>
      </c>
      <c r="S231" t="s">
        <v>2039</v>
      </c>
      <c r="T231" t="s">
        <v>2062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9">
        <f t="shared" si="12"/>
        <v>420.16666666666669</v>
      </c>
      <c r="G232" s="5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3"/>
        <v>43805.25</v>
      </c>
      <c r="O232" s="13">
        <f t="shared" si="14"/>
        <v>43805.25</v>
      </c>
      <c r="P232" t="b">
        <v>0</v>
      </c>
      <c r="Q232" t="b">
        <v>0</v>
      </c>
      <c r="R232" t="s">
        <v>89</v>
      </c>
      <c r="S232" t="s">
        <v>2039</v>
      </c>
      <c r="T232" t="s">
        <v>2054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9">
        <f t="shared" si="12"/>
        <v>76.708333333333329</v>
      </c>
      <c r="G233" s="5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3"/>
        <v>41415.208333333336</v>
      </c>
      <c r="O233" s="13">
        <f t="shared" si="14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2046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9">
        <f t="shared" si="12"/>
        <v>171.26470588235293</v>
      </c>
      <c r="G234" s="5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3"/>
        <v>42576.208333333328</v>
      </c>
      <c r="O234" s="13">
        <f t="shared" si="14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2046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9">
        <f t="shared" si="12"/>
        <v>157.89473684210526</v>
      </c>
      <c r="G235" s="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3"/>
        <v>40706.208333333336</v>
      </c>
      <c r="O235" s="13">
        <f t="shared" si="14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2053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9">
        <f t="shared" si="12"/>
        <v>109.08</v>
      </c>
      <c r="G236" s="5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3"/>
        <v>42969.208333333328</v>
      </c>
      <c r="O236" s="13">
        <f t="shared" si="14"/>
        <v>42976.208333333328</v>
      </c>
      <c r="P236" t="b">
        <v>0</v>
      </c>
      <c r="Q236" t="b">
        <v>1</v>
      </c>
      <c r="R236" t="s">
        <v>89</v>
      </c>
      <c r="S236" t="s">
        <v>2039</v>
      </c>
      <c r="T236" t="s">
        <v>2054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9">
        <f t="shared" si="12"/>
        <v>41.732558139534881</v>
      </c>
      <c r="G237" s="5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3"/>
        <v>42779.25</v>
      </c>
      <c r="O237" s="13">
        <f t="shared" si="14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2053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9">
        <f t="shared" si="12"/>
        <v>10.944303797468354</v>
      </c>
      <c r="G238" s="5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3"/>
        <v>43641.208333333328</v>
      </c>
      <c r="O238" s="13">
        <f t="shared" si="1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2044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9">
        <f t="shared" si="12"/>
        <v>159.3763440860215</v>
      </c>
      <c r="G239" s="5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3"/>
        <v>41754.208333333336</v>
      </c>
      <c r="O239" s="13">
        <f t="shared" si="14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2053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9">
        <f t="shared" si="12"/>
        <v>422.41666666666669</v>
      </c>
      <c r="G240" s="5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3"/>
        <v>43083.25</v>
      </c>
      <c r="O240" s="13">
        <f t="shared" si="14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2046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9">
        <f t="shared" si="12"/>
        <v>97.71875</v>
      </c>
      <c r="G241" s="5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3"/>
        <v>42245.208333333328</v>
      </c>
      <c r="O241" s="13">
        <f t="shared" si="14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2051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9">
        <f t="shared" si="12"/>
        <v>418.78911564625849</v>
      </c>
      <c r="G242" s="5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3"/>
        <v>40396.208333333336</v>
      </c>
      <c r="O242" s="13">
        <f t="shared" si="14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2046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9">
        <f t="shared" si="12"/>
        <v>101.91632047477745</v>
      </c>
      <c r="G243" s="5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3"/>
        <v>41742.208333333336</v>
      </c>
      <c r="O243" s="13">
        <f t="shared" si="14"/>
        <v>41752.208333333336</v>
      </c>
      <c r="P243" t="b">
        <v>0</v>
      </c>
      <c r="Q243" t="b">
        <v>1</v>
      </c>
      <c r="R243" t="s">
        <v>68</v>
      </c>
      <c r="S243" t="s">
        <v>2038</v>
      </c>
      <c r="T243" t="s">
        <v>2052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9">
        <f t="shared" si="12"/>
        <v>127.72619047619047</v>
      </c>
      <c r="G244" s="5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3"/>
        <v>42865.208333333328</v>
      </c>
      <c r="O244" s="13">
        <f t="shared" si="14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2044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9">
        <f t="shared" si="12"/>
        <v>445.21739130434781</v>
      </c>
      <c r="G245" s="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3"/>
        <v>43163.25</v>
      </c>
      <c r="O245" s="13">
        <f t="shared" si="14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2046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9">
        <f t="shared" si="12"/>
        <v>569.71428571428578</v>
      </c>
      <c r="G246" s="5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3"/>
        <v>41834.208333333336</v>
      </c>
      <c r="O246" s="13">
        <f t="shared" si="14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2046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9">
        <f t="shared" si="12"/>
        <v>509.34482758620686</v>
      </c>
      <c r="G247" s="5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3"/>
        <v>41736.208333333336</v>
      </c>
      <c r="O247" s="13">
        <f t="shared" si="14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2046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9">
        <f t="shared" si="12"/>
        <v>325.5333333333333</v>
      </c>
      <c r="G248" s="5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3"/>
        <v>41491.208333333336</v>
      </c>
      <c r="O248" s="13">
        <f t="shared" si="14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2045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9">
        <f t="shared" si="12"/>
        <v>932.61616161616166</v>
      </c>
      <c r="G249" s="5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3"/>
        <v>42726.25</v>
      </c>
      <c r="O249" s="13">
        <f t="shared" si="14"/>
        <v>42741.25</v>
      </c>
      <c r="P249" t="b">
        <v>0</v>
      </c>
      <c r="Q249" t="b">
        <v>1</v>
      </c>
      <c r="R249" t="s">
        <v>119</v>
      </c>
      <c r="S249" t="s">
        <v>2038</v>
      </c>
      <c r="T249" t="s">
        <v>2056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9">
        <f t="shared" si="12"/>
        <v>211.33870967741933</v>
      </c>
      <c r="G250" s="5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3"/>
        <v>42004.25</v>
      </c>
      <c r="O250" s="13">
        <f t="shared" si="14"/>
        <v>42009.25</v>
      </c>
      <c r="P250" t="b">
        <v>0</v>
      </c>
      <c r="Q250" t="b">
        <v>0</v>
      </c>
      <c r="R250" t="s">
        <v>292</v>
      </c>
      <c r="S250" t="s">
        <v>2039</v>
      </c>
      <c r="T250" t="s">
        <v>2062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9">
        <f t="shared" si="12"/>
        <v>273.32520325203251</v>
      </c>
      <c r="G251" s="5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3"/>
        <v>42006.25</v>
      </c>
      <c r="O251" s="13">
        <f t="shared" si="14"/>
        <v>42013.25</v>
      </c>
      <c r="P251" t="b">
        <v>0</v>
      </c>
      <c r="Q251" t="b">
        <v>0</v>
      </c>
      <c r="R251" t="s">
        <v>206</v>
      </c>
      <c r="S251" t="s">
        <v>2038</v>
      </c>
      <c r="T251" t="s">
        <v>2060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9">
        <f t="shared" si="12"/>
        <v>3</v>
      </c>
      <c r="G252" s="5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3"/>
        <v>40203.25</v>
      </c>
      <c r="O252" s="13">
        <f t="shared" si="1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2044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9">
        <f t="shared" si="12"/>
        <v>54.084507042253513</v>
      </c>
      <c r="G253" s="5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3"/>
        <v>41252.25</v>
      </c>
      <c r="O253" s="13">
        <f t="shared" si="14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2046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9">
        <f t="shared" si="12"/>
        <v>626.29999999999995</v>
      </c>
      <c r="G254" s="5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3"/>
        <v>41572.208333333336</v>
      </c>
      <c r="O254" s="13">
        <f t="shared" si="14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2046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9">
        <f t="shared" si="12"/>
        <v>89.021399176954731</v>
      </c>
      <c r="G255" s="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3"/>
        <v>40641.208333333336</v>
      </c>
      <c r="O255" s="13">
        <f t="shared" si="14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2049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9">
        <f t="shared" si="12"/>
        <v>184.89130434782609</v>
      </c>
      <c r="G256" s="5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3"/>
        <v>42787.25</v>
      </c>
      <c r="O256" s="13">
        <f t="shared" si="14"/>
        <v>42789.25</v>
      </c>
      <c r="P256" t="b">
        <v>0</v>
      </c>
      <c r="Q256" t="b">
        <v>0</v>
      </c>
      <c r="R256" t="s">
        <v>68</v>
      </c>
      <c r="S256" t="s">
        <v>2038</v>
      </c>
      <c r="T256" t="s">
        <v>2052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9">
        <f t="shared" si="12"/>
        <v>120.16770186335404</v>
      </c>
      <c r="G257" s="5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3"/>
        <v>40590.25</v>
      </c>
      <c r="O257" s="13">
        <f t="shared" si="14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2044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9">
        <f t="shared" si="12"/>
        <v>23.390243902439025</v>
      </c>
      <c r="G258" s="5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3"/>
        <v>42393.25</v>
      </c>
      <c r="O258" s="13">
        <f t="shared" si="14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2044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9">
        <f t="shared" ref="F259:F322" si="16">(E259/D259)*100</f>
        <v>146</v>
      </c>
      <c r="G259" s="5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17">(((L259/60)/60)/24)+DATE(1970,1,1)</f>
        <v>41338.25</v>
      </c>
      <c r="O259" s="13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2046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9">
        <f t="shared" si="16"/>
        <v>268.48</v>
      </c>
      <c r="G260" s="5" t="s">
        <v>20</v>
      </c>
      <c r="H260">
        <v>186</v>
      </c>
      <c r="I260" s="7">
        <f t="shared" ref="I260:I323" si="19">IFERROR(E260/H260,"0")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7"/>
        <v>42712.25</v>
      </c>
      <c r="O260" s="13">
        <f t="shared" si="18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2046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9">
        <f t="shared" si="16"/>
        <v>597.5</v>
      </c>
      <c r="G261" s="5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7"/>
        <v>41251.25</v>
      </c>
      <c r="O261" s="13">
        <f t="shared" si="18"/>
        <v>41270.25</v>
      </c>
      <c r="P261" t="b">
        <v>1</v>
      </c>
      <c r="Q261" t="b">
        <v>0</v>
      </c>
      <c r="R261" t="s">
        <v>122</v>
      </c>
      <c r="S261" t="s">
        <v>2040</v>
      </c>
      <c r="T261" t="s">
        <v>2043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9">
        <f t="shared" si="16"/>
        <v>157.69841269841268</v>
      </c>
      <c r="G262" s="5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7"/>
        <v>41180.208333333336</v>
      </c>
      <c r="O262" s="13">
        <f t="shared" si="18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2044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9">
        <f t="shared" si="16"/>
        <v>31.201660735468568</v>
      </c>
      <c r="G263" s="5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7"/>
        <v>40415.208333333336</v>
      </c>
      <c r="O263" s="13">
        <f t="shared" si="18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2044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9">
        <f t="shared" si="16"/>
        <v>313.41176470588238</v>
      </c>
      <c r="G264" s="5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7"/>
        <v>40638.208333333336</v>
      </c>
      <c r="O264" s="13">
        <f t="shared" si="18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2050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9">
        <f t="shared" si="16"/>
        <v>370.89655172413791</v>
      </c>
      <c r="G265" s="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7"/>
        <v>40187.25</v>
      </c>
      <c r="O265" s="13">
        <f t="shared" si="18"/>
        <v>40187.25</v>
      </c>
      <c r="P265" t="b">
        <v>0</v>
      </c>
      <c r="Q265" t="b">
        <v>0</v>
      </c>
      <c r="R265" t="s">
        <v>122</v>
      </c>
      <c r="S265" t="s">
        <v>2040</v>
      </c>
      <c r="T265" t="s">
        <v>2043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9">
        <f t="shared" si="16"/>
        <v>362.66447368421052</v>
      </c>
      <c r="G266" s="5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7"/>
        <v>41317.25</v>
      </c>
      <c r="O266" s="13">
        <f t="shared" si="18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2046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9">
        <f t="shared" si="16"/>
        <v>123.08163265306122</v>
      </c>
      <c r="G267" s="5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7"/>
        <v>42372.25</v>
      </c>
      <c r="O267" s="13">
        <f t="shared" si="18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2046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9">
        <f t="shared" si="16"/>
        <v>76.766756032171585</v>
      </c>
      <c r="G268" s="5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7"/>
        <v>41950.25</v>
      </c>
      <c r="O268" s="13">
        <f t="shared" si="18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2059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9">
        <f t="shared" si="16"/>
        <v>233.62012987012989</v>
      </c>
      <c r="G269" s="5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7"/>
        <v>41206.208333333336</v>
      </c>
      <c r="O269" s="13">
        <f t="shared" si="18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2046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9">
        <f t="shared" si="16"/>
        <v>180.53333333333333</v>
      </c>
      <c r="G270" s="5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7"/>
        <v>41186.208333333336</v>
      </c>
      <c r="O270" s="13">
        <f t="shared" si="18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2047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9">
        <f t="shared" si="16"/>
        <v>252.62857142857143</v>
      </c>
      <c r="G271" s="5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7"/>
        <v>43496.25</v>
      </c>
      <c r="O271" s="13">
        <f t="shared" si="18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2061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9">
        <f t="shared" si="16"/>
        <v>27.176538240368025</v>
      </c>
      <c r="G272" s="5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7"/>
        <v>40514.25</v>
      </c>
      <c r="O272" s="13">
        <f t="shared" si="18"/>
        <v>40516.25</v>
      </c>
      <c r="P272" t="b">
        <v>0</v>
      </c>
      <c r="Q272" t="b">
        <v>0</v>
      </c>
      <c r="R272" t="s">
        <v>89</v>
      </c>
      <c r="S272" t="s">
        <v>2039</v>
      </c>
      <c r="T272" t="s">
        <v>2054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9">
        <f t="shared" si="16"/>
        <v>1.2706571242680547</v>
      </c>
      <c r="G273" s="5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7"/>
        <v>42345.25</v>
      </c>
      <c r="O273" s="13">
        <f t="shared" si="18"/>
        <v>42376.25</v>
      </c>
      <c r="P273" t="b">
        <v>0</v>
      </c>
      <c r="Q273" t="b">
        <v>0</v>
      </c>
      <c r="R273" t="s">
        <v>122</v>
      </c>
      <c r="S273" t="s">
        <v>2040</v>
      </c>
      <c r="T273" t="s">
        <v>2043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9">
        <f t="shared" si="16"/>
        <v>304.0097847358121</v>
      </c>
      <c r="G274" s="5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7"/>
        <v>43656.208333333328</v>
      </c>
      <c r="O274" s="13">
        <f t="shared" si="18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2046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9">
        <f t="shared" si="16"/>
        <v>137.23076923076923</v>
      </c>
      <c r="G275" s="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7"/>
        <v>42995.208333333328</v>
      </c>
      <c r="O275" s="13">
        <f t="shared" si="18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2046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9">
        <f t="shared" si="16"/>
        <v>32.208333333333336</v>
      </c>
      <c r="G276" s="5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7"/>
        <v>43045.25</v>
      </c>
      <c r="O276" s="13">
        <f t="shared" si="18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2046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9">
        <f t="shared" si="16"/>
        <v>241.51282051282053</v>
      </c>
      <c r="G277" s="5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7"/>
        <v>43561.208333333328</v>
      </c>
      <c r="O277" s="13">
        <f t="shared" si="18"/>
        <v>43569.208333333328</v>
      </c>
      <c r="P277" t="b">
        <v>0</v>
      </c>
      <c r="Q277" t="b">
        <v>0</v>
      </c>
      <c r="R277" t="s">
        <v>206</v>
      </c>
      <c r="S277" t="s">
        <v>2038</v>
      </c>
      <c r="T277" t="s">
        <v>2060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9">
        <f t="shared" si="16"/>
        <v>96.8</v>
      </c>
      <c r="G278" s="5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7"/>
        <v>41018.208333333336</v>
      </c>
      <c r="O278" s="13">
        <f t="shared" si="18"/>
        <v>41023.208333333336</v>
      </c>
      <c r="P278" t="b">
        <v>0</v>
      </c>
      <c r="Q278" t="b">
        <v>1</v>
      </c>
      <c r="R278" t="s">
        <v>89</v>
      </c>
      <c r="S278" t="s">
        <v>2039</v>
      </c>
      <c r="T278" t="s">
        <v>2054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9">
        <f t="shared" si="16"/>
        <v>1066.4285714285716</v>
      </c>
      <c r="G279" s="5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7"/>
        <v>40378.208333333336</v>
      </c>
      <c r="O279" s="13">
        <f t="shared" si="18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2046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9">
        <f t="shared" si="16"/>
        <v>325.88888888888891</v>
      </c>
      <c r="G280" s="5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7"/>
        <v>41239.25</v>
      </c>
      <c r="O280" s="13">
        <f t="shared" si="18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2045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9">
        <f t="shared" si="16"/>
        <v>170.70000000000002</v>
      </c>
      <c r="G281" s="5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7"/>
        <v>43346.208333333328</v>
      </c>
      <c r="O281" s="13">
        <f t="shared" si="18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2046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9">
        <f t="shared" si="16"/>
        <v>581.44000000000005</v>
      </c>
      <c r="G282" s="5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7"/>
        <v>43060.25</v>
      </c>
      <c r="O282" s="13">
        <f t="shared" si="18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2053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9">
        <f t="shared" si="16"/>
        <v>91.520972644376897</v>
      </c>
      <c r="G283" s="5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7"/>
        <v>40979.25</v>
      </c>
      <c r="O283" s="13">
        <f t="shared" si="18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2046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9">
        <f t="shared" si="16"/>
        <v>108.04761904761904</v>
      </c>
      <c r="G284" s="5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7"/>
        <v>42701.25</v>
      </c>
      <c r="O284" s="13">
        <f t="shared" si="18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2061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9">
        <f t="shared" si="16"/>
        <v>18.728395061728396</v>
      </c>
      <c r="G285" s="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7"/>
        <v>42520.208333333328</v>
      </c>
      <c r="O285" s="13">
        <f t="shared" si="18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2044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9">
        <f t="shared" si="16"/>
        <v>83.193877551020407</v>
      </c>
      <c r="G286" s="5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7"/>
        <v>41030.208333333336</v>
      </c>
      <c r="O286" s="13">
        <f t="shared" si="18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2045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9">
        <f t="shared" si="16"/>
        <v>706.33333333333337</v>
      </c>
      <c r="G287" s="5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7"/>
        <v>42623.208333333328</v>
      </c>
      <c r="O287" s="13">
        <f t="shared" si="18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2046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9">
        <f t="shared" si="16"/>
        <v>17.446030330062445</v>
      </c>
      <c r="G288" s="5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7"/>
        <v>42697.25</v>
      </c>
      <c r="O288" s="13">
        <f t="shared" si="18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2046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9">
        <f t="shared" si="16"/>
        <v>209.73015873015873</v>
      </c>
      <c r="G289" s="5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7"/>
        <v>42122.208333333328</v>
      </c>
      <c r="O289" s="13">
        <f t="shared" si="18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2048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9">
        <f t="shared" si="16"/>
        <v>97.785714285714292</v>
      </c>
      <c r="G290" s="5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7"/>
        <v>40982.208333333336</v>
      </c>
      <c r="O290" s="13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2058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9">
        <f t="shared" si="16"/>
        <v>1684.25</v>
      </c>
      <c r="G291" s="5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7"/>
        <v>42219.208333333328</v>
      </c>
      <c r="O291" s="13">
        <f t="shared" si="18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2046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9">
        <f t="shared" si="16"/>
        <v>54.402135231316727</v>
      </c>
      <c r="G292" s="5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7"/>
        <v>41404.208333333336</v>
      </c>
      <c r="O292" s="13">
        <f t="shared" si="18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2047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9">
        <f t="shared" si="16"/>
        <v>456.61111111111109</v>
      </c>
      <c r="G293" s="5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7"/>
        <v>40831.208333333336</v>
      </c>
      <c r="O293" s="13">
        <f t="shared" si="18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2045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9">
        <f t="shared" si="16"/>
        <v>9.8219178082191778</v>
      </c>
      <c r="G294" s="5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7"/>
        <v>40984.208333333336</v>
      </c>
      <c r="O294" s="13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2042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9">
        <f t="shared" si="16"/>
        <v>16.384615384615383</v>
      </c>
      <c r="G295" s="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7"/>
        <v>40456.208333333336</v>
      </c>
      <c r="O295" s="13">
        <f t="shared" si="18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2046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9">
        <f t="shared" si="16"/>
        <v>1339.6666666666667</v>
      </c>
      <c r="G296" s="5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7"/>
        <v>43399.208333333328</v>
      </c>
      <c r="O296" s="13">
        <f t="shared" si="18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2046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9">
        <f t="shared" si="16"/>
        <v>35.650077760497666</v>
      </c>
      <c r="G297" s="5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7"/>
        <v>41562.208333333336</v>
      </c>
      <c r="O297" s="13">
        <f t="shared" si="18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2046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9">
        <f t="shared" si="16"/>
        <v>54.950819672131146</v>
      </c>
      <c r="G298" s="5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7"/>
        <v>43493.25</v>
      </c>
      <c r="O298" s="13">
        <f t="shared" si="18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2046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9">
        <f t="shared" si="16"/>
        <v>94.236111111111114</v>
      </c>
      <c r="G299" s="5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7"/>
        <v>41653.25</v>
      </c>
      <c r="O299" s="13">
        <f t="shared" si="18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2046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9">
        <f t="shared" si="16"/>
        <v>143.91428571428571</v>
      </c>
      <c r="G300" s="5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7"/>
        <v>42426.25</v>
      </c>
      <c r="O300" s="13">
        <f t="shared" si="18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2044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9">
        <f t="shared" si="16"/>
        <v>51.421052631578945</v>
      </c>
      <c r="G301" s="5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7"/>
        <v>42432.25</v>
      </c>
      <c r="O301" s="13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2042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9">
        <f t="shared" si="16"/>
        <v>5</v>
      </c>
      <c r="G302" s="5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7"/>
        <v>42977.208333333328</v>
      </c>
      <c r="O302" s="13">
        <f t="shared" si="18"/>
        <v>42978.208333333328</v>
      </c>
      <c r="P302" t="b">
        <v>0</v>
      </c>
      <c r="Q302" t="b">
        <v>1</v>
      </c>
      <c r="R302" t="s">
        <v>68</v>
      </c>
      <c r="S302" t="s">
        <v>2038</v>
      </c>
      <c r="T302" t="s">
        <v>2052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9">
        <f t="shared" si="16"/>
        <v>1344.6666666666667</v>
      </c>
      <c r="G303" s="5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7"/>
        <v>42061.25</v>
      </c>
      <c r="O303" s="13">
        <f t="shared" si="18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2047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9">
        <f t="shared" si="16"/>
        <v>31.844940867279899</v>
      </c>
      <c r="G304" s="5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7"/>
        <v>43345.208333333328</v>
      </c>
      <c r="O304" s="13">
        <f t="shared" si="18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2046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9">
        <f t="shared" si="16"/>
        <v>82.617647058823536</v>
      </c>
      <c r="G305" s="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7"/>
        <v>42376.25</v>
      </c>
      <c r="O305" s="13">
        <f t="shared" si="18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2050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9">
        <f t="shared" si="16"/>
        <v>546.14285714285722</v>
      </c>
      <c r="G306" s="5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7"/>
        <v>42589.208333333328</v>
      </c>
      <c r="O306" s="13">
        <f t="shared" si="18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2047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9">
        <f t="shared" si="16"/>
        <v>286.21428571428572</v>
      </c>
      <c r="G307" s="5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7"/>
        <v>42448.208333333328</v>
      </c>
      <c r="O307" s="13">
        <f t="shared" si="18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2046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9">
        <f t="shared" si="16"/>
        <v>7.9076923076923071</v>
      </c>
      <c r="G308" s="5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7"/>
        <v>42930.208333333328</v>
      </c>
      <c r="O308" s="13">
        <f t="shared" si="18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2046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9">
        <f t="shared" si="16"/>
        <v>132.13677811550153</v>
      </c>
      <c r="G309" s="5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7"/>
        <v>41066.208333333336</v>
      </c>
      <c r="O309" s="13">
        <f t="shared" si="18"/>
        <v>41086.208333333336</v>
      </c>
      <c r="P309" t="b">
        <v>0</v>
      </c>
      <c r="Q309" t="b">
        <v>1</v>
      </c>
      <c r="R309" t="s">
        <v>119</v>
      </c>
      <c r="S309" t="s">
        <v>2038</v>
      </c>
      <c r="T309" t="s">
        <v>2056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9">
        <f t="shared" si="16"/>
        <v>74.077834179357026</v>
      </c>
      <c r="G310" s="5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7"/>
        <v>40651.208333333336</v>
      </c>
      <c r="O310" s="13">
        <f t="shared" si="18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2046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9">
        <f t="shared" si="16"/>
        <v>75.292682926829272</v>
      </c>
      <c r="G311" s="5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7"/>
        <v>40807.208333333336</v>
      </c>
      <c r="O311" s="13">
        <f t="shared" si="18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2050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9">
        <f t="shared" si="16"/>
        <v>20.333333333333332</v>
      </c>
      <c r="G312" s="5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7"/>
        <v>40277.208333333336</v>
      </c>
      <c r="O312" s="13">
        <f t="shared" si="18"/>
        <v>40293.208333333336</v>
      </c>
      <c r="P312" t="b">
        <v>0</v>
      </c>
      <c r="Q312" t="b">
        <v>0</v>
      </c>
      <c r="R312" t="s">
        <v>89</v>
      </c>
      <c r="S312" t="s">
        <v>2039</v>
      </c>
      <c r="T312" t="s">
        <v>2054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9">
        <f t="shared" si="16"/>
        <v>203.36507936507937</v>
      </c>
      <c r="G313" s="5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7"/>
        <v>40590.25</v>
      </c>
      <c r="O313" s="13">
        <f t="shared" si="18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2046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9">
        <f t="shared" si="16"/>
        <v>310.2284263959391</v>
      </c>
      <c r="G314" s="5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7"/>
        <v>41572.208333333336</v>
      </c>
      <c r="O314" s="13">
        <f t="shared" si="18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2046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9">
        <f t="shared" si="16"/>
        <v>395.31818181818181</v>
      </c>
      <c r="G315" s="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7"/>
        <v>40966.25</v>
      </c>
      <c r="O315" s="13">
        <f t="shared" si="18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2044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9">
        <f t="shared" si="16"/>
        <v>294.71428571428572</v>
      </c>
      <c r="G316" s="5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7"/>
        <v>43536.208333333328</v>
      </c>
      <c r="O316" s="13">
        <f t="shared" si="18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2047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9">
        <f t="shared" si="16"/>
        <v>33.89473684210526</v>
      </c>
      <c r="G317" s="5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7"/>
        <v>41783.208333333336</v>
      </c>
      <c r="O317" s="13">
        <f t="shared" si="18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2046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9">
        <f t="shared" si="16"/>
        <v>66.677083333333329</v>
      </c>
      <c r="G318" s="5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7"/>
        <v>43788.25</v>
      </c>
      <c r="O318" s="13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2042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9">
        <f t="shared" si="16"/>
        <v>19.227272727272727</v>
      </c>
      <c r="G319" s="5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7"/>
        <v>42869.208333333328</v>
      </c>
      <c r="O319" s="13">
        <f t="shared" si="18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2046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9">
        <f t="shared" si="16"/>
        <v>15.842105263157894</v>
      </c>
      <c r="G320" s="5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7"/>
        <v>41684.25</v>
      </c>
      <c r="O320" s="13">
        <f t="shared" si="18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2044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9">
        <f t="shared" si="16"/>
        <v>38.702380952380956</v>
      </c>
      <c r="G321" s="5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7"/>
        <v>40402.208333333336</v>
      </c>
      <c r="O321" s="13">
        <f t="shared" si="18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2045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9">
        <f t="shared" si="16"/>
        <v>9.5876777251184837</v>
      </c>
      <c r="G322" s="5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7"/>
        <v>40673.208333333336</v>
      </c>
      <c r="O322" s="13">
        <f t="shared" si="18"/>
        <v>40682.208333333336</v>
      </c>
      <c r="P322" t="b">
        <v>0</v>
      </c>
      <c r="Q322" t="b">
        <v>0</v>
      </c>
      <c r="R322" t="s">
        <v>119</v>
      </c>
      <c r="S322" t="s">
        <v>2038</v>
      </c>
      <c r="T322" t="s">
        <v>2056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9">
        <f t="shared" ref="F323:F386" si="20">(E323/D323)*100</f>
        <v>94.144366197183089</v>
      </c>
      <c r="G323" s="5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21">(((L323/60)/60)/24)+DATE(1970,1,1)</f>
        <v>40634.208333333336</v>
      </c>
      <c r="O323" s="13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2055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9">
        <f t="shared" si="20"/>
        <v>166.56234096692114</v>
      </c>
      <c r="G324" s="5" t="s">
        <v>20</v>
      </c>
      <c r="H324">
        <v>5168</v>
      </c>
      <c r="I324" s="7">
        <f t="shared" ref="I324:I387" si="23">IFERROR(E324/H324,"0")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21"/>
        <v>40507.25</v>
      </c>
      <c r="O324" s="13">
        <f t="shared" si="22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2046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9">
        <f t="shared" si="20"/>
        <v>24.134831460674157</v>
      </c>
      <c r="G325" s="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21"/>
        <v>41725.208333333336</v>
      </c>
      <c r="O325" s="13">
        <f t="shared" si="22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2047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9">
        <f t="shared" si="20"/>
        <v>164.05633802816902</v>
      </c>
      <c r="G326" s="5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21"/>
        <v>42176.208333333328</v>
      </c>
      <c r="O326" s="13">
        <f t="shared" si="22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2046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9">
        <f t="shared" si="20"/>
        <v>90.723076923076931</v>
      </c>
      <c r="G327" s="5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21"/>
        <v>43267.208333333328</v>
      </c>
      <c r="O327" s="13">
        <f t="shared" si="22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2046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9">
        <f t="shared" si="20"/>
        <v>46.194444444444443</v>
      </c>
      <c r="G328" s="5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21"/>
        <v>42364.25</v>
      </c>
      <c r="O328" s="13">
        <f t="shared" si="22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2053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9">
        <f t="shared" si="20"/>
        <v>38.53846153846154</v>
      </c>
      <c r="G329" s="5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21"/>
        <v>43705.208333333328</v>
      </c>
      <c r="O329" s="13">
        <f t="shared" si="22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2046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9">
        <f t="shared" si="20"/>
        <v>133.56231003039514</v>
      </c>
      <c r="G330" s="5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21"/>
        <v>43434.25</v>
      </c>
      <c r="O330" s="13">
        <f t="shared" si="22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2044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9">
        <f t="shared" si="20"/>
        <v>22.896588486140725</v>
      </c>
      <c r="G331" s="5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21"/>
        <v>42716.25</v>
      </c>
      <c r="O331" s="13">
        <f t="shared" si="22"/>
        <v>42727.25</v>
      </c>
      <c r="P331" t="b">
        <v>0</v>
      </c>
      <c r="Q331" t="b">
        <v>0</v>
      </c>
      <c r="R331" t="s">
        <v>89</v>
      </c>
      <c r="S331" t="s">
        <v>2039</v>
      </c>
      <c r="T331" t="s">
        <v>2054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9">
        <f t="shared" si="20"/>
        <v>184.95548961424333</v>
      </c>
      <c r="G332" s="5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21"/>
        <v>43077.25</v>
      </c>
      <c r="O332" s="13">
        <f t="shared" si="22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2047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9">
        <f t="shared" si="20"/>
        <v>443.72727272727275</v>
      </c>
      <c r="G333" s="5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21"/>
        <v>40896.25</v>
      </c>
      <c r="O333" s="13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2042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9">
        <f t="shared" si="20"/>
        <v>199.9806763285024</v>
      </c>
      <c r="G334" s="5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21"/>
        <v>41361.208333333336</v>
      </c>
      <c r="O334" s="13">
        <f t="shared" si="22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2051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9">
        <f t="shared" si="20"/>
        <v>123.95833333333333</v>
      </c>
      <c r="G335" s="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21"/>
        <v>43424.25</v>
      </c>
      <c r="O335" s="13">
        <f t="shared" si="22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2046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9">
        <f t="shared" si="20"/>
        <v>186.61329305135951</v>
      </c>
      <c r="G336" s="5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21"/>
        <v>43110.25</v>
      </c>
      <c r="O336" s="13">
        <f t="shared" si="22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2044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9">
        <f t="shared" si="20"/>
        <v>114.28538550057536</v>
      </c>
      <c r="G337" s="5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21"/>
        <v>43784.25</v>
      </c>
      <c r="O337" s="13">
        <f t="shared" si="22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2044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9">
        <f t="shared" si="20"/>
        <v>97.032531824611041</v>
      </c>
      <c r="G338" s="5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21"/>
        <v>40527.25</v>
      </c>
      <c r="O338" s="13">
        <f t="shared" si="22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2044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9">
        <f t="shared" si="20"/>
        <v>122.81904761904762</v>
      </c>
      <c r="G339" s="5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21"/>
        <v>43780.25</v>
      </c>
      <c r="O339" s="13">
        <f t="shared" si="22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2046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9">
        <f t="shared" si="20"/>
        <v>179.14326647564468</v>
      </c>
      <c r="G340" s="5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21"/>
        <v>40821.208333333336</v>
      </c>
      <c r="O340" s="13">
        <f t="shared" si="22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2046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9">
        <f t="shared" si="20"/>
        <v>79.951577402787962</v>
      </c>
      <c r="G341" s="5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21"/>
        <v>42949.208333333328</v>
      </c>
      <c r="O341" s="13">
        <f t="shared" si="22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2046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9">
        <f t="shared" si="20"/>
        <v>94.242587601078171</v>
      </c>
      <c r="G342" s="5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21"/>
        <v>40889.25</v>
      </c>
      <c r="O342" s="13">
        <f t="shared" si="22"/>
        <v>40890.25</v>
      </c>
      <c r="P342" t="b">
        <v>0</v>
      </c>
      <c r="Q342" t="b">
        <v>0</v>
      </c>
      <c r="R342" t="s">
        <v>122</v>
      </c>
      <c r="S342" t="s">
        <v>2040</v>
      </c>
      <c r="T342" t="s">
        <v>2043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9">
        <f t="shared" si="20"/>
        <v>84.669291338582681</v>
      </c>
      <c r="G343" s="5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21"/>
        <v>42244.208333333328</v>
      </c>
      <c r="O343" s="13">
        <f t="shared" si="22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2050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9">
        <f t="shared" si="20"/>
        <v>66.521920668058456</v>
      </c>
      <c r="G344" s="5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21"/>
        <v>41475.208333333336</v>
      </c>
      <c r="O344" s="13">
        <f t="shared" si="22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2046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9">
        <f t="shared" si="20"/>
        <v>53.922222222222224</v>
      </c>
      <c r="G345" s="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21"/>
        <v>41597.25</v>
      </c>
      <c r="O345" s="13">
        <f t="shared" si="22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2046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9">
        <f t="shared" si="20"/>
        <v>41.983299595141702</v>
      </c>
      <c r="G346" s="5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21"/>
        <v>43122.25</v>
      </c>
      <c r="O346" s="13">
        <f t="shared" si="22"/>
        <v>43162.25</v>
      </c>
      <c r="P346" t="b">
        <v>0</v>
      </c>
      <c r="Q346" t="b">
        <v>0</v>
      </c>
      <c r="R346" t="s">
        <v>89</v>
      </c>
      <c r="S346" t="s">
        <v>2039</v>
      </c>
      <c r="T346" t="s">
        <v>2054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9">
        <f t="shared" si="20"/>
        <v>14.69479695431472</v>
      </c>
      <c r="G347" s="5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21"/>
        <v>42194.208333333328</v>
      </c>
      <c r="O347" s="13">
        <f t="shared" si="22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2049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9">
        <f t="shared" si="20"/>
        <v>34.475000000000001</v>
      </c>
      <c r="G348" s="5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21"/>
        <v>42971.208333333328</v>
      </c>
      <c r="O348" s="13">
        <f t="shared" si="22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2050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9">
        <f t="shared" si="20"/>
        <v>1400.7777777777778</v>
      </c>
      <c r="G349" s="5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21"/>
        <v>42046.25</v>
      </c>
      <c r="O349" s="13">
        <f t="shared" si="22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2045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9">
        <f t="shared" si="20"/>
        <v>71.770351758793964</v>
      </c>
      <c r="G350" s="5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21"/>
        <v>42782.25</v>
      </c>
      <c r="O350" s="13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2042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9">
        <f t="shared" si="20"/>
        <v>53.074115044247783</v>
      </c>
      <c r="G351" s="5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21"/>
        <v>42930.208333333328</v>
      </c>
      <c r="O351" s="13">
        <f t="shared" si="22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2046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9">
        <f t="shared" si="20"/>
        <v>5</v>
      </c>
      <c r="G352" s="5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21"/>
        <v>42144.208333333328</v>
      </c>
      <c r="O352" s="13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2059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9">
        <f t="shared" si="20"/>
        <v>127.70715249662618</v>
      </c>
      <c r="G353" s="5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21"/>
        <v>42240.208333333328</v>
      </c>
      <c r="O353" s="13">
        <f t="shared" si="22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2044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9">
        <f t="shared" si="20"/>
        <v>34.892857142857139</v>
      </c>
      <c r="G354" s="5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21"/>
        <v>42315.25</v>
      </c>
      <c r="O354" s="13">
        <f t="shared" si="22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2046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9">
        <f t="shared" si="20"/>
        <v>410.59821428571428</v>
      </c>
      <c r="G355" s="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21"/>
        <v>43651.208333333328</v>
      </c>
      <c r="O355" s="13">
        <f t="shared" si="22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2046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9">
        <f t="shared" si="20"/>
        <v>123.73770491803278</v>
      </c>
      <c r="G356" s="5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21"/>
        <v>41520.208333333336</v>
      </c>
      <c r="O356" s="13">
        <f t="shared" si="22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2047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9">
        <f t="shared" si="20"/>
        <v>58.973684210526315</v>
      </c>
      <c r="G357" s="5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21"/>
        <v>42757.25</v>
      </c>
      <c r="O357" s="13">
        <f t="shared" si="22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2051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9">
        <f t="shared" si="20"/>
        <v>36.892473118279568</v>
      </c>
      <c r="G358" s="5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21"/>
        <v>40922.25</v>
      </c>
      <c r="O358" s="13">
        <f t="shared" si="22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2046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9">
        <f t="shared" si="20"/>
        <v>184.91304347826087</v>
      </c>
      <c r="G359" s="5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21"/>
        <v>42250.208333333328</v>
      </c>
      <c r="O359" s="13">
        <f t="shared" si="22"/>
        <v>42275.208333333328</v>
      </c>
      <c r="P359" t="b">
        <v>0</v>
      </c>
      <c r="Q359" t="b">
        <v>0</v>
      </c>
      <c r="R359" t="s">
        <v>89</v>
      </c>
      <c r="S359" t="s">
        <v>2039</v>
      </c>
      <c r="T359" t="s">
        <v>2054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9">
        <f t="shared" si="20"/>
        <v>11.814432989690722</v>
      </c>
      <c r="G360" s="5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21"/>
        <v>43322.208333333328</v>
      </c>
      <c r="O360" s="13">
        <f t="shared" si="22"/>
        <v>43325.208333333328</v>
      </c>
      <c r="P360" t="b">
        <v>1</v>
      </c>
      <c r="Q360" t="b">
        <v>0</v>
      </c>
      <c r="R360" t="s">
        <v>122</v>
      </c>
      <c r="S360" t="s">
        <v>2040</v>
      </c>
      <c r="T360" t="s">
        <v>2043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9">
        <f t="shared" si="20"/>
        <v>298.7</v>
      </c>
      <c r="G361" s="5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21"/>
        <v>40782.208333333336</v>
      </c>
      <c r="O361" s="13">
        <f t="shared" si="22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2053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9">
        <f t="shared" si="20"/>
        <v>226.35175879396985</v>
      </c>
      <c r="G362" s="5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21"/>
        <v>40544.25</v>
      </c>
      <c r="O362" s="13">
        <f t="shared" si="22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2046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9">
        <f t="shared" si="20"/>
        <v>173.56363636363636</v>
      </c>
      <c r="G363" s="5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21"/>
        <v>43015.208333333328</v>
      </c>
      <c r="O363" s="13">
        <f t="shared" si="22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2046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9">
        <f t="shared" si="20"/>
        <v>371.75675675675677</v>
      </c>
      <c r="G364" s="5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21"/>
        <v>40570.25</v>
      </c>
      <c r="O364" s="13">
        <f t="shared" si="22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2044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9">
        <f t="shared" si="20"/>
        <v>160.19230769230771</v>
      </c>
      <c r="G365" s="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21"/>
        <v>40904.25</v>
      </c>
      <c r="O365" s="13">
        <f t="shared" si="22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2044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9">
        <f t="shared" si="20"/>
        <v>1616.3333333333335</v>
      </c>
      <c r="G366" s="5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21"/>
        <v>43164.25</v>
      </c>
      <c r="O366" s="13">
        <f t="shared" si="22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2050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9">
        <f t="shared" si="20"/>
        <v>733.4375</v>
      </c>
      <c r="G367" s="5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21"/>
        <v>42733.25</v>
      </c>
      <c r="O367" s="13">
        <f t="shared" si="22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2046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9">
        <f t="shared" si="20"/>
        <v>592.11111111111109</v>
      </c>
      <c r="G368" s="5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21"/>
        <v>40546.25</v>
      </c>
      <c r="O368" s="13">
        <f t="shared" si="22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2046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9">
        <f t="shared" si="20"/>
        <v>18.888888888888889</v>
      </c>
      <c r="G369" s="5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21"/>
        <v>41930.208333333336</v>
      </c>
      <c r="O369" s="13">
        <f t="shared" si="22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2046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9">
        <f t="shared" si="20"/>
        <v>276.80769230769232</v>
      </c>
      <c r="G370" s="5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21"/>
        <v>40464.208333333336</v>
      </c>
      <c r="O370" s="13">
        <f t="shared" si="22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2047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9">
        <f t="shared" si="20"/>
        <v>273.01851851851848</v>
      </c>
      <c r="G371" s="5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21"/>
        <v>41308.25</v>
      </c>
      <c r="O371" s="13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2061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9">
        <f t="shared" si="20"/>
        <v>159.36331255565449</v>
      </c>
      <c r="G372" s="5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21"/>
        <v>43570.208333333328</v>
      </c>
      <c r="O372" s="13">
        <f t="shared" si="22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2046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9">
        <f t="shared" si="20"/>
        <v>67.869978858350947</v>
      </c>
      <c r="G373" s="5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21"/>
        <v>42043.25</v>
      </c>
      <c r="O373" s="13">
        <f t="shared" si="22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2046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9">
        <f t="shared" si="20"/>
        <v>1591.5555555555554</v>
      </c>
      <c r="G374" s="5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21"/>
        <v>42012.25</v>
      </c>
      <c r="O374" s="13">
        <f t="shared" si="22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2047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9">
        <f t="shared" si="20"/>
        <v>730.18222222222221</v>
      </c>
      <c r="G375" s="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21"/>
        <v>42964.208333333328</v>
      </c>
      <c r="O375" s="13">
        <f t="shared" si="22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2046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9">
        <f t="shared" si="20"/>
        <v>13.185782556750297</v>
      </c>
      <c r="G376" s="5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21"/>
        <v>43476.25</v>
      </c>
      <c r="O376" s="13">
        <f t="shared" si="22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2047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9">
        <f t="shared" si="20"/>
        <v>54.777777777777779</v>
      </c>
      <c r="G377" s="5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21"/>
        <v>42293.208333333328</v>
      </c>
      <c r="O377" s="13">
        <f t="shared" si="22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2050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9">
        <f t="shared" si="20"/>
        <v>361.02941176470591</v>
      </c>
      <c r="G378" s="5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21"/>
        <v>41826.208333333336</v>
      </c>
      <c r="O378" s="13">
        <f t="shared" si="22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2044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9">
        <f t="shared" si="20"/>
        <v>10.257545271629779</v>
      </c>
      <c r="G379" s="5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21"/>
        <v>43760.208333333328</v>
      </c>
      <c r="O379" s="13">
        <f t="shared" si="22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2046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9">
        <f t="shared" si="20"/>
        <v>13.962962962962964</v>
      </c>
      <c r="G380" s="5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21"/>
        <v>43241.208333333328</v>
      </c>
      <c r="O380" s="13">
        <f t="shared" si="22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2047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9">
        <f t="shared" si="20"/>
        <v>40.444444444444443</v>
      </c>
      <c r="G381" s="5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21"/>
        <v>40843.208333333336</v>
      </c>
      <c r="O381" s="13">
        <f t="shared" si="22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2046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9">
        <f t="shared" si="20"/>
        <v>160.32</v>
      </c>
      <c r="G382" s="5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21"/>
        <v>41448.208333333336</v>
      </c>
      <c r="O382" s="13">
        <f t="shared" si="22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2046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9">
        <f t="shared" si="20"/>
        <v>183.9433962264151</v>
      </c>
      <c r="G383" s="5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21"/>
        <v>42163.208333333328</v>
      </c>
      <c r="O383" s="13">
        <f t="shared" si="22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2046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9">
        <f t="shared" si="20"/>
        <v>63.769230769230766</v>
      </c>
      <c r="G384" s="5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21"/>
        <v>43024.208333333328</v>
      </c>
      <c r="O384" s="13">
        <f t="shared" si="22"/>
        <v>43043.208333333328</v>
      </c>
      <c r="P384" t="b">
        <v>0</v>
      </c>
      <c r="Q384" t="b">
        <v>0</v>
      </c>
      <c r="R384" t="s">
        <v>122</v>
      </c>
      <c r="S384" t="s">
        <v>2040</v>
      </c>
      <c r="T384" t="s">
        <v>2043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9">
        <f t="shared" si="20"/>
        <v>225.38095238095238</v>
      </c>
      <c r="G385" s="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21"/>
        <v>43509.25</v>
      </c>
      <c r="O385" s="13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2042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9">
        <f t="shared" si="20"/>
        <v>172.00961538461539</v>
      </c>
      <c r="G386" s="5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21"/>
        <v>42776.25</v>
      </c>
      <c r="O386" s="13">
        <f t="shared" si="22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2047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9">
        <f t="shared" ref="F387:F450" si="24">(E387/D387)*100</f>
        <v>146.16709511568124</v>
      </c>
      <c r="G387" s="5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25">(((L387/60)/60)/24)+DATE(1970,1,1)</f>
        <v>43553.208333333328</v>
      </c>
      <c r="O387" s="13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2038</v>
      </c>
      <c r="T387" t="s">
        <v>2052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9">
        <f t="shared" si="24"/>
        <v>76.42361623616236</v>
      </c>
      <c r="G388" s="5" t="s">
        <v>14</v>
      </c>
      <c r="H388">
        <v>1068</v>
      </c>
      <c r="I388" s="7">
        <f t="shared" ref="I388:I451" si="27">IFERROR(E388/H388,"0")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25"/>
        <v>40355.208333333336</v>
      </c>
      <c r="O388" s="13">
        <f t="shared" si="26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2046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9">
        <f t="shared" si="24"/>
        <v>39.261467889908261</v>
      </c>
      <c r="G389" s="5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25"/>
        <v>41072.208333333336</v>
      </c>
      <c r="O389" s="13">
        <f t="shared" si="26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2051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9">
        <f t="shared" si="24"/>
        <v>11.270034843205574</v>
      </c>
      <c r="G390" s="5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25"/>
        <v>40912.25</v>
      </c>
      <c r="O390" s="13">
        <f t="shared" si="26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2050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9">
        <f t="shared" si="24"/>
        <v>122.11084337349398</v>
      </c>
      <c r="G391" s="5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25"/>
        <v>40479.208333333336</v>
      </c>
      <c r="O391" s="13">
        <f t="shared" si="26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2046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9">
        <f t="shared" si="24"/>
        <v>186.54166666666669</v>
      </c>
      <c r="G392" s="5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25"/>
        <v>41530.208333333336</v>
      </c>
      <c r="O392" s="13">
        <f t="shared" si="26"/>
        <v>41545.208333333336</v>
      </c>
      <c r="P392" t="b">
        <v>0</v>
      </c>
      <c r="Q392" t="b">
        <v>0</v>
      </c>
      <c r="R392" t="s">
        <v>122</v>
      </c>
      <c r="S392" t="s">
        <v>2040</v>
      </c>
      <c r="T392" t="s">
        <v>2043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9">
        <f t="shared" si="24"/>
        <v>7.2731788079470201</v>
      </c>
      <c r="G393" s="5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25"/>
        <v>41653.25</v>
      </c>
      <c r="O393" s="13">
        <f t="shared" si="26"/>
        <v>41655.25</v>
      </c>
      <c r="P393" t="b">
        <v>0</v>
      </c>
      <c r="Q393" t="b">
        <v>0</v>
      </c>
      <c r="R393" t="s">
        <v>68</v>
      </c>
      <c r="S393" t="s">
        <v>2038</v>
      </c>
      <c r="T393" t="s">
        <v>2052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9">
        <f t="shared" si="24"/>
        <v>65.642371234207957</v>
      </c>
      <c r="G394" s="5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25"/>
        <v>40549.25</v>
      </c>
      <c r="O394" s="13">
        <f t="shared" si="26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2051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9">
        <f t="shared" si="24"/>
        <v>228.96178343949046</v>
      </c>
      <c r="G395" s="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25"/>
        <v>42933.208333333328</v>
      </c>
      <c r="O395" s="13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2059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9">
        <f t="shared" si="24"/>
        <v>469.37499999999994</v>
      </c>
      <c r="G396" s="5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25"/>
        <v>41484.208333333336</v>
      </c>
      <c r="O396" s="13">
        <f t="shared" si="26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2047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9">
        <f t="shared" si="24"/>
        <v>130.11267605633802</v>
      </c>
      <c r="G397" s="5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25"/>
        <v>40885.25</v>
      </c>
      <c r="O397" s="13">
        <f t="shared" si="26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2046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9">
        <f t="shared" si="24"/>
        <v>167.05422993492408</v>
      </c>
      <c r="G398" s="5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25"/>
        <v>43378.208333333328</v>
      </c>
      <c r="O398" s="13">
        <f t="shared" si="26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2049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9">
        <f t="shared" si="24"/>
        <v>173.8641975308642</v>
      </c>
      <c r="G399" s="5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25"/>
        <v>41417.208333333336</v>
      </c>
      <c r="O399" s="13">
        <f t="shared" si="26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2044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9">
        <f t="shared" si="24"/>
        <v>717.76470588235293</v>
      </c>
      <c r="G400" s="5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25"/>
        <v>43228.208333333328</v>
      </c>
      <c r="O400" s="13">
        <f t="shared" si="26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2053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9">
        <f t="shared" si="24"/>
        <v>63.850976361767728</v>
      </c>
      <c r="G401" s="5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25"/>
        <v>40576.25</v>
      </c>
      <c r="O401" s="13">
        <f t="shared" si="26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2050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9">
        <f t="shared" si="24"/>
        <v>2</v>
      </c>
      <c r="G402" s="5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25"/>
        <v>41502.208333333336</v>
      </c>
      <c r="O402" s="13">
        <f t="shared" si="26"/>
        <v>41524.208333333336</v>
      </c>
      <c r="P402" t="b">
        <v>0</v>
      </c>
      <c r="Q402" t="b">
        <v>1</v>
      </c>
      <c r="R402" t="s">
        <v>122</v>
      </c>
      <c r="S402" t="s">
        <v>2040</v>
      </c>
      <c r="T402" t="s">
        <v>2043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9">
        <f t="shared" si="24"/>
        <v>1530.2222222222222</v>
      </c>
      <c r="G403" s="5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25"/>
        <v>43765.208333333328</v>
      </c>
      <c r="O403" s="13">
        <f t="shared" si="26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2046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9">
        <f t="shared" si="24"/>
        <v>40.356164383561641</v>
      </c>
      <c r="G404" s="5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25"/>
        <v>40914.25</v>
      </c>
      <c r="O404" s="13">
        <f t="shared" si="26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2055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9">
        <f t="shared" si="24"/>
        <v>86.220633299284984</v>
      </c>
      <c r="G405" s="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25"/>
        <v>40310.208333333336</v>
      </c>
      <c r="O405" s="13">
        <f t="shared" si="26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2046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9">
        <f t="shared" si="24"/>
        <v>315.58486707566465</v>
      </c>
      <c r="G406" s="5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25"/>
        <v>43053.25</v>
      </c>
      <c r="O406" s="13">
        <f t="shared" si="26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2046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9">
        <f t="shared" si="24"/>
        <v>89.618243243243242</v>
      </c>
      <c r="G407" s="5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25"/>
        <v>43255.208333333328</v>
      </c>
      <c r="O407" s="13">
        <f t="shared" si="26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2046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9">
        <f t="shared" si="24"/>
        <v>182.14503816793894</v>
      </c>
      <c r="G408" s="5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25"/>
        <v>41304.25</v>
      </c>
      <c r="O408" s="13">
        <f t="shared" si="26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2047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9">
        <f t="shared" si="24"/>
        <v>355.88235294117646</v>
      </c>
      <c r="G409" s="5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25"/>
        <v>43751.208333333328</v>
      </c>
      <c r="O409" s="13">
        <f t="shared" si="26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2046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9">
        <f t="shared" si="24"/>
        <v>131.83695652173913</v>
      </c>
      <c r="G410" s="5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25"/>
        <v>42541.208333333328</v>
      </c>
      <c r="O410" s="13">
        <f t="shared" si="26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2047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9">
        <f t="shared" si="24"/>
        <v>46.315634218289084</v>
      </c>
      <c r="G411" s="5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25"/>
        <v>42843.208333333328</v>
      </c>
      <c r="O411" s="13">
        <f t="shared" si="26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2044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9">
        <f t="shared" si="24"/>
        <v>36.132726089785294</v>
      </c>
      <c r="G412" s="5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25"/>
        <v>42122.208333333328</v>
      </c>
      <c r="O412" s="13">
        <f t="shared" si="26"/>
        <v>42122.208333333328</v>
      </c>
      <c r="P412" t="b">
        <v>0</v>
      </c>
      <c r="Q412" t="b">
        <v>0</v>
      </c>
      <c r="R412" t="s">
        <v>292</v>
      </c>
      <c r="S412" t="s">
        <v>2039</v>
      </c>
      <c r="T412" t="s">
        <v>2062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9">
        <f t="shared" si="24"/>
        <v>104.62820512820512</v>
      </c>
      <c r="G413" s="5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25"/>
        <v>42884.208333333328</v>
      </c>
      <c r="O413" s="13">
        <f t="shared" si="26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2046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9">
        <f t="shared" si="24"/>
        <v>668.85714285714289</v>
      </c>
      <c r="G414" s="5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25"/>
        <v>41642.25</v>
      </c>
      <c r="O414" s="13">
        <f t="shared" si="26"/>
        <v>41652.25</v>
      </c>
      <c r="P414" t="b">
        <v>0</v>
      </c>
      <c r="Q414" t="b">
        <v>0</v>
      </c>
      <c r="R414" t="s">
        <v>119</v>
      </c>
      <c r="S414" t="s">
        <v>2038</v>
      </c>
      <c r="T414" t="s">
        <v>2056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9">
        <f t="shared" si="24"/>
        <v>62.072823218997364</v>
      </c>
      <c r="G415" s="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25"/>
        <v>43431.25</v>
      </c>
      <c r="O415" s="13">
        <f t="shared" si="26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2053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9">
        <f t="shared" si="24"/>
        <v>84.699787460148784</v>
      </c>
      <c r="G416" s="5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25"/>
        <v>40288.208333333336</v>
      </c>
      <c r="O416" s="13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2042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9">
        <f t="shared" si="24"/>
        <v>11.059030837004405</v>
      </c>
      <c r="G417" s="5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25"/>
        <v>40921.25</v>
      </c>
      <c r="O417" s="13">
        <f t="shared" si="26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2046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9">
        <f t="shared" si="24"/>
        <v>43.838781575037146</v>
      </c>
      <c r="G418" s="5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25"/>
        <v>40560.25</v>
      </c>
      <c r="O418" s="13">
        <f t="shared" si="26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2047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9">
        <f t="shared" si="24"/>
        <v>55.470588235294116</v>
      </c>
      <c r="G419" s="5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25"/>
        <v>43407.208333333328</v>
      </c>
      <c r="O419" s="13">
        <f t="shared" si="26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2046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9">
        <f t="shared" si="24"/>
        <v>57.399511301160658</v>
      </c>
      <c r="G420" s="5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25"/>
        <v>41035.208333333336</v>
      </c>
      <c r="O420" s="13">
        <f t="shared" si="26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2047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9">
        <f t="shared" si="24"/>
        <v>123.43497363796135</v>
      </c>
      <c r="G421" s="5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25"/>
        <v>40899.25</v>
      </c>
      <c r="O421" s="13">
        <f t="shared" si="26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2045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9">
        <f t="shared" si="24"/>
        <v>128.46</v>
      </c>
      <c r="G422" s="5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25"/>
        <v>42911.208333333328</v>
      </c>
      <c r="O422" s="13">
        <f t="shared" si="26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2046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9">
        <f t="shared" si="24"/>
        <v>63.989361702127653</v>
      </c>
      <c r="G423" s="5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25"/>
        <v>42915.208333333328</v>
      </c>
      <c r="O423" s="13">
        <f t="shared" si="26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2051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9">
        <f t="shared" si="24"/>
        <v>127.29885057471265</v>
      </c>
      <c r="G424" s="5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25"/>
        <v>40285.208333333336</v>
      </c>
      <c r="O424" s="13">
        <f t="shared" si="26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2046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9">
        <f t="shared" si="24"/>
        <v>10.638024357239512</v>
      </c>
      <c r="G425" s="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25"/>
        <v>40808.208333333336</v>
      </c>
      <c r="O425" s="13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2042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9">
        <f t="shared" si="24"/>
        <v>40.470588235294116</v>
      </c>
      <c r="G426" s="5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25"/>
        <v>43208.208333333328</v>
      </c>
      <c r="O426" s="13">
        <f t="shared" si="26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2050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9">
        <f t="shared" si="24"/>
        <v>287.66666666666663</v>
      </c>
      <c r="G427" s="5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25"/>
        <v>42213.208333333328</v>
      </c>
      <c r="O427" s="13">
        <f t="shared" si="26"/>
        <v>42219.208333333328</v>
      </c>
      <c r="P427" t="b">
        <v>0</v>
      </c>
      <c r="Q427" t="b">
        <v>0</v>
      </c>
      <c r="R427" t="s">
        <v>122</v>
      </c>
      <c r="S427" t="s">
        <v>2040</v>
      </c>
      <c r="T427" t="s">
        <v>2043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9">
        <f t="shared" si="24"/>
        <v>572.94444444444446</v>
      </c>
      <c r="G428" s="5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25"/>
        <v>41332.25</v>
      </c>
      <c r="O428" s="13">
        <f t="shared" si="26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2046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9">
        <f t="shared" si="24"/>
        <v>112.90429799426933</v>
      </c>
      <c r="G429" s="5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25"/>
        <v>41895.208333333336</v>
      </c>
      <c r="O429" s="13">
        <f t="shared" si="26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2046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9">
        <f t="shared" si="24"/>
        <v>46.387573964497044</v>
      </c>
      <c r="G430" s="5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25"/>
        <v>40585.25</v>
      </c>
      <c r="O430" s="13">
        <f t="shared" si="26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2053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9">
        <f t="shared" si="24"/>
        <v>90.675916230366497</v>
      </c>
      <c r="G431" s="5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25"/>
        <v>41680.25</v>
      </c>
      <c r="O431" s="13">
        <f t="shared" si="26"/>
        <v>41708.208333333336</v>
      </c>
      <c r="P431" t="b">
        <v>0</v>
      </c>
      <c r="Q431" t="b">
        <v>1</v>
      </c>
      <c r="R431" t="s">
        <v>122</v>
      </c>
      <c r="S431" t="s">
        <v>2040</v>
      </c>
      <c r="T431" t="s">
        <v>2043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9">
        <f t="shared" si="24"/>
        <v>67.740740740740748</v>
      </c>
      <c r="G432" s="5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25"/>
        <v>43737.208333333328</v>
      </c>
      <c r="O432" s="13">
        <f t="shared" si="26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2046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9">
        <f t="shared" si="24"/>
        <v>192.49019607843135</v>
      </c>
      <c r="G433" s="5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25"/>
        <v>43273.208333333328</v>
      </c>
      <c r="O433" s="13">
        <f t="shared" si="26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2046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9">
        <f t="shared" si="24"/>
        <v>82.714285714285722</v>
      </c>
      <c r="G434" s="5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25"/>
        <v>41761.208333333336</v>
      </c>
      <c r="O434" s="13">
        <f t="shared" si="26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2046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9">
        <f t="shared" si="24"/>
        <v>54.163920922570021</v>
      </c>
      <c r="G435" s="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25"/>
        <v>41603.25</v>
      </c>
      <c r="O435" s="13">
        <f t="shared" si="26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2047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9">
        <f t="shared" si="24"/>
        <v>16.722222222222221</v>
      </c>
      <c r="G436" s="5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25"/>
        <v>42705.25</v>
      </c>
      <c r="O436" s="13">
        <f t="shared" si="26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2046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9">
        <f t="shared" si="24"/>
        <v>116.87664041994749</v>
      </c>
      <c r="G437" s="5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25"/>
        <v>41988.25</v>
      </c>
      <c r="O437" s="13">
        <f t="shared" si="26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2046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9">
        <f t="shared" si="24"/>
        <v>1052.1538461538462</v>
      </c>
      <c r="G438" s="5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25"/>
        <v>43575.208333333328</v>
      </c>
      <c r="O438" s="13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2059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9">
        <f t="shared" si="24"/>
        <v>123.07407407407408</v>
      </c>
      <c r="G439" s="5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25"/>
        <v>42260.208333333328</v>
      </c>
      <c r="O439" s="13">
        <f t="shared" si="26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2053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9">
        <f t="shared" si="24"/>
        <v>178.63855421686748</v>
      </c>
      <c r="G440" s="5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25"/>
        <v>41337.25</v>
      </c>
      <c r="O440" s="13">
        <f t="shared" si="26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2046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9">
        <f t="shared" si="24"/>
        <v>355.28169014084506</v>
      </c>
      <c r="G441" s="5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25"/>
        <v>42680.208333333328</v>
      </c>
      <c r="O441" s="13">
        <f t="shared" si="26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2064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9">
        <f t="shared" si="24"/>
        <v>161.90634146341463</v>
      </c>
      <c r="G442" s="5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25"/>
        <v>42916.208333333328</v>
      </c>
      <c r="O442" s="13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2061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9">
        <f t="shared" si="24"/>
        <v>24.914285714285715</v>
      </c>
      <c r="G443" s="5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25"/>
        <v>41025.208333333336</v>
      </c>
      <c r="O443" s="13">
        <f t="shared" si="26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2051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9">
        <f t="shared" si="24"/>
        <v>198.72222222222223</v>
      </c>
      <c r="G444" s="5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25"/>
        <v>42980.208333333328</v>
      </c>
      <c r="O444" s="13">
        <f t="shared" si="26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2046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9">
        <f t="shared" si="24"/>
        <v>34.752688172043008</v>
      </c>
      <c r="G445" s="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25"/>
        <v>40451.208333333336</v>
      </c>
      <c r="O445" s="13">
        <f t="shared" si="26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2046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9">
        <f t="shared" si="24"/>
        <v>176.41935483870967</v>
      </c>
      <c r="G446" s="5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25"/>
        <v>40748.208333333336</v>
      </c>
      <c r="O446" s="13">
        <f t="shared" si="26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2050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9">
        <f t="shared" si="24"/>
        <v>511.38095238095235</v>
      </c>
      <c r="G447" s="5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25"/>
        <v>40515.25</v>
      </c>
      <c r="O447" s="13">
        <f t="shared" si="26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2046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9">
        <f t="shared" si="24"/>
        <v>82.044117647058826</v>
      </c>
      <c r="G448" s="5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25"/>
        <v>41261.25</v>
      </c>
      <c r="O448" s="13">
        <f t="shared" si="26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2051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9">
        <f t="shared" si="24"/>
        <v>24.326030927835053</v>
      </c>
      <c r="G449" s="5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25"/>
        <v>43088.25</v>
      </c>
      <c r="O449" s="13">
        <f t="shared" si="26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2061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9">
        <f t="shared" si="24"/>
        <v>50.482758620689658</v>
      </c>
      <c r="G450" s="5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25"/>
        <v>41378.208333333336</v>
      </c>
      <c r="O450" s="13">
        <f t="shared" si="26"/>
        <v>41380.208333333336</v>
      </c>
      <c r="P450" t="b">
        <v>0</v>
      </c>
      <c r="Q450" t="b">
        <v>1</v>
      </c>
      <c r="R450" t="s">
        <v>89</v>
      </c>
      <c r="S450" t="s">
        <v>2039</v>
      </c>
      <c r="T450" t="s">
        <v>2054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9">
        <f t="shared" ref="F451:F514" si="28">(E451/D451)*100</f>
        <v>967</v>
      </c>
      <c r="G451" s="5" t="s">
        <v>20</v>
      </c>
      <c r="H451">
        <v>86</v>
      </c>
      <c r="I451" s="7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29">(((L451/60)/60)/24)+DATE(1970,1,1)</f>
        <v>43530.25</v>
      </c>
      <c r="O451" s="13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2039</v>
      </c>
      <c r="T451" t="s">
        <v>2054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9">
        <f t="shared" si="28"/>
        <v>4</v>
      </c>
      <c r="G452" s="5" t="s">
        <v>14</v>
      </c>
      <c r="H452">
        <v>1</v>
      </c>
      <c r="I452" s="7">
        <f t="shared" ref="I452:I515" si="31">IFERROR(E452/H452,"0")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29"/>
        <v>43394.208333333328</v>
      </c>
      <c r="O452" s="13">
        <f t="shared" si="30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2053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9">
        <f t="shared" si="28"/>
        <v>122.84501347708894</v>
      </c>
      <c r="G453" s="5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29"/>
        <v>42935.208333333328</v>
      </c>
      <c r="O453" s="13">
        <f t="shared" si="30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2044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9">
        <f t="shared" si="28"/>
        <v>63.4375</v>
      </c>
      <c r="G454" s="5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29"/>
        <v>40365.208333333336</v>
      </c>
      <c r="O454" s="13">
        <f t="shared" si="30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2049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9">
        <f t="shared" si="28"/>
        <v>56.331688596491226</v>
      </c>
      <c r="G455" s="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29"/>
        <v>42705.25</v>
      </c>
      <c r="O455" s="13">
        <f t="shared" si="30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2064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9">
        <f t="shared" si="28"/>
        <v>44.074999999999996</v>
      </c>
      <c r="G456" s="5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29"/>
        <v>41568.208333333336</v>
      </c>
      <c r="O456" s="13">
        <f t="shared" si="30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2049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9">
        <f t="shared" si="28"/>
        <v>118.37253218884121</v>
      </c>
      <c r="G457" s="5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29"/>
        <v>40809.208333333336</v>
      </c>
      <c r="O457" s="13">
        <f t="shared" si="30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2046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9">
        <f t="shared" si="28"/>
        <v>104.1243169398907</v>
      </c>
      <c r="G458" s="5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29"/>
        <v>43141.25</v>
      </c>
      <c r="O458" s="13">
        <f t="shared" si="30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2050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9">
        <f t="shared" si="28"/>
        <v>26.640000000000004</v>
      </c>
      <c r="G459" s="5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29"/>
        <v>42657.208333333328</v>
      </c>
      <c r="O459" s="13">
        <f t="shared" si="30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2046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9">
        <f t="shared" si="28"/>
        <v>351.20118343195264</v>
      </c>
      <c r="G460" s="5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29"/>
        <v>40265.208333333336</v>
      </c>
      <c r="O460" s="13">
        <f t="shared" si="30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2046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9">
        <f t="shared" si="28"/>
        <v>90.063492063492063</v>
      </c>
      <c r="G461" s="5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29"/>
        <v>42001.25</v>
      </c>
      <c r="O461" s="13">
        <f t="shared" si="30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2047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9">
        <f t="shared" si="28"/>
        <v>171.625</v>
      </c>
      <c r="G462" s="5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29"/>
        <v>40399.208333333336</v>
      </c>
      <c r="O462" s="13">
        <f t="shared" si="30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2046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9">
        <f t="shared" si="28"/>
        <v>141.04655870445345</v>
      </c>
      <c r="G463" s="5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29"/>
        <v>41757.208333333336</v>
      </c>
      <c r="O463" s="13">
        <f t="shared" si="30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2049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9">
        <f t="shared" si="28"/>
        <v>30.57944915254237</v>
      </c>
      <c r="G464" s="5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29"/>
        <v>41304.25</v>
      </c>
      <c r="O464" s="13">
        <f t="shared" si="30"/>
        <v>41342.25</v>
      </c>
      <c r="P464" t="b">
        <v>0</v>
      </c>
      <c r="Q464" t="b">
        <v>0</v>
      </c>
      <c r="R464" t="s">
        <v>292</v>
      </c>
      <c r="S464" t="s">
        <v>2039</v>
      </c>
      <c r="T464" t="s">
        <v>2062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9">
        <f t="shared" si="28"/>
        <v>108.16455696202532</v>
      </c>
      <c r="G465" s="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29"/>
        <v>41639.25</v>
      </c>
      <c r="O465" s="13">
        <f t="shared" si="30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2053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9">
        <f t="shared" si="28"/>
        <v>133.45505617977528</v>
      </c>
      <c r="G466" s="5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29"/>
        <v>43142.25</v>
      </c>
      <c r="O466" s="13">
        <f t="shared" si="30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2046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9">
        <f t="shared" si="28"/>
        <v>187.85106382978722</v>
      </c>
      <c r="G467" s="5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29"/>
        <v>43127.25</v>
      </c>
      <c r="O467" s="13">
        <f t="shared" si="30"/>
        <v>43136.25</v>
      </c>
      <c r="P467" t="b">
        <v>0</v>
      </c>
      <c r="Q467" t="b">
        <v>0</v>
      </c>
      <c r="R467" t="s">
        <v>206</v>
      </c>
      <c r="S467" t="s">
        <v>2038</v>
      </c>
      <c r="T467" t="s">
        <v>2060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9">
        <f t="shared" si="28"/>
        <v>332</v>
      </c>
      <c r="G468" s="5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29"/>
        <v>41409.208333333336</v>
      </c>
      <c r="O468" s="13">
        <f t="shared" si="30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2051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9">
        <f t="shared" si="28"/>
        <v>575.21428571428578</v>
      </c>
      <c r="G469" s="5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29"/>
        <v>42331.25</v>
      </c>
      <c r="O469" s="13">
        <f t="shared" si="30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2045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9">
        <f t="shared" si="28"/>
        <v>40.5</v>
      </c>
      <c r="G470" s="5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29"/>
        <v>43569.208333333328</v>
      </c>
      <c r="O470" s="13">
        <f t="shared" si="30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2046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9">
        <f t="shared" si="28"/>
        <v>184.42857142857144</v>
      </c>
      <c r="G471" s="5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29"/>
        <v>42142.208333333328</v>
      </c>
      <c r="O471" s="13">
        <f t="shared" si="30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2049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9">
        <f t="shared" si="28"/>
        <v>285.80555555555554</v>
      </c>
      <c r="G472" s="5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29"/>
        <v>42716.25</v>
      </c>
      <c r="O472" s="13">
        <f t="shared" si="30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2051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9">
        <f t="shared" si="28"/>
        <v>319</v>
      </c>
      <c r="G473" s="5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29"/>
        <v>41031.208333333336</v>
      </c>
      <c r="O473" s="13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2042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9">
        <f t="shared" si="28"/>
        <v>39.234070221066318</v>
      </c>
      <c r="G474" s="5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29"/>
        <v>43535.208333333328</v>
      </c>
      <c r="O474" s="13">
        <f t="shared" si="30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2044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9">
        <f t="shared" si="28"/>
        <v>178.14000000000001</v>
      </c>
      <c r="G475" s="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29"/>
        <v>43277.208333333328</v>
      </c>
      <c r="O475" s="13">
        <f t="shared" si="30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2048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9">
        <f t="shared" si="28"/>
        <v>365.15</v>
      </c>
      <c r="G476" s="5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29"/>
        <v>41989.25</v>
      </c>
      <c r="O476" s="13">
        <f t="shared" si="30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2061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9">
        <f t="shared" si="28"/>
        <v>113.94594594594594</v>
      </c>
      <c r="G477" s="5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29"/>
        <v>41450.208333333336</v>
      </c>
      <c r="O477" s="13">
        <f t="shared" si="30"/>
        <v>41454.208333333336</v>
      </c>
      <c r="P477" t="b">
        <v>0</v>
      </c>
      <c r="Q477" t="b">
        <v>1</v>
      </c>
      <c r="R477" t="s">
        <v>206</v>
      </c>
      <c r="S477" t="s">
        <v>2038</v>
      </c>
      <c r="T477" t="s">
        <v>2060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9">
        <f t="shared" si="28"/>
        <v>29.828720626631856</v>
      </c>
      <c r="G478" s="5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29"/>
        <v>43322.208333333328</v>
      </c>
      <c r="O478" s="13">
        <f t="shared" si="30"/>
        <v>43328.208333333328</v>
      </c>
      <c r="P478" t="b">
        <v>0</v>
      </c>
      <c r="Q478" t="b">
        <v>0</v>
      </c>
      <c r="R478" t="s">
        <v>119</v>
      </c>
      <c r="S478" t="s">
        <v>2038</v>
      </c>
      <c r="T478" t="s">
        <v>2056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9">
        <f t="shared" si="28"/>
        <v>54.270588235294113</v>
      </c>
      <c r="G479" s="5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29"/>
        <v>40720.208333333336</v>
      </c>
      <c r="O479" s="13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2064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9">
        <f t="shared" si="28"/>
        <v>236.34156976744185</v>
      </c>
      <c r="G480" s="5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29"/>
        <v>42072.208333333328</v>
      </c>
      <c r="O480" s="13">
        <f t="shared" si="30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2051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9">
        <f t="shared" si="28"/>
        <v>512.91666666666663</v>
      </c>
      <c r="G481" s="5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29"/>
        <v>42945.208333333328</v>
      </c>
      <c r="O481" s="13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2042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9">
        <f t="shared" si="28"/>
        <v>100.65116279069768</v>
      </c>
      <c r="G482" s="5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29"/>
        <v>40248.25</v>
      </c>
      <c r="O482" s="13">
        <f t="shared" si="30"/>
        <v>40257.208333333336</v>
      </c>
      <c r="P482" t="b">
        <v>0</v>
      </c>
      <c r="Q482" t="b">
        <v>1</v>
      </c>
      <c r="R482" t="s">
        <v>122</v>
      </c>
      <c r="S482" t="s">
        <v>2040</v>
      </c>
      <c r="T482" t="s">
        <v>2043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9">
        <f t="shared" si="28"/>
        <v>81.348423194303152</v>
      </c>
      <c r="G483" s="5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29"/>
        <v>41913.208333333336</v>
      </c>
      <c r="O483" s="13">
        <f t="shared" si="30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2046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9">
        <f t="shared" si="28"/>
        <v>16.404761904761905</v>
      </c>
      <c r="G484" s="5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29"/>
        <v>40963.25</v>
      </c>
      <c r="O484" s="13">
        <f t="shared" si="30"/>
        <v>40974.25</v>
      </c>
      <c r="P484" t="b">
        <v>0</v>
      </c>
      <c r="Q484" t="b">
        <v>1</v>
      </c>
      <c r="R484" t="s">
        <v>119</v>
      </c>
      <c r="S484" t="s">
        <v>2038</v>
      </c>
      <c r="T484" t="s">
        <v>2056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9">
        <f t="shared" si="28"/>
        <v>52.774617067833695</v>
      </c>
      <c r="G485" s="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29"/>
        <v>43811.25</v>
      </c>
      <c r="O485" s="13">
        <f t="shared" si="30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2046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9">
        <f t="shared" si="28"/>
        <v>260.20608108108109</v>
      </c>
      <c r="G486" s="5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29"/>
        <v>41855.208333333336</v>
      </c>
      <c r="O486" s="13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2042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9">
        <f t="shared" si="28"/>
        <v>30.73289183222958</v>
      </c>
      <c r="G487" s="5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29"/>
        <v>43626.208333333328</v>
      </c>
      <c r="O487" s="13">
        <f t="shared" si="30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2046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9">
        <f t="shared" si="28"/>
        <v>13.5</v>
      </c>
      <c r="G488" s="5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29"/>
        <v>43168.25</v>
      </c>
      <c r="O488" s="13">
        <f t="shared" si="30"/>
        <v>43183.208333333328</v>
      </c>
      <c r="P488" t="b">
        <v>0</v>
      </c>
      <c r="Q488" t="b">
        <v>1</v>
      </c>
      <c r="R488" t="s">
        <v>206</v>
      </c>
      <c r="S488" t="s">
        <v>2038</v>
      </c>
      <c r="T488" t="s">
        <v>2060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9">
        <f t="shared" si="28"/>
        <v>178.62556663644605</v>
      </c>
      <c r="G489" s="5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29"/>
        <v>42845.208333333328</v>
      </c>
      <c r="O489" s="13">
        <f t="shared" si="30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2046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9">
        <f t="shared" si="28"/>
        <v>220.0566037735849</v>
      </c>
      <c r="G490" s="5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29"/>
        <v>42403.25</v>
      </c>
      <c r="O490" s="13">
        <f t="shared" si="30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2046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9">
        <f t="shared" si="28"/>
        <v>101.5108695652174</v>
      </c>
      <c r="G491" s="5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29"/>
        <v>40406.208333333336</v>
      </c>
      <c r="O491" s="13">
        <f t="shared" si="30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2051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9">
        <f t="shared" si="28"/>
        <v>191.5</v>
      </c>
      <c r="G492" s="5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29"/>
        <v>43786.25</v>
      </c>
      <c r="O492" s="13">
        <f t="shared" si="30"/>
        <v>43793.25</v>
      </c>
      <c r="P492" t="b">
        <v>0</v>
      </c>
      <c r="Q492" t="b">
        <v>0</v>
      </c>
      <c r="R492" t="s">
        <v>1029</v>
      </c>
      <c r="S492" t="s">
        <v>2041</v>
      </c>
      <c r="T492" t="s">
        <v>2065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9">
        <f t="shared" si="28"/>
        <v>305.34683098591546</v>
      </c>
      <c r="G493" s="5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29"/>
        <v>41456.208333333336</v>
      </c>
      <c r="O493" s="13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2042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9">
        <f t="shared" si="28"/>
        <v>23.995287958115181</v>
      </c>
      <c r="G494" s="5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29"/>
        <v>40336.208333333336</v>
      </c>
      <c r="O494" s="13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2055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9">
        <f t="shared" si="28"/>
        <v>723.77777777777771</v>
      </c>
      <c r="G495" s="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29"/>
        <v>43645.208333333328</v>
      </c>
      <c r="O495" s="13">
        <f t="shared" si="30"/>
        <v>43658.208333333328</v>
      </c>
      <c r="P495" t="b">
        <v>0</v>
      </c>
      <c r="Q495" t="b">
        <v>0</v>
      </c>
      <c r="R495" t="s">
        <v>122</v>
      </c>
      <c r="S495" t="s">
        <v>2040</v>
      </c>
      <c r="T495" t="s">
        <v>2043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9">
        <f t="shared" si="28"/>
        <v>547.36</v>
      </c>
      <c r="G496" s="5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29"/>
        <v>40990.208333333336</v>
      </c>
      <c r="O496" s="13">
        <f t="shared" si="30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2051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9">
        <f t="shared" si="28"/>
        <v>414.49999999999994</v>
      </c>
      <c r="G497" s="5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29"/>
        <v>41800.208333333336</v>
      </c>
      <c r="O497" s="13">
        <f t="shared" si="30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2046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9">
        <f t="shared" si="28"/>
        <v>0.90696409140369971</v>
      </c>
      <c r="G498" s="5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29"/>
        <v>42876.208333333328</v>
      </c>
      <c r="O498" s="13">
        <f t="shared" si="30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2053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9">
        <f t="shared" si="28"/>
        <v>34.173469387755098</v>
      </c>
      <c r="G499" s="5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29"/>
        <v>42724.25</v>
      </c>
      <c r="O499" s="13">
        <f t="shared" si="30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2051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9">
        <f t="shared" si="28"/>
        <v>23.948810754912099</v>
      </c>
      <c r="G500" s="5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29"/>
        <v>42005.25</v>
      </c>
      <c r="O500" s="13">
        <f t="shared" si="30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2045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9">
        <f t="shared" si="28"/>
        <v>48.072649572649574</v>
      </c>
      <c r="G501" s="5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29"/>
        <v>42444.208333333328</v>
      </c>
      <c r="O501" s="13">
        <f t="shared" si="30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2047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9">
        <f t="shared" si="28"/>
        <v>0</v>
      </c>
      <c r="G502" s="5" t="s">
        <v>14</v>
      </c>
      <c r="H502">
        <v>0</v>
      </c>
      <c r="I502" s="7" t="str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29"/>
        <v>41395.208333333336</v>
      </c>
      <c r="O502" s="13">
        <f t="shared" si="30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2046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9">
        <f t="shared" si="28"/>
        <v>70.145182291666657</v>
      </c>
      <c r="G503" s="5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29"/>
        <v>41345.208333333336</v>
      </c>
      <c r="O503" s="13">
        <f t="shared" si="30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2047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9">
        <f t="shared" si="28"/>
        <v>529.92307692307691</v>
      </c>
      <c r="G504" s="5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29"/>
        <v>41117.208333333336</v>
      </c>
      <c r="O504" s="13">
        <f t="shared" si="30"/>
        <v>41146.208333333336</v>
      </c>
      <c r="P504" t="b">
        <v>0</v>
      </c>
      <c r="Q504" t="b">
        <v>1</v>
      </c>
      <c r="R504" t="s">
        <v>89</v>
      </c>
      <c r="S504" t="s">
        <v>2039</v>
      </c>
      <c r="T504" t="s">
        <v>2054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9">
        <f t="shared" si="28"/>
        <v>180.32549019607845</v>
      </c>
      <c r="G505" s="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29"/>
        <v>42186.208333333328</v>
      </c>
      <c r="O505" s="13">
        <f t="shared" si="30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2049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9">
        <f t="shared" si="28"/>
        <v>92.320000000000007</v>
      </c>
      <c r="G506" s="5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29"/>
        <v>42142.208333333328</v>
      </c>
      <c r="O506" s="13">
        <f t="shared" si="30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2044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9">
        <f t="shared" si="28"/>
        <v>13.901001112347053</v>
      </c>
      <c r="G507" s="5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29"/>
        <v>41341.25</v>
      </c>
      <c r="O507" s="13">
        <f t="shared" si="30"/>
        <v>41383.208333333336</v>
      </c>
      <c r="P507" t="b">
        <v>0</v>
      </c>
      <c r="Q507" t="b">
        <v>1</v>
      </c>
      <c r="R507" t="s">
        <v>133</v>
      </c>
      <c r="S507" t="s">
        <v>2038</v>
      </c>
      <c r="T507" t="s">
        <v>2057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9">
        <f t="shared" si="28"/>
        <v>927.07777777777767</v>
      </c>
      <c r="G508" s="5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29"/>
        <v>43062.25</v>
      </c>
      <c r="O508" s="13">
        <f t="shared" si="30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2046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9">
        <f t="shared" si="28"/>
        <v>39.857142857142861</v>
      </c>
      <c r="G509" s="5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29"/>
        <v>41373.208333333336</v>
      </c>
      <c r="O509" s="13">
        <f t="shared" si="30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2045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9">
        <f t="shared" si="28"/>
        <v>112.22929936305732</v>
      </c>
      <c r="G510" s="5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29"/>
        <v>43310.208333333328</v>
      </c>
      <c r="O510" s="13">
        <f t="shared" si="30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2046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9">
        <f t="shared" si="28"/>
        <v>70.925816023738875</v>
      </c>
      <c r="G511" s="5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29"/>
        <v>41034.208333333336</v>
      </c>
      <c r="O511" s="13">
        <f t="shared" si="30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2046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9">
        <f t="shared" si="28"/>
        <v>119.08974358974358</v>
      </c>
      <c r="G512" s="5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29"/>
        <v>43251.208333333328</v>
      </c>
      <c r="O512" s="13">
        <f t="shared" si="30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2049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9">
        <f t="shared" si="28"/>
        <v>24.017591339648174</v>
      </c>
      <c r="G513" s="5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29"/>
        <v>43671.208333333328</v>
      </c>
      <c r="O513" s="13">
        <f t="shared" si="30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2046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9">
        <f t="shared" si="28"/>
        <v>139.31868131868131</v>
      </c>
      <c r="G514" s="5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29"/>
        <v>41825.208333333336</v>
      </c>
      <c r="O514" s="13">
        <f t="shared" si="30"/>
        <v>41826.208333333336</v>
      </c>
      <c r="P514" t="b">
        <v>0</v>
      </c>
      <c r="Q514" t="b">
        <v>1</v>
      </c>
      <c r="R514" t="s">
        <v>89</v>
      </c>
      <c r="S514" t="s">
        <v>2039</v>
      </c>
      <c r="T514" t="s">
        <v>2054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9">
        <f t="shared" ref="F515:F578" si="32">(E515/D515)*100</f>
        <v>39.277108433734945</v>
      </c>
      <c r="G515" s="5" t="s">
        <v>74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33">(((L515/60)/60)/24)+DATE(1970,1,1)</f>
        <v>40430.208333333336</v>
      </c>
      <c r="O515" s="13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2061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9">
        <f t="shared" si="32"/>
        <v>22.439077144917089</v>
      </c>
      <c r="G516" s="5" t="s">
        <v>74</v>
      </c>
      <c r="H516">
        <v>528</v>
      </c>
      <c r="I516" s="7">
        <f t="shared" ref="I516:I579" si="35">IFERROR(E516/H516,"0")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33"/>
        <v>41614.25</v>
      </c>
      <c r="O516" s="13">
        <f t="shared" si="34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2044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9">
        <f t="shared" si="32"/>
        <v>55.779069767441861</v>
      </c>
      <c r="G517" s="5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33"/>
        <v>40900.25</v>
      </c>
      <c r="O517" s="13">
        <f t="shared" si="34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2046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9">
        <f t="shared" si="32"/>
        <v>42.523125996810208</v>
      </c>
      <c r="G518" s="5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33"/>
        <v>40396.208333333336</v>
      </c>
      <c r="O518" s="13">
        <f t="shared" si="34"/>
        <v>40434.208333333336</v>
      </c>
      <c r="P518" t="b">
        <v>0</v>
      </c>
      <c r="Q518" t="b">
        <v>0</v>
      </c>
      <c r="R518" t="s">
        <v>68</v>
      </c>
      <c r="S518" t="s">
        <v>2038</v>
      </c>
      <c r="T518" t="s">
        <v>2052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9">
        <f t="shared" si="32"/>
        <v>112.00000000000001</v>
      </c>
      <c r="G519" s="5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33"/>
        <v>42860.208333333328</v>
      </c>
      <c r="O519" s="13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2042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9">
        <f t="shared" si="32"/>
        <v>7.0681818181818183</v>
      </c>
      <c r="G520" s="5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33"/>
        <v>43154.25</v>
      </c>
      <c r="O520" s="13">
        <f t="shared" si="34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2053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9">
        <f t="shared" si="32"/>
        <v>101.74563871693867</v>
      </c>
      <c r="G521" s="5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33"/>
        <v>42012.25</v>
      </c>
      <c r="O521" s="13">
        <f t="shared" si="34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2044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9">
        <f t="shared" si="32"/>
        <v>425.75</v>
      </c>
      <c r="G522" s="5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33"/>
        <v>43574.208333333328</v>
      </c>
      <c r="O522" s="13">
        <f t="shared" si="34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2046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9">
        <f t="shared" si="32"/>
        <v>145.53947368421052</v>
      </c>
      <c r="G523" s="5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33"/>
        <v>42605.208333333328</v>
      </c>
      <c r="O523" s="13">
        <f t="shared" si="34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2049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9">
        <f t="shared" si="32"/>
        <v>32.453465346534657</v>
      </c>
      <c r="G524" s="5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33"/>
        <v>41093.208333333336</v>
      </c>
      <c r="O524" s="13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2055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9">
        <f t="shared" si="32"/>
        <v>700.33333333333326</v>
      </c>
      <c r="G525" s="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33"/>
        <v>40241.25</v>
      </c>
      <c r="O525" s="13">
        <f t="shared" si="34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2055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9">
        <f t="shared" si="32"/>
        <v>83.904860392967933</v>
      </c>
      <c r="G526" s="5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33"/>
        <v>40294.208333333336</v>
      </c>
      <c r="O526" s="13">
        <f t="shared" si="34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2046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9">
        <f t="shared" si="32"/>
        <v>84.19047619047619</v>
      </c>
      <c r="G527" s="5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33"/>
        <v>40505.25</v>
      </c>
      <c r="O527" s="13">
        <f t="shared" si="34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2051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9">
        <f t="shared" si="32"/>
        <v>155.95180722891567</v>
      </c>
      <c r="G528" s="5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33"/>
        <v>42364.25</v>
      </c>
      <c r="O528" s="13">
        <f t="shared" si="34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2046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9">
        <f t="shared" si="32"/>
        <v>99.619450317124731</v>
      </c>
      <c r="G529" s="5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33"/>
        <v>42405.25</v>
      </c>
      <c r="O529" s="13">
        <f t="shared" si="34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2053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9">
        <f t="shared" si="32"/>
        <v>80.300000000000011</v>
      </c>
      <c r="G530" s="5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33"/>
        <v>41601.25</v>
      </c>
      <c r="O530" s="13">
        <f t="shared" si="34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2050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9">
        <f t="shared" si="32"/>
        <v>11.254901960784313</v>
      </c>
      <c r="G531" s="5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33"/>
        <v>41769.208333333336</v>
      </c>
      <c r="O531" s="13">
        <f t="shared" si="34"/>
        <v>41797.208333333336</v>
      </c>
      <c r="P531" t="b">
        <v>0</v>
      </c>
      <c r="Q531" t="b">
        <v>0</v>
      </c>
      <c r="R531" t="s">
        <v>89</v>
      </c>
      <c r="S531" t="s">
        <v>2039</v>
      </c>
      <c r="T531" t="s">
        <v>2054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9">
        <f t="shared" si="32"/>
        <v>91.740952380952379</v>
      </c>
      <c r="G532" s="5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33"/>
        <v>40421.208333333336</v>
      </c>
      <c r="O532" s="13">
        <f t="shared" si="34"/>
        <v>40435.208333333336</v>
      </c>
      <c r="P532" t="b">
        <v>0</v>
      </c>
      <c r="Q532" t="b">
        <v>1</v>
      </c>
      <c r="R532" t="s">
        <v>119</v>
      </c>
      <c r="S532" t="s">
        <v>2038</v>
      </c>
      <c r="T532" t="s">
        <v>2056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9">
        <f t="shared" si="32"/>
        <v>95.521156936261391</v>
      </c>
      <c r="G533" s="5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33"/>
        <v>41589.25</v>
      </c>
      <c r="O533" s="13">
        <f t="shared" si="34"/>
        <v>41645.25</v>
      </c>
      <c r="P533" t="b">
        <v>0</v>
      </c>
      <c r="Q533" t="b">
        <v>0</v>
      </c>
      <c r="R533" t="s">
        <v>89</v>
      </c>
      <c r="S533" t="s">
        <v>2039</v>
      </c>
      <c r="T533" t="s">
        <v>2054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9">
        <f t="shared" si="32"/>
        <v>502.87499999999994</v>
      </c>
      <c r="G534" s="5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33"/>
        <v>43125.25</v>
      </c>
      <c r="O534" s="13">
        <f t="shared" si="34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2046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9">
        <f t="shared" si="32"/>
        <v>159.24394463667818</v>
      </c>
      <c r="G535" s="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33"/>
        <v>41479.208333333336</v>
      </c>
      <c r="O535" s="13">
        <f t="shared" si="34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2050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9">
        <f t="shared" si="32"/>
        <v>15.022446689113355</v>
      </c>
      <c r="G536" s="5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33"/>
        <v>43329.208333333328</v>
      </c>
      <c r="O536" s="13">
        <f t="shared" si="34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2049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9">
        <f t="shared" si="32"/>
        <v>482.03846153846149</v>
      </c>
      <c r="G537" s="5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33"/>
        <v>43259.208333333328</v>
      </c>
      <c r="O537" s="13">
        <f t="shared" si="34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2046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9">
        <f t="shared" si="32"/>
        <v>149.96938775510205</v>
      </c>
      <c r="G538" s="5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33"/>
        <v>40414.208333333336</v>
      </c>
      <c r="O538" s="13">
        <f t="shared" si="34"/>
        <v>40440.208333333336</v>
      </c>
      <c r="P538" t="b">
        <v>0</v>
      </c>
      <c r="Q538" t="b">
        <v>0</v>
      </c>
      <c r="R538" t="s">
        <v>119</v>
      </c>
      <c r="S538" t="s">
        <v>2038</v>
      </c>
      <c r="T538" t="s">
        <v>2056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9">
        <f t="shared" si="32"/>
        <v>117.22156398104266</v>
      </c>
      <c r="G539" s="5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33"/>
        <v>43342.208333333328</v>
      </c>
      <c r="O539" s="13">
        <f t="shared" si="34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2047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9">
        <f t="shared" si="32"/>
        <v>37.695968274950431</v>
      </c>
      <c r="G540" s="5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33"/>
        <v>41539.208333333336</v>
      </c>
      <c r="O540" s="13">
        <f t="shared" si="34"/>
        <v>41555.208333333336</v>
      </c>
      <c r="P540" t="b">
        <v>0</v>
      </c>
      <c r="Q540" t="b">
        <v>0</v>
      </c>
      <c r="R540" t="s">
        <v>292</v>
      </c>
      <c r="S540" t="s">
        <v>2039</v>
      </c>
      <c r="T540" t="s">
        <v>2062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9">
        <f t="shared" si="32"/>
        <v>72.653061224489804</v>
      </c>
      <c r="G541" s="5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33"/>
        <v>43647.208333333328</v>
      </c>
      <c r="O541" s="13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2042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9">
        <f t="shared" si="32"/>
        <v>265.98113207547169</v>
      </c>
      <c r="G542" s="5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33"/>
        <v>43225.208333333328</v>
      </c>
      <c r="O542" s="13">
        <f t="shared" si="34"/>
        <v>43247.208333333328</v>
      </c>
      <c r="P542" t="b">
        <v>0</v>
      </c>
      <c r="Q542" t="b">
        <v>0</v>
      </c>
      <c r="R542" t="s">
        <v>122</v>
      </c>
      <c r="S542" t="s">
        <v>2040</v>
      </c>
      <c r="T542" t="s">
        <v>2043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9">
        <f t="shared" si="32"/>
        <v>24.205617977528089</v>
      </c>
      <c r="G543" s="5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33"/>
        <v>42165.208333333328</v>
      </c>
      <c r="O543" s="13">
        <f t="shared" si="34"/>
        <v>42191.208333333328</v>
      </c>
      <c r="P543" t="b">
        <v>0</v>
      </c>
      <c r="Q543" t="b">
        <v>0</v>
      </c>
      <c r="R543" t="s">
        <v>292</v>
      </c>
      <c r="S543" t="s">
        <v>2039</v>
      </c>
      <c r="T543" t="s">
        <v>2062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9">
        <f t="shared" si="32"/>
        <v>2.5064935064935066</v>
      </c>
      <c r="G544" s="5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33"/>
        <v>42391.25</v>
      </c>
      <c r="O544" s="13">
        <f t="shared" si="34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2050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9">
        <f t="shared" si="32"/>
        <v>16.329799764428738</v>
      </c>
      <c r="G545" s="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33"/>
        <v>41528.208333333336</v>
      </c>
      <c r="O545" s="13">
        <f t="shared" si="34"/>
        <v>41543.208333333336</v>
      </c>
      <c r="P545" t="b">
        <v>0</v>
      </c>
      <c r="Q545" t="b">
        <v>0</v>
      </c>
      <c r="R545" t="s">
        <v>89</v>
      </c>
      <c r="S545" t="s">
        <v>2039</v>
      </c>
      <c r="T545" t="s">
        <v>2054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9">
        <f t="shared" si="32"/>
        <v>276.5</v>
      </c>
      <c r="G546" s="5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33"/>
        <v>42377.25</v>
      </c>
      <c r="O546" s="13">
        <f t="shared" si="34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2044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9">
        <f t="shared" si="32"/>
        <v>88.803571428571431</v>
      </c>
      <c r="G547" s="5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33"/>
        <v>43824.25</v>
      </c>
      <c r="O547" s="13">
        <f t="shared" si="34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2046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9">
        <f t="shared" si="32"/>
        <v>163.57142857142856</v>
      </c>
      <c r="G548" s="5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33"/>
        <v>43360.208333333328</v>
      </c>
      <c r="O548" s="13">
        <f t="shared" si="34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2046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9">
        <f t="shared" si="32"/>
        <v>969</v>
      </c>
      <c r="G549" s="5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33"/>
        <v>42029.25</v>
      </c>
      <c r="O549" s="13">
        <f t="shared" si="34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2049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9">
        <f t="shared" si="32"/>
        <v>270.91376701966715</v>
      </c>
      <c r="G550" s="5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33"/>
        <v>42461.208333333328</v>
      </c>
      <c r="O550" s="13">
        <f t="shared" si="34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2046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9">
        <f t="shared" si="32"/>
        <v>284.21355932203392</v>
      </c>
      <c r="G551" s="5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33"/>
        <v>41422.208333333336</v>
      </c>
      <c r="O551" s="13">
        <f t="shared" si="34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2051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9">
        <f t="shared" si="32"/>
        <v>4</v>
      </c>
      <c r="G552" s="5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33"/>
        <v>40968.25</v>
      </c>
      <c r="O552" s="13">
        <f t="shared" si="34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2050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9">
        <f t="shared" si="32"/>
        <v>58.6329816768462</v>
      </c>
      <c r="G553" s="5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33"/>
        <v>41993.25</v>
      </c>
      <c r="O553" s="13">
        <f t="shared" si="34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2045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9">
        <f t="shared" si="32"/>
        <v>98.51111111111112</v>
      </c>
      <c r="G554" s="5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33"/>
        <v>42700.25</v>
      </c>
      <c r="O554" s="13">
        <f t="shared" si="34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2046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9">
        <f t="shared" si="32"/>
        <v>43.975381008206334</v>
      </c>
      <c r="G555" s="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33"/>
        <v>40545.25</v>
      </c>
      <c r="O555" s="13">
        <f t="shared" si="34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2044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9">
        <f t="shared" si="32"/>
        <v>151.66315789473683</v>
      </c>
      <c r="G556" s="5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33"/>
        <v>42723.25</v>
      </c>
      <c r="O556" s="13">
        <f t="shared" si="34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2050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9">
        <f t="shared" si="32"/>
        <v>223.63492063492063</v>
      </c>
      <c r="G557" s="5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33"/>
        <v>41731.208333333336</v>
      </c>
      <c r="O557" s="13">
        <f t="shared" si="34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2044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9">
        <f t="shared" si="32"/>
        <v>239.75</v>
      </c>
      <c r="G558" s="5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33"/>
        <v>40792.208333333336</v>
      </c>
      <c r="O558" s="13">
        <f t="shared" si="34"/>
        <v>40799.208333333336</v>
      </c>
      <c r="P558" t="b">
        <v>0</v>
      </c>
      <c r="Q558" t="b">
        <v>1</v>
      </c>
      <c r="R558" t="s">
        <v>206</v>
      </c>
      <c r="S558" t="s">
        <v>2038</v>
      </c>
      <c r="T558" t="s">
        <v>2060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9">
        <f t="shared" si="32"/>
        <v>199.33333333333334</v>
      </c>
      <c r="G559" s="5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33"/>
        <v>42279.208333333328</v>
      </c>
      <c r="O559" s="13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2064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9">
        <f t="shared" si="32"/>
        <v>137.34482758620689</v>
      </c>
      <c r="G560" s="5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33"/>
        <v>42424.25</v>
      </c>
      <c r="O560" s="13">
        <f t="shared" si="34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2046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9">
        <f t="shared" si="32"/>
        <v>100.9696106362773</v>
      </c>
      <c r="G561" s="5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33"/>
        <v>42584.208333333328</v>
      </c>
      <c r="O561" s="13">
        <f t="shared" si="34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2046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9">
        <f t="shared" si="32"/>
        <v>794.16</v>
      </c>
      <c r="G562" s="5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33"/>
        <v>40865.25</v>
      </c>
      <c r="O562" s="13">
        <f t="shared" si="34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2053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9">
        <f t="shared" si="32"/>
        <v>369.7</v>
      </c>
      <c r="G563" s="5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33"/>
        <v>40833.208333333336</v>
      </c>
      <c r="O563" s="13">
        <f t="shared" si="34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2046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9">
        <f t="shared" si="32"/>
        <v>12.818181818181817</v>
      </c>
      <c r="G564" s="5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33"/>
        <v>43536.208333333328</v>
      </c>
      <c r="O564" s="13">
        <f t="shared" si="34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2044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9">
        <f t="shared" si="32"/>
        <v>138.02702702702703</v>
      </c>
      <c r="G565" s="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33"/>
        <v>43417.25</v>
      </c>
      <c r="O565" s="13">
        <f t="shared" si="34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2047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9">
        <f t="shared" si="32"/>
        <v>83.813278008298752</v>
      </c>
      <c r="G566" s="5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33"/>
        <v>42078.208333333328</v>
      </c>
      <c r="O566" s="13">
        <f t="shared" si="34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2046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9">
        <f t="shared" si="32"/>
        <v>204.60063224446787</v>
      </c>
      <c r="G567" s="5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33"/>
        <v>40862.25</v>
      </c>
      <c r="O567" s="13">
        <f t="shared" si="34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2046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9">
        <f t="shared" si="32"/>
        <v>44.344086021505376</v>
      </c>
      <c r="G568" s="5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33"/>
        <v>42424.25</v>
      </c>
      <c r="O568" s="13">
        <f t="shared" si="34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2048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9">
        <f t="shared" si="32"/>
        <v>218.60294117647058</v>
      </c>
      <c r="G569" s="5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33"/>
        <v>41830.208333333336</v>
      </c>
      <c r="O569" s="13">
        <f t="shared" si="34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2044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9">
        <f t="shared" si="32"/>
        <v>186.03314917127071</v>
      </c>
      <c r="G570" s="5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33"/>
        <v>40374.208333333336</v>
      </c>
      <c r="O570" s="13">
        <f t="shared" si="34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2046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9">
        <f t="shared" si="32"/>
        <v>237.33830845771143</v>
      </c>
      <c r="G571" s="5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33"/>
        <v>40554.25</v>
      </c>
      <c r="O571" s="13">
        <f t="shared" si="34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2053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9">
        <f t="shared" si="32"/>
        <v>305.65384615384613</v>
      </c>
      <c r="G572" s="5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33"/>
        <v>41993.25</v>
      </c>
      <c r="O572" s="13">
        <f t="shared" si="34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2044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9">
        <f t="shared" si="32"/>
        <v>94.142857142857139</v>
      </c>
      <c r="G573" s="5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33"/>
        <v>42174.208333333328</v>
      </c>
      <c r="O573" s="13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2055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9">
        <f t="shared" si="32"/>
        <v>54.400000000000006</v>
      </c>
      <c r="G574" s="5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33"/>
        <v>42275.208333333328</v>
      </c>
      <c r="O574" s="13">
        <f t="shared" si="34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2044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9">
        <f t="shared" si="32"/>
        <v>111.88059701492537</v>
      </c>
      <c r="G575" s="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33"/>
        <v>41761.208333333336</v>
      </c>
      <c r="O575" s="13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2041</v>
      </c>
      <c r="T575" t="s">
        <v>2065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9">
        <f t="shared" si="32"/>
        <v>369.14814814814815</v>
      </c>
      <c r="G576" s="5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33"/>
        <v>43806.25</v>
      </c>
      <c r="O576" s="13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2042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9">
        <f t="shared" si="32"/>
        <v>62.930372148859547</v>
      </c>
      <c r="G577" s="5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33"/>
        <v>41779.208333333336</v>
      </c>
      <c r="O577" s="13">
        <f t="shared" si="34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2046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9">
        <f t="shared" si="32"/>
        <v>64.927835051546396</v>
      </c>
      <c r="G578" s="5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33"/>
        <v>43040.208333333328</v>
      </c>
      <c r="O578" s="13">
        <f t="shared" si="34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2046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9">
        <f t="shared" ref="F579:F642" si="36">(E579/D579)*100</f>
        <v>18.853658536585368</v>
      </c>
      <c r="G579" s="5" t="s">
        <v>74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37">(((L579/60)/60)/24)+DATE(1970,1,1)</f>
        <v>40613.25</v>
      </c>
      <c r="O579" s="13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2059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9">
        <f t="shared" si="36"/>
        <v>16.754404145077721</v>
      </c>
      <c r="G580" s="5" t="s">
        <v>14</v>
      </c>
      <c r="H580">
        <v>245</v>
      </c>
      <c r="I580" s="7">
        <f t="shared" ref="I580:I643" si="39">IFERROR(E580/H580,"0")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37"/>
        <v>40878.25</v>
      </c>
      <c r="O580" s="13">
        <f t="shared" si="38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2064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9">
        <f t="shared" si="36"/>
        <v>101.11290322580646</v>
      </c>
      <c r="G581" s="5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37"/>
        <v>40762.208333333336</v>
      </c>
      <c r="O581" s="13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2059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9">
        <f t="shared" si="36"/>
        <v>341.5022831050228</v>
      </c>
      <c r="G582" s="5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37"/>
        <v>41696.25</v>
      </c>
      <c r="O582" s="13">
        <f t="shared" si="38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2046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9">
        <f t="shared" si="36"/>
        <v>64.016666666666666</v>
      </c>
      <c r="G583" s="5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37"/>
        <v>40662.208333333336</v>
      </c>
      <c r="O583" s="13">
        <f t="shared" si="3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2045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9">
        <f t="shared" si="36"/>
        <v>52.080459770114942</v>
      </c>
      <c r="G584" s="5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37"/>
        <v>42165.208333333328</v>
      </c>
      <c r="O584" s="13">
        <f t="shared" si="38"/>
        <v>42170.208333333328</v>
      </c>
      <c r="P584" t="b">
        <v>0</v>
      </c>
      <c r="Q584" t="b">
        <v>1</v>
      </c>
      <c r="R584" t="s">
        <v>89</v>
      </c>
      <c r="S584" t="s">
        <v>2039</v>
      </c>
      <c r="T584" t="s">
        <v>2054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9">
        <f t="shared" si="36"/>
        <v>322.40211640211641</v>
      </c>
      <c r="G585" s="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37"/>
        <v>40959.25</v>
      </c>
      <c r="O585" s="13">
        <f t="shared" si="38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2047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9">
        <f t="shared" si="36"/>
        <v>119.50810185185186</v>
      </c>
      <c r="G586" s="5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37"/>
        <v>41024.208333333336</v>
      </c>
      <c r="O586" s="13">
        <f t="shared" si="3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2045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9">
        <f t="shared" si="36"/>
        <v>146.79775280898878</v>
      </c>
      <c r="G587" s="5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37"/>
        <v>40255.208333333336</v>
      </c>
      <c r="O587" s="13">
        <f t="shared" si="38"/>
        <v>40265.208333333336</v>
      </c>
      <c r="P587" t="b">
        <v>0</v>
      </c>
      <c r="Q587" t="b">
        <v>0</v>
      </c>
      <c r="R587" t="s">
        <v>206</v>
      </c>
      <c r="S587" t="s">
        <v>2038</v>
      </c>
      <c r="T587" t="s">
        <v>2060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9">
        <f t="shared" si="36"/>
        <v>950.57142857142856</v>
      </c>
      <c r="G588" s="5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37"/>
        <v>40499.25</v>
      </c>
      <c r="O588" s="13">
        <f t="shared" si="3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2044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9">
        <f t="shared" si="36"/>
        <v>72.893617021276597</v>
      </c>
      <c r="G589" s="5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37"/>
        <v>43484.25</v>
      </c>
      <c r="O589" s="13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2042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9">
        <f t="shared" si="36"/>
        <v>79.008248730964468</v>
      </c>
      <c r="G590" s="5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37"/>
        <v>40262.208333333336</v>
      </c>
      <c r="O590" s="13">
        <f t="shared" si="38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2046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9">
        <f t="shared" si="36"/>
        <v>64.721518987341781</v>
      </c>
      <c r="G591" s="5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37"/>
        <v>42190.208333333328</v>
      </c>
      <c r="O591" s="13">
        <f t="shared" si="38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2047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9">
        <f t="shared" si="36"/>
        <v>82.028169014084511</v>
      </c>
      <c r="G592" s="5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37"/>
        <v>41994.25</v>
      </c>
      <c r="O592" s="13">
        <f t="shared" si="38"/>
        <v>42005.25</v>
      </c>
      <c r="P592" t="b">
        <v>0</v>
      </c>
      <c r="Q592" t="b">
        <v>0</v>
      </c>
      <c r="R592" t="s">
        <v>133</v>
      </c>
      <c r="S592" t="s">
        <v>2038</v>
      </c>
      <c r="T592" t="s">
        <v>2057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9">
        <f t="shared" si="36"/>
        <v>1037.6666666666667</v>
      </c>
      <c r="G593" s="5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37"/>
        <v>40373.208333333336</v>
      </c>
      <c r="O593" s="13">
        <f t="shared" si="38"/>
        <v>40383.208333333336</v>
      </c>
      <c r="P593" t="b">
        <v>0</v>
      </c>
      <c r="Q593" t="b">
        <v>0</v>
      </c>
      <c r="R593" t="s">
        <v>89</v>
      </c>
      <c r="S593" t="s">
        <v>2039</v>
      </c>
      <c r="T593" t="s">
        <v>2054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9">
        <f t="shared" si="36"/>
        <v>12.910076530612244</v>
      </c>
      <c r="G594" s="5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37"/>
        <v>41789.208333333336</v>
      </c>
      <c r="O594" s="13">
        <f t="shared" si="38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2046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9">
        <f t="shared" si="36"/>
        <v>154.84210526315789</v>
      </c>
      <c r="G595" s="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37"/>
        <v>41724.208333333336</v>
      </c>
      <c r="O595" s="13">
        <f t="shared" si="38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2053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9">
        <f t="shared" si="36"/>
        <v>7.0991735537190088</v>
      </c>
      <c r="G596" s="5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37"/>
        <v>42548.208333333328</v>
      </c>
      <c r="O596" s="13">
        <f t="shared" si="38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2046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9">
        <f t="shared" si="36"/>
        <v>208.52773826458036</v>
      </c>
      <c r="G597" s="5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37"/>
        <v>40253.208333333336</v>
      </c>
      <c r="O597" s="13">
        <f t="shared" si="38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2046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9">
        <f t="shared" si="36"/>
        <v>99.683544303797461</v>
      </c>
      <c r="G598" s="5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37"/>
        <v>42434.25</v>
      </c>
      <c r="O598" s="13">
        <f t="shared" si="38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2049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9">
        <f t="shared" si="36"/>
        <v>201.59756097560978</v>
      </c>
      <c r="G599" s="5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37"/>
        <v>43786.25</v>
      </c>
      <c r="O599" s="13">
        <f t="shared" si="38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2046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9">
        <f t="shared" si="36"/>
        <v>162.09032258064516</v>
      </c>
      <c r="G600" s="5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37"/>
        <v>40344.208333333336</v>
      </c>
      <c r="O600" s="13">
        <f t="shared" si="3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2044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9">
        <f t="shared" si="36"/>
        <v>3.6436208125445471</v>
      </c>
      <c r="G601" s="5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37"/>
        <v>42047.25</v>
      </c>
      <c r="O601" s="13">
        <f t="shared" si="38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2047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9">
        <f t="shared" si="36"/>
        <v>5</v>
      </c>
      <c r="G602" s="5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37"/>
        <v>41485.208333333336</v>
      </c>
      <c r="O602" s="13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2042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9">
        <f t="shared" si="36"/>
        <v>206.63492063492063</v>
      </c>
      <c r="G603" s="5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37"/>
        <v>41789.208333333336</v>
      </c>
      <c r="O603" s="13">
        <f t="shared" si="3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2051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9">
        <f t="shared" si="36"/>
        <v>128.23628691983123</v>
      </c>
      <c r="G604" s="5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37"/>
        <v>42160.208333333328</v>
      </c>
      <c r="O604" s="13">
        <f t="shared" si="38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2046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9">
        <f t="shared" si="36"/>
        <v>119.66037735849055</v>
      </c>
      <c r="G605" s="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37"/>
        <v>43573.208333333328</v>
      </c>
      <c r="O605" s="13">
        <f t="shared" si="38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2046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9">
        <f t="shared" si="36"/>
        <v>170.73055242390078</v>
      </c>
      <c r="G606" s="5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37"/>
        <v>40565.25</v>
      </c>
      <c r="O606" s="13">
        <f t="shared" si="38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2046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9">
        <f t="shared" si="36"/>
        <v>187.21212121212122</v>
      </c>
      <c r="G607" s="5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37"/>
        <v>42280.208333333328</v>
      </c>
      <c r="O607" s="13">
        <f t="shared" si="38"/>
        <v>42321.25</v>
      </c>
      <c r="P607" t="b">
        <v>0</v>
      </c>
      <c r="Q607" t="b">
        <v>0</v>
      </c>
      <c r="R607" t="s">
        <v>68</v>
      </c>
      <c r="S607" t="s">
        <v>2038</v>
      </c>
      <c r="T607" t="s">
        <v>2052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9">
        <f t="shared" si="36"/>
        <v>188.38235294117646</v>
      </c>
      <c r="G608" s="5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37"/>
        <v>42436.25</v>
      </c>
      <c r="O608" s="13">
        <f t="shared" si="3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2044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9">
        <f t="shared" si="36"/>
        <v>131.29869186046511</v>
      </c>
      <c r="G609" s="5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37"/>
        <v>41721.208333333336</v>
      </c>
      <c r="O609" s="13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2042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9">
        <f t="shared" si="36"/>
        <v>283.97435897435901</v>
      </c>
      <c r="G610" s="5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37"/>
        <v>43530.25</v>
      </c>
      <c r="O610" s="13">
        <f t="shared" si="3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2059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9">
        <f t="shared" si="36"/>
        <v>120.41999999999999</v>
      </c>
      <c r="G611" s="5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37"/>
        <v>43481.25</v>
      </c>
      <c r="O611" s="13">
        <f t="shared" si="38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2064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9">
        <f t="shared" si="36"/>
        <v>419.0560747663551</v>
      </c>
      <c r="G612" s="5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37"/>
        <v>41259.25</v>
      </c>
      <c r="O612" s="13">
        <f t="shared" si="38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2046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9">
        <f t="shared" si="36"/>
        <v>13.853658536585368</v>
      </c>
      <c r="G613" s="5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37"/>
        <v>41480.208333333336</v>
      </c>
      <c r="O613" s="13">
        <f t="shared" si="38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2046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9">
        <f t="shared" si="36"/>
        <v>139.43548387096774</v>
      </c>
      <c r="G614" s="5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37"/>
        <v>40474.208333333336</v>
      </c>
      <c r="O614" s="13">
        <f t="shared" si="3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2048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9">
        <f t="shared" si="36"/>
        <v>174</v>
      </c>
      <c r="G615" s="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37"/>
        <v>42973.208333333328</v>
      </c>
      <c r="O615" s="13">
        <f t="shared" si="38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2046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9">
        <f t="shared" si="36"/>
        <v>155.49056603773585</v>
      </c>
      <c r="G616" s="5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37"/>
        <v>42746.25</v>
      </c>
      <c r="O616" s="13">
        <f t="shared" si="38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2046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9">
        <f t="shared" si="36"/>
        <v>170.44705882352943</v>
      </c>
      <c r="G617" s="5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37"/>
        <v>42489.208333333328</v>
      </c>
      <c r="O617" s="13">
        <f t="shared" si="38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2046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9">
        <f t="shared" si="36"/>
        <v>189.515625</v>
      </c>
      <c r="G618" s="5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37"/>
        <v>41537.208333333336</v>
      </c>
      <c r="O618" s="13">
        <f t="shared" si="3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2050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9">
        <f t="shared" si="36"/>
        <v>249.71428571428572</v>
      </c>
      <c r="G619" s="5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37"/>
        <v>41794.208333333336</v>
      </c>
      <c r="O619" s="13">
        <f t="shared" si="38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2046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9">
        <f t="shared" si="36"/>
        <v>48.860523665659613</v>
      </c>
      <c r="G620" s="5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37"/>
        <v>41396.208333333336</v>
      </c>
      <c r="O620" s="13">
        <f t="shared" si="38"/>
        <v>41417.208333333336</v>
      </c>
      <c r="P620" t="b">
        <v>0</v>
      </c>
      <c r="Q620" t="b">
        <v>0</v>
      </c>
      <c r="R620" t="s">
        <v>68</v>
      </c>
      <c r="S620" t="s">
        <v>2038</v>
      </c>
      <c r="T620" t="s">
        <v>2052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9">
        <f t="shared" si="36"/>
        <v>28.461970393057683</v>
      </c>
      <c r="G621" s="5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37"/>
        <v>40669.208333333336</v>
      </c>
      <c r="O621" s="13">
        <f t="shared" si="38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2046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9">
        <f t="shared" si="36"/>
        <v>268.02325581395348</v>
      </c>
      <c r="G622" s="5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37"/>
        <v>42559.208333333328</v>
      </c>
      <c r="O622" s="13">
        <f t="shared" si="38"/>
        <v>42563.208333333328</v>
      </c>
      <c r="P622" t="b">
        <v>0</v>
      </c>
      <c r="Q622" t="b">
        <v>0</v>
      </c>
      <c r="R622" t="s">
        <v>122</v>
      </c>
      <c r="S622" t="s">
        <v>2040</v>
      </c>
      <c r="T622" t="s">
        <v>2043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9">
        <f t="shared" si="36"/>
        <v>619.80078125</v>
      </c>
      <c r="G623" s="5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37"/>
        <v>42626.208333333328</v>
      </c>
      <c r="O623" s="13">
        <f t="shared" si="38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2046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9">
        <f t="shared" si="36"/>
        <v>3.1301587301587301</v>
      </c>
      <c r="G624" s="5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37"/>
        <v>43205.208333333328</v>
      </c>
      <c r="O624" s="13">
        <f t="shared" si="3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2050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9">
        <f t="shared" si="36"/>
        <v>159.92152704135739</v>
      </c>
      <c r="G625" s="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37"/>
        <v>42201.208333333328</v>
      </c>
      <c r="O625" s="13">
        <f t="shared" si="38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2046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9">
        <f t="shared" si="36"/>
        <v>279.39215686274508</v>
      </c>
      <c r="G626" s="5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37"/>
        <v>42029.25</v>
      </c>
      <c r="O626" s="13">
        <f t="shared" si="38"/>
        <v>42035.25</v>
      </c>
      <c r="P626" t="b">
        <v>0</v>
      </c>
      <c r="Q626" t="b">
        <v>0</v>
      </c>
      <c r="R626" t="s">
        <v>122</v>
      </c>
      <c r="S626" t="s">
        <v>2040</v>
      </c>
      <c r="T626" t="s">
        <v>2043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9">
        <f t="shared" si="36"/>
        <v>77.373333333333335</v>
      </c>
      <c r="G627" s="5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37"/>
        <v>43857.25</v>
      </c>
      <c r="O627" s="13">
        <f t="shared" si="38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2046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9">
        <f t="shared" si="36"/>
        <v>206.32812500000003</v>
      </c>
      <c r="G628" s="5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37"/>
        <v>40449.208333333336</v>
      </c>
      <c r="O628" s="13">
        <f t="shared" si="38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2046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9">
        <f t="shared" si="36"/>
        <v>694.25</v>
      </c>
      <c r="G629" s="5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37"/>
        <v>40345.208333333336</v>
      </c>
      <c r="O629" s="13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2042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9">
        <f t="shared" si="36"/>
        <v>151.78947368421052</v>
      </c>
      <c r="G630" s="5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37"/>
        <v>40455.208333333336</v>
      </c>
      <c r="O630" s="13">
        <f t="shared" si="3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2050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9">
        <f t="shared" si="36"/>
        <v>64.58207217694995</v>
      </c>
      <c r="G631" s="5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37"/>
        <v>42557.208333333328</v>
      </c>
      <c r="O631" s="13">
        <f t="shared" si="38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2046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9">
        <f t="shared" si="36"/>
        <v>62.873684210526314</v>
      </c>
      <c r="G632" s="5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37"/>
        <v>43586.208333333328</v>
      </c>
      <c r="O632" s="13">
        <f t="shared" si="38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2046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9">
        <f t="shared" si="36"/>
        <v>310.39864864864865</v>
      </c>
      <c r="G633" s="5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37"/>
        <v>43550.208333333328</v>
      </c>
      <c r="O633" s="13">
        <f t="shared" si="38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2046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9">
        <f t="shared" si="36"/>
        <v>42.859916782246884</v>
      </c>
      <c r="G634" s="5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37"/>
        <v>41945.208333333336</v>
      </c>
      <c r="O634" s="13">
        <f t="shared" si="38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2046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9">
        <f t="shared" si="36"/>
        <v>83.119402985074629</v>
      </c>
      <c r="G635" s="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37"/>
        <v>42315.25</v>
      </c>
      <c r="O635" s="13">
        <f t="shared" si="38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2053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9">
        <f t="shared" si="36"/>
        <v>78.531302876480552</v>
      </c>
      <c r="G636" s="5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37"/>
        <v>42819.208333333328</v>
      </c>
      <c r="O636" s="13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2061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9">
        <f t="shared" si="36"/>
        <v>114.09352517985612</v>
      </c>
      <c r="G637" s="5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37"/>
        <v>41314.25</v>
      </c>
      <c r="O637" s="13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2061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9">
        <f t="shared" si="36"/>
        <v>64.537683358624179</v>
      </c>
      <c r="G638" s="5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37"/>
        <v>40926.25</v>
      </c>
      <c r="O638" s="13">
        <f t="shared" si="38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2053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9">
        <f t="shared" si="36"/>
        <v>79.411764705882348</v>
      </c>
      <c r="G639" s="5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37"/>
        <v>42688.25</v>
      </c>
      <c r="O639" s="13">
        <f t="shared" si="38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2046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9">
        <f t="shared" si="36"/>
        <v>11.419117647058824</v>
      </c>
      <c r="G640" s="5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37"/>
        <v>40386.208333333336</v>
      </c>
      <c r="O640" s="13">
        <f t="shared" si="38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2046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9">
        <f t="shared" si="36"/>
        <v>56.186046511627907</v>
      </c>
      <c r="G641" s="5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37"/>
        <v>43309.208333333328</v>
      </c>
      <c r="O641" s="13">
        <f t="shared" si="38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2049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9">
        <f t="shared" si="36"/>
        <v>16.501669449081803</v>
      </c>
      <c r="G642" s="5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37"/>
        <v>42387.25</v>
      </c>
      <c r="O642" s="13">
        <f t="shared" si="38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2046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9">
        <f t="shared" ref="F643:F706" si="40">(E643/D643)*100</f>
        <v>119.96808510638297</v>
      </c>
      <c r="G643" s="5" t="s">
        <v>20</v>
      </c>
      <c r="H643">
        <v>194</v>
      </c>
      <c r="I643" s="7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41">(((L643/60)/60)/24)+DATE(1970,1,1)</f>
        <v>42786.25</v>
      </c>
      <c r="O643" s="13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2046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9">
        <f t="shared" si="40"/>
        <v>145.45652173913044</v>
      </c>
      <c r="G644" s="5" t="s">
        <v>20</v>
      </c>
      <c r="H644">
        <v>129</v>
      </c>
      <c r="I644" s="7">
        <f t="shared" ref="I644:I707" si="43">IFERROR(E644/H644,"0")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41"/>
        <v>43451.25</v>
      </c>
      <c r="O644" s="13">
        <f t="shared" si="4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2051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9">
        <f t="shared" si="40"/>
        <v>221.38255033557047</v>
      </c>
      <c r="G645" s="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41"/>
        <v>42795.25</v>
      </c>
      <c r="O645" s="13">
        <f t="shared" si="42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2046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9">
        <f t="shared" si="40"/>
        <v>48.396694214876035</v>
      </c>
      <c r="G646" s="5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41"/>
        <v>43452.25</v>
      </c>
      <c r="O646" s="13">
        <f t="shared" si="42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2046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9">
        <f t="shared" si="40"/>
        <v>92.911504424778755</v>
      </c>
      <c r="G647" s="5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41"/>
        <v>43369.208333333328</v>
      </c>
      <c r="O647" s="13">
        <f t="shared" si="4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2044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9">
        <f t="shared" si="40"/>
        <v>88.599797365754824</v>
      </c>
      <c r="G648" s="5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41"/>
        <v>41346.208333333336</v>
      </c>
      <c r="O648" s="13">
        <f t="shared" si="42"/>
        <v>41357.208333333336</v>
      </c>
      <c r="P648" t="b">
        <v>0</v>
      </c>
      <c r="Q648" t="b">
        <v>0</v>
      </c>
      <c r="R648" t="s">
        <v>89</v>
      </c>
      <c r="S648" t="s">
        <v>2039</v>
      </c>
      <c r="T648" t="s">
        <v>2054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9">
        <f t="shared" si="40"/>
        <v>41.4</v>
      </c>
      <c r="G649" s="5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41"/>
        <v>43199.208333333328</v>
      </c>
      <c r="O649" s="13">
        <f t="shared" si="42"/>
        <v>43223.208333333328</v>
      </c>
      <c r="P649" t="b">
        <v>0</v>
      </c>
      <c r="Q649" t="b">
        <v>0</v>
      </c>
      <c r="R649" t="s">
        <v>206</v>
      </c>
      <c r="S649" t="s">
        <v>2038</v>
      </c>
      <c r="T649" t="s">
        <v>2060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9">
        <f t="shared" si="40"/>
        <v>63.056795131845846</v>
      </c>
      <c r="G650" s="5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41"/>
        <v>42922.208333333328</v>
      </c>
      <c r="O650" s="13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2042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9">
        <f t="shared" si="40"/>
        <v>48.482333607230892</v>
      </c>
      <c r="G651" s="5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41"/>
        <v>40471.208333333336</v>
      </c>
      <c r="O651" s="13">
        <f t="shared" si="42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2046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9">
        <f t="shared" si="40"/>
        <v>2</v>
      </c>
      <c r="G652" s="5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41"/>
        <v>41828.208333333336</v>
      </c>
      <c r="O652" s="13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2059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9">
        <f t="shared" si="40"/>
        <v>88.47941026944585</v>
      </c>
      <c r="G653" s="5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41"/>
        <v>41692.25</v>
      </c>
      <c r="O653" s="13">
        <f t="shared" si="42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2055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9">
        <f t="shared" si="40"/>
        <v>126.84</v>
      </c>
      <c r="G654" s="5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41"/>
        <v>42587.208333333328</v>
      </c>
      <c r="O654" s="13">
        <f t="shared" si="4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2045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9">
        <f t="shared" si="40"/>
        <v>2338.833333333333</v>
      </c>
      <c r="G655" s="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41"/>
        <v>42468.208333333328</v>
      </c>
      <c r="O655" s="13">
        <f t="shared" si="4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2045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9">
        <f t="shared" si="40"/>
        <v>508.38857142857148</v>
      </c>
      <c r="G656" s="5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41"/>
        <v>42240.208333333328</v>
      </c>
      <c r="O656" s="13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2058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9">
        <f t="shared" si="40"/>
        <v>191.47826086956522</v>
      </c>
      <c r="G657" s="5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41"/>
        <v>42796.25</v>
      </c>
      <c r="O657" s="13">
        <f t="shared" si="42"/>
        <v>42809.208333333328</v>
      </c>
      <c r="P657" t="b">
        <v>1</v>
      </c>
      <c r="Q657" t="b">
        <v>0</v>
      </c>
      <c r="R657" t="s">
        <v>122</v>
      </c>
      <c r="S657" t="s">
        <v>2040</v>
      </c>
      <c r="T657" t="s">
        <v>2043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9">
        <f t="shared" si="40"/>
        <v>42.127533783783782</v>
      </c>
      <c r="G658" s="5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41"/>
        <v>43097.25</v>
      </c>
      <c r="O658" s="13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2042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9">
        <f t="shared" si="40"/>
        <v>8.24</v>
      </c>
      <c r="G659" s="5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41"/>
        <v>43096.25</v>
      </c>
      <c r="O659" s="13">
        <f t="shared" si="42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2064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9">
        <f t="shared" si="40"/>
        <v>60.064638783269963</v>
      </c>
      <c r="G660" s="5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41"/>
        <v>42246.208333333328</v>
      </c>
      <c r="O660" s="13">
        <f t="shared" si="4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2044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9">
        <f t="shared" si="40"/>
        <v>47.232808616404313</v>
      </c>
      <c r="G661" s="5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41"/>
        <v>40570.25</v>
      </c>
      <c r="O661" s="13">
        <f t="shared" si="42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2047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9">
        <f t="shared" si="40"/>
        <v>81.736263736263737</v>
      </c>
      <c r="G662" s="5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41"/>
        <v>42237.208333333328</v>
      </c>
      <c r="O662" s="13">
        <f t="shared" si="42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2046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9">
        <f t="shared" si="40"/>
        <v>54.187265917603</v>
      </c>
      <c r="G663" s="5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41"/>
        <v>40996.208333333336</v>
      </c>
      <c r="O663" s="13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2059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9">
        <f t="shared" si="40"/>
        <v>97.868131868131869</v>
      </c>
      <c r="G664" s="5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41"/>
        <v>43443.25</v>
      </c>
      <c r="O664" s="13">
        <f t="shared" si="42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2046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9">
        <f t="shared" si="40"/>
        <v>77.239999999999995</v>
      </c>
      <c r="G665" s="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41"/>
        <v>40458.208333333336</v>
      </c>
      <c r="O665" s="13">
        <f t="shared" si="42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2046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9">
        <f t="shared" si="40"/>
        <v>33.464735516372798</v>
      </c>
      <c r="G666" s="5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41"/>
        <v>40959.25</v>
      </c>
      <c r="O666" s="13">
        <f t="shared" si="4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2059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9">
        <f t="shared" si="40"/>
        <v>239.58823529411765</v>
      </c>
      <c r="G667" s="5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41"/>
        <v>40733.208333333336</v>
      </c>
      <c r="O667" s="13">
        <f t="shared" si="42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2047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9">
        <f t="shared" si="40"/>
        <v>64.032258064516128</v>
      </c>
      <c r="G668" s="5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41"/>
        <v>41516.208333333336</v>
      </c>
      <c r="O668" s="13">
        <f t="shared" si="42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2046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9">
        <f t="shared" si="40"/>
        <v>176.15942028985506</v>
      </c>
      <c r="G669" s="5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41"/>
        <v>41892.208333333336</v>
      </c>
      <c r="O669" s="13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2041</v>
      </c>
      <c r="T669" t="s">
        <v>2065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9">
        <f t="shared" si="40"/>
        <v>20.33818181818182</v>
      </c>
      <c r="G670" s="5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41"/>
        <v>41122.208333333336</v>
      </c>
      <c r="O670" s="13">
        <f t="shared" si="42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2046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9">
        <f t="shared" si="40"/>
        <v>358.64754098360658</v>
      </c>
      <c r="G671" s="5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41"/>
        <v>42912.208333333328</v>
      </c>
      <c r="O671" s="13">
        <f t="shared" si="42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2046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9">
        <f t="shared" si="40"/>
        <v>468.85802469135803</v>
      </c>
      <c r="G672" s="5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41"/>
        <v>42425.25</v>
      </c>
      <c r="O672" s="13">
        <f t="shared" si="4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2050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9">
        <f t="shared" si="40"/>
        <v>122.05635245901641</v>
      </c>
      <c r="G673" s="5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41"/>
        <v>40390.208333333336</v>
      </c>
      <c r="O673" s="13">
        <f t="shared" si="42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2046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9">
        <f t="shared" si="40"/>
        <v>55.931783729156137</v>
      </c>
      <c r="G674" s="5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41"/>
        <v>43180.208333333328</v>
      </c>
      <c r="O674" s="13">
        <f t="shared" si="42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2046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9">
        <f t="shared" si="40"/>
        <v>43.660714285714285</v>
      </c>
      <c r="G675" s="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41"/>
        <v>42475.208333333328</v>
      </c>
      <c r="O675" s="13">
        <f t="shared" si="4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2050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9">
        <f t="shared" si="40"/>
        <v>33.53837141183363</v>
      </c>
      <c r="G676" s="5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41"/>
        <v>40774.208333333336</v>
      </c>
      <c r="O676" s="13">
        <f t="shared" si="42"/>
        <v>40821.208333333336</v>
      </c>
      <c r="P676" t="b">
        <v>0</v>
      </c>
      <c r="Q676" t="b">
        <v>0</v>
      </c>
      <c r="R676" t="s">
        <v>122</v>
      </c>
      <c r="S676" t="s">
        <v>2040</v>
      </c>
      <c r="T676" t="s">
        <v>2043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9">
        <f t="shared" si="40"/>
        <v>122.97938144329896</v>
      </c>
      <c r="G677" s="5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41"/>
        <v>43719.208333333328</v>
      </c>
      <c r="O677" s="13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2041</v>
      </c>
      <c r="T677" t="s">
        <v>2065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9">
        <f t="shared" si="40"/>
        <v>189.74959871589084</v>
      </c>
      <c r="G678" s="5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41"/>
        <v>41178.208333333336</v>
      </c>
      <c r="O678" s="13">
        <f t="shared" si="42"/>
        <v>41187.208333333336</v>
      </c>
      <c r="P678" t="b">
        <v>0</v>
      </c>
      <c r="Q678" t="b">
        <v>0</v>
      </c>
      <c r="R678" t="s">
        <v>122</v>
      </c>
      <c r="S678" t="s">
        <v>2040</v>
      </c>
      <c r="T678" t="s">
        <v>2043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9">
        <f t="shared" si="40"/>
        <v>83.622641509433961</v>
      </c>
      <c r="G679" s="5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41"/>
        <v>42561.208333333328</v>
      </c>
      <c r="O679" s="13">
        <f t="shared" si="42"/>
        <v>42611.208333333328</v>
      </c>
      <c r="P679" t="b">
        <v>0</v>
      </c>
      <c r="Q679" t="b">
        <v>0</v>
      </c>
      <c r="R679" t="s">
        <v>119</v>
      </c>
      <c r="S679" t="s">
        <v>2038</v>
      </c>
      <c r="T679" t="s">
        <v>2056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9">
        <f t="shared" si="40"/>
        <v>17.968844221105527</v>
      </c>
      <c r="G680" s="5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41"/>
        <v>43484.25</v>
      </c>
      <c r="O680" s="13">
        <f t="shared" si="42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2049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9">
        <f t="shared" si="40"/>
        <v>1036.5</v>
      </c>
      <c r="G681" s="5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41"/>
        <v>43756.208333333328</v>
      </c>
      <c r="O681" s="13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2042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9">
        <f t="shared" si="40"/>
        <v>97.405219780219781</v>
      </c>
      <c r="G682" s="5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41"/>
        <v>43813.25</v>
      </c>
      <c r="O682" s="13">
        <f t="shared" si="42"/>
        <v>43815.25</v>
      </c>
      <c r="P682" t="b">
        <v>0</v>
      </c>
      <c r="Q682" t="b">
        <v>1</v>
      </c>
      <c r="R682" t="s">
        <v>292</v>
      </c>
      <c r="S682" t="s">
        <v>2039</v>
      </c>
      <c r="T682" t="s">
        <v>2062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9">
        <f t="shared" si="40"/>
        <v>86.386203150461711</v>
      </c>
      <c r="G683" s="5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41"/>
        <v>40898.25</v>
      </c>
      <c r="O683" s="13">
        <f t="shared" si="42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2046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9">
        <f t="shared" si="40"/>
        <v>150.16666666666666</v>
      </c>
      <c r="G684" s="5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41"/>
        <v>41619.25</v>
      </c>
      <c r="O684" s="13">
        <f t="shared" si="42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2046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9">
        <f t="shared" si="40"/>
        <v>358.43478260869563</v>
      </c>
      <c r="G685" s="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41"/>
        <v>43359.208333333328</v>
      </c>
      <c r="O685" s="13">
        <f t="shared" si="42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2046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9">
        <f t="shared" si="40"/>
        <v>542.85714285714289</v>
      </c>
      <c r="G686" s="5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41"/>
        <v>40358.208333333336</v>
      </c>
      <c r="O686" s="13">
        <f t="shared" si="42"/>
        <v>40378.208333333336</v>
      </c>
      <c r="P686" t="b">
        <v>0</v>
      </c>
      <c r="Q686" t="b">
        <v>0</v>
      </c>
      <c r="R686" t="s">
        <v>68</v>
      </c>
      <c r="S686" t="s">
        <v>2038</v>
      </c>
      <c r="T686" t="s">
        <v>2052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9">
        <f t="shared" si="40"/>
        <v>67.500714285714281</v>
      </c>
      <c r="G687" s="5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41"/>
        <v>42239.208333333328</v>
      </c>
      <c r="O687" s="13">
        <f t="shared" si="42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2046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9">
        <f t="shared" si="40"/>
        <v>191.74666666666667</v>
      </c>
      <c r="G688" s="5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41"/>
        <v>43186.208333333328</v>
      </c>
      <c r="O688" s="13">
        <f t="shared" si="4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2051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9">
        <f t="shared" si="40"/>
        <v>932</v>
      </c>
      <c r="G689" s="5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41"/>
        <v>42806.25</v>
      </c>
      <c r="O689" s="13">
        <f t="shared" si="42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2046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9">
        <f t="shared" si="40"/>
        <v>429.27586206896552</v>
      </c>
      <c r="G690" s="5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41"/>
        <v>43475.25</v>
      </c>
      <c r="O690" s="13">
        <f t="shared" si="42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2061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9">
        <f t="shared" si="40"/>
        <v>100.65753424657535</v>
      </c>
      <c r="G691" s="5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41"/>
        <v>41576.208333333336</v>
      </c>
      <c r="O691" s="13">
        <f t="shared" si="4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2045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9">
        <f t="shared" si="40"/>
        <v>226.61111111111109</v>
      </c>
      <c r="G692" s="5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41"/>
        <v>40874.25</v>
      </c>
      <c r="O692" s="13">
        <f t="shared" si="42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2047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9">
        <f t="shared" si="40"/>
        <v>142.38</v>
      </c>
      <c r="G693" s="5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41"/>
        <v>41185.208333333336</v>
      </c>
      <c r="O693" s="13">
        <f t="shared" si="42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2047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9">
        <f t="shared" si="40"/>
        <v>90.633333333333326</v>
      </c>
      <c r="G694" s="5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41"/>
        <v>43655.208333333328</v>
      </c>
      <c r="O694" s="13">
        <f t="shared" si="4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2044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9">
        <f t="shared" si="40"/>
        <v>63.966740576496676</v>
      </c>
      <c r="G695" s="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41"/>
        <v>43025.208333333328</v>
      </c>
      <c r="O695" s="13">
        <f t="shared" si="42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2046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9">
        <f t="shared" si="40"/>
        <v>84.131868131868131</v>
      </c>
      <c r="G696" s="5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41"/>
        <v>43066.25</v>
      </c>
      <c r="O696" s="13">
        <f t="shared" si="42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2046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9">
        <f t="shared" si="40"/>
        <v>133.93478260869566</v>
      </c>
      <c r="G697" s="5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41"/>
        <v>42322.25</v>
      </c>
      <c r="O697" s="13">
        <f t="shared" si="4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2044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9">
        <f t="shared" si="40"/>
        <v>59.042047531992694</v>
      </c>
      <c r="G698" s="5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41"/>
        <v>42114.208333333328</v>
      </c>
      <c r="O698" s="13">
        <f t="shared" si="42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2046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9">
        <f t="shared" si="40"/>
        <v>152.80062063615205</v>
      </c>
      <c r="G699" s="5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41"/>
        <v>43190.208333333328</v>
      </c>
      <c r="O699" s="13">
        <f t="shared" si="4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2048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9">
        <f t="shared" si="40"/>
        <v>446.69121140142522</v>
      </c>
      <c r="G700" s="5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41"/>
        <v>40871.25</v>
      </c>
      <c r="O700" s="13">
        <f t="shared" si="4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2051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9">
        <f t="shared" si="40"/>
        <v>84.391891891891888</v>
      </c>
      <c r="G701" s="5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41"/>
        <v>43641.208333333328</v>
      </c>
      <c r="O701" s="13">
        <f t="shared" si="42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2049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9">
        <f t="shared" si="40"/>
        <v>3</v>
      </c>
      <c r="G702" s="5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41"/>
        <v>40203.25</v>
      </c>
      <c r="O702" s="13">
        <f t="shared" si="4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2051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9">
        <f t="shared" si="40"/>
        <v>175.02692307692308</v>
      </c>
      <c r="G703" s="5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41"/>
        <v>40629.208333333336</v>
      </c>
      <c r="O703" s="13">
        <f t="shared" si="42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2046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9">
        <f t="shared" si="40"/>
        <v>54.137931034482754</v>
      </c>
      <c r="G704" s="5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41"/>
        <v>41477.208333333336</v>
      </c>
      <c r="O704" s="13">
        <f t="shared" si="4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2051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9">
        <f t="shared" si="40"/>
        <v>311.87381703470032</v>
      </c>
      <c r="G705" s="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41"/>
        <v>41020.208333333336</v>
      </c>
      <c r="O705" s="13">
        <f t="shared" si="42"/>
        <v>41037.208333333336</v>
      </c>
      <c r="P705" t="b">
        <v>1</v>
      </c>
      <c r="Q705" t="b">
        <v>1</v>
      </c>
      <c r="R705" t="s">
        <v>206</v>
      </c>
      <c r="S705" t="s">
        <v>2038</v>
      </c>
      <c r="T705" t="s">
        <v>2060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9">
        <f t="shared" si="40"/>
        <v>122.78160919540231</v>
      </c>
      <c r="G706" s="5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41"/>
        <v>42555.208333333328</v>
      </c>
      <c r="O706" s="13">
        <f t="shared" si="42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2053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9">
        <f t="shared" ref="F707:F770" si="44">(E707/D707)*100</f>
        <v>99.026517383618156</v>
      </c>
      <c r="G707" s="5" t="s">
        <v>14</v>
      </c>
      <c r="H707">
        <v>2025</v>
      </c>
      <c r="I707" s="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45">(((L707/60)/60)/24)+DATE(1970,1,1)</f>
        <v>41619.25</v>
      </c>
      <c r="O707" s="13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2038</v>
      </c>
      <c r="T707" t="s">
        <v>2052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9">
        <f t="shared" si="44"/>
        <v>127.84686346863469</v>
      </c>
      <c r="G708" s="5" t="s">
        <v>20</v>
      </c>
      <c r="H708">
        <v>1345</v>
      </c>
      <c r="I708" s="7">
        <f t="shared" ref="I708:I771" si="47">IFERROR(E708/H708,"0")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45"/>
        <v>43471.25</v>
      </c>
      <c r="O708" s="13">
        <f t="shared" si="46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2045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9">
        <f t="shared" si="44"/>
        <v>158.61643835616439</v>
      </c>
      <c r="G709" s="5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45"/>
        <v>43442.25</v>
      </c>
      <c r="O709" s="13">
        <f t="shared" si="46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2049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9">
        <f t="shared" si="44"/>
        <v>707.05882352941171</v>
      </c>
      <c r="G710" s="5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45"/>
        <v>42877.208333333328</v>
      </c>
      <c r="O710" s="13">
        <f t="shared" si="46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2046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9">
        <f t="shared" si="44"/>
        <v>142.38775510204081</v>
      </c>
      <c r="G711" s="5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45"/>
        <v>41018.208333333336</v>
      </c>
      <c r="O711" s="13">
        <f t="shared" si="46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2046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9">
        <f t="shared" si="44"/>
        <v>147.86046511627907</v>
      </c>
      <c r="G712" s="5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45"/>
        <v>43295.208333333328</v>
      </c>
      <c r="O712" s="13">
        <f t="shared" si="46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2046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9">
        <f t="shared" si="44"/>
        <v>20.322580645161288</v>
      </c>
      <c r="G713" s="5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45"/>
        <v>42393.25</v>
      </c>
      <c r="O713" s="13">
        <f t="shared" si="46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2046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9">
        <f t="shared" si="44"/>
        <v>1840.625</v>
      </c>
      <c r="G714" s="5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45"/>
        <v>42559.208333333328</v>
      </c>
      <c r="O714" s="13">
        <f t="shared" si="46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2046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9">
        <f t="shared" si="44"/>
        <v>161.94202898550725</v>
      </c>
      <c r="G715" s="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45"/>
        <v>42604.208333333328</v>
      </c>
      <c r="O715" s="13">
        <f t="shared" si="46"/>
        <v>42616.208333333328</v>
      </c>
      <c r="P715" t="b">
        <v>0</v>
      </c>
      <c r="Q715" t="b">
        <v>0</v>
      </c>
      <c r="R715" t="s">
        <v>133</v>
      </c>
      <c r="S715" t="s">
        <v>2038</v>
      </c>
      <c r="T715" t="s">
        <v>2057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9">
        <f t="shared" si="44"/>
        <v>472.82077922077923</v>
      </c>
      <c r="G716" s="5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45"/>
        <v>41870.208333333336</v>
      </c>
      <c r="O716" s="13">
        <f t="shared" si="46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2044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9">
        <f t="shared" si="44"/>
        <v>24.466101694915253</v>
      </c>
      <c r="G717" s="5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45"/>
        <v>40397.208333333336</v>
      </c>
      <c r="O717" s="13">
        <f t="shared" si="46"/>
        <v>40402.208333333336</v>
      </c>
      <c r="P717" t="b">
        <v>0</v>
      </c>
      <c r="Q717" t="b">
        <v>0</v>
      </c>
      <c r="R717" t="s">
        <v>292</v>
      </c>
      <c r="S717" t="s">
        <v>2039</v>
      </c>
      <c r="T717" t="s">
        <v>2062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9">
        <f t="shared" si="44"/>
        <v>517.65</v>
      </c>
      <c r="G718" s="5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45"/>
        <v>41465.208333333336</v>
      </c>
      <c r="O718" s="13">
        <f t="shared" si="46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2046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9">
        <f t="shared" si="44"/>
        <v>247.64285714285714</v>
      </c>
      <c r="G719" s="5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45"/>
        <v>40777.208333333336</v>
      </c>
      <c r="O719" s="13">
        <f t="shared" si="46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2047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9">
        <f t="shared" si="44"/>
        <v>100.20481927710843</v>
      </c>
      <c r="G720" s="5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45"/>
        <v>41442.208333333336</v>
      </c>
      <c r="O720" s="13">
        <f t="shared" si="46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2051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9">
        <f t="shared" si="44"/>
        <v>153</v>
      </c>
      <c r="G721" s="5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45"/>
        <v>41058.208333333336</v>
      </c>
      <c r="O721" s="13">
        <f t="shared" si="46"/>
        <v>41069.208333333336</v>
      </c>
      <c r="P721" t="b">
        <v>0</v>
      </c>
      <c r="Q721" t="b">
        <v>0</v>
      </c>
      <c r="R721" t="s">
        <v>119</v>
      </c>
      <c r="S721" t="s">
        <v>2038</v>
      </c>
      <c r="T721" t="s">
        <v>2056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9">
        <f t="shared" si="44"/>
        <v>37.091954022988503</v>
      </c>
      <c r="G722" s="5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45"/>
        <v>43152.25</v>
      </c>
      <c r="O722" s="13">
        <f t="shared" si="46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2046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9">
        <f t="shared" si="44"/>
        <v>4.392394822006473</v>
      </c>
      <c r="G723" s="5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45"/>
        <v>43194.208333333328</v>
      </c>
      <c r="O723" s="13">
        <f t="shared" si="46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2044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9">
        <f t="shared" si="44"/>
        <v>156.50721649484535</v>
      </c>
      <c r="G724" s="5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45"/>
        <v>43045.25</v>
      </c>
      <c r="O724" s="13">
        <f t="shared" si="46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2047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9">
        <f t="shared" si="44"/>
        <v>270.40816326530609</v>
      </c>
      <c r="G725" s="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45"/>
        <v>42431.25</v>
      </c>
      <c r="O725" s="13">
        <f t="shared" si="46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2046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9">
        <f t="shared" si="44"/>
        <v>134.05952380952382</v>
      </c>
      <c r="G726" s="5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45"/>
        <v>41934.208333333336</v>
      </c>
      <c r="O726" s="13">
        <f t="shared" si="46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2046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9">
        <f t="shared" si="44"/>
        <v>50.398033126293996</v>
      </c>
      <c r="G727" s="5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45"/>
        <v>41958.25</v>
      </c>
      <c r="O727" s="13">
        <f t="shared" si="46"/>
        <v>41960.25</v>
      </c>
      <c r="P727" t="b">
        <v>0</v>
      </c>
      <c r="Q727" t="b">
        <v>0</v>
      </c>
      <c r="R727" t="s">
        <v>292</v>
      </c>
      <c r="S727" t="s">
        <v>2039</v>
      </c>
      <c r="T727" t="s">
        <v>2062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9">
        <f t="shared" si="44"/>
        <v>88.815837937384899</v>
      </c>
      <c r="G728" s="5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45"/>
        <v>40476.208333333336</v>
      </c>
      <c r="O728" s="13">
        <f t="shared" si="46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2046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9">
        <f t="shared" si="44"/>
        <v>165</v>
      </c>
      <c r="G729" s="5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45"/>
        <v>43485.25</v>
      </c>
      <c r="O729" s="13">
        <f t="shared" si="46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2045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9">
        <f t="shared" si="44"/>
        <v>17.5</v>
      </c>
      <c r="G730" s="5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45"/>
        <v>42515.208333333328</v>
      </c>
      <c r="O730" s="13">
        <f t="shared" si="46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2046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9">
        <f t="shared" si="44"/>
        <v>185.66071428571428</v>
      </c>
      <c r="G731" s="5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45"/>
        <v>41309.25</v>
      </c>
      <c r="O731" s="13">
        <f t="shared" si="46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2049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9">
        <f t="shared" si="44"/>
        <v>412.6631944444444</v>
      </c>
      <c r="G732" s="5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45"/>
        <v>42147.208333333328</v>
      </c>
      <c r="O732" s="13">
        <f t="shared" si="46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2051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9">
        <f t="shared" si="44"/>
        <v>90.25</v>
      </c>
      <c r="G733" s="5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45"/>
        <v>42939.208333333328</v>
      </c>
      <c r="O733" s="13">
        <f t="shared" si="46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2045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9">
        <f t="shared" si="44"/>
        <v>91.984615384615381</v>
      </c>
      <c r="G734" s="5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45"/>
        <v>42816.208333333328</v>
      </c>
      <c r="O734" s="13">
        <f t="shared" si="46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2044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9">
        <f t="shared" si="44"/>
        <v>527.00632911392404</v>
      </c>
      <c r="G735" s="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45"/>
        <v>41844.208333333336</v>
      </c>
      <c r="O735" s="13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2058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9">
        <f t="shared" si="44"/>
        <v>319.14285714285711</v>
      </c>
      <c r="G736" s="5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45"/>
        <v>42763.25</v>
      </c>
      <c r="O736" s="13">
        <f t="shared" si="46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2046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9">
        <f t="shared" si="44"/>
        <v>354.18867924528303</v>
      </c>
      <c r="G737" s="5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45"/>
        <v>42459.208333333328</v>
      </c>
      <c r="O737" s="13">
        <f t="shared" si="46"/>
        <v>42466.208333333328</v>
      </c>
      <c r="P737" t="b">
        <v>0</v>
      </c>
      <c r="Q737" t="b">
        <v>0</v>
      </c>
      <c r="R737" t="s">
        <v>122</v>
      </c>
      <c r="S737" t="s">
        <v>2040</v>
      </c>
      <c r="T737" t="s">
        <v>2043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9">
        <f t="shared" si="44"/>
        <v>32.896103896103895</v>
      </c>
      <c r="G738" s="5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45"/>
        <v>42055.25</v>
      </c>
      <c r="O738" s="13">
        <f t="shared" si="46"/>
        <v>42059.25</v>
      </c>
      <c r="P738" t="b">
        <v>0</v>
      </c>
      <c r="Q738" t="b">
        <v>0</v>
      </c>
      <c r="R738" t="s">
        <v>68</v>
      </c>
      <c r="S738" t="s">
        <v>2038</v>
      </c>
      <c r="T738" t="s">
        <v>2052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9">
        <f t="shared" si="44"/>
        <v>135.8918918918919</v>
      </c>
      <c r="G739" s="5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45"/>
        <v>42685.25</v>
      </c>
      <c r="O739" s="13">
        <f t="shared" si="46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2050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9">
        <f t="shared" si="44"/>
        <v>2.0843373493975905</v>
      </c>
      <c r="G740" s="5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45"/>
        <v>41959.25</v>
      </c>
      <c r="O740" s="13">
        <f t="shared" si="46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2046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9">
        <f t="shared" si="44"/>
        <v>61</v>
      </c>
      <c r="G741" s="5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45"/>
        <v>41089.208333333336</v>
      </c>
      <c r="O741" s="13">
        <f t="shared" si="46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2050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9">
        <f t="shared" si="44"/>
        <v>30.037735849056602</v>
      </c>
      <c r="G742" s="5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45"/>
        <v>42769.25</v>
      </c>
      <c r="O742" s="13">
        <f t="shared" si="46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2046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9">
        <f t="shared" si="44"/>
        <v>1179.1666666666665</v>
      </c>
      <c r="G743" s="5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45"/>
        <v>40321.208333333336</v>
      </c>
      <c r="O743" s="13">
        <f t="shared" si="46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2046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9">
        <f t="shared" si="44"/>
        <v>1126.0833333333335</v>
      </c>
      <c r="G744" s="5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45"/>
        <v>40197.25</v>
      </c>
      <c r="O744" s="13">
        <f t="shared" si="46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2048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9">
        <f t="shared" si="44"/>
        <v>12.923076923076923</v>
      </c>
      <c r="G745" s="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45"/>
        <v>42298.208333333328</v>
      </c>
      <c r="O745" s="13">
        <f t="shared" si="46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2046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9">
        <f t="shared" si="44"/>
        <v>712</v>
      </c>
      <c r="G746" s="5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45"/>
        <v>43322.208333333328</v>
      </c>
      <c r="O746" s="13">
        <f t="shared" si="46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2046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9">
        <f t="shared" si="44"/>
        <v>30.304347826086957</v>
      </c>
      <c r="G747" s="5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45"/>
        <v>40328.208333333336</v>
      </c>
      <c r="O747" s="13">
        <f t="shared" si="46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2051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9">
        <f t="shared" si="44"/>
        <v>212.50896057347671</v>
      </c>
      <c r="G748" s="5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45"/>
        <v>40825.208333333336</v>
      </c>
      <c r="O748" s="13">
        <f t="shared" si="46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2045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9">
        <f t="shared" si="44"/>
        <v>228.85714285714286</v>
      </c>
      <c r="G749" s="5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45"/>
        <v>40423.208333333336</v>
      </c>
      <c r="O749" s="13">
        <f t="shared" si="46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2046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9">
        <f t="shared" si="44"/>
        <v>34.959979476654695</v>
      </c>
      <c r="G750" s="5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45"/>
        <v>40238.25</v>
      </c>
      <c r="O750" s="13">
        <f t="shared" si="46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2053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9">
        <f t="shared" si="44"/>
        <v>157.29069767441862</v>
      </c>
      <c r="G751" s="5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45"/>
        <v>41920.208333333336</v>
      </c>
      <c r="O751" s="13">
        <f t="shared" si="46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2051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9">
        <f t="shared" si="44"/>
        <v>1</v>
      </c>
      <c r="G752" s="5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45"/>
        <v>40360.208333333336</v>
      </c>
      <c r="O752" s="13">
        <f t="shared" si="46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2048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9">
        <f t="shared" si="44"/>
        <v>232.30555555555554</v>
      </c>
      <c r="G753" s="5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45"/>
        <v>42446.208333333328</v>
      </c>
      <c r="O753" s="13">
        <f t="shared" si="46"/>
        <v>42461.208333333328</v>
      </c>
      <c r="P753" t="b">
        <v>1</v>
      </c>
      <c r="Q753" t="b">
        <v>1</v>
      </c>
      <c r="R753" t="s">
        <v>68</v>
      </c>
      <c r="S753" t="s">
        <v>2038</v>
      </c>
      <c r="T753" t="s">
        <v>2052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9">
        <f t="shared" si="44"/>
        <v>92.448275862068968</v>
      </c>
      <c r="G754" s="5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45"/>
        <v>40395.208333333336</v>
      </c>
      <c r="O754" s="13">
        <f t="shared" si="46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2046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9">
        <f t="shared" si="44"/>
        <v>256.70212765957444</v>
      </c>
      <c r="G755" s="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45"/>
        <v>40321.208333333336</v>
      </c>
      <c r="O755" s="13">
        <f t="shared" si="46"/>
        <v>40336.208333333336</v>
      </c>
      <c r="P755" t="b">
        <v>0</v>
      </c>
      <c r="Q755" t="b">
        <v>0</v>
      </c>
      <c r="R755" t="s">
        <v>122</v>
      </c>
      <c r="S755" t="s">
        <v>2040</v>
      </c>
      <c r="T755" t="s">
        <v>2043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9">
        <f t="shared" si="44"/>
        <v>168.47017045454547</v>
      </c>
      <c r="G756" s="5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45"/>
        <v>41210.208333333336</v>
      </c>
      <c r="O756" s="13">
        <f t="shared" si="46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2046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9">
        <f t="shared" si="44"/>
        <v>166.57777777777778</v>
      </c>
      <c r="G757" s="5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45"/>
        <v>43096.25</v>
      </c>
      <c r="O757" s="13">
        <f t="shared" si="46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2046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9">
        <f t="shared" si="44"/>
        <v>772.07692307692309</v>
      </c>
      <c r="G758" s="5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45"/>
        <v>42024.25</v>
      </c>
      <c r="O758" s="13">
        <f t="shared" si="46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2046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9">
        <f t="shared" si="44"/>
        <v>406.85714285714283</v>
      </c>
      <c r="G759" s="5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45"/>
        <v>40675.208333333336</v>
      </c>
      <c r="O759" s="13">
        <f t="shared" si="46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2049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9">
        <f t="shared" si="44"/>
        <v>564.20608108108115</v>
      </c>
      <c r="G760" s="5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45"/>
        <v>41936.208333333336</v>
      </c>
      <c r="O760" s="13">
        <f t="shared" si="46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2044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9">
        <f t="shared" si="44"/>
        <v>68.426865671641792</v>
      </c>
      <c r="G761" s="5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45"/>
        <v>43136.25</v>
      </c>
      <c r="O761" s="13">
        <f t="shared" si="46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2048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9">
        <f t="shared" si="44"/>
        <v>34.351966873706004</v>
      </c>
      <c r="G762" s="5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45"/>
        <v>43678.208333333328</v>
      </c>
      <c r="O762" s="13">
        <f t="shared" si="46"/>
        <v>43707.208333333328</v>
      </c>
      <c r="P762" t="b">
        <v>0</v>
      </c>
      <c r="Q762" t="b">
        <v>1</v>
      </c>
      <c r="R762" t="s">
        <v>89</v>
      </c>
      <c r="S762" t="s">
        <v>2039</v>
      </c>
      <c r="T762" t="s">
        <v>2054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9">
        <f t="shared" si="44"/>
        <v>655.4545454545455</v>
      </c>
      <c r="G763" s="5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45"/>
        <v>42938.208333333328</v>
      </c>
      <c r="O763" s="13">
        <f t="shared" si="46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2044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9">
        <f t="shared" si="44"/>
        <v>177.25714285714284</v>
      </c>
      <c r="G764" s="5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45"/>
        <v>41241.25</v>
      </c>
      <c r="O764" s="13">
        <f t="shared" si="46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2059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9">
        <f t="shared" si="44"/>
        <v>113.17857142857144</v>
      </c>
      <c r="G765" s="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45"/>
        <v>41037.208333333336</v>
      </c>
      <c r="O765" s="13">
        <f t="shared" si="46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2046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9">
        <f t="shared" si="44"/>
        <v>728.18181818181824</v>
      </c>
      <c r="G766" s="5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45"/>
        <v>40676.208333333336</v>
      </c>
      <c r="O766" s="13">
        <f t="shared" si="46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2044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9">
        <f t="shared" si="44"/>
        <v>208.33333333333334</v>
      </c>
      <c r="G767" s="5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45"/>
        <v>42840.208333333328</v>
      </c>
      <c r="O767" s="13">
        <f t="shared" si="46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2050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9">
        <f t="shared" si="44"/>
        <v>31.171232876712331</v>
      </c>
      <c r="G768" s="5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45"/>
        <v>43362.208333333328</v>
      </c>
      <c r="O768" s="13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2064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9">
        <f t="shared" si="44"/>
        <v>56.967078189300416</v>
      </c>
      <c r="G769" s="5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45"/>
        <v>42283.208333333328</v>
      </c>
      <c r="O769" s="13">
        <f t="shared" si="46"/>
        <v>42328.25</v>
      </c>
      <c r="P769" t="b">
        <v>0</v>
      </c>
      <c r="Q769" t="b">
        <v>0</v>
      </c>
      <c r="R769" t="s">
        <v>206</v>
      </c>
      <c r="S769" t="s">
        <v>2038</v>
      </c>
      <c r="T769" t="s">
        <v>2060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9">
        <f t="shared" si="44"/>
        <v>231</v>
      </c>
      <c r="G770" s="5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45"/>
        <v>41619.25</v>
      </c>
      <c r="O770" s="13">
        <f t="shared" si="46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2046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9">
        <f t="shared" ref="F771:F834" si="48">(E771/D771)*100</f>
        <v>86.867834394904463</v>
      </c>
      <c r="G771" s="5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49">(((L771/60)/60)/24)+DATE(1970,1,1)</f>
        <v>41501.208333333336</v>
      </c>
      <c r="O771" s="13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2039</v>
      </c>
      <c r="T771" t="s">
        <v>2054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9">
        <f t="shared" si="48"/>
        <v>270.74418604651163</v>
      </c>
      <c r="G772" s="5" t="s">
        <v>20</v>
      </c>
      <c r="H772">
        <v>216</v>
      </c>
      <c r="I772" s="7">
        <f t="shared" ref="I772:I835" si="51">IFERROR(E772/H772,"0")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49"/>
        <v>41743.208333333336</v>
      </c>
      <c r="O772" s="13">
        <f t="shared" si="50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2046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9">
        <f t="shared" si="48"/>
        <v>49.446428571428569</v>
      </c>
      <c r="G773" s="5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49"/>
        <v>43491.25</v>
      </c>
      <c r="O773" s="13">
        <f t="shared" si="50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2046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9">
        <f t="shared" si="48"/>
        <v>113.3596256684492</v>
      </c>
      <c r="G774" s="5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49"/>
        <v>43505.25</v>
      </c>
      <c r="O774" s="13">
        <f t="shared" si="50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2050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9">
        <f t="shared" si="48"/>
        <v>190.55555555555554</v>
      </c>
      <c r="G775" s="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49"/>
        <v>42838.208333333328</v>
      </c>
      <c r="O775" s="13">
        <f t="shared" si="50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2046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9">
        <f t="shared" si="48"/>
        <v>135.5</v>
      </c>
      <c r="G776" s="5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49"/>
        <v>42513.208333333328</v>
      </c>
      <c r="O776" s="13">
        <f t="shared" si="50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2045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9">
        <f t="shared" si="48"/>
        <v>10.297872340425531</v>
      </c>
      <c r="G777" s="5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49"/>
        <v>41949.25</v>
      </c>
      <c r="O777" s="13">
        <f t="shared" si="50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2044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9">
        <f t="shared" si="48"/>
        <v>65.544223826714799</v>
      </c>
      <c r="G778" s="5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49"/>
        <v>43650.208333333328</v>
      </c>
      <c r="O778" s="13">
        <f t="shared" si="50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2046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9">
        <f t="shared" si="48"/>
        <v>49.026652452025587</v>
      </c>
      <c r="G779" s="5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49"/>
        <v>40809.208333333336</v>
      </c>
      <c r="O779" s="13">
        <f t="shared" si="50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2046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9">
        <f t="shared" si="48"/>
        <v>787.92307692307691</v>
      </c>
      <c r="G780" s="5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49"/>
        <v>40768.208333333336</v>
      </c>
      <c r="O780" s="13">
        <f t="shared" si="50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2053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9">
        <f t="shared" si="48"/>
        <v>80.306347746090154</v>
      </c>
      <c r="G781" s="5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49"/>
        <v>42230.208333333328</v>
      </c>
      <c r="O781" s="13">
        <f t="shared" si="50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2046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9">
        <f t="shared" si="48"/>
        <v>106.29411764705883</v>
      </c>
      <c r="G782" s="5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49"/>
        <v>42573.208333333328</v>
      </c>
      <c r="O782" s="13">
        <f t="shared" si="50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2049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9">
        <f t="shared" si="48"/>
        <v>50.735632183908038</v>
      </c>
      <c r="G783" s="5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49"/>
        <v>40482.208333333336</v>
      </c>
      <c r="O783" s="13">
        <f t="shared" si="50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2046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9">
        <f t="shared" si="48"/>
        <v>215.31372549019611</v>
      </c>
      <c r="G784" s="5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49"/>
        <v>40603.25</v>
      </c>
      <c r="O784" s="13">
        <f t="shared" si="50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2053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9">
        <f t="shared" si="48"/>
        <v>141.22972972972974</v>
      </c>
      <c r="G785" s="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49"/>
        <v>41625.25</v>
      </c>
      <c r="O785" s="13">
        <f t="shared" si="50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2044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9">
        <f t="shared" si="48"/>
        <v>115.33745781777279</v>
      </c>
      <c r="G786" s="5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49"/>
        <v>42435.25</v>
      </c>
      <c r="O786" s="13">
        <f t="shared" si="50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2045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9">
        <f t="shared" si="48"/>
        <v>193.11940298507463</v>
      </c>
      <c r="G787" s="5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49"/>
        <v>43582.208333333328</v>
      </c>
      <c r="O787" s="13">
        <f t="shared" si="50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2053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9">
        <f t="shared" si="48"/>
        <v>729.73333333333335</v>
      </c>
      <c r="G788" s="5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49"/>
        <v>43186.208333333328</v>
      </c>
      <c r="O788" s="13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2059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9">
        <f t="shared" si="48"/>
        <v>99.66339869281046</v>
      </c>
      <c r="G789" s="5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49"/>
        <v>40684.208333333336</v>
      </c>
      <c r="O789" s="13">
        <f t="shared" si="50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2044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9">
        <f t="shared" si="48"/>
        <v>88.166666666666671</v>
      </c>
      <c r="G790" s="5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49"/>
        <v>41202.208333333336</v>
      </c>
      <c r="O790" s="13">
        <f t="shared" si="50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2053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9">
        <f t="shared" si="48"/>
        <v>37.233333333333334</v>
      </c>
      <c r="G791" s="5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49"/>
        <v>41786.208333333336</v>
      </c>
      <c r="O791" s="13">
        <f t="shared" si="50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2046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9">
        <f t="shared" si="48"/>
        <v>30.540075309306079</v>
      </c>
      <c r="G792" s="5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49"/>
        <v>40223.25</v>
      </c>
      <c r="O792" s="13">
        <f t="shared" si="50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2046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9">
        <f t="shared" si="48"/>
        <v>25.714285714285712</v>
      </c>
      <c r="G793" s="5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49"/>
        <v>42715.25</v>
      </c>
      <c r="O793" s="13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2042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9">
        <f t="shared" si="48"/>
        <v>34</v>
      </c>
      <c r="G794" s="5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49"/>
        <v>41451.208333333336</v>
      </c>
      <c r="O794" s="13">
        <f t="shared" si="50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2046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9">
        <f t="shared" si="48"/>
        <v>1185.909090909091</v>
      </c>
      <c r="G795" s="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49"/>
        <v>41450.208333333336</v>
      </c>
      <c r="O795" s="13">
        <f t="shared" si="50"/>
        <v>41454.208333333336</v>
      </c>
      <c r="P795" t="b">
        <v>0</v>
      </c>
      <c r="Q795" t="b">
        <v>0</v>
      </c>
      <c r="R795" t="s">
        <v>68</v>
      </c>
      <c r="S795" t="s">
        <v>2038</v>
      </c>
      <c r="T795" t="s">
        <v>2052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9">
        <f t="shared" si="48"/>
        <v>125.39393939393939</v>
      </c>
      <c r="G796" s="5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49"/>
        <v>43091.25</v>
      </c>
      <c r="O796" s="13">
        <f t="shared" si="50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2044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9">
        <f t="shared" si="48"/>
        <v>14.394366197183098</v>
      </c>
      <c r="G797" s="5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49"/>
        <v>42675.208333333328</v>
      </c>
      <c r="O797" s="13">
        <f t="shared" si="50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2049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9">
        <f t="shared" si="48"/>
        <v>54.807692307692314</v>
      </c>
      <c r="G798" s="5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49"/>
        <v>41859.208333333336</v>
      </c>
      <c r="O798" s="13">
        <f t="shared" si="50"/>
        <v>41866.208333333336</v>
      </c>
      <c r="P798" t="b">
        <v>0</v>
      </c>
      <c r="Q798" t="b">
        <v>1</v>
      </c>
      <c r="R798" t="s">
        <v>292</v>
      </c>
      <c r="S798" t="s">
        <v>2039</v>
      </c>
      <c r="T798" t="s">
        <v>2062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9">
        <f t="shared" si="48"/>
        <v>109.63157894736841</v>
      </c>
      <c r="G799" s="5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49"/>
        <v>43464.25</v>
      </c>
      <c r="O799" s="13">
        <f t="shared" si="50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2045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9">
        <f t="shared" si="48"/>
        <v>188.47058823529412</v>
      </c>
      <c r="G800" s="5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49"/>
        <v>41060.208333333336</v>
      </c>
      <c r="O800" s="13">
        <f t="shared" si="50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2046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9">
        <f t="shared" si="48"/>
        <v>87.008284023668637</v>
      </c>
      <c r="G801" s="5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49"/>
        <v>42399.25</v>
      </c>
      <c r="O801" s="13">
        <f t="shared" si="50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2046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9">
        <f t="shared" si="48"/>
        <v>1</v>
      </c>
      <c r="G802" s="5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49"/>
        <v>42167.208333333328</v>
      </c>
      <c r="O802" s="13">
        <f t="shared" si="50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2044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9">
        <f t="shared" si="48"/>
        <v>202.9130434782609</v>
      </c>
      <c r="G803" s="5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49"/>
        <v>43830.25</v>
      </c>
      <c r="O803" s="13">
        <f t="shared" si="50"/>
        <v>43852.25</v>
      </c>
      <c r="P803" t="b">
        <v>0</v>
      </c>
      <c r="Q803" t="b">
        <v>1</v>
      </c>
      <c r="R803" t="s">
        <v>122</v>
      </c>
      <c r="S803" t="s">
        <v>2040</v>
      </c>
      <c r="T803" t="s">
        <v>2043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9">
        <f t="shared" si="48"/>
        <v>197.03225806451613</v>
      </c>
      <c r="G804" s="5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49"/>
        <v>43650.208333333328</v>
      </c>
      <c r="O804" s="13">
        <f t="shared" si="50"/>
        <v>43652.208333333328</v>
      </c>
      <c r="P804" t="b">
        <v>0</v>
      </c>
      <c r="Q804" t="b">
        <v>0</v>
      </c>
      <c r="R804" t="s">
        <v>122</v>
      </c>
      <c r="S804" t="s">
        <v>2040</v>
      </c>
      <c r="T804" t="s">
        <v>2043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9">
        <f t="shared" si="48"/>
        <v>107</v>
      </c>
      <c r="G805" s="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49"/>
        <v>43492.25</v>
      </c>
      <c r="O805" s="13">
        <f t="shared" si="50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2046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9">
        <f t="shared" si="48"/>
        <v>268.73076923076923</v>
      </c>
      <c r="G806" s="5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49"/>
        <v>43102.25</v>
      </c>
      <c r="O806" s="13">
        <f t="shared" si="50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2044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9">
        <f t="shared" si="48"/>
        <v>50.845360824742272</v>
      </c>
      <c r="G807" s="5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49"/>
        <v>41958.25</v>
      </c>
      <c r="O807" s="13">
        <f t="shared" si="50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2047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9">
        <f t="shared" si="48"/>
        <v>1180.2857142857142</v>
      </c>
      <c r="G808" s="5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49"/>
        <v>40973.25</v>
      </c>
      <c r="O808" s="13">
        <f t="shared" si="50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2049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9">
        <f t="shared" si="48"/>
        <v>264</v>
      </c>
      <c r="G809" s="5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49"/>
        <v>43753.208333333328</v>
      </c>
      <c r="O809" s="13">
        <f t="shared" si="50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2046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9">
        <f t="shared" si="48"/>
        <v>30.44230769230769</v>
      </c>
      <c r="G810" s="5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49"/>
        <v>42507.208333333328</v>
      </c>
      <c r="O810" s="13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2042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9">
        <f t="shared" si="48"/>
        <v>62.880681818181813</v>
      </c>
      <c r="G811" s="5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49"/>
        <v>41135.208333333336</v>
      </c>
      <c r="O811" s="13">
        <f t="shared" si="50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2047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9">
        <f t="shared" si="48"/>
        <v>193.125</v>
      </c>
      <c r="G812" s="5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49"/>
        <v>43067.25</v>
      </c>
      <c r="O812" s="13">
        <f t="shared" si="50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2046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9">
        <f t="shared" si="48"/>
        <v>77.102702702702715</v>
      </c>
      <c r="G813" s="5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49"/>
        <v>42378.25</v>
      </c>
      <c r="O813" s="13">
        <f t="shared" si="50"/>
        <v>42380.25</v>
      </c>
      <c r="P813" t="b">
        <v>0</v>
      </c>
      <c r="Q813" t="b">
        <v>1</v>
      </c>
      <c r="R813" t="s">
        <v>89</v>
      </c>
      <c r="S813" t="s">
        <v>2039</v>
      </c>
      <c r="T813" t="s">
        <v>2054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9">
        <f t="shared" si="48"/>
        <v>225.52763819095478</v>
      </c>
      <c r="G814" s="5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49"/>
        <v>43206.208333333328</v>
      </c>
      <c r="O814" s="13">
        <f t="shared" si="50"/>
        <v>43211.208333333328</v>
      </c>
      <c r="P814" t="b">
        <v>0</v>
      </c>
      <c r="Q814" t="b">
        <v>0</v>
      </c>
      <c r="R814" t="s">
        <v>68</v>
      </c>
      <c r="S814" t="s">
        <v>2038</v>
      </c>
      <c r="T814" t="s">
        <v>2052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9">
        <f t="shared" si="48"/>
        <v>239.40625</v>
      </c>
      <c r="G815" s="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49"/>
        <v>41148.208333333336</v>
      </c>
      <c r="O815" s="13">
        <f t="shared" si="50"/>
        <v>41158.208333333336</v>
      </c>
      <c r="P815" t="b">
        <v>0</v>
      </c>
      <c r="Q815" t="b">
        <v>0</v>
      </c>
      <c r="R815" t="s">
        <v>89</v>
      </c>
      <c r="S815" t="s">
        <v>2039</v>
      </c>
      <c r="T815" t="s">
        <v>2054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9">
        <f t="shared" si="48"/>
        <v>92.1875</v>
      </c>
      <c r="G816" s="5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49"/>
        <v>42517.208333333328</v>
      </c>
      <c r="O816" s="13">
        <f t="shared" si="50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2044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9">
        <f t="shared" si="48"/>
        <v>130.23333333333335</v>
      </c>
      <c r="G817" s="5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49"/>
        <v>43068.25</v>
      </c>
      <c r="O817" s="13">
        <f t="shared" si="50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2044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9">
        <f t="shared" si="48"/>
        <v>615.21739130434787</v>
      </c>
      <c r="G818" s="5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49"/>
        <v>41680.25</v>
      </c>
      <c r="O818" s="13">
        <f t="shared" si="50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2046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9">
        <f t="shared" si="48"/>
        <v>368.79532163742692</v>
      </c>
      <c r="G819" s="5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49"/>
        <v>43589.208333333328</v>
      </c>
      <c r="O819" s="13">
        <f t="shared" si="50"/>
        <v>43617.208333333328</v>
      </c>
      <c r="P819" t="b">
        <v>0</v>
      </c>
      <c r="Q819" t="b">
        <v>1</v>
      </c>
      <c r="R819" t="s">
        <v>68</v>
      </c>
      <c r="S819" t="s">
        <v>2038</v>
      </c>
      <c r="T819" t="s">
        <v>2052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9">
        <f t="shared" si="48"/>
        <v>1094.8571428571429</v>
      </c>
      <c r="G820" s="5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49"/>
        <v>43486.25</v>
      </c>
      <c r="O820" s="13">
        <f t="shared" si="50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2046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9">
        <f t="shared" si="48"/>
        <v>50.662921348314605</v>
      </c>
      <c r="G821" s="5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49"/>
        <v>41237.25</v>
      </c>
      <c r="O821" s="13">
        <f t="shared" si="50"/>
        <v>41252.25</v>
      </c>
      <c r="P821" t="b">
        <v>1</v>
      </c>
      <c r="Q821" t="b">
        <v>0</v>
      </c>
      <c r="R821" t="s">
        <v>89</v>
      </c>
      <c r="S821" t="s">
        <v>2039</v>
      </c>
      <c r="T821" t="s">
        <v>2054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9">
        <f t="shared" si="48"/>
        <v>800.6</v>
      </c>
      <c r="G822" s="5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49"/>
        <v>43310.208333333328</v>
      </c>
      <c r="O822" s="13">
        <f t="shared" si="50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2044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9">
        <f t="shared" si="48"/>
        <v>291.28571428571428</v>
      </c>
      <c r="G823" s="5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49"/>
        <v>42794.25</v>
      </c>
      <c r="O823" s="13">
        <f t="shared" si="50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2047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9">
        <f t="shared" si="48"/>
        <v>349.9666666666667</v>
      </c>
      <c r="G824" s="5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49"/>
        <v>41698.25</v>
      </c>
      <c r="O824" s="13">
        <f t="shared" si="50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2044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9">
        <f t="shared" si="48"/>
        <v>357.07317073170731</v>
      </c>
      <c r="G825" s="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49"/>
        <v>41892.208333333336</v>
      </c>
      <c r="O825" s="13">
        <f t="shared" si="50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2044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9">
        <f t="shared" si="48"/>
        <v>126.48941176470588</v>
      </c>
      <c r="G826" s="5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49"/>
        <v>40348.208333333336</v>
      </c>
      <c r="O826" s="13">
        <f t="shared" si="50"/>
        <v>40380.208333333336</v>
      </c>
      <c r="P826" t="b">
        <v>0</v>
      </c>
      <c r="Q826" t="b">
        <v>1</v>
      </c>
      <c r="R826" t="s">
        <v>68</v>
      </c>
      <c r="S826" t="s">
        <v>2038</v>
      </c>
      <c r="T826" t="s">
        <v>2052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9">
        <f t="shared" si="48"/>
        <v>387.5</v>
      </c>
      <c r="G827" s="5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49"/>
        <v>42941.208333333328</v>
      </c>
      <c r="O827" s="13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2055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9">
        <f t="shared" si="48"/>
        <v>457.03571428571428</v>
      </c>
      <c r="G828" s="5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49"/>
        <v>40525.25</v>
      </c>
      <c r="O828" s="13">
        <f t="shared" si="50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2046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9">
        <f t="shared" si="48"/>
        <v>266.69565217391306</v>
      </c>
      <c r="G829" s="5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49"/>
        <v>40666.208333333336</v>
      </c>
      <c r="O829" s="13">
        <f t="shared" si="50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2049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9">
        <f t="shared" si="48"/>
        <v>69</v>
      </c>
      <c r="G830" s="5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49"/>
        <v>43340.208333333328</v>
      </c>
      <c r="O830" s="13">
        <f t="shared" si="50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2046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9">
        <f t="shared" si="48"/>
        <v>51.34375</v>
      </c>
      <c r="G831" s="5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49"/>
        <v>42164.208333333328</v>
      </c>
      <c r="O831" s="13">
        <f t="shared" si="50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2046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9">
        <f t="shared" si="48"/>
        <v>1.1710526315789473</v>
      </c>
      <c r="G832" s="5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49"/>
        <v>43103.25</v>
      </c>
      <c r="O832" s="13">
        <f t="shared" si="50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2046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9">
        <f t="shared" si="48"/>
        <v>108.97734294541709</v>
      </c>
      <c r="G833" s="5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49"/>
        <v>40994.208333333336</v>
      </c>
      <c r="O833" s="13">
        <f t="shared" si="50"/>
        <v>41028.208333333336</v>
      </c>
      <c r="P833" t="b">
        <v>0</v>
      </c>
      <c r="Q833" t="b">
        <v>0</v>
      </c>
      <c r="R833" t="s">
        <v>122</v>
      </c>
      <c r="S833" t="s">
        <v>2040</v>
      </c>
      <c r="T833" t="s">
        <v>2043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9">
        <f t="shared" si="48"/>
        <v>315.17592592592592</v>
      </c>
      <c r="G834" s="5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49"/>
        <v>42299.208333333328</v>
      </c>
      <c r="O834" s="13">
        <f t="shared" si="50"/>
        <v>42333.25</v>
      </c>
      <c r="P834" t="b">
        <v>1</v>
      </c>
      <c r="Q834" t="b">
        <v>0</v>
      </c>
      <c r="R834" t="s">
        <v>206</v>
      </c>
      <c r="S834" t="s">
        <v>2038</v>
      </c>
      <c r="T834" t="s">
        <v>2060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9">
        <f t="shared" ref="F835:F898" si="52">(E835/D835)*100</f>
        <v>157.69117647058823</v>
      </c>
      <c r="G835" s="5" t="s">
        <v>20</v>
      </c>
      <c r="H835">
        <v>165</v>
      </c>
      <c r="I835" s="7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53">(((L835/60)/60)/24)+DATE(1970,1,1)</f>
        <v>40588.25</v>
      </c>
      <c r="O835" s="13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2038</v>
      </c>
      <c r="T835" t="s">
        <v>2060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9">
        <f t="shared" si="52"/>
        <v>153.8082191780822</v>
      </c>
      <c r="G836" s="5" t="s">
        <v>20</v>
      </c>
      <c r="H836">
        <v>119</v>
      </c>
      <c r="I836" s="7">
        <f t="shared" ref="I836:I899" si="55">IFERROR(E836/H836,"0")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53"/>
        <v>41448.208333333336</v>
      </c>
      <c r="O836" s="13">
        <f t="shared" si="54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2046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9">
        <f t="shared" si="52"/>
        <v>89.738979118329468</v>
      </c>
      <c r="G837" s="5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53"/>
        <v>42063.25</v>
      </c>
      <c r="O837" s="13">
        <f t="shared" si="54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2045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9">
        <f t="shared" si="52"/>
        <v>75.135802469135797</v>
      </c>
      <c r="G838" s="5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53"/>
        <v>40214.25</v>
      </c>
      <c r="O838" s="13">
        <f t="shared" si="54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2050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9">
        <f t="shared" si="52"/>
        <v>852.88135593220341</v>
      </c>
      <c r="G839" s="5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53"/>
        <v>40629.208333333336</v>
      </c>
      <c r="O839" s="13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2059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9">
        <f t="shared" si="52"/>
        <v>138.90625</v>
      </c>
      <c r="G840" s="5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53"/>
        <v>43370.208333333328</v>
      </c>
      <c r="O840" s="13">
        <f t="shared" si="54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2046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9">
        <f t="shared" si="52"/>
        <v>190.18181818181819</v>
      </c>
      <c r="G841" s="5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53"/>
        <v>41715.208333333336</v>
      </c>
      <c r="O841" s="13">
        <f t="shared" si="54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2047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9">
        <f t="shared" si="52"/>
        <v>100.24333619948409</v>
      </c>
      <c r="G842" s="5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53"/>
        <v>41836.208333333336</v>
      </c>
      <c r="O842" s="13">
        <f t="shared" si="54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2046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9">
        <f t="shared" si="52"/>
        <v>142.75824175824175</v>
      </c>
      <c r="G843" s="5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53"/>
        <v>42419.25</v>
      </c>
      <c r="O843" s="13">
        <f t="shared" si="54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2045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9">
        <f t="shared" si="52"/>
        <v>563.13333333333333</v>
      </c>
      <c r="G844" s="5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53"/>
        <v>43266.208333333328</v>
      </c>
      <c r="O844" s="13">
        <f t="shared" si="54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2051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9">
        <f t="shared" si="52"/>
        <v>30.715909090909086</v>
      </c>
      <c r="G845" s="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53"/>
        <v>43338.208333333328</v>
      </c>
      <c r="O845" s="13">
        <f t="shared" si="54"/>
        <v>43344.208333333328</v>
      </c>
      <c r="P845" t="b">
        <v>0</v>
      </c>
      <c r="Q845" t="b">
        <v>0</v>
      </c>
      <c r="R845" t="s">
        <v>122</v>
      </c>
      <c r="S845" t="s">
        <v>2040</v>
      </c>
      <c r="T845" t="s">
        <v>2043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9">
        <f t="shared" si="52"/>
        <v>99.39772727272728</v>
      </c>
      <c r="G846" s="5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53"/>
        <v>40930.25</v>
      </c>
      <c r="O846" s="13">
        <f t="shared" si="54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2047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9">
        <f t="shared" si="52"/>
        <v>197.54935622317598</v>
      </c>
      <c r="G847" s="5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53"/>
        <v>43235.208333333328</v>
      </c>
      <c r="O847" s="13">
        <f t="shared" si="54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2045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9">
        <f t="shared" si="52"/>
        <v>508.5</v>
      </c>
      <c r="G848" s="5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53"/>
        <v>43302.208333333328</v>
      </c>
      <c r="O848" s="13">
        <f t="shared" si="54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2045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9">
        <f t="shared" si="52"/>
        <v>237.74468085106383</v>
      </c>
      <c r="G849" s="5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53"/>
        <v>43107.25</v>
      </c>
      <c r="O849" s="13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2042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9">
        <f t="shared" si="52"/>
        <v>338.46875</v>
      </c>
      <c r="G850" s="5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53"/>
        <v>40341.208333333336</v>
      </c>
      <c r="O850" s="13">
        <f t="shared" si="54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2049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9">
        <f t="shared" si="52"/>
        <v>133.08955223880596</v>
      </c>
      <c r="G851" s="5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53"/>
        <v>40948.25</v>
      </c>
      <c r="O851" s="13">
        <f t="shared" si="54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2050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9">
        <f t="shared" si="52"/>
        <v>1</v>
      </c>
      <c r="G852" s="5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53"/>
        <v>40866.25</v>
      </c>
      <c r="O852" s="13">
        <f t="shared" si="5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2044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9">
        <f t="shared" si="52"/>
        <v>207.79999999999998</v>
      </c>
      <c r="G853" s="5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53"/>
        <v>41031.208333333336</v>
      </c>
      <c r="O853" s="13">
        <f t="shared" si="54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2048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9">
        <f t="shared" si="52"/>
        <v>51.122448979591837</v>
      </c>
      <c r="G854" s="5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53"/>
        <v>40740.208333333336</v>
      </c>
      <c r="O854" s="13">
        <f t="shared" si="54"/>
        <v>40750.208333333336</v>
      </c>
      <c r="P854" t="b">
        <v>0</v>
      </c>
      <c r="Q854" t="b">
        <v>1</v>
      </c>
      <c r="R854" t="s">
        <v>89</v>
      </c>
      <c r="S854" t="s">
        <v>2039</v>
      </c>
      <c r="T854" t="s">
        <v>2054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9">
        <f t="shared" si="52"/>
        <v>652.05847953216369</v>
      </c>
      <c r="G855" s="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53"/>
        <v>40714.208333333336</v>
      </c>
      <c r="O855" s="13">
        <f t="shared" si="54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2050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9">
        <f t="shared" si="52"/>
        <v>113.63099415204678</v>
      </c>
      <c r="G856" s="5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53"/>
        <v>43787.25</v>
      </c>
      <c r="O856" s="13">
        <f t="shared" si="54"/>
        <v>43814.25</v>
      </c>
      <c r="P856" t="b">
        <v>0</v>
      </c>
      <c r="Q856" t="b">
        <v>0</v>
      </c>
      <c r="R856" t="s">
        <v>119</v>
      </c>
      <c r="S856" t="s">
        <v>2038</v>
      </c>
      <c r="T856" t="s">
        <v>2056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9">
        <f t="shared" si="52"/>
        <v>102.37606837606839</v>
      </c>
      <c r="G857" s="5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53"/>
        <v>40712.208333333336</v>
      </c>
      <c r="O857" s="13">
        <f t="shared" si="54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2046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9">
        <f t="shared" si="52"/>
        <v>356.58333333333331</v>
      </c>
      <c r="G858" s="5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53"/>
        <v>41023.208333333336</v>
      </c>
      <c r="O858" s="13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2042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9">
        <f t="shared" si="52"/>
        <v>139.86792452830187</v>
      </c>
      <c r="G859" s="5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53"/>
        <v>40944.25</v>
      </c>
      <c r="O859" s="13">
        <f t="shared" si="54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2055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9">
        <f t="shared" si="52"/>
        <v>69.45</v>
      </c>
      <c r="G860" s="5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53"/>
        <v>43211.208333333328</v>
      </c>
      <c r="O860" s="13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2042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9">
        <f t="shared" si="52"/>
        <v>35.534246575342465</v>
      </c>
      <c r="G861" s="5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53"/>
        <v>41334.25</v>
      </c>
      <c r="O861" s="13">
        <f t="shared" si="54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2046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9">
        <f t="shared" si="52"/>
        <v>251.65</v>
      </c>
      <c r="G862" s="5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53"/>
        <v>43515.25</v>
      </c>
      <c r="O862" s="13">
        <f t="shared" si="54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2051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9">
        <f t="shared" si="52"/>
        <v>105.87500000000001</v>
      </c>
      <c r="G863" s="5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53"/>
        <v>40258.208333333336</v>
      </c>
      <c r="O863" s="13">
        <f t="shared" si="54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2046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9">
        <f t="shared" si="52"/>
        <v>187.42857142857144</v>
      </c>
      <c r="G864" s="5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53"/>
        <v>40756.208333333336</v>
      </c>
      <c r="O864" s="13">
        <f t="shared" si="54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2046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9">
        <f t="shared" si="52"/>
        <v>386.78571428571428</v>
      </c>
      <c r="G865" s="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53"/>
        <v>42172.208333333328</v>
      </c>
      <c r="O865" s="13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2061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9">
        <f t="shared" si="52"/>
        <v>347.07142857142856</v>
      </c>
      <c r="G866" s="5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53"/>
        <v>42601.208333333328</v>
      </c>
      <c r="O866" s="13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2055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9">
        <f t="shared" si="52"/>
        <v>185.82098765432099</v>
      </c>
      <c r="G867" s="5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53"/>
        <v>41897.208333333336</v>
      </c>
      <c r="O867" s="13">
        <f t="shared" si="54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2046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9">
        <f t="shared" si="52"/>
        <v>43.241247264770237</v>
      </c>
      <c r="G868" s="5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53"/>
        <v>40671.208333333336</v>
      </c>
      <c r="O868" s="13">
        <f t="shared" si="54"/>
        <v>40672.208333333336</v>
      </c>
      <c r="P868" t="b">
        <v>0</v>
      </c>
      <c r="Q868" t="b">
        <v>0</v>
      </c>
      <c r="R868" t="s">
        <v>122</v>
      </c>
      <c r="S868" t="s">
        <v>2040</v>
      </c>
      <c r="T868" t="s">
        <v>2043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9">
        <f t="shared" si="52"/>
        <v>162.4375</v>
      </c>
      <c r="G869" s="5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53"/>
        <v>43382.208333333328</v>
      </c>
      <c r="O869" s="13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2042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9">
        <f t="shared" si="52"/>
        <v>184.84285714285716</v>
      </c>
      <c r="G870" s="5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53"/>
        <v>41559.208333333336</v>
      </c>
      <c r="O870" s="13">
        <f t="shared" si="54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2046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9">
        <f t="shared" si="52"/>
        <v>23.703520691785052</v>
      </c>
      <c r="G871" s="5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53"/>
        <v>40350.208333333336</v>
      </c>
      <c r="O871" s="13">
        <f t="shared" si="54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2049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9">
        <f t="shared" si="52"/>
        <v>89.870129870129873</v>
      </c>
      <c r="G872" s="5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53"/>
        <v>42240.208333333328</v>
      </c>
      <c r="O872" s="13">
        <f t="shared" si="54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2046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9">
        <f t="shared" si="52"/>
        <v>272.6041958041958</v>
      </c>
      <c r="G873" s="5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53"/>
        <v>43040.208333333328</v>
      </c>
      <c r="O873" s="13">
        <f t="shared" si="54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2046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9">
        <f t="shared" si="52"/>
        <v>170.04255319148936</v>
      </c>
      <c r="G874" s="5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53"/>
        <v>43346.208333333328</v>
      </c>
      <c r="O874" s="13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2064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9">
        <f t="shared" si="52"/>
        <v>188.28503562945369</v>
      </c>
      <c r="G875" s="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53"/>
        <v>41647.25</v>
      </c>
      <c r="O875" s="13">
        <f t="shared" si="54"/>
        <v>41652.25</v>
      </c>
      <c r="P875" t="b">
        <v>0</v>
      </c>
      <c r="Q875" t="b">
        <v>0</v>
      </c>
      <c r="R875" t="s">
        <v>122</v>
      </c>
      <c r="S875" t="s">
        <v>2040</v>
      </c>
      <c r="T875" t="s">
        <v>2043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9">
        <f t="shared" si="52"/>
        <v>346.93532338308455</v>
      </c>
      <c r="G876" s="5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53"/>
        <v>40291.208333333336</v>
      </c>
      <c r="O876" s="13">
        <f t="shared" si="54"/>
        <v>40329.208333333336</v>
      </c>
      <c r="P876" t="b">
        <v>0</v>
      </c>
      <c r="Q876" t="b">
        <v>1</v>
      </c>
      <c r="R876" t="s">
        <v>122</v>
      </c>
      <c r="S876" t="s">
        <v>2040</v>
      </c>
      <c r="T876" t="s">
        <v>2043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9">
        <f t="shared" si="52"/>
        <v>69.177215189873422</v>
      </c>
      <c r="G877" s="5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53"/>
        <v>40556.25</v>
      </c>
      <c r="O877" s="13">
        <f t="shared" si="5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2044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9">
        <f t="shared" si="52"/>
        <v>25.433734939759034</v>
      </c>
      <c r="G878" s="5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53"/>
        <v>43624.208333333328</v>
      </c>
      <c r="O878" s="13">
        <f t="shared" si="54"/>
        <v>43648.208333333328</v>
      </c>
      <c r="P878" t="b">
        <v>0</v>
      </c>
      <c r="Q878" t="b">
        <v>0</v>
      </c>
      <c r="R878" t="s">
        <v>122</v>
      </c>
      <c r="S878" t="s">
        <v>2040</v>
      </c>
      <c r="T878" t="s">
        <v>2043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9">
        <f t="shared" si="52"/>
        <v>77.400977995110026</v>
      </c>
      <c r="G879" s="5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53"/>
        <v>42577.208333333328</v>
      </c>
      <c r="O879" s="13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2042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9">
        <f t="shared" si="52"/>
        <v>37.481481481481481</v>
      </c>
      <c r="G880" s="5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53"/>
        <v>43845.25</v>
      </c>
      <c r="O880" s="13">
        <f t="shared" si="54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2058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9">
        <f t="shared" si="52"/>
        <v>543.79999999999995</v>
      </c>
      <c r="G881" s="5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53"/>
        <v>42788.25</v>
      </c>
      <c r="O881" s="13">
        <f t="shared" si="54"/>
        <v>42797.25</v>
      </c>
      <c r="P881" t="b">
        <v>0</v>
      </c>
      <c r="Q881" t="b">
        <v>0</v>
      </c>
      <c r="R881" t="s">
        <v>68</v>
      </c>
      <c r="S881" t="s">
        <v>2038</v>
      </c>
      <c r="T881" t="s">
        <v>2052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9">
        <f t="shared" si="52"/>
        <v>228.52189349112427</v>
      </c>
      <c r="G882" s="5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53"/>
        <v>43667.208333333328</v>
      </c>
      <c r="O882" s="13">
        <f t="shared" si="54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2048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9">
        <f t="shared" si="52"/>
        <v>38.948339483394832</v>
      </c>
      <c r="G883" s="5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53"/>
        <v>42194.208333333328</v>
      </c>
      <c r="O883" s="13">
        <f t="shared" si="54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2046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9">
        <f t="shared" si="52"/>
        <v>370</v>
      </c>
      <c r="G884" s="5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53"/>
        <v>42025.25</v>
      </c>
      <c r="O884" s="13">
        <f t="shared" si="54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2046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9">
        <f t="shared" si="52"/>
        <v>237.91176470588232</v>
      </c>
      <c r="G885" s="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53"/>
        <v>40323.208333333336</v>
      </c>
      <c r="O885" s="13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2055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9">
        <f t="shared" si="52"/>
        <v>64.036299765807954</v>
      </c>
      <c r="G886" s="5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53"/>
        <v>41763.208333333336</v>
      </c>
      <c r="O886" s="13">
        <f t="shared" si="54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2046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9">
        <f t="shared" si="52"/>
        <v>118.27777777777777</v>
      </c>
      <c r="G887" s="5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53"/>
        <v>40335.208333333336</v>
      </c>
      <c r="O887" s="13">
        <f t="shared" si="54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2046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9">
        <f t="shared" si="52"/>
        <v>84.824037184594957</v>
      </c>
      <c r="G888" s="5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53"/>
        <v>40416.208333333336</v>
      </c>
      <c r="O888" s="13">
        <f t="shared" si="54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2050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9">
        <f t="shared" si="52"/>
        <v>29.346153846153843</v>
      </c>
      <c r="G889" s="5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53"/>
        <v>42202.208333333328</v>
      </c>
      <c r="O889" s="13">
        <f t="shared" si="54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2046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9">
        <f t="shared" si="52"/>
        <v>209.89655172413794</v>
      </c>
      <c r="G890" s="5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53"/>
        <v>42836.208333333328</v>
      </c>
      <c r="O890" s="13">
        <f t="shared" si="54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2046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9">
        <f t="shared" si="52"/>
        <v>169.78571428571431</v>
      </c>
      <c r="G891" s="5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53"/>
        <v>41710.208333333336</v>
      </c>
      <c r="O891" s="13">
        <f t="shared" si="54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2048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9">
        <f t="shared" si="52"/>
        <v>115.95907738095239</v>
      </c>
      <c r="G892" s="5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53"/>
        <v>43640.208333333328</v>
      </c>
      <c r="O892" s="13">
        <f t="shared" si="54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2050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9">
        <f t="shared" si="52"/>
        <v>258.59999999999997</v>
      </c>
      <c r="G893" s="5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53"/>
        <v>40880.25</v>
      </c>
      <c r="O893" s="13">
        <f t="shared" si="54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2047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9">
        <f t="shared" si="52"/>
        <v>230.58333333333331</v>
      </c>
      <c r="G894" s="5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53"/>
        <v>40319.208333333336</v>
      </c>
      <c r="O894" s="13">
        <f t="shared" si="54"/>
        <v>40360.208333333336</v>
      </c>
      <c r="P894" t="b">
        <v>0</v>
      </c>
      <c r="Q894" t="b">
        <v>0</v>
      </c>
      <c r="R894" t="s">
        <v>206</v>
      </c>
      <c r="S894" t="s">
        <v>2038</v>
      </c>
      <c r="T894" t="s">
        <v>2060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9">
        <f t="shared" si="52"/>
        <v>128.21428571428572</v>
      </c>
      <c r="G895" s="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53"/>
        <v>42170.208333333328</v>
      </c>
      <c r="O895" s="13">
        <f t="shared" si="54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2047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9">
        <f t="shared" si="52"/>
        <v>188.70588235294116</v>
      </c>
      <c r="G896" s="5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53"/>
        <v>41466.208333333336</v>
      </c>
      <c r="O896" s="13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2061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9">
        <f t="shared" si="52"/>
        <v>6.9511889862327907</v>
      </c>
      <c r="G897" s="5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53"/>
        <v>43134.25</v>
      </c>
      <c r="O897" s="13">
        <f t="shared" si="54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2046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9">
        <f t="shared" si="52"/>
        <v>774.43434343434342</v>
      </c>
      <c r="G898" s="5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53"/>
        <v>40738.208333333336</v>
      </c>
      <c r="O898" s="13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2042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9">
        <f t="shared" ref="F899:F962" si="56">(E899/D899)*100</f>
        <v>27.693181818181817</v>
      </c>
      <c r="G899" s="5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57">(((L899/60)/60)/24)+DATE(1970,1,1)</f>
        <v>43583.208333333328</v>
      </c>
      <c r="O899" s="13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2046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9">
        <f t="shared" si="56"/>
        <v>52.479620323841424</v>
      </c>
      <c r="G900" s="5" t="s">
        <v>14</v>
      </c>
      <c r="H900">
        <v>1221</v>
      </c>
      <c r="I900" s="7">
        <f t="shared" ref="I900:I963" si="59">IFERROR(E900/H900,"0")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57"/>
        <v>43815.25</v>
      </c>
      <c r="O900" s="13">
        <f t="shared" si="58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2047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9">
        <f t="shared" si="56"/>
        <v>407.09677419354841</v>
      </c>
      <c r="G901" s="5" t="s">
        <v>20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57"/>
        <v>41554.208333333336</v>
      </c>
      <c r="O901" s="13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2059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9">
        <f t="shared" si="56"/>
        <v>2</v>
      </c>
      <c r="G902" s="5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57"/>
        <v>41901.208333333336</v>
      </c>
      <c r="O902" s="13">
        <f t="shared" si="58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2045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9">
        <f t="shared" si="56"/>
        <v>156.17857142857144</v>
      </c>
      <c r="G903" s="5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57"/>
        <v>43298.208333333328</v>
      </c>
      <c r="O903" s="13">
        <f t="shared" si="58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2044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9">
        <f t="shared" si="56"/>
        <v>252.42857142857144</v>
      </c>
      <c r="G904" s="5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57"/>
        <v>42399.25</v>
      </c>
      <c r="O904" s="13">
        <f t="shared" si="58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2045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9">
        <f t="shared" si="56"/>
        <v>1.729268292682927</v>
      </c>
      <c r="G905" s="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57"/>
        <v>41034.208333333336</v>
      </c>
      <c r="O905" s="13">
        <f t="shared" si="58"/>
        <v>41049.208333333336</v>
      </c>
      <c r="P905" t="b">
        <v>0</v>
      </c>
      <c r="Q905" t="b">
        <v>1</v>
      </c>
      <c r="R905" t="s">
        <v>68</v>
      </c>
      <c r="S905" t="s">
        <v>2038</v>
      </c>
      <c r="T905" t="s">
        <v>2052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9">
        <f t="shared" si="56"/>
        <v>12.230769230769232</v>
      </c>
      <c r="G906" s="5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57"/>
        <v>41186.208333333336</v>
      </c>
      <c r="O906" s="13">
        <f t="shared" si="58"/>
        <v>41190.208333333336</v>
      </c>
      <c r="P906" t="b">
        <v>0</v>
      </c>
      <c r="Q906" t="b">
        <v>0</v>
      </c>
      <c r="R906" t="s">
        <v>133</v>
      </c>
      <c r="S906" t="s">
        <v>2038</v>
      </c>
      <c r="T906" t="s">
        <v>2057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9">
        <f t="shared" si="56"/>
        <v>163.98734177215189</v>
      </c>
      <c r="G907" s="5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57"/>
        <v>41536.208333333336</v>
      </c>
      <c r="O907" s="13">
        <f t="shared" si="58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2046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9">
        <f t="shared" si="56"/>
        <v>162.98181818181817</v>
      </c>
      <c r="G908" s="5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57"/>
        <v>42868.208333333328</v>
      </c>
      <c r="O908" s="13">
        <f t="shared" si="58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2047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9">
        <f t="shared" si="56"/>
        <v>20.252747252747252</v>
      </c>
      <c r="G909" s="5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57"/>
        <v>40660.208333333336</v>
      </c>
      <c r="O909" s="13">
        <f t="shared" si="58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2046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9">
        <f t="shared" si="56"/>
        <v>319.24083769633506</v>
      </c>
      <c r="G910" s="5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57"/>
        <v>41031.208333333336</v>
      </c>
      <c r="O910" s="13">
        <f t="shared" si="58"/>
        <v>41042.208333333336</v>
      </c>
      <c r="P910" t="b">
        <v>0</v>
      </c>
      <c r="Q910" t="b">
        <v>0</v>
      </c>
      <c r="R910" t="s">
        <v>89</v>
      </c>
      <c r="S910" t="s">
        <v>2039</v>
      </c>
      <c r="T910" t="s">
        <v>2054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9">
        <f t="shared" si="56"/>
        <v>478.94444444444446</v>
      </c>
      <c r="G911" s="5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57"/>
        <v>43255.208333333328</v>
      </c>
      <c r="O911" s="13">
        <f t="shared" si="58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2046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9">
        <f t="shared" si="56"/>
        <v>19.556634304207122</v>
      </c>
      <c r="G912" s="5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57"/>
        <v>42026.25</v>
      </c>
      <c r="O912" s="13">
        <f t="shared" si="58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2046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9">
        <f t="shared" si="56"/>
        <v>198.94827586206895</v>
      </c>
      <c r="G913" s="5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57"/>
        <v>43717.208333333328</v>
      </c>
      <c r="O913" s="13">
        <f t="shared" si="58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2045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9">
        <f t="shared" si="56"/>
        <v>795</v>
      </c>
      <c r="G914" s="5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57"/>
        <v>41157.208333333336</v>
      </c>
      <c r="O914" s="13">
        <f t="shared" si="58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2049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9">
        <f t="shared" si="56"/>
        <v>50.621082621082621</v>
      </c>
      <c r="G915" s="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57"/>
        <v>43597.208333333328</v>
      </c>
      <c r="O915" s="13">
        <f t="shared" si="58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2049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9">
        <f t="shared" si="56"/>
        <v>57.4375</v>
      </c>
      <c r="G916" s="5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57"/>
        <v>41490.208333333336</v>
      </c>
      <c r="O916" s="13">
        <f t="shared" si="58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2046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9">
        <f t="shared" si="56"/>
        <v>155.62827640984909</v>
      </c>
      <c r="G917" s="5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57"/>
        <v>42976.208333333328</v>
      </c>
      <c r="O917" s="13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2061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9">
        <f t="shared" si="56"/>
        <v>36.297297297297298</v>
      </c>
      <c r="G918" s="5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57"/>
        <v>41991.25</v>
      </c>
      <c r="O918" s="13">
        <f t="shared" si="58"/>
        <v>42000.25</v>
      </c>
      <c r="P918" t="b">
        <v>0</v>
      </c>
      <c r="Q918" t="b">
        <v>0</v>
      </c>
      <c r="R918" t="s">
        <v>122</v>
      </c>
      <c r="S918" t="s">
        <v>2040</v>
      </c>
      <c r="T918" t="s">
        <v>2043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9">
        <f t="shared" si="56"/>
        <v>58.25</v>
      </c>
      <c r="G919" s="5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57"/>
        <v>40722.208333333336</v>
      </c>
      <c r="O919" s="13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2055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9">
        <f t="shared" si="56"/>
        <v>237.39473684210526</v>
      </c>
      <c r="G920" s="5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57"/>
        <v>41117.208333333336</v>
      </c>
      <c r="O920" s="13">
        <f t="shared" si="58"/>
        <v>41128.208333333336</v>
      </c>
      <c r="P920" t="b">
        <v>0</v>
      </c>
      <c r="Q920" t="b">
        <v>0</v>
      </c>
      <c r="R920" t="s">
        <v>133</v>
      </c>
      <c r="S920" t="s">
        <v>2038</v>
      </c>
      <c r="T920" t="s">
        <v>2057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9">
        <f t="shared" si="56"/>
        <v>58.75</v>
      </c>
      <c r="G921" s="5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57"/>
        <v>43022.208333333328</v>
      </c>
      <c r="O921" s="13">
        <f t="shared" si="58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2046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9">
        <f t="shared" si="56"/>
        <v>182.56603773584905</v>
      </c>
      <c r="G922" s="5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57"/>
        <v>43503.25</v>
      </c>
      <c r="O922" s="13">
        <f t="shared" si="58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2053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9">
        <f t="shared" si="56"/>
        <v>0.75436408977556113</v>
      </c>
      <c r="G923" s="5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57"/>
        <v>40951.25</v>
      </c>
      <c r="O923" s="13">
        <f t="shared" si="58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2045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9">
        <f t="shared" si="56"/>
        <v>175.95330739299609</v>
      </c>
      <c r="G924" s="5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57"/>
        <v>43443.25</v>
      </c>
      <c r="O924" s="13">
        <f t="shared" si="58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2063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9">
        <f t="shared" si="56"/>
        <v>237.88235294117646</v>
      </c>
      <c r="G925" s="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57"/>
        <v>40373.208333333336</v>
      </c>
      <c r="O925" s="13">
        <f t="shared" si="58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2046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9">
        <f t="shared" si="56"/>
        <v>488.05076142131981</v>
      </c>
      <c r="G926" s="5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57"/>
        <v>43769.208333333328</v>
      </c>
      <c r="O926" s="13">
        <f t="shared" si="58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2046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9">
        <f t="shared" si="56"/>
        <v>224.06666666666669</v>
      </c>
      <c r="G927" s="5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57"/>
        <v>43000.208333333328</v>
      </c>
      <c r="O927" s="13">
        <f t="shared" si="58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2046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9">
        <f t="shared" si="56"/>
        <v>18.126436781609197</v>
      </c>
      <c r="G928" s="5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57"/>
        <v>42502.208333333328</v>
      </c>
      <c r="O928" s="13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2042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9">
        <f t="shared" si="56"/>
        <v>45.847222222222221</v>
      </c>
      <c r="G929" s="5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57"/>
        <v>41102.208333333336</v>
      </c>
      <c r="O929" s="13">
        <f t="shared" si="58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2046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9">
        <f t="shared" si="56"/>
        <v>117.31541218637993</v>
      </c>
      <c r="G930" s="5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57"/>
        <v>41637.25</v>
      </c>
      <c r="O930" s="13">
        <f t="shared" si="58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2045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9">
        <f t="shared" si="56"/>
        <v>217.30909090909088</v>
      </c>
      <c r="G931" s="5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57"/>
        <v>42858.208333333328</v>
      </c>
      <c r="O931" s="13">
        <f t="shared" si="58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2046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9">
        <f t="shared" si="56"/>
        <v>112.28571428571428</v>
      </c>
      <c r="G932" s="5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57"/>
        <v>42060.25</v>
      </c>
      <c r="O932" s="13">
        <f t="shared" si="58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2046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9">
        <f t="shared" si="56"/>
        <v>72.51898734177216</v>
      </c>
      <c r="G933" s="5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57"/>
        <v>41818.208333333336</v>
      </c>
      <c r="O933" s="13">
        <f t="shared" si="58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2046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9">
        <f t="shared" si="56"/>
        <v>212.30434782608697</v>
      </c>
      <c r="G934" s="5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57"/>
        <v>41709.208333333336</v>
      </c>
      <c r="O934" s="13">
        <f t="shared" si="58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2044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9">
        <f t="shared" si="56"/>
        <v>239.74657534246577</v>
      </c>
      <c r="G935" s="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57"/>
        <v>41372.208333333336</v>
      </c>
      <c r="O935" s="13">
        <f t="shared" si="58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2046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9">
        <f t="shared" si="56"/>
        <v>181.93548387096774</v>
      </c>
      <c r="G936" s="5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57"/>
        <v>42422.25</v>
      </c>
      <c r="O936" s="13">
        <f t="shared" si="58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2046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9">
        <f t="shared" si="56"/>
        <v>164.13114754098362</v>
      </c>
      <c r="G937" s="5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57"/>
        <v>42209.208333333328</v>
      </c>
      <c r="O937" s="13">
        <f t="shared" si="58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2046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9">
        <f t="shared" si="56"/>
        <v>1.6375968992248062</v>
      </c>
      <c r="G938" s="5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57"/>
        <v>43668.208333333328</v>
      </c>
      <c r="O938" s="13">
        <f t="shared" si="58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2046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9">
        <f t="shared" si="56"/>
        <v>49.64385964912281</v>
      </c>
      <c r="G939" s="5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57"/>
        <v>42334.25</v>
      </c>
      <c r="O939" s="13">
        <f t="shared" si="58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2047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9">
        <f t="shared" si="56"/>
        <v>109.70652173913042</v>
      </c>
      <c r="G940" s="5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57"/>
        <v>43263.208333333328</v>
      </c>
      <c r="O940" s="13">
        <f t="shared" si="58"/>
        <v>43299.208333333328</v>
      </c>
      <c r="P940" t="b">
        <v>0</v>
      </c>
      <c r="Q940" t="b">
        <v>1</v>
      </c>
      <c r="R940" t="s">
        <v>119</v>
      </c>
      <c r="S940" t="s">
        <v>2038</v>
      </c>
      <c r="T940" t="s">
        <v>2056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9">
        <f t="shared" si="56"/>
        <v>49.217948717948715</v>
      </c>
      <c r="G941" s="5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57"/>
        <v>40670.208333333336</v>
      </c>
      <c r="O941" s="13">
        <f t="shared" si="58"/>
        <v>40687.208333333336</v>
      </c>
      <c r="P941" t="b">
        <v>0</v>
      </c>
      <c r="Q941" t="b">
        <v>1</v>
      </c>
      <c r="R941" t="s">
        <v>89</v>
      </c>
      <c r="S941" t="s">
        <v>2039</v>
      </c>
      <c r="T941" t="s">
        <v>2054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9">
        <f t="shared" si="56"/>
        <v>62.232323232323225</v>
      </c>
      <c r="G942" s="5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57"/>
        <v>41244.25</v>
      </c>
      <c r="O942" s="13">
        <f t="shared" si="58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2045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9">
        <f t="shared" si="56"/>
        <v>13.05813953488372</v>
      </c>
      <c r="G943" s="5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57"/>
        <v>40552.25</v>
      </c>
      <c r="O943" s="13">
        <f t="shared" si="58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2046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9">
        <f t="shared" si="56"/>
        <v>64.635416666666671</v>
      </c>
      <c r="G944" s="5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57"/>
        <v>40568.25</v>
      </c>
      <c r="O944" s="13">
        <f t="shared" si="58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2046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9">
        <f t="shared" si="56"/>
        <v>159.58666666666667</v>
      </c>
      <c r="G945" s="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57"/>
        <v>41906.208333333336</v>
      </c>
      <c r="O945" s="13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2042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9">
        <f t="shared" si="56"/>
        <v>81.42</v>
      </c>
      <c r="G946" s="5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57"/>
        <v>42776.25</v>
      </c>
      <c r="O946" s="13">
        <f t="shared" si="58"/>
        <v>42795.25</v>
      </c>
      <c r="P946" t="b">
        <v>0</v>
      </c>
      <c r="Q946" t="b">
        <v>0</v>
      </c>
      <c r="R946" t="s">
        <v>122</v>
      </c>
      <c r="S946" t="s">
        <v>2040</v>
      </c>
      <c r="T946" t="s">
        <v>2043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9">
        <f t="shared" si="56"/>
        <v>32.444767441860463</v>
      </c>
      <c r="G947" s="5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57"/>
        <v>41004.208333333336</v>
      </c>
      <c r="O947" s="13">
        <f t="shared" si="58"/>
        <v>41019.208333333336</v>
      </c>
      <c r="P947" t="b">
        <v>1</v>
      </c>
      <c r="Q947" t="b">
        <v>0</v>
      </c>
      <c r="R947" t="s">
        <v>122</v>
      </c>
      <c r="S947" t="s">
        <v>2040</v>
      </c>
      <c r="T947" t="s">
        <v>2043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9">
        <f t="shared" si="56"/>
        <v>9.9141184124918666</v>
      </c>
      <c r="G948" s="5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57"/>
        <v>40710.208333333336</v>
      </c>
      <c r="O948" s="13">
        <f t="shared" si="58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2046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9">
        <f t="shared" si="56"/>
        <v>26.694444444444443</v>
      </c>
      <c r="G949" s="5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57"/>
        <v>41908.208333333336</v>
      </c>
      <c r="O949" s="13">
        <f t="shared" si="58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2046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9">
        <f t="shared" si="56"/>
        <v>62.957446808510639</v>
      </c>
      <c r="G950" s="5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57"/>
        <v>41985.25</v>
      </c>
      <c r="O950" s="13">
        <f t="shared" si="58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2047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9">
        <f t="shared" si="56"/>
        <v>161.35593220338984</v>
      </c>
      <c r="G951" s="5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57"/>
        <v>42112.208333333328</v>
      </c>
      <c r="O951" s="13">
        <f t="shared" si="58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2045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9">
        <f t="shared" si="56"/>
        <v>5</v>
      </c>
      <c r="G952" s="5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57"/>
        <v>43571.208333333328</v>
      </c>
      <c r="O952" s="13">
        <f t="shared" si="58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2046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9">
        <f t="shared" si="56"/>
        <v>1096.9379310344827</v>
      </c>
      <c r="G953" s="5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57"/>
        <v>42730.25</v>
      </c>
      <c r="O953" s="13">
        <f t="shared" si="58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2044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9">
        <f t="shared" si="56"/>
        <v>70.094158075601371</v>
      </c>
      <c r="G954" s="5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57"/>
        <v>42591.208333333328</v>
      </c>
      <c r="O954" s="13">
        <f t="shared" si="58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2047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9">
        <f t="shared" si="56"/>
        <v>60</v>
      </c>
      <c r="G955" s="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57"/>
        <v>42358.25</v>
      </c>
      <c r="O955" s="13">
        <f t="shared" si="58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2064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9">
        <f t="shared" si="56"/>
        <v>367.0985915492958</v>
      </c>
      <c r="G956" s="5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57"/>
        <v>41174.208333333336</v>
      </c>
      <c r="O956" s="13">
        <f t="shared" si="58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2045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9">
        <f t="shared" si="56"/>
        <v>1109</v>
      </c>
      <c r="G957" s="5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57"/>
        <v>41238.25</v>
      </c>
      <c r="O957" s="13">
        <f t="shared" si="58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2046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9">
        <f t="shared" si="56"/>
        <v>19.028784648187631</v>
      </c>
      <c r="G958" s="5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57"/>
        <v>42360.25</v>
      </c>
      <c r="O958" s="13">
        <f t="shared" si="58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2064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9">
        <f t="shared" si="56"/>
        <v>126.87755102040816</v>
      </c>
      <c r="G959" s="5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57"/>
        <v>40955.25</v>
      </c>
      <c r="O959" s="13">
        <f t="shared" si="58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2046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9">
        <f t="shared" si="56"/>
        <v>734.63636363636363</v>
      </c>
      <c r="G960" s="5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57"/>
        <v>40350.208333333336</v>
      </c>
      <c r="O960" s="13">
        <f t="shared" si="58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2053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9">
        <f t="shared" si="56"/>
        <v>4.5731034482758623</v>
      </c>
      <c r="G961" s="5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57"/>
        <v>40357.208333333336</v>
      </c>
      <c r="O961" s="13">
        <f t="shared" si="58"/>
        <v>40385.208333333336</v>
      </c>
      <c r="P961" t="b">
        <v>0</v>
      </c>
      <c r="Q961" t="b">
        <v>0</v>
      </c>
      <c r="R961" t="s">
        <v>206</v>
      </c>
      <c r="S961" t="s">
        <v>2038</v>
      </c>
      <c r="T961" t="s">
        <v>2060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9">
        <f t="shared" si="56"/>
        <v>85.054545454545448</v>
      </c>
      <c r="G962" s="5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57"/>
        <v>42408.25</v>
      </c>
      <c r="O962" s="13">
        <f t="shared" si="58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2045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9">
        <f t="shared" ref="F963:F1001" si="60">(E963/D963)*100</f>
        <v>119.29824561403508</v>
      </c>
      <c r="G963" s="5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61">(((L963/60)/60)/24)+DATE(1970,1,1)</f>
        <v>40591.25</v>
      </c>
      <c r="O963" s="13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2038</v>
      </c>
      <c r="T963" t="s">
        <v>2060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9">
        <f t="shared" si="60"/>
        <v>296.02777777777777</v>
      </c>
      <c r="G964" s="5" t="s">
        <v>20</v>
      </c>
      <c r="H964">
        <v>266</v>
      </c>
      <c r="I964" s="7">
        <f t="shared" ref="I964:I1001" si="63">IFERROR(E964/H964,"0")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61"/>
        <v>41592.25</v>
      </c>
      <c r="O964" s="13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2042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9">
        <f t="shared" si="60"/>
        <v>84.694915254237287</v>
      </c>
      <c r="G965" s="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61"/>
        <v>40607.25</v>
      </c>
      <c r="O965" s="13">
        <f t="shared" si="62"/>
        <v>40613.25</v>
      </c>
      <c r="P965" t="b">
        <v>0</v>
      </c>
      <c r="Q965" t="b">
        <v>1</v>
      </c>
      <c r="R965" t="s">
        <v>122</v>
      </c>
      <c r="S965" t="s">
        <v>2040</v>
      </c>
      <c r="T965" t="s">
        <v>2043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9">
        <f t="shared" si="60"/>
        <v>355.7837837837838</v>
      </c>
      <c r="G966" s="5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61"/>
        <v>42135.208333333328</v>
      </c>
      <c r="O966" s="13">
        <f t="shared" si="62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2046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9">
        <f t="shared" si="60"/>
        <v>386.40909090909093</v>
      </c>
      <c r="G967" s="5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61"/>
        <v>40203.25</v>
      </c>
      <c r="O967" s="13">
        <f t="shared" si="62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2044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9">
        <f t="shared" si="60"/>
        <v>792.23529411764707</v>
      </c>
      <c r="G968" s="5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61"/>
        <v>42901.208333333328</v>
      </c>
      <c r="O968" s="13">
        <f t="shared" si="62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2046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9">
        <f t="shared" si="60"/>
        <v>137.03393665158373</v>
      </c>
      <c r="G969" s="5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61"/>
        <v>41005.208333333336</v>
      </c>
      <c r="O969" s="13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2063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9">
        <f t="shared" si="60"/>
        <v>338.20833333333337</v>
      </c>
      <c r="G970" s="5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61"/>
        <v>40544.25</v>
      </c>
      <c r="O970" s="13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2042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9">
        <f t="shared" si="60"/>
        <v>108.22784810126582</v>
      </c>
      <c r="G971" s="5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61"/>
        <v>43821.25</v>
      </c>
      <c r="O971" s="13">
        <f t="shared" si="62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2046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9">
        <f t="shared" si="60"/>
        <v>60.757639620653315</v>
      </c>
      <c r="G972" s="5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61"/>
        <v>40672.208333333336</v>
      </c>
      <c r="O972" s="13">
        <f t="shared" si="62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2046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9">
        <f t="shared" si="60"/>
        <v>27.725490196078432</v>
      </c>
      <c r="G973" s="5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61"/>
        <v>41555.208333333336</v>
      </c>
      <c r="O973" s="13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2061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9">
        <f t="shared" si="60"/>
        <v>228.3934426229508</v>
      </c>
      <c r="G974" s="5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61"/>
        <v>41792.208333333336</v>
      </c>
      <c r="O974" s="13">
        <f t="shared" si="62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2045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9">
        <f t="shared" si="60"/>
        <v>21.615194054500414</v>
      </c>
      <c r="G975" s="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61"/>
        <v>40522.25</v>
      </c>
      <c r="O975" s="13">
        <f t="shared" si="62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2046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9">
        <f t="shared" si="60"/>
        <v>373.875</v>
      </c>
      <c r="G976" s="5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61"/>
        <v>41412.208333333336</v>
      </c>
      <c r="O976" s="13">
        <f t="shared" si="62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2050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9">
        <f t="shared" si="60"/>
        <v>154.92592592592592</v>
      </c>
      <c r="G977" s="5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61"/>
        <v>42337.25</v>
      </c>
      <c r="O977" s="13">
        <f t="shared" si="62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2046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9">
        <f t="shared" si="60"/>
        <v>322.14999999999998</v>
      </c>
      <c r="G978" s="5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61"/>
        <v>40571.25</v>
      </c>
      <c r="O978" s="13">
        <f t="shared" si="62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2046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9">
        <f t="shared" si="60"/>
        <v>73.957142857142856</v>
      </c>
      <c r="G979" s="5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61"/>
        <v>43138.25</v>
      </c>
      <c r="O979" s="13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2042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9">
        <f t="shared" si="60"/>
        <v>864.1</v>
      </c>
      <c r="G980" s="5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61"/>
        <v>42686.25</v>
      </c>
      <c r="O980" s="13">
        <f t="shared" si="62"/>
        <v>42708.25</v>
      </c>
      <c r="P980" t="b">
        <v>0</v>
      </c>
      <c r="Q980" t="b">
        <v>0</v>
      </c>
      <c r="R980" t="s">
        <v>89</v>
      </c>
      <c r="S980" t="s">
        <v>2039</v>
      </c>
      <c r="T980" t="s">
        <v>2054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9">
        <f t="shared" si="60"/>
        <v>143.26245847176079</v>
      </c>
      <c r="G981" s="5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61"/>
        <v>42078.208333333328</v>
      </c>
      <c r="O981" s="13">
        <f t="shared" si="62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2046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9">
        <f t="shared" si="60"/>
        <v>40.281762295081968</v>
      </c>
      <c r="G982" s="5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61"/>
        <v>42307.208333333328</v>
      </c>
      <c r="O982" s="13">
        <f t="shared" si="62"/>
        <v>42312.25</v>
      </c>
      <c r="P982" t="b">
        <v>1</v>
      </c>
      <c r="Q982" t="b">
        <v>0</v>
      </c>
      <c r="R982" t="s">
        <v>68</v>
      </c>
      <c r="S982" t="s">
        <v>2038</v>
      </c>
      <c r="T982" t="s">
        <v>2052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9">
        <f t="shared" si="60"/>
        <v>178.22388059701493</v>
      </c>
      <c r="G983" s="5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61"/>
        <v>43094.25</v>
      </c>
      <c r="O983" s="13">
        <f t="shared" si="62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2045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9">
        <f t="shared" si="60"/>
        <v>84.930555555555557</v>
      </c>
      <c r="G984" s="5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61"/>
        <v>40743.208333333336</v>
      </c>
      <c r="O984" s="13">
        <f t="shared" si="62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2047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9">
        <f t="shared" si="60"/>
        <v>145.93648334624322</v>
      </c>
      <c r="G985" s="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61"/>
        <v>43681.208333333328</v>
      </c>
      <c r="O985" s="13">
        <f t="shared" si="62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2047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9">
        <f t="shared" si="60"/>
        <v>152.46153846153848</v>
      </c>
      <c r="G986" s="5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61"/>
        <v>43716.208333333328</v>
      </c>
      <c r="O986" s="13">
        <f t="shared" si="62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2046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9">
        <f t="shared" si="60"/>
        <v>67.129542790152414</v>
      </c>
      <c r="G987" s="5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61"/>
        <v>41614.25</v>
      </c>
      <c r="O987" s="13">
        <f t="shared" si="62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2044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9">
        <f t="shared" si="60"/>
        <v>40.307692307692307</v>
      </c>
      <c r="G988" s="5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61"/>
        <v>40638.208333333336</v>
      </c>
      <c r="O988" s="13">
        <f t="shared" si="62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2044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9">
        <f t="shared" si="60"/>
        <v>216.79032258064518</v>
      </c>
      <c r="G989" s="5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61"/>
        <v>42852.208333333328</v>
      </c>
      <c r="O989" s="13">
        <f t="shared" si="62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2047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9">
        <f t="shared" si="60"/>
        <v>52.117021276595743</v>
      </c>
      <c r="G990" s="5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61"/>
        <v>42686.25</v>
      </c>
      <c r="O990" s="13">
        <f t="shared" si="62"/>
        <v>42707.25</v>
      </c>
      <c r="P990" t="b">
        <v>0</v>
      </c>
      <c r="Q990" t="b">
        <v>0</v>
      </c>
      <c r="R990" t="s">
        <v>133</v>
      </c>
      <c r="S990" t="s">
        <v>2038</v>
      </c>
      <c r="T990" t="s">
        <v>2057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9">
        <f t="shared" si="60"/>
        <v>499.58333333333337</v>
      </c>
      <c r="G991" s="5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61"/>
        <v>43571.208333333328</v>
      </c>
      <c r="O991" s="13">
        <f t="shared" si="62"/>
        <v>43576.208333333328</v>
      </c>
      <c r="P991" t="b">
        <v>0</v>
      </c>
      <c r="Q991" t="b">
        <v>0</v>
      </c>
      <c r="R991" t="s">
        <v>206</v>
      </c>
      <c r="S991" t="s">
        <v>2038</v>
      </c>
      <c r="T991" t="s">
        <v>2060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9">
        <f t="shared" si="60"/>
        <v>87.679487179487182</v>
      </c>
      <c r="G992" s="5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61"/>
        <v>42432.25</v>
      </c>
      <c r="O992" s="13">
        <f t="shared" si="62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2049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9">
        <f t="shared" si="60"/>
        <v>113.17346938775511</v>
      </c>
      <c r="G993" s="5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61"/>
        <v>41907.208333333336</v>
      </c>
      <c r="O993" s="13">
        <f t="shared" si="62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2044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9">
        <f t="shared" si="60"/>
        <v>426.54838709677421</v>
      </c>
      <c r="G994" s="5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61"/>
        <v>43227.208333333328</v>
      </c>
      <c r="O994" s="13">
        <f t="shared" si="62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2049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9">
        <f t="shared" si="60"/>
        <v>77.632653061224488</v>
      </c>
      <c r="G995" s="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61"/>
        <v>42362.25</v>
      </c>
      <c r="O995" s="13">
        <f t="shared" si="62"/>
        <v>42379.25</v>
      </c>
      <c r="P995" t="b">
        <v>0</v>
      </c>
      <c r="Q995" t="b">
        <v>1</v>
      </c>
      <c r="R995" t="s">
        <v>122</v>
      </c>
      <c r="S995" t="s">
        <v>2040</v>
      </c>
      <c r="T995" t="s">
        <v>2043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9">
        <f t="shared" si="60"/>
        <v>52.496810772501767</v>
      </c>
      <c r="G996" s="5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61"/>
        <v>41929.208333333336</v>
      </c>
      <c r="O996" s="13">
        <f t="shared" si="62"/>
        <v>41935.208333333336</v>
      </c>
      <c r="P996" t="b">
        <v>0</v>
      </c>
      <c r="Q996" t="b">
        <v>1</v>
      </c>
      <c r="R996" t="s">
        <v>206</v>
      </c>
      <c r="S996" t="s">
        <v>2038</v>
      </c>
      <c r="T996" t="s">
        <v>2060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9">
        <f t="shared" si="60"/>
        <v>157.46762589928059</v>
      </c>
      <c r="G997" s="5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61"/>
        <v>43408.208333333328</v>
      </c>
      <c r="O997" s="13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2042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9">
        <f t="shared" si="60"/>
        <v>72.939393939393938</v>
      </c>
      <c r="G998" s="5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61"/>
        <v>41276.25</v>
      </c>
      <c r="O998" s="13">
        <f t="shared" si="62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2046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9">
        <f t="shared" si="60"/>
        <v>60.565789473684205</v>
      </c>
      <c r="G999" s="5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61"/>
        <v>41659.25</v>
      </c>
      <c r="O999" s="13">
        <f t="shared" si="62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2046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9">
        <f t="shared" si="60"/>
        <v>56.791291291291287</v>
      </c>
      <c r="G1000" s="5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61"/>
        <v>40220.25</v>
      </c>
      <c r="O1000" s="13">
        <f t="shared" si="62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2050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9">
        <f t="shared" si="60"/>
        <v>56.542754275427541</v>
      </c>
      <c r="G1001" s="5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61"/>
        <v>42550.208333333328</v>
      </c>
      <c r="O1001" s="13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2042</v>
      </c>
    </row>
  </sheetData>
  <conditionalFormatting sqref="G1:G1048576">
    <cfRule type="containsText" dxfId="4" priority="4" operator="containsText" text="failed">
      <formula>NOT(ISERROR(SEARCH("failed",G1)))</formula>
    </cfRule>
    <cfRule type="containsText" dxfId="3" priority="5" operator="containsText" text="canceled">
      <formula>NOT(ISERROR(SEARCH("canceled",G1)))</formula>
    </cfRule>
    <cfRule type="containsText" dxfId="2" priority="6" operator="containsText" text="live">
      <formula>NOT(ISERROR(SEARCH("live",G1)))</formula>
    </cfRule>
    <cfRule type="containsText" dxfId="1" priority="7" operator="containsText" text="successful">
      <formula>NOT(ISERROR(SEARCH("successful",G1)))</formula>
    </cfRule>
    <cfRule type="containsText" dxfId="0" priority="8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1FD1-9D89-49FE-9E75-87EBAB0FF443}">
  <dimension ref="A1:F14"/>
  <sheetViews>
    <sheetView workbookViewId="0">
      <selection activeCell="A16" sqref="A1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6</v>
      </c>
      <c r="B1" t="s">
        <v>2068</v>
      </c>
    </row>
    <row r="3" spans="1:6" x14ac:dyDescent="0.3">
      <c r="A3" s="10" t="s">
        <v>2070</v>
      </c>
      <c r="B3" s="10" t="s">
        <v>2069</v>
      </c>
    </row>
    <row r="4" spans="1:6" x14ac:dyDescent="0.3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1" t="s">
        <v>2037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3">
      <c r="A6" s="11" t="s">
        <v>2033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3">
      <c r="A7" s="11" t="s">
        <v>2039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3">
      <c r="A8" s="11" t="s">
        <v>2041</v>
      </c>
      <c r="B8" s="12"/>
      <c r="C8" s="12"/>
      <c r="D8" s="12"/>
      <c r="E8" s="12">
        <v>4</v>
      </c>
      <c r="F8" s="12">
        <v>4</v>
      </c>
    </row>
    <row r="9" spans="1:6" x14ac:dyDescent="0.3">
      <c r="A9" s="11" t="s">
        <v>2034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3">
      <c r="A10" s="11" t="s">
        <v>2040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3">
      <c r="A11" s="11" t="s">
        <v>2038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3">
      <c r="A12" s="11" t="s">
        <v>2035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3">
      <c r="A13" s="11" t="s">
        <v>2036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3">
      <c r="A14" s="11" t="s">
        <v>2067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D342-9689-4AA9-A853-8DB8E7C9B943}">
  <dimension ref="A1:F30"/>
  <sheetViews>
    <sheetView workbookViewId="0">
      <selection activeCell="S24" sqref="S2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6</v>
      </c>
      <c r="B1" t="s">
        <v>2068</v>
      </c>
    </row>
    <row r="2" spans="1:6" x14ac:dyDescent="0.3">
      <c r="A2" s="10" t="s">
        <v>2031</v>
      </c>
      <c r="B2" t="s">
        <v>2068</v>
      </c>
    </row>
    <row r="4" spans="1:6" x14ac:dyDescent="0.3">
      <c r="A4" s="10" t="s">
        <v>2070</v>
      </c>
      <c r="B4" s="10" t="s">
        <v>2069</v>
      </c>
    </row>
    <row r="5" spans="1:6" x14ac:dyDescent="0.3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1" t="s">
        <v>2053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3">
      <c r="A7" s="11" t="s">
        <v>2065</v>
      </c>
      <c r="B7" s="12"/>
      <c r="C7" s="12"/>
      <c r="D7" s="12"/>
      <c r="E7" s="12">
        <v>4</v>
      </c>
      <c r="F7" s="12">
        <v>4</v>
      </c>
    </row>
    <row r="8" spans="1:6" x14ac:dyDescent="0.3">
      <c r="A8" s="11" t="s">
        <v>2047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3">
      <c r="A9" s="11" t="s">
        <v>2049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3">
      <c r="A10" s="11" t="s">
        <v>2048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3">
      <c r="A11" s="11" t="s">
        <v>2056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3">
      <c r="A12" s="11" t="s">
        <v>2042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3">
      <c r="A13" s="11" t="s">
        <v>2050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3">
      <c r="A14" s="11" t="s">
        <v>2059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3">
      <c r="A15" s="11" t="s">
        <v>2058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3">
      <c r="A16" s="11" t="s">
        <v>2062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3">
      <c r="A17" s="11" t="s">
        <v>2052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3">
      <c r="A18" s="11" t="s">
        <v>2043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3">
      <c r="A19" s="11" t="s">
        <v>2046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3">
      <c r="A20" s="11" t="s">
        <v>2057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3">
      <c r="A21" s="11" t="s">
        <v>2044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3">
      <c r="A22" s="11" t="s">
        <v>2064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3">
      <c r="A23" s="11" t="s">
        <v>2055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3">
      <c r="A24" s="11" t="s">
        <v>2061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3">
      <c r="A25" s="11" t="s">
        <v>2060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3">
      <c r="A26" s="11" t="s">
        <v>2054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3">
      <c r="A27" s="11" t="s">
        <v>2051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3">
      <c r="A28" s="11" t="s">
        <v>2045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3">
      <c r="A29" s="11" t="s">
        <v>2063</v>
      </c>
      <c r="B29" s="12"/>
      <c r="C29" s="12"/>
      <c r="D29" s="12"/>
      <c r="E29" s="12">
        <v>3</v>
      </c>
      <c r="F29" s="12">
        <v>3</v>
      </c>
    </row>
    <row r="30" spans="1:6" x14ac:dyDescent="0.3">
      <c r="A30" s="11" t="s">
        <v>2067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1068-CE4D-4F91-8297-AA7107AE4A5A}">
  <dimension ref="A1:F18"/>
  <sheetViews>
    <sheetView topLeftCell="A2" workbookViewId="0">
      <selection activeCell="F20" sqref="F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2031</v>
      </c>
      <c r="B1" t="s">
        <v>2068</v>
      </c>
    </row>
    <row r="2" spans="1:6" x14ac:dyDescent="0.3">
      <c r="A2" s="10" t="s">
        <v>2085</v>
      </c>
      <c r="B2" t="s">
        <v>2068</v>
      </c>
    </row>
    <row r="4" spans="1:6" x14ac:dyDescent="0.3">
      <c r="A4" s="10" t="s">
        <v>2070</v>
      </c>
      <c r="B4" s="10" t="s">
        <v>2069</v>
      </c>
    </row>
    <row r="5" spans="1:6" x14ac:dyDescent="0.3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4" t="s">
        <v>2073</v>
      </c>
      <c r="B6" s="12">
        <v>6</v>
      </c>
      <c r="C6" s="12">
        <v>36</v>
      </c>
      <c r="D6" s="12">
        <v>1</v>
      </c>
      <c r="E6" s="12">
        <v>49</v>
      </c>
      <c r="F6" s="12">
        <v>92</v>
      </c>
    </row>
    <row r="7" spans="1:6" x14ac:dyDescent="0.3">
      <c r="A7" s="14" t="s">
        <v>2074</v>
      </c>
      <c r="B7" s="12">
        <v>7</v>
      </c>
      <c r="C7" s="12">
        <v>28</v>
      </c>
      <c r="D7" s="12"/>
      <c r="E7" s="12">
        <v>44</v>
      </c>
      <c r="F7" s="12">
        <v>79</v>
      </c>
    </row>
    <row r="8" spans="1:6" x14ac:dyDescent="0.3">
      <c r="A8" s="14" t="s">
        <v>2075</v>
      </c>
      <c r="B8" s="12">
        <v>4</v>
      </c>
      <c r="C8" s="12">
        <v>33</v>
      </c>
      <c r="D8" s="12"/>
      <c r="E8" s="12">
        <v>49</v>
      </c>
      <c r="F8" s="12">
        <v>86</v>
      </c>
    </row>
    <row r="9" spans="1:6" x14ac:dyDescent="0.3">
      <c r="A9" s="14" t="s">
        <v>2076</v>
      </c>
      <c r="B9" s="12">
        <v>1</v>
      </c>
      <c r="C9" s="12">
        <v>30</v>
      </c>
      <c r="D9" s="12">
        <v>1</v>
      </c>
      <c r="E9" s="12">
        <v>46</v>
      </c>
      <c r="F9" s="12">
        <v>78</v>
      </c>
    </row>
    <row r="10" spans="1:6" x14ac:dyDescent="0.3">
      <c r="A10" s="14" t="s">
        <v>2077</v>
      </c>
      <c r="B10" s="12">
        <v>3</v>
      </c>
      <c r="C10" s="12">
        <v>35</v>
      </c>
      <c r="D10" s="12">
        <v>2</v>
      </c>
      <c r="E10" s="12">
        <v>46</v>
      </c>
      <c r="F10" s="12">
        <v>86</v>
      </c>
    </row>
    <row r="11" spans="1:6" x14ac:dyDescent="0.3">
      <c r="A11" s="14" t="s">
        <v>2078</v>
      </c>
      <c r="B11" s="12">
        <v>3</v>
      </c>
      <c r="C11" s="12">
        <v>28</v>
      </c>
      <c r="D11" s="12">
        <v>1</v>
      </c>
      <c r="E11" s="12">
        <v>55</v>
      </c>
      <c r="F11" s="12">
        <v>87</v>
      </c>
    </row>
    <row r="12" spans="1:6" x14ac:dyDescent="0.3">
      <c r="A12" s="14" t="s">
        <v>2079</v>
      </c>
      <c r="B12" s="12">
        <v>4</v>
      </c>
      <c r="C12" s="12">
        <v>31</v>
      </c>
      <c r="D12" s="12">
        <v>1</v>
      </c>
      <c r="E12" s="12">
        <v>58</v>
      </c>
      <c r="F12" s="12">
        <v>94</v>
      </c>
    </row>
    <row r="13" spans="1:6" x14ac:dyDescent="0.3">
      <c r="A13" s="14" t="s">
        <v>2080</v>
      </c>
      <c r="B13" s="12">
        <v>8</v>
      </c>
      <c r="C13" s="12">
        <v>35</v>
      </c>
      <c r="D13" s="12">
        <v>1</v>
      </c>
      <c r="E13" s="12">
        <v>41</v>
      </c>
      <c r="F13" s="12">
        <v>85</v>
      </c>
    </row>
    <row r="14" spans="1:6" x14ac:dyDescent="0.3">
      <c r="A14" s="14" t="s">
        <v>2081</v>
      </c>
      <c r="B14" s="12">
        <v>5</v>
      </c>
      <c r="C14" s="12">
        <v>23</v>
      </c>
      <c r="D14" s="12"/>
      <c r="E14" s="12">
        <v>45</v>
      </c>
      <c r="F14" s="12">
        <v>73</v>
      </c>
    </row>
    <row r="15" spans="1:6" x14ac:dyDescent="0.3">
      <c r="A15" s="14" t="s">
        <v>2082</v>
      </c>
      <c r="B15" s="12">
        <v>6</v>
      </c>
      <c r="C15" s="12">
        <v>26</v>
      </c>
      <c r="D15" s="12">
        <v>1</v>
      </c>
      <c r="E15" s="12">
        <v>45</v>
      </c>
      <c r="F15" s="12">
        <v>78</v>
      </c>
    </row>
    <row r="16" spans="1:6" x14ac:dyDescent="0.3">
      <c r="A16" s="14" t="s">
        <v>2083</v>
      </c>
      <c r="B16" s="12">
        <v>3</v>
      </c>
      <c r="C16" s="12">
        <v>27</v>
      </c>
      <c r="D16" s="12">
        <v>3</v>
      </c>
      <c r="E16" s="12">
        <v>45</v>
      </c>
      <c r="F16" s="12">
        <v>78</v>
      </c>
    </row>
    <row r="17" spans="1:6" x14ac:dyDescent="0.3">
      <c r="A17" s="14" t="s">
        <v>2084</v>
      </c>
      <c r="B17" s="12">
        <v>7</v>
      </c>
      <c r="C17" s="12">
        <v>32</v>
      </c>
      <c r="D17" s="12">
        <v>3</v>
      </c>
      <c r="E17" s="12">
        <v>42</v>
      </c>
      <c r="F17" s="12">
        <v>84</v>
      </c>
    </row>
    <row r="18" spans="1:6" x14ac:dyDescent="0.3">
      <c r="A18" s="14" t="s">
        <v>2067</v>
      </c>
      <c r="B18" s="12">
        <v>57</v>
      </c>
      <c r="C18" s="12">
        <v>364</v>
      </c>
      <c r="D18" s="12">
        <v>14</v>
      </c>
      <c r="E18" s="12">
        <v>565</v>
      </c>
      <c r="F18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5ECB-D860-4BDA-84AC-5C1423B05054}">
  <dimension ref="A1"/>
  <sheetViews>
    <sheetView workbookViewId="0">
      <selection activeCell="I21" sqref="I21"/>
    </sheetView>
  </sheetViews>
  <sheetFormatPr defaultRowHeight="15.6" x14ac:dyDescent="0.3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9</xdr:col>
                <xdr:colOff>579120</xdr:colOff>
                <xdr:row>13</xdr:row>
                <xdr:rowOff>76200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5991-AE5C-48F3-9CC1-C1369F1DAEE6}">
  <dimension ref="A1:H13"/>
  <sheetViews>
    <sheetView topLeftCell="A10" workbookViewId="0">
      <selection activeCell="G25" sqref="G25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8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2104</v>
      </c>
      <c r="E1" t="s">
        <v>2089</v>
      </c>
      <c r="F1" t="s">
        <v>2090</v>
      </c>
      <c r="G1" t="s">
        <v>2091</v>
      </c>
      <c r="H1" t="s">
        <v>2105</v>
      </c>
    </row>
    <row r="2" spans="1:8" x14ac:dyDescent="0.3">
      <c r="A2" t="s">
        <v>2092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SUM(B2:D2)</f>
        <v>51</v>
      </c>
      <c r="F2" s="8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3">
      <c r="A3" t="s">
        <v>2093</v>
      </c>
      <c r="B3">
        <f>COUNTIFS(Crowdfunding!$D:$D,"&gt;=1000",Crowdfunding!$G:$G,"=successful",Crowdfunding!$D:$D,"&lt;=4999")</f>
        <v>191</v>
      </c>
      <c r="C3">
        <f>COUNTIFS(Crowdfunding!$D:$D,"&gt;=1000",Crowdfunding!$G:$G,"=failed",Crowdfunding!$D:$D,"&lt;=4999")</f>
        <v>38</v>
      </c>
      <c r="D3">
        <f>COUNTIFS(Crowdfunding!$D:$D,"&gt;=1000",Crowdfunding!$G:$G,"=canceled",Crowdfunding!$D:$D,"&lt;=4999")</f>
        <v>2</v>
      </c>
      <c r="E3">
        <f t="shared" ref="E3:E13" si="0">SUM(B3:D3)</f>
        <v>231</v>
      </c>
      <c r="F3" s="8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3">
      <c r="A4" t="s">
        <v>2094</v>
      </c>
      <c r="B4">
        <f>COUNTIFS(Crowdfunding!$D:$D,"&gt;=5000",Crowdfunding!$G:$G,"=successful",Crowdfunding!$D:$D,"&lt;=9999")</f>
        <v>164</v>
      </c>
      <c r="C4">
        <f>COUNTIFS(Crowdfunding!$D:$D,"&gt;=5000",Crowdfunding!$G:$G,"=failed",Crowdfunding!$D:$D,"&lt;=9999")</f>
        <v>126</v>
      </c>
      <c r="D4">
        <f>COUNTIFS(Crowdfunding!$D:$D,"&gt;=5000",Crowdfunding!$G:$G,"=canceled",Crowdfunding!$D:$D,"&lt;=9999")</f>
        <v>25</v>
      </c>
      <c r="E4">
        <f t="shared" si="0"/>
        <v>315</v>
      </c>
      <c r="F4" s="8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3">
      <c r="A5" t="s">
        <v>2095</v>
      </c>
      <c r="B5">
        <f>COUNTIFS(Crowdfunding!$D:$D,"&gt;=10000",Crowdfunding!$G:$G,"=successful",Crowdfunding!$D:$D,"&lt;=14999")</f>
        <v>4</v>
      </c>
      <c r="C5">
        <f>COUNTIFS(Crowdfunding!$D:$D,"&gt;=10000",Crowdfunding!$G:$G,"=failed",Crowdfunding!$D:$D,"&lt;=14999")</f>
        <v>5</v>
      </c>
      <c r="D5">
        <f>COUNTIFS(Crowdfunding!$D:$D,"&gt;=10000",Crowdfunding!$G:$G,"=canceled",Crowdfunding!$D:$D,"&lt;=14999")</f>
        <v>0</v>
      </c>
      <c r="E5">
        <f t="shared" si="0"/>
        <v>9</v>
      </c>
      <c r="F5" s="8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3">
      <c r="A6" t="s">
        <v>2096</v>
      </c>
      <c r="B6">
        <f>COUNTIFS(Crowdfunding!$D:$D,"&gt;=15000",Crowdfunding!$G:$G,"=successful",Crowdfunding!$D:$D,"&lt;=19999")</f>
        <v>10</v>
      </c>
      <c r="C6">
        <f>COUNTIFS(Crowdfunding!$D:$D,"&gt;=15000",Crowdfunding!$G:$G,"=failed",Crowdfunding!$D:$D,"&lt;=19999")</f>
        <v>0</v>
      </c>
      <c r="D6">
        <f>COUNTIFS(Crowdfunding!$D:$D,"&gt;=15000",Crowdfunding!$G:$G,"=canceled",Crowdfunding!$D:$D,"&lt;=19999")</f>
        <v>0</v>
      </c>
      <c r="E6">
        <f t="shared" si="0"/>
        <v>10</v>
      </c>
      <c r="F6" s="8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3">
      <c r="A7" t="s">
        <v>2097</v>
      </c>
      <c r="B7">
        <f>COUNTIFS(Crowdfunding!$D:$D,"&gt;=20000",Crowdfunding!$G:$G,"=successful",Crowdfunding!$D:$D,"&lt;=24999")</f>
        <v>7</v>
      </c>
      <c r="C7">
        <f>COUNTIFS(Crowdfunding!$D:$D,"&gt;=20000",Crowdfunding!$G:$G,"=failed",Crowdfunding!$D:$D,"&lt;=24999")</f>
        <v>0</v>
      </c>
      <c r="D7">
        <f>COUNTIFS(Crowdfunding!$D:$D,"&gt;=20000",Crowdfunding!$G:$G,"=canceled",Crowdfunding!$D:$D,"&lt;=24999")</f>
        <v>0</v>
      </c>
      <c r="E7">
        <f t="shared" si="0"/>
        <v>7</v>
      </c>
      <c r="F7" s="8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3">
      <c r="A8" t="s">
        <v>2098</v>
      </c>
      <c r="B8">
        <f>COUNTIFS(Crowdfunding!$D:$D,"&gt;=25000",Crowdfunding!$G:$G,"=successful",Crowdfunding!$D:$D,"&lt;=29999")</f>
        <v>11</v>
      </c>
      <c r="C8">
        <f>COUNTIFS(Crowdfunding!$D:$D,"&gt;=25000",Crowdfunding!$G:$G,"=failed",Crowdfunding!$D:$D,"&lt;=29999")</f>
        <v>3</v>
      </c>
      <c r="D8">
        <f>COUNTIFS(Crowdfunding!$D:$D,"&gt;=25000",Crowdfunding!$G:$G,"=canceled",Crowdfunding!$D:$D,"&lt;=29999")</f>
        <v>0</v>
      </c>
      <c r="E8">
        <f t="shared" si="0"/>
        <v>14</v>
      </c>
      <c r="F8" s="8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3">
      <c r="A9" t="s">
        <v>2099</v>
      </c>
      <c r="B9">
        <f>COUNTIFS(Crowdfunding!$D:$D,"&gt;=30000",Crowdfunding!$G:$G,"=successful",Crowdfunding!$D:$D,"&lt;=34999")</f>
        <v>7</v>
      </c>
      <c r="C9">
        <f>COUNTIFS(Crowdfunding!$D:$D,"&gt;=30000",Crowdfunding!$G:$G,"=failed",Crowdfunding!$D:$D,"&lt;=34999")</f>
        <v>0</v>
      </c>
      <c r="D9">
        <f>COUNTIFS(Crowdfunding!$D:$D,"&gt;=30000",Crowdfunding!$G:$G,"=canceled",Crowdfunding!$D:$D,"&lt;=34999")</f>
        <v>0</v>
      </c>
      <c r="E9">
        <f t="shared" si="0"/>
        <v>7</v>
      </c>
      <c r="F9" s="8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3">
      <c r="A10" t="s">
        <v>2100</v>
      </c>
      <c r="B10">
        <f>COUNTIFS(Crowdfunding!$D:$D,"&gt;=35000",Crowdfunding!$G:$G,"=successful",Crowdfunding!$D:$D,"&lt;=39999")</f>
        <v>8</v>
      </c>
      <c r="C10">
        <f>COUNTIFS(Crowdfunding!$D:$D,"&gt;=35000",Crowdfunding!$G:$G,"=failed",Crowdfunding!$D:$D,"&lt;=39999")</f>
        <v>3</v>
      </c>
      <c r="D10">
        <f>COUNTIFS(Crowdfunding!$D:$D,"&gt;=35000",Crowdfunding!$G:$G,"=canceled",Crowdfunding!$D:$D,"&lt;=39999")</f>
        <v>1</v>
      </c>
      <c r="E10">
        <f t="shared" si="0"/>
        <v>12</v>
      </c>
      <c r="F10" s="8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3">
      <c r="A11" t="s">
        <v>2101</v>
      </c>
      <c r="B11">
        <f>COUNTIFS(Crowdfunding!$D:$D,"&gt;=40000",Crowdfunding!$G:$G,"=successful",Crowdfunding!$D:$D,"&lt;=44999")</f>
        <v>11</v>
      </c>
      <c r="C11">
        <f>COUNTIFS(Crowdfunding!$D:$D,"&gt;=40000",Crowdfunding!$G:$G,"=failed",Crowdfunding!$D:$D,"&lt;=44999")</f>
        <v>3</v>
      </c>
      <c r="D11">
        <f>COUNTIFS(Crowdfunding!$D:$D,"&gt;=40000",Crowdfunding!$G:$G,"=canceled",Crowdfunding!$D:$D,"&lt;=44999")</f>
        <v>0</v>
      </c>
      <c r="E11">
        <f t="shared" si="0"/>
        <v>14</v>
      </c>
      <c r="F11" s="8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3">
      <c r="A12" t="s">
        <v>2102</v>
      </c>
      <c r="B12">
        <f>COUNTIFS(Crowdfunding!$D:$D,"&gt;=45000",Crowdfunding!$G:$G,"=successful",Crowdfunding!$D:$D,"&lt;=49999")</f>
        <v>8</v>
      </c>
      <c r="C12">
        <f>COUNTIFS(Crowdfunding!$D:$D,"&gt;=45000",Crowdfunding!$G:$G,"=failed",Crowdfunding!$D:$D,"&lt;=49999")</f>
        <v>3</v>
      </c>
      <c r="D12">
        <f>COUNTIFS(Crowdfunding!$D:$D,"&gt;=45000",Crowdfunding!$G:$G,"=canceled",Crowdfunding!$D:$D,"&lt;=49999")</f>
        <v>0</v>
      </c>
      <c r="E12">
        <f t="shared" si="0"/>
        <v>11</v>
      </c>
      <c r="F12" s="8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3">
      <c r="A13" t="s">
        <v>2103</v>
      </c>
      <c r="B13">
        <f>COUNTIFS(Crowdfunding!$D:$D,"&gt;=50000",Crowdfunding!$G:$G,"=successful")</f>
        <v>114</v>
      </c>
      <c r="C13">
        <f>COUNTIFS(Crowdfunding!$D:$D,"&gt;=50000",Crowdfunding!$G:$G,"=failed")</f>
        <v>163</v>
      </c>
      <c r="D13">
        <f>COUNTIFS(Crowdfunding!$D:$D,"&gt;=50000",Crowdfunding!$G:$G,"=canceled")</f>
        <v>28</v>
      </c>
      <c r="E13">
        <f t="shared" si="0"/>
        <v>305</v>
      </c>
      <c r="F13" s="8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0A7B-A35D-4EBC-B2F9-13F5E86DF764}">
  <dimension ref="A1:J566"/>
  <sheetViews>
    <sheetView workbookViewId="0">
      <selection activeCell="G12" sqref="G12"/>
    </sheetView>
  </sheetViews>
  <sheetFormatPr defaultRowHeight="15.6" x14ac:dyDescent="0.3"/>
  <cols>
    <col min="2" max="2" width="13.09765625" bestFit="1" customWidth="1"/>
    <col min="5" max="5" width="13.09765625" bestFit="1" customWidth="1"/>
    <col min="7" max="8" width="19.09765625" bestFit="1" customWidth="1"/>
    <col min="10" max="10" width="15.59765625" bestFit="1" customWidth="1"/>
  </cols>
  <sheetData>
    <row r="1" spans="1:10" x14ac:dyDescent="0.3">
      <c r="A1" t="s">
        <v>4</v>
      </c>
      <c r="B1" t="s">
        <v>5</v>
      </c>
      <c r="D1" t="s">
        <v>4</v>
      </c>
      <c r="E1" t="s">
        <v>5</v>
      </c>
      <c r="H1" t="s">
        <v>2106</v>
      </c>
      <c r="J1" t="s">
        <v>2107</v>
      </c>
    </row>
    <row r="2" spans="1:10" x14ac:dyDescent="0.3">
      <c r="A2" t="s">
        <v>20</v>
      </c>
      <c r="B2">
        <v>158</v>
      </c>
      <c r="D2" t="s">
        <v>14</v>
      </c>
      <c r="E2">
        <v>0</v>
      </c>
      <c r="G2" t="s">
        <v>2108</v>
      </c>
      <c r="H2">
        <f>AVERAGE($B$2:$B$566)</f>
        <v>851.14690265486729</v>
      </c>
      <c r="J2">
        <f>AVERAGE($E$2:$E$365)</f>
        <v>585.61538461538464</v>
      </c>
    </row>
    <row r="3" spans="1:10" x14ac:dyDescent="0.3">
      <c r="A3" t="s">
        <v>20</v>
      </c>
      <c r="B3">
        <v>1425</v>
      </c>
      <c r="D3" t="s">
        <v>14</v>
      </c>
      <c r="E3">
        <v>24</v>
      </c>
      <c r="G3" t="s">
        <v>2109</v>
      </c>
      <c r="H3">
        <f>MEDIAN($B$2:$B$566)</f>
        <v>201</v>
      </c>
      <c r="J3">
        <f>MEDIAN($E$2:$E$365)</f>
        <v>114.5</v>
      </c>
    </row>
    <row r="4" spans="1:10" x14ac:dyDescent="0.3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MIN($B$2:$B$566)</f>
        <v>16</v>
      </c>
      <c r="J4">
        <f>MIN($E$2:$E$365)</f>
        <v>0</v>
      </c>
    </row>
    <row r="5" spans="1:10" x14ac:dyDescent="0.3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MAX($B$2:$B$566)</f>
        <v>7295</v>
      </c>
      <c r="J5">
        <f>MAX($E$2:$E$365)</f>
        <v>6080</v>
      </c>
    </row>
    <row r="6" spans="1:10" x14ac:dyDescent="0.3">
      <c r="A6" t="s">
        <v>20</v>
      </c>
      <c r="B6">
        <v>220</v>
      </c>
      <c r="D6" t="s">
        <v>14</v>
      </c>
      <c r="E6">
        <v>44</v>
      </c>
      <c r="G6" t="s">
        <v>2112</v>
      </c>
      <c r="H6">
        <f>_xlfn.VAR.S(B2:B566)</f>
        <v>1606216.5936295739</v>
      </c>
      <c r="J6">
        <f>_xlfn.VAR.S(E2:E365)</f>
        <v>924113.45496927318</v>
      </c>
    </row>
    <row r="7" spans="1:10" x14ac:dyDescent="0.3">
      <c r="A7" t="s">
        <v>20</v>
      </c>
      <c r="B7">
        <v>98</v>
      </c>
      <c r="D7" t="s">
        <v>14</v>
      </c>
      <c r="E7">
        <v>27</v>
      </c>
      <c r="G7" t="s">
        <v>2113</v>
      </c>
      <c r="H7">
        <f>SQRT(H6)</f>
        <v>1267.366006183523</v>
      </c>
      <c r="J7">
        <f>SQRT(J6)</f>
        <v>961.30819978260524</v>
      </c>
    </row>
    <row r="8" spans="1:10" x14ac:dyDescent="0.3">
      <c r="A8" t="s">
        <v>20</v>
      </c>
      <c r="B8">
        <v>100</v>
      </c>
      <c r="D8" t="s">
        <v>14</v>
      </c>
      <c r="E8">
        <v>55</v>
      </c>
    </row>
    <row r="9" spans="1:10" x14ac:dyDescent="0.3">
      <c r="A9" t="s">
        <v>20</v>
      </c>
      <c r="B9">
        <v>1249</v>
      </c>
      <c r="D9" t="s">
        <v>14</v>
      </c>
      <c r="E9">
        <v>200</v>
      </c>
      <c r="G9" t="s">
        <v>2114</v>
      </c>
    </row>
    <row r="10" spans="1:10" x14ac:dyDescent="0.3">
      <c r="A10" t="s">
        <v>20</v>
      </c>
      <c r="B10">
        <v>1396</v>
      </c>
      <c r="D10" t="s">
        <v>14</v>
      </c>
      <c r="E10">
        <v>452</v>
      </c>
    </row>
    <row r="11" spans="1:10" x14ac:dyDescent="0.3">
      <c r="A11" t="s">
        <v>20</v>
      </c>
      <c r="B11">
        <v>890</v>
      </c>
      <c r="D11" t="s">
        <v>14</v>
      </c>
      <c r="E11">
        <v>674</v>
      </c>
      <c r="G11" t="s">
        <v>2115</v>
      </c>
    </row>
    <row r="12" spans="1:10" x14ac:dyDescent="0.3">
      <c r="A12" t="s">
        <v>20</v>
      </c>
      <c r="B12">
        <v>142</v>
      </c>
      <c r="D12" t="s">
        <v>14</v>
      </c>
      <c r="E12">
        <v>558</v>
      </c>
    </row>
    <row r="13" spans="1:10" x14ac:dyDescent="0.3">
      <c r="A13" t="s">
        <v>20</v>
      </c>
      <c r="B13">
        <v>2673</v>
      </c>
      <c r="D13" t="s">
        <v>14</v>
      </c>
      <c r="E13">
        <v>15</v>
      </c>
    </row>
    <row r="14" spans="1:10" x14ac:dyDescent="0.3">
      <c r="A14" t="s">
        <v>20</v>
      </c>
      <c r="B14">
        <v>163</v>
      </c>
      <c r="D14" t="s">
        <v>14</v>
      </c>
      <c r="E14">
        <v>2307</v>
      </c>
    </row>
    <row r="15" spans="1:10" x14ac:dyDescent="0.3">
      <c r="A15" t="s">
        <v>20</v>
      </c>
      <c r="B15">
        <v>2220</v>
      </c>
      <c r="D15" t="s">
        <v>14</v>
      </c>
      <c r="E15">
        <v>88</v>
      </c>
    </row>
    <row r="16" spans="1:10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parent pivot</vt:lpstr>
      <vt:lpstr>sub parent pivot</vt:lpstr>
      <vt:lpstr>Date Pivots</vt:lpstr>
      <vt:lpstr>Conclusions</vt:lpstr>
      <vt:lpstr>Bonus</vt:lpstr>
      <vt:lpstr>Bonus 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Katrina Fletcher</cp:lastModifiedBy>
  <dcterms:created xsi:type="dcterms:W3CDTF">2021-09-29T18:52:28Z</dcterms:created>
  <dcterms:modified xsi:type="dcterms:W3CDTF">2022-03-23T05:53:35Z</dcterms:modified>
</cp:coreProperties>
</file>