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e.smeshkova/Desktop/"/>
    </mc:Choice>
  </mc:AlternateContent>
  <xr:revisionPtr revIDLastSave="0" documentId="13_ncr:1_{8E56956A-42C7-E742-A3A5-F7121077AF3E}" xr6:coauthVersionLast="47" xr6:coauthVersionMax="47" xr10:uidLastSave="{00000000-0000-0000-0000-000000000000}"/>
  <bookViews>
    <workbookView xWindow="0" yWindow="740" windowWidth="29400" windowHeight="16920" activeTab="1" xr2:uid="{00000000-000D-0000-FFFF-FFFF00000000}"/>
  </bookViews>
  <sheets>
    <sheet name="Input Data" sheetId="1" r:id="rId1"/>
    <sheet name="Companies" sheetId="8" r:id="rId2"/>
    <sheet name="NAV Calculation" sheetId="2" r:id="rId3"/>
    <sheet name="Metrics" sheetId="6" r:id="rId4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6" l="1"/>
  <c r="E4" i="6" s="1"/>
  <c r="B5" i="6"/>
  <c r="E5" i="6" s="1"/>
  <c r="B3" i="6"/>
  <c r="E3" i="6" s="1"/>
  <c r="B2" i="6"/>
  <c r="E2" i="6" s="1"/>
  <c r="H3" i="2"/>
  <c r="K3" i="2" s="1"/>
  <c r="H4" i="2"/>
  <c r="K4" i="2" s="1"/>
  <c r="H5" i="2"/>
  <c r="K5" i="2" s="1"/>
  <c r="H6" i="2"/>
  <c r="H7" i="2"/>
  <c r="K7" i="2" s="1"/>
  <c r="H8" i="2"/>
  <c r="K8" i="2" s="1"/>
  <c r="H9" i="2"/>
  <c r="K9" i="2" s="1"/>
  <c r="H10" i="2"/>
  <c r="H11" i="2"/>
  <c r="K11" i="2" s="1"/>
  <c r="H12" i="2"/>
  <c r="K12" i="2" s="1"/>
  <c r="H13" i="2"/>
  <c r="K13" i="2" s="1"/>
  <c r="H14" i="2"/>
  <c r="H15" i="2"/>
  <c r="K15" i="2" s="1"/>
  <c r="H16" i="2"/>
  <c r="K16" i="2" s="1"/>
  <c r="H17" i="2"/>
  <c r="K17" i="2" s="1"/>
  <c r="H18" i="2"/>
  <c r="H19" i="2"/>
  <c r="K19" i="2" s="1"/>
  <c r="H20" i="2"/>
  <c r="K20" i="2" s="1"/>
  <c r="H21" i="2"/>
  <c r="K21" i="2" s="1"/>
  <c r="H22" i="2"/>
  <c r="K22" i="2" s="1"/>
  <c r="H23" i="2"/>
  <c r="K23" i="2" s="1"/>
  <c r="H24" i="2"/>
  <c r="K24" i="2" s="1"/>
  <c r="H25" i="2"/>
  <c r="K25" i="2" s="1"/>
  <c r="H26" i="2"/>
  <c r="K26" i="2" s="1"/>
  <c r="H27" i="2"/>
  <c r="K27" i="2" s="1"/>
  <c r="H28" i="2"/>
  <c r="K28" i="2" s="1"/>
  <c r="H29" i="2"/>
  <c r="K29" i="2" s="1"/>
  <c r="H30" i="2"/>
  <c r="K30" i="2" s="1"/>
  <c r="H31" i="2"/>
  <c r="K31" i="2" s="1"/>
  <c r="H32" i="2"/>
  <c r="K32" i="2" s="1"/>
  <c r="H33" i="2"/>
  <c r="K33" i="2" s="1"/>
  <c r="H34" i="2"/>
  <c r="K34" i="2" s="1"/>
  <c r="H35" i="2"/>
  <c r="K35" i="2" s="1"/>
  <c r="H36" i="2"/>
  <c r="K36" i="2" s="1"/>
  <c r="H37" i="2"/>
  <c r="K37" i="2" s="1"/>
  <c r="H38" i="2"/>
  <c r="K38" i="2" s="1"/>
  <c r="H39" i="2"/>
  <c r="K39" i="2" s="1"/>
  <c r="H40" i="2"/>
  <c r="K40" i="2" s="1"/>
  <c r="H41" i="2"/>
  <c r="K41" i="2" s="1"/>
  <c r="H2" i="2"/>
  <c r="G3" i="2"/>
  <c r="J3" i="2" s="1"/>
  <c r="G4" i="2"/>
  <c r="J4" i="2" s="1"/>
  <c r="G5" i="2"/>
  <c r="J5" i="2" s="1"/>
  <c r="G6" i="2"/>
  <c r="G7" i="2"/>
  <c r="J7" i="2" s="1"/>
  <c r="G8" i="2"/>
  <c r="J8" i="2" s="1"/>
  <c r="G9" i="2"/>
  <c r="J9" i="2" s="1"/>
  <c r="G10" i="2"/>
  <c r="G11" i="2"/>
  <c r="J11" i="2" s="1"/>
  <c r="G12" i="2"/>
  <c r="J12" i="2" s="1"/>
  <c r="G13" i="2"/>
  <c r="J13" i="2" s="1"/>
  <c r="G14" i="2"/>
  <c r="G15" i="2"/>
  <c r="J15" i="2" s="1"/>
  <c r="G16" i="2"/>
  <c r="J16" i="2" s="1"/>
  <c r="G17" i="2"/>
  <c r="J17" i="2" s="1"/>
  <c r="G18" i="2"/>
  <c r="G19" i="2"/>
  <c r="J19" i="2" s="1"/>
  <c r="G20" i="2"/>
  <c r="J20" i="2" s="1"/>
  <c r="G21" i="2"/>
  <c r="J21" i="2" s="1"/>
  <c r="G22" i="2"/>
  <c r="J22" i="2" s="1"/>
  <c r="G23" i="2"/>
  <c r="J23" i="2" s="1"/>
  <c r="G24" i="2"/>
  <c r="J24" i="2" s="1"/>
  <c r="G25" i="2"/>
  <c r="J25" i="2" s="1"/>
  <c r="G26" i="2"/>
  <c r="J26" i="2" s="1"/>
  <c r="G27" i="2"/>
  <c r="J27" i="2" s="1"/>
  <c r="G28" i="2"/>
  <c r="J28" i="2" s="1"/>
  <c r="G29" i="2"/>
  <c r="J29" i="2" s="1"/>
  <c r="G30" i="2"/>
  <c r="J30" i="2" s="1"/>
  <c r="G31" i="2"/>
  <c r="J31" i="2" s="1"/>
  <c r="G32" i="2"/>
  <c r="J32" i="2" s="1"/>
  <c r="G33" i="2"/>
  <c r="J33" i="2" s="1"/>
  <c r="G34" i="2"/>
  <c r="J34" i="2" s="1"/>
  <c r="G35" i="2"/>
  <c r="J35" i="2" s="1"/>
  <c r="G36" i="2"/>
  <c r="J36" i="2" s="1"/>
  <c r="G37" i="2"/>
  <c r="J37" i="2" s="1"/>
  <c r="G38" i="2"/>
  <c r="J38" i="2" s="1"/>
  <c r="G39" i="2"/>
  <c r="J39" i="2" s="1"/>
  <c r="G40" i="2"/>
  <c r="J40" i="2" s="1"/>
  <c r="G41" i="2"/>
  <c r="J41" i="2" s="1"/>
  <c r="G2" i="2"/>
  <c r="F43" i="2"/>
  <c r="N3" i="2"/>
  <c r="Q3" i="2" s="1"/>
  <c r="N4" i="2"/>
  <c r="Q4" i="2" s="1"/>
  <c r="N5" i="2"/>
  <c r="Q5" i="2" s="1"/>
  <c r="N6" i="2"/>
  <c r="N7" i="2"/>
  <c r="Q7" i="2" s="1"/>
  <c r="N8" i="2"/>
  <c r="Q8" i="2" s="1"/>
  <c r="N9" i="2"/>
  <c r="Q9" i="2" s="1"/>
  <c r="N10" i="2"/>
  <c r="N11" i="2"/>
  <c r="Q11" i="2" s="1"/>
  <c r="N12" i="2"/>
  <c r="Q12" i="2" s="1"/>
  <c r="N13" i="2"/>
  <c r="Q13" i="2" s="1"/>
  <c r="N14" i="2"/>
  <c r="N15" i="2"/>
  <c r="Q15" i="2" s="1"/>
  <c r="N16" i="2"/>
  <c r="Q16" i="2" s="1"/>
  <c r="N17" i="2"/>
  <c r="Q17" i="2" s="1"/>
  <c r="N18" i="2"/>
  <c r="N19" i="2"/>
  <c r="Q19" i="2" s="1"/>
  <c r="N20" i="2"/>
  <c r="Q20" i="2" s="1"/>
  <c r="N21" i="2"/>
  <c r="Q21" i="2" s="1"/>
  <c r="N22" i="2"/>
  <c r="Q22" i="2" s="1"/>
  <c r="N23" i="2"/>
  <c r="Q23" i="2" s="1"/>
  <c r="N24" i="2"/>
  <c r="Q24" i="2" s="1"/>
  <c r="N25" i="2"/>
  <c r="Q25" i="2" s="1"/>
  <c r="N26" i="2"/>
  <c r="Q26" i="2" s="1"/>
  <c r="N27" i="2"/>
  <c r="Q27" i="2" s="1"/>
  <c r="N28" i="2"/>
  <c r="Q28" i="2" s="1"/>
  <c r="N29" i="2"/>
  <c r="Q29" i="2" s="1"/>
  <c r="N30" i="2"/>
  <c r="Q30" i="2" s="1"/>
  <c r="N31" i="2"/>
  <c r="Q31" i="2" s="1"/>
  <c r="N32" i="2"/>
  <c r="Q32" i="2" s="1"/>
  <c r="N33" i="2"/>
  <c r="Q33" i="2" s="1"/>
  <c r="N34" i="2"/>
  <c r="Q34" i="2" s="1"/>
  <c r="N35" i="2"/>
  <c r="Q35" i="2" s="1"/>
  <c r="N36" i="2"/>
  <c r="Q36" i="2" s="1"/>
  <c r="N37" i="2"/>
  <c r="Q37" i="2" s="1"/>
  <c r="N38" i="2"/>
  <c r="Q38" i="2" s="1"/>
  <c r="N39" i="2"/>
  <c r="Q39" i="2" s="1"/>
  <c r="N40" i="2"/>
  <c r="Q40" i="2" s="1"/>
  <c r="N41" i="2"/>
  <c r="Q41" i="2" s="1"/>
  <c r="N2" i="2"/>
  <c r="M3" i="2"/>
  <c r="P3" i="2" s="1"/>
  <c r="M4" i="2"/>
  <c r="P4" i="2" s="1"/>
  <c r="M5" i="2"/>
  <c r="P5" i="2" s="1"/>
  <c r="M6" i="2"/>
  <c r="M7" i="2"/>
  <c r="P7" i="2" s="1"/>
  <c r="M8" i="2"/>
  <c r="P8" i="2" s="1"/>
  <c r="M9" i="2"/>
  <c r="P9" i="2" s="1"/>
  <c r="M10" i="2"/>
  <c r="M11" i="2"/>
  <c r="P11" i="2" s="1"/>
  <c r="M12" i="2"/>
  <c r="P12" i="2" s="1"/>
  <c r="M13" i="2"/>
  <c r="P13" i="2" s="1"/>
  <c r="M14" i="2"/>
  <c r="M15" i="2"/>
  <c r="P15" i="2" s="1"/>
  <c r="M16" i="2"/>
  <c r="P16" i="2" s="1"/>
  <c r="M17" i="2"/>
  <c r="P17" i="2" s="1"/>
  <c r="M18" i="2"/>
  <c r="M19" i="2"/>
  <c r="P19" i="2" s="1"/>
  <c r="M20" i="2"/>
  <c r="P20" i="2" s="1"/>
  <c r="M21" i="2"/>
  <c r="P21" i="2" s="1"/>
  <c r="M22" i="2"/>
  <c r="P22" i="2" s="1"/>
  <c r="M23" i="2"/>
  <c r="P23" i="2" s="1"/>
  <c r="M24" i="2"/>
  <c r="P24" i="2" s="1"/>
  <c r="M25" i="2"/>
  <c r="P25" i="2" s="1"/>
  <c r="M26" i="2"/>
  <c r="P26" i="2" s="1"/>
  <c r="M27" i="2"/>
  <c r="P27" i="2" s="1"/>
  <c r="M28" i="2"/>
  <c r="P28" i="2" s="1"/>
  <c r="M29" i="2"/>
  <c r="P29" i="2" s="1"/>
  <c r="M30" i="2"/>
  <c r="P30" i="2" s="1"/>
  <c r="M31" i="2"/>
  <c r="P31" i="2" s="1"/>
  <c r="M32" i="2"/>
  <c r="P32" i="2" s="1"/>
  <c r="M33" i="2"/>
  <c r="P33" i="2" s="1"/>
  <c r="M34" i="2"/>
  <c r="P34" i="2" s="1"/>
  <c r="M35" i="2"/>
  <c r="P35" i="2" s="1"/>
  <c r="M36" i="2"/>
  <c r="P36" i="2" s="1"/>
  <c r="M37" i="2"/>
  <c r="P37" i="2" s="1"/>
  <c r="M38" i="2"/>
  <c r="P38" i="2" s="1"/>
  <c r="M39" i="2"/>
  <c r="P39" i="2" s="1"/>
  <c r="M40" i="2"/>
  <c r="P40" i="2" s="1"/>
  <c r="P41" i="2"/>
  <c r="M2" i="2"/>
  <c r="L43" i="2"/>
  <c r="F16" i="8"/>
  <c r="F5" i="8"/>
  <c r="F6" i="8"/>
  <c r="F7" i="8"/>
  <c r="F8" i="8"/>
  <c r="F9" i="8"/>
  <c r="L9" i="8" s="1"/>
  <c r="F10" i="8"/>
  <c r="J10" i="8" s="1"/>
  <c r="F11" i="8"/>
  <c r="F12" i="8"/>
  <c r="K12" i="8" s="1"/>
  <c r="F13" i="8"/>
  <c r="L13" i="8" s="1"/>
  <c r="F14" i="8"/>
  <c r="J14" i="8" s="1"/>
  <c r="F15" i="8"/>
  <c r="J15" i="8" s="1"/>
  <c r="F3" i="8"/>
  <c r="F4" i="8"/>
  <c r="L4" i="8" s="1"/>
  <c r="F2" i="8"/>
  <c r="E17" i="8"/>
  <c r="D17" i="8"/>
  <c r="L16" i="8"/>
  <c r="K16" i="8"/>
  <c r="J16" i="8"/>
  <c r="L14" i="8"/>
  <c r="K14" i="8"/>
  <c r="L11" i="8"/>
  <c r="K11" i="8"/>
  <c r="J11" i="8"/>
  <c r="L10" i="8"/>
  <c r="K10" i="8"/>
  <c r="L8" i="8"/>
  <c r="K8" i="8"/>
  <c r="J8" i="8"/>
  <c r="L7" i="8"/>
  <c r="K7" i="8"/>
  <c r="J7" i="8"/>
  <c r="L6" i="8"/>
  <c r="K6" i="8"/>
  <c r="J6" i="8"/>
  <c r="L5" i="8"/>
  <c r="K5" i="8"/>
  <c r="J5" i="8"/>
  <c r="L3" i="8"/>
  <c r="K3" i="8"/>
  <c r="J3" i="8"/>
  <c r="L2" i="8"/>
  <c r="K2" i="8"/>
  <c r="J2" i="8"/>
  <c r="D24" i="1"/>
  <c r="D25" i="1"/>
  <c r="S2" i="2"/>
  <c r="U2" i="2" s="1"/>
  <c r="R2" i="2"/>
  <c r="T3" i="2" s="1"/>
  <c r="C41" i="2"/>
  <c r="O41" i="2" s="1"/>
  <c r="C40" i="2"/>
  <c r="O40" i="2" s="1"/>
  <c r="C39" i="2"/>
  <c r="O39" i="2" s="1"/>
  <c r="C38" i="2"/>
  <c r="O38" i="2" s="1"/>
  <c r="C37" i="2"/>
  <c r="O37" i="2" s="1"/>
  <c r="C36" i="2"/>
  <c r="O36" i="2" s="1"/>
  <c r="C35" i="2"/>
  <c r="O35" i="2" s="1"/>
  <c r="C34" i="2"/>
  <c r="O34" i="2" s="1"/>
  <c r="C33" i="2"/>
  <c r="O33" i="2" s="1"/>
  <c r="C32" i="2"/>
  <c r="O32" i="2" s="1"/>
  <c r="C31" i="2"/>
  <c r="O31" i="2" s="1"/>
  <c r="C30" i="2"/>
  <c r="O30" i="2" s="1"/>
  <c r="C29" i="2"/>
  <c r="O29" i="2" s="1"/>
  <c r="C28" i="2"/>
  <c r="O28" i="2" s="1"/>
  <c r="C27" i="2"/>
  <c r="O27" i="2" s="1"/>
  <c r="C26" i="2"/>
  <c r="O26" i="2" s="1"/>
  <c r="C25" i="2"/>
  <c r="O25" i="2" s="1"/>
  <c r="C24" i="2"/>
  <c r="O24" i="2" s="1"/>
  <c r="C23" i="2"/>
  <c r="O23" i="2" s="1"/>
  <c r="C22" i="2"/>
  <c r="O22" i="2" s="1"/>
  <c r="C21" i="2"/>
  <c r="O21" i="2" s="1"/>
  <c r="C20" i="2"/>
  <c r="O20" i="2" s="1"/>
  <c r="C19" i="2"/>
  <c r="D18" i="2"/>
  <c r="E19" i="2" s="1"/>
  <c r="O19" i="2" s="1"/>
  <c r="C18" i="2"/>
  <c r="O18" i="2" s="1"/>
  <c r="C17" i="2"/>
  <c r="O17" i="2" s="1"/>
  <c r="C16" i="2"/>
  <c r="O16" i="2" s="1"/>
  <c r="C15" i="2"/>
  <c r="D14" i="2"/>
  <c r="E15" i="2" s="1"/>
  <c r="C14" i="2"/>
  <c r="O14" i="2" s="1"/>
  <c r="C13" i="2"/>
  <c r="O13" i="2" s="1"/>
  <c r="C12" i="2"/>
  <c r="O12" i="2" s="1"/>
  <c r="C11" i="2"/>
  <c r="D10" i="2"/>
  <c r="E11" i="2" s="1"/>
  <c r="C10" i="2"/>
  <c r="O10" i="2" s="1"/>
  <c r="C9" i="2"/>
  <c r="O9" i="2" s="1"/>
  <c r="C8" i="2"/>
  <c r="O8" i="2" s="1"/>
  <c r="C7" i="2"/>
  <c r="D6" i="2"/>
  <c r="B8" i="6" s="1"/>
  <c r="C6" i="2"/>
  <c r="O6" i="2" s="1"/>
  <c r="C5" i="2"/>
  <c r="O5" i="2" s="1"/>
  <c r="C4" i="2"/>
  <c r="O4" i="2" s="1"/>
  <c r="C3" i="2"/>
  <c r="C2" i="2"/>
  <c r="O2" i="2" s="1"/>
  <c r="E21" i="1"/>
  <c r="C21" i="1"/>
  <c r="F7" i="1"/>
  <c r="F17" i="1" s="1"/>
  <c r="F6" i="1"/>
  <c r="F5" i="1" s="1"/>
  <c r="F8" i="1" s="1"/>
  <c r="I14" i="2" l="1"/>
  <c r="B39" i="6"/>
  <c r="E39" i="6" s="1"/>
  <c r="B31" i="6"/>
  <c r="E31" i="6" s="1"/>
  <c r="B23" i="6"/>
  <c r="E23" i="6" s="1"/>
  <c r="B15" i="6"/>
  <c r="E15" i="6" s="1"/>
  <c r="B7" i="6"/>
  <c r="E7" i="6" s="1"/>
  <c r="B38" i="6"/>
  <c r="E38" i="6" s="1"/>
  <c r="B30" i="6"/>
  <c r="E30" i="6" s="1"/>
  <c r="B22" i="6"/>
  <c r="B14" i="6"/>
  <c r="E14" i="6" s="1"/>
  <c r="B6" i="6"/>
  <c r="E6" i="6" s="1"/>
  <c r="O11" i="2"/>
  <c r="B37" i="6"/>
  <c r="E37" i="6" s="1"/>
  <c r="B29" i="6"/>
  <c r="E29" i="6" s="1"/>
  <c r="B21" i="6"/>
  <c r="E21" i="6" s="1"/>
  <c r="B13" i="6"/>
  <c r="E13" i="6" s="1"/>
  <c r="B36" i="6"/>
  <c r="E36" i="6" s="1"/>
  <c r="B28" i="6"/>
  <c r="E28" i="6" s="1"/>
  <c r="B20" i="6"/>
  <c r="E20" i="6" s="1"/>
  <c r="B12" i="6"/>
  <c r="E12" i="6" s="1"/>
  <c r="B35" i="6"/>
  <c r="E35" i="6" s="1"/>
  <c r="B27" i="6"/>
  <c r="E27" i="6" s="1"/>
  <c r="B19" i="6"/>
  <c r="E19" i="6" s="1"/>
  <c r="B11" i="6"/>
  <c r="E11" i="6" s="1"/>
  <c r="K2" i="2"/>
  <c r="B42" i="6"/>
  <c r="E42" i="6" s="1"/>
  <c r="B34" i="6"/>
  <c r="B26" i="6"/>
  <c r="E26" i="6" s="1"/>
  <c r="B18" i="6"/>
  <c r="E18" i="6" s="1"/>
  <c r="B10" i="6"/>
  <c r="C2" i="6"/>
  <c r="D2" i="6" s="1"/>
  <c r="F2" i="6" s="1"/>
  <c r="B41" i="6"/>
  <c r="E41" i="6" s="1"/>
  <c r="B33" i="6"/>
  <c r="B25" i="6"/>
  <c r="E25" i="6" s="1"/>
  <c r="B17" i="6"/>
  <c r="E17" i="6" s="1"/>
  <c r="B9" i="6"/>
  <c r="I15" i="2"/>
  <c r="J2" i="2"/>
  <c r="I41" i="2"/>
  <c r="B40" i="6"/>
  <c r="E40" i="6" s="1"/>
  <c r="B32" i="6"/>
  <c r="B24" i="6"/>
  <c r="E24" i="6" s="1"/>
  <c r="B16" i="6"/>
  <c r="E16" i="6" s="1"/>
  <c r="E22" i="6"/>
  <c r="E34" i="6"/>
  <c r="E10" i="6"/>
  <c r="E33" i="6"/>
  <c r="E9" i="6"/>
  <c r="E32" i="6"/>
  <c r="E8" i="6"/>
  <c r="I23" i="2"/>
  <c r="I39" i="2"/>
  <c r="I16" i="2"/>
  <c r="I38" i="2"/>
  <c r="I33" i="2"/>
  <c r="I31" i="2"/>
  <c r="I9" i="2"/>
  <c r="I22" i="2"/>
  <c r="I30" i="2"/>
  <c r="I8" i="2"/>
  <c r="I25" i="2"/>
  <c r="P2" i="2"/>
  <c r="I17" i="2"/>
  <c r="I40" i="2"/>
  <c r="I2" i="2"/>
  <c r="I34" i="2"/>
  <c r="I26" i="2"/>
  <c r="I18" i="2"/>
  <c r="I10" i="2"/>
  <c r="I37" i="2"/>
  <c r="I29" i="2"/>
  <c r="I21" i="2"/>
  <c r="I13" i="2"/>
  <c r="I5" i="2"/>
  <c r="I32" i="2"/>
  <c r="I6" i="2"/>
  <c r="I36" i="2"/>
  <c r="I28" i="2"/>
  <c r="I20" i="2"/>
  <c r="I12" i="2"/>
  <c r="I4" i="2"/>
  <c r="I24" i="2"/>
  <c r="H43" i="2"/>
  <c r="I35" i="2"/>
  <c r="I27" i="2"/>
  <c r="I19" i="2"/>
  <c r="I11" i="2"/>
  <c r="M43" i="2"/>
  <c r="G43" i="2"/>
  <c r="O15" i="2"/>
  <c r="Q2" i="2"/>
  <c r="T2" i="2"/>
  <c r="T4" i="2"/>
  <c r="D43" i="2"/>
  <c r="B44" i="6" s="1"/>
  <c r="E44" i="6" s="1"/>
  <c r="U5" i="2"/>
  <c r="S6" i="2"/>
  <c r="U3" i="2"/>
  <c r="T5" i="2"/>
  <c r="S10" i="2"/>
  <c r="R18" i="2"/>
  <c r="S14" i="2"/>
  <c r="U4" i="2"/>
  <c r="S18" i="2"/>
  <c r="K4" i="8"/>
  <c r="J4" i="8"/>
  <c r="L12" i="8"/>
  <c r="J9" i="8"/>
  <c r="J13" i="8"/>
  <c r="K15" i="8"/>
  <c r="L15" i="8"/>
  <c r="J12" i="8"/>
  <c r="K9" i="8"/>
  <c r="K13" i="8"/>
  <c r="K17" i="8" s="1"/>
  <c r="F17" i="8"/>
  <c r="L17" i="8"/>
  <c r="D17" i="1"/>
  <c r="E7" i="2"/>
  <c r="R6" i="2"/>
  <c r="T10" i="2" s="1"/>
  <c r="R10" i="2"/>
  <c r="C43" i="2"/>
  <c r="E3" i="2" s="1"/>
  <c r="R14" i="2"/>
  <c r="D20" i="1"/>
  <c r="F18" i="1"/>
  <c r="D18" i="1"/>
  <c r="D19" i="1"/>
  <c r="F19" i="1"/>
  <c r="F20" i="1"/>
  <c r="Q18" i="2" l="1"/>
  <c r="K18" i="2"/>
  <c r="B43" i="6"/>
  <c r="E43" i="6" s="1"/>
  <c r="Q14" i="2"/>
  <c r="K14" i="2"/>
  <c r="B45" i="6"/>
  <c r="E45" i="6" s="1"/>
  <c r="Q10" i="2"/>
  <c r="K10" i="2"/>
  <c r="Q6" i="2"/>
  <c r="K6" i="2"/>
  <c r="J17" i="8"/>
  <c r="G19" i="1"/>
  <c r="P6" i="2"/>
  <c r="J6" i="2"/>
  <c r="P18" i="2"/>
  <c r="J18" i="2"/>
  <c r="P14" i="2"/>
  <c r="J14" i="2"/>
  <c r="P10" i="2"/>
  <c r="J10" i="2"/>
  <c r="O3" i="2"/>
  <c r="I3" i="2"/>
  <c r="O7" i="2"/>
  <c r="I7" i="2"/>
  <c r="T25" i="2"/>
  <c r="T11" i="2"/>
  <c r="T39" i="2"/>
  <c r="T9" i="2"/>
  <c r="T12" i="2"/>
  <c r="U13" i="2"/>
  <c r="U24" i="2"/>
  <c r="T37" i="2"/>
  <c r="T36" i="2"/>
  <c r="T26" i="2"/>
  <c r="U12" i="2"/>
  <c r="U39" i="2"/>
  <c r="U36" i="2"/>
  <c r="T27" i="2"/>
  <c r="T38" i="2"/>
  <c r="U38" i="2"/>
  <c r="U26" i="2"/>
  <c r="U27" i="2"/>
  <c r="T28" i="2"/>
  <c r="T30" i="2"/>
  <c r="U25" i="2"/>
  <c r="U37" i="2"/>
  <c r="T18" i="2"/>
  <c r="E43" i="2"/>
  <c r="U28" i="2"/>
  <c r="T7" i="2"/>
  <c r="T41" i="2"/>
  <c r="T32" i="2"/>
  <c r="T22" i="2"/>
  <c r="T13" i="2"/>
  <c r="T31" i="2"/>
  <c r="T35" i="2"/>
  <c r="T15" i="2"/>
  <c r="T16" i="2"/>
  <c r="T17" i="2"/>
  <c r="T6" i="2"/>
  <c r="T14" i="2"/>
  <c r="T33" i="2"/>
  <c r="T23" i="2"/>
  <c r="T20" i="2"/>
  <c r="T21" i="2"/>
  <c r="T34" i="2"/>
  <c r="T8" i="2"/>
  <c r="R43" i="2"/>
  <c r="U17" i="2"/>
  <c r="U7" i="2"/>
  <c r="U8" i="2"/>
  <c r="U9" i="2"/>
  <c r="U33" i="2"/>
  <c r="U10" i="2"/>
  <c r="U22" i="2"/>
  <c r="U41" i="2"/>
  <c r="U18" i="2"/>
  <c r="U20" i="2"/>
  <c r="U6" i="2"/>
  <c r="U32" i="2"/>
  <c r="U23" i="2"/>
  <c r="U29" i="2"/>
  <c r="U30" i="2"/>
  <c r="U19" i="2"/>
  <c r="U40" i="2"/>
  <c r="U31" i="2"/>
  <c r="U34" i="2"/>
  <c r="U35" i="2"/>
  <c r="U21" i="2"/>
  <c r="U11" i="2"/>
  <c r="S43" i="2"/>
  <c r="U16" i="2"/>
  <c r="T40" i="2"/>
  <c r="T29" i="2"/>
  <c r="T19" i="2"/>
  <c r="U14" i="2"/>
  <c r="U15" i="2"/>
  <c r="T24" i="2"/>
  <c r="G20" i="1"/>
  <c r="D21" i="1"/>
  <c r="G18" i="1"/>
  <c r="G17" i="1"/>
  <c r="F21" i="1"/>
  <c r="C10" i="6" l="1"/>
  <c r="D10" i="6" s="1"/>
  <c r="F10" i="6" s="1"/>
  <c r="C44" i="6"/>
  <c r="D44" i="6" s="1"/>
  <c r="F44" i="6" s="1"/>
  <c r="C15" i="6"/>
  <c r="D15" i="6" s="1"/>
  <c r="F15" i="6" s="1"/>
  <c r="C31" i="6"/>
  <c r="D31" i="6" s="1"/>
  <c r="F31" i="6" s="1"/>
  <c r="C29" i="6"/>
  <c r="D29" i="6" s="1"/>
  <c r="F29" i="6" s="1"/>
  <c r="C37" i="6"/>
  <c r="D37" i="6" s="1"/>
  <c r="F37" i="6" s="1"/>
  <c r="C36" i="6"/>
  <c r="D36" i="6" s="1"/>
  <c r="F36" i="6" s="1"/>
  <c r="C30" i="6"/>
  <c r="D30" i="6" s="1"/>
  <c r="F30" i="6" s="1"/>
  <c r="C28" i="6"/>
  <c r="D28" i="6" s="1"/>
  <c r="F28" i="6" s="1"/>
  <c r="C16" i="6"/>
  <c r="D16" i="6" s="1"/>
  <c r="F16" i="6" s="1"/>
  <c r="C5" i="6"/>
  <c r="D5" i="6" s="1"/>
  <c r="F5" i="6" s="1"/>
  <c r="C33" i="6"/>
  <c r="D33" i="6" s="1"/>
  <c r="F33" i="6" s="1"/>
  <c r="C39" i="6"/>
  <c r="D39" i="6" s="1"/>
  <c r="F39" i="6" s="1"/>
  <c r="C35" i="6"/>
  <c r="D35" i="6" s="1"/>
  <c r="F35" i="6" s="1"/>
  <c r="C7" i="6"/>
  <c r="D7" i="6" s="1"/>
  <c r="F7" i="6" s="1"/>
  <c r="C22" i="6"/>
  <c r="D22" i="6" s="1"/>
  <c r="F22" i="6" s="1"/>
  <c r="C20" i="6"/>
  <c r="D20" i="6" s="1"/>
  <c r="F20" i="6" s="1"/>
  <c r="C3" i="6"/>
  <c r="D3" i="6" s="1"/>
  <c r="F3" i="6" s="1"/>
  <c r="C27" i="6"/>
  <c r="D27" i="6" s="1"/>
  <c r="F27" i="6" s="1"/>
  <c r="C43" i="6"/>
  <c r="D43" i="6" s="1"/>
  <c r="F43" i="6" s="1"/>
  <c r="C6" i="6"/>
  <c r="D6" i="6" s="1"/>
  <c r="F6" i="6" s="1"/>
  <c r="C4" i="6"/>
  <c r="D4" i="6" s="1"/>
  <c r="F4" i="6" s="1"/>
  <c r="C13" i="6"/>
  <c r="D13" i="6" s="1"/>
  <c r="F13" i="6" s="1"/>
  <c r="C32" i="6"/>
  <c r="D32" i="6" s="1"/>
  <c r="F32" i="6" s="1"/>
  <c r="C26" i="6"/>
  <c r="D26" i="6" s="1"/>
  <c r="F26" i="6" s="1"/>
  <c r="C14" i="6"/>
  <c r="D14" i="6" s="1"/>
  <c r="F14" i="6" s="1"/>
  <c r="C40" i="6"/>
  <c r="D40" i="6" s="1"/>
  <c r="F40" i="6" s="1"/>
  <c r="C12" i="6"/>
  <c r="D12" i="6" s="1"/>
  <c r="F12" i="6" s="1"/>
  <c r="C38" i="6"/>
  <c r="D38" i="6" s="1"/>
  <c r="F38" i="6" s="1"/>
  <c r="C18" i="6"/>
  <c r="D18" i="6" s="1"/>
  <c r="F18" i="6" s="1"/>
  <c r="C17" i="6"/>
  <c r="D17" i="6" s="1"/>
  <c r="F17" i="6" s="1"/>
  <c r="C24" i="6"/>
  <c r="D24" i="6" s="1"/>
  <c r="F24" i="6" s="1"/>
  <c r="C23" i="6"/>
  <c r="D23" i="6" s="1"/>
  <c r="F23" i="6" s="1"/>
  <c r="C9" i="6"/>
  <c r="D9" i="6" s="1"/>
  <c r="F9" i="6" s="1"/>
  <c r="C34" i="6"/>
  <c r="D34" i="6" s="1"/>
  <c r="F34" i="6" s="1"/>
  <c r="C21" i="6"/>
  <c r="D21" i="6" s="1"/>
  <c r="F21" i="6" s="1"/>
  <c r="C19" i="6"/>
  <c r="D19" i="6" s="1"/>
  <c r="F19" i="6" s="1"/>
  <c r="C42" i="6"/>
  <c r="D42" i="6" s="1"/>
  <c r="F42" i="6" s="1"/>
  <c r="C11" i="6"/>
  <c r="D11" i="6" s="1"/>
  <c r="F11" i="6" s="1"/>
  <c r="C8" i="6"/>
  <c r="D8" i="6" s="1"/>
  <c r="F8" i="6" s="1"/>
  <c r="C41" i="6"/>
  <c r="D41" i="6" s="1"/>
  <c r="F41" i="6" s="1"/>
  <c r="C25" i="6"/>
  <c r="D25" i="6" s="1"/>
  <c r="F25" i="6" s="1"/>
  <c r="C45" i="6"/>
  <c r="D45" i="6" s="1"/>
  <c r="F45" i="6" s="1"/>
  <c r="G21" i="1"/>
</calcChain>
</file>

<file path=xl/sharedStrings.xml><?xml version="1.0" encoding="utf-8"?>
<sst xmlns="http://schemas.openxmlformats.org/spreadsheetml/2006/main" count="200" uniqueCount="137">
  <si>
    <t>Fund Size, Fees and Results</t>
  </si>
  <si>
    <t>Fund Size</t>
  </si>
  <si>
    <t>Total Capital Invested</t>
  </si>
  <si>
    <t>Management Fee</t>
  </si>
  <si>
    <t>Management Fee Payout</t>
  </si>
  <si>
    <t>Carry</t>
  </si>
  <si>
    <t>Carry Payout</t>
  </si>
  <si>
    <t>Distributed to Paid-In (DPI) Capital Ratio</t>
  </si>
  <si>
    <t>Multiple on Capital Invested</t>
  </si>
  <si>
    <t>Payments to Partners and Fund Operations</t>
  </si>
  <si>
    <t>Management Fee Allocation</t>
  </si>
  <si>
    <t>Carry Percentage Allocation</t>
  </si>
  <si>
    <t>Total Compensation</t>
  </si>
  <si>
    <t>General Partner 1 (Smeshkova Ekaterina)</t>
  </si>
  <si>
    <t>General Partner 2 (Tsisaruk Mariia)</t>
  </si>
  <si>
    <t>General Partner 3 (Minneakhmetova Renata)</t>
  </si>
  <si>
    <t>Fund Operations Team &amp; Expenses</t>
  </si>
  <si>
    <t>Totals</t>
  </si>
  <si>
    <t>Period</t>
  </si>
  <si>
    <t>NAV Start (M$)</t>
  </si>
  <si>
    <t>Management Fees (M$)</t>
  </si>
  <si>
    <t>Capital Calls ($M)</t>
  </si>
  <si>
    <t>Investment ($M)</t>
  </si>
  <si>
    <t>LP Commitments ($M)</t>
  </si>
  <si>
    <t>GP Commitments ($M)</t>
  </si>
  <si>
    <t>LP Capital Balance ($M)</t>
  </si>
  <si>
    <t>GP Capital Balance ($M)</t>
  </si>
  <si>
    <t>Q1 2026</t>
  </si>
  <si>
    <t>Q2 2026</t>
  </si>
  <si>
    <t>Q3 2026</t>
  </si>
  <si>
    <t>Q4 2026</t>
  </si>
  <si>
    <t>Q1 2027</t>
  </si>
  <si>
    <t>Q2 2027</t>
  </si>
  <si>
    <t>Q3 2027</t>
  </si>
  <si>
    <t>Q4 2027</t>
  </si>
  <si>
    <t>Q1 2028</t>
  </si>
  <si>
    <t>Q2 2028</t>
  </si>
  <si>
    <t>Q3 2028</t>
  </si>
  <si>
    <t>Q4 2028</t>
  </si>
  <si>
    <t>Q1 2029</t>
  </si>
  <si>
    <t>Q2 2029</t>
  </si>
  <si>
    <t>Q3 2029</t>
  </si>
  <si>
    <t>Q4 2029</t>
  </si>
  <si>
    <t>Q1 2030</t>
  </si>
  <si>
    <t>Q2 2030</t>
  </si>
  <si>
    <t>Q3 2030</t>
  </si>
  <si>
    <t>Q4 2030</t>
  </si>
  <si>
    <t>Q1 2031</t>
  </si>
  <si>
    <t>Q2 2031</t>
  </si>
  <si>
    <t>Q3 2031</t>
  </si>
  <si>
    <t>Q4 2031</t>
  </si>
  <si>
    <t>Q1 2032</t>
  </si>
  <si>
    <t>Q2 2032</t>
  </si>
  <si>
    <t>Q3 2032</t>
  </si>
  <si>
    <t>Q4 2032</t>
  </si>
  <si>
    <t>Q1 2033</t>
  </si>
  <si>
    <t>Q2 2033</t>
  </si>
  <si>
    <t>Q3 2033</t>
  </si>
  <si>
    <t>Q4 2033</t>
  </si>
  <si>
    <t>Q1 2034</t>
  </si>
  <si>
    <t>Q2 2034</t>
  </si>
  <si>
    <t>Q3 2034</t>
  </si>
  <si>
    <t>Q4 2034</t>
  </si>
  <si>
    <t>Paid-In Capital ($M)</t>
  </si>
  <si>
    <t>DVPI</t>
  </si>
  <si>
    <t>RVPI</t>
  </si>
  <si>
    <t>TVPI</t>
  </si>
  <si>
    <t>GP Commitments</t>
  </si>
  <si>
    <t>LP Commitments</t>
  </si>
  <si>
    <t>Investment Period</t>
  </si>
  <si>
    <t>Post-Investment Period</t>
  </si>
  <si>
    <t>Genomics of the Future</t>
  </si>
  <si>
    <t>Optional Extension Period</t>
  </si>
  <si>
    <t>Hurdle Rate (changeable)</t>
  </si>
  <si>
    <t>Carry (changeable)</t>
  </si>
  <si>
    <t>Company</t>
  </si>
  <si>
    <t>Sector</t>
  </si>
  <si>
    <t>Stage</t>
  </si>
  <si>
    <t>Initial Investment ($M)</t>
  </si>
  <si>
    <t>Follow-on Investment ($M)</t>
  </si>
  <si>
    <t>Total Investment ($M)</t>
  </si>
  <si>
    <t>Optimistic Coefficient</t>
  </si>
  <si>
    <t>Base Coefficient</t>
  </si>
  <si>
    <t>Pessimistic Coefficient</t>
  </si>
  <si>
    <t xml:space="preserve">Optimistic Scenario ($M) </t>
  </si>
  <si>
    <t>Base Scenario ($M)</t>
  </si>
  <si>
    <t>Pessimistic Scenario ($M)</t>
  </si>
  <si>
    <t>CRISPR Therapeutics</t>
  </si>
  <si>
    <t>Gene Editing</t>
  </si>
  <si>
    <t>Series B/C</t>
  </si>
  <si>
    <t>Inscripta</t>
  </si>
  <si>
    <t>Gene Editing/Bioinformatics</t>
  </si>
  <si>
    <t>Series A</t>
  </si>
  <si>
    <t>Verve Therapeutics</t>
  </si>
  <si>
    <t>Gene Therapy</t>
  </si>
  <si>
    <t>Series A/B</t>
  </si>
  <si>
    <t>Tempus</t>
  </si>
  <si>
    <t>Personalized Medicine</t>
  </si>
  <si>
    <t>Mammoth Biosciences</t>
  </si>
  <si>
    <t>Diagnostics</t>
  </si>
  <si>
    <t>Seed</t>
  </si>
  <si>
    <t>Beam Therapeutics</t>
  </si>
  <si>
    <t>Editas Medicine</t>
  </si>
  <si>
    <t>Caribou Biosciences</t>
  </si>
  <si>
    <t>10x Genomics</t>
  </si>
  <si>
    <t>Bioinformatics</t>
  </si>
  <si>
    <t>Intellia Therapeutics</t>
  </si>
  <si>
    <t>Series B</t>
  </si>
  <si>
    <t>Pacific Biosciences</t>
  </si>
  <si>
    <t>Genome Sequencing</t>
  </si>
  <si>
    <t>Ginkgo Bioworks</t>
  </si>
  <si>
    <t>Synthetic Biology</t>
  </si>
  <si>
    <t>Strand Therapeutics</t>
  </si>
  <si>
    <t>Sherlock Biosciences</t>
  </si>
  <si>
    <t>Twist Bioscience</t>
  </si>
  <si>
    <t>Total</t>
  </si>
  <si>
    <t>Base Revenue ($M)</t>
  </si>
  <si>
    <t>Base Revenue LP ($M)</t>
  </si>
  <si>
    <t>Base Revenue GP ($M)</t>
  </si>
  <si>
    <t>Base Cash Flows ($M)</t>
  </si>
  <si>
    <t>Base Cash Flows LP ($M)</t>
  </si>
  <si>
    <t>Base Cash Flows GP ($M)</t>
  </si>
  <si>
    <t>Optimistic Revenue ($M)</t>
  </si>
  <si>
    <t>Optimistic Revenue LP ($M)</t>
  </si>
  <si>
    <t>Optimistic Revenue GP ($M)</t>
  </si>
  <si>
    <t>Optimistic Cash Flows ($M)</t>
  </si>
  <si>
    <t>Optimistic Cash Flows LP ($M)</t>
  </si>
  <si>
    <t>Optimistic  Cash Flows GP ($M)</t>
  </si>
  <si>
    <t>Сumulative distributions  ($M)</t>
  </si>
  <si>
    <t>Q1 2035</t>
  </si>
  <si>
    <t>Q2 2035</t>
  </si>
  <si>
    <t>Q3 2035</t>
  </si>
  <si>
    <t>Q4 2035</t>
  </si>
  <si>
    <t>Q1 2036</t>
  </si>
  <si>
    <t>Q2 2036</t>
  </si>
  <si>
    <t>Q3 2036</t>
  </si>
  <si>
    <t>Q4 2036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</si>
</sst>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"/>
    <numFmt numFmtId="165" formatCode="0.0%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  <charset val="204"/>
    </font>
    <font>
      <b/>
      <sz val="18"/>
      <name val="Calibri"/>
      <family val="2"/>
      <charset val="204"/>
    </font>
    <font>
      <sz val="12"/>
      <name val="Calibri"/>
      <family val="2"/>
      <charset val="204"/>
    </font>
    <font>
      <sz val="10"/>
      <name val="Arial"/>
      <family val="2"/>
      <charset val="204"/>
    </font>
    <font>
      <b/>
      <sz val="12"/>
      <color rgb="FFFFFFFF"/>
      <name val="Calibri"/>
      <family val="2"/>
      <charset val="204"/>
    </font>
    <font>
      <b/>
      <sz val="12"/>
      <name val="Calibri"/>
      <family val="2"/>
      <charset val="204"/>
    </font>
    <font>
      <sz val="11"/>
      <color theme="0"/>
      <name val="Calibri"/>
      <family val="2"/>
      <scheme val="minor"/>
    </font>
    <font>
      <b/>
      <sz val="18"/>
      <color theme="3"/>
      <name val="Calibri"/>
      <family val="2"/>
      <charset val="204"/>
    </font>
    <font>
      <b/>
      <sz val="12"/>
      <color theme="0"/>
      <name val="Calibri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theme="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/>
        <bgColor rgb="FF3B4E87"/>
      </patternFill>
    </fill>
    <fill>
      <patternFill patternType="solid">
        <fgColor theme="4"/>
        <bgColor rgb="FFFFFFFF"/>
      </patternFill>
    </fill>
    <fill>
      <patternFill patternType="solid">
        <fgColor theme="0" tint="-0.14999847407452621"/>
        <bgColor rgb="FFFFF2CC"/>
      </patternFill>
    </fill>
    <fill>
      <patternFill patternType="solid">
        <fgColor theme="3" tint="0.79998168889431442"/>
        <bgColor rgb="FFFFF2CC"/>
      </patternFill>
    </fill>
    <fill>
      <patternFill patternType="solid">
        <fgColor theme="3" tint="0.79998168889431442"/>
        <bgColor rgb="FFD9D9D9"/>
      </patternFill>
    </fill>
    <fill>
      <patternFill patternType="solid">
        <fgColor theme="4"/>
        <bgColor rgb="FFD9D9D9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0" tint="-0.499984740745262"/>
      </bottom>
      <diagonal/>
    </border>
  </borders>
  <cellStyleXfs count="2">
    <xf numFmtId="0" fontId="0" fillId="0" borderId="0"/>
    <xf numFmtId="0" fontId="2" fillId="0" borderId="0"/>
  </cellStyleXfs>
  <cellXfs count="38">
    <xf numFmtId="0" fontId="0" fillId="0" borderId="0" xfId="0"/>
    <xf numFmtId="0" fontId="2" fillId="0" borderId="0" xfId="1"/>
    <xf numFmtId="0" fontId="3" fillId="0" borderId="0" xfId="1" applyFont="1" applyAlignment="1">
      <alignment horizontal="center" vertical="center"/>
    </xf>
    <xf numFmtId="0" fontId="4" fillId="0" borderId="0" xfId="1" applyFont="1"/>
    <xf numFmtId="0" fontId="5" fillId="0" borderId="0" xfId="1" applyFont="1"/>
    <xf numFmtId="0" fontId="7" fillId="0" borderId="0" xfId="1" applyFont="1" applyAlignment="1">
      <alignment horizontal="center"/>
    </xf>
    <xf numFmtId="0" fontId="7" fillId="0" borderId="0" xfId="1" applyFont="1"/>
    <xf numFmtId="164" fontId="4" fillId="2" borderId="0" xfId="1" applyNumberFormat="1" applyFont="1" applyFill="1" applyAlignment="1">
      <alignment horizontal="center"/>
    </xf>
    <xf numFmtId="2" fontId="4" fillId="2" borderId="0" xfId="1" applyNumberFormat="1" applyFont="1" applyFill="1" applyAlignment="1">
      <alignment horizontal="center"/>
    </xf>
    <xf numFmtId="9" fontId="0" fillId="0" borderId="0" xfId="0" applyNumberFormat="1"/>
    <xf numFmtId="0" fontId="1" fillId="3" borderId="2" xfId="0" applyFont="1" applyFill="1" applyBorder="1" applyAlignment="1">
      <alignment horizontal="center" vertical="top"/>
    </xf>
    <xf numFmtId="0" fontId="8" fillId="4" borderId="3" xfId="0" applyFont="1" applyFill="1" applyBorder="1"/>
    <xf numFmtId="0" fontId="8" fillId="4" borderId="4" xfId="0" applyFont="1" applyFill="1" applyBorder="1"/>
    <xf numFmtId="0" fontId="8" fillId="4" borderId="5" xfId="0" applyFont="1" applyFill="1" applyBorder="1"/>
    <xf numFmtId="0" fontId="0" fillId="0" borderId="6" xfId="0" applyBorder="1"/>
    <xf numFmtId="0" fontId="1" fillId="0" borderId="0" xfId="0" applyFont="1" applyBorder="1" applyAlignment="1">
      <alignment horizontal="center" vertical="top"/>
    </xf>
    <xf numFmtId="0" fontId="0" fillId="0" borderId="0" xfId="0" applyBorder="1"/>
    <xf numFmtId="0" fontId="1" fillId="3" borderId="1" xfId="0" applyFont="1" applyFill="1" applyBorder="1" applyAlignment="1">
      <alignment horizontal="center" vertical="top"/>
    </xf>
    <xf numFmtId="0" fontId="1" fillId="3" borderId="0" xfId="0" applyFont="1" applyFill="1"/>
    <xf numFmtId="0" fontId="9" fillId="0" borderId="0" xfId="1" applyFont="1" applyAlignment="1">
      <alignment vertical="center"/>
    </xf>
    <xf numFmtId="0" fontId="6" fillId="5" borderId="0" xfId="1" applyFont="1" applyFill="1"/>
    <xf numFmtId="0" fontId="2" fillId="3" borderId="0" xfId="1" applyFill="1"/>
    <xf numFmtId="0" fontId="6" fillId="5" borderId="0" xfId="1" applyFont="1" applyFill="1"/>
    <xf numFmtId="0" fontId="6" fillId="5" borderId="0" xfId="1" applyFont="1" applyFill="1" applyAlignment="1">
      <alignment horizontal="left"/>
    </xf>
    <xf numFmtId="0" fontId="6" fillId="5" borderId="0" xfId="1" applyFont="1" applyFill="1" applyAlignment="1">
      <alignment horizontal="left"/>
    </xf>
    <xf numFmtId="0" fontId="10" fillId="6" borderId="0" xfId="1" applyFont="1" applyFill="1" applyAlignment="1">
      <alignment horizontal="center" vertical="center" wrapText="1"/>
    </xf>
    <xf numFmtId="164" fontId="10" fillId="6" borderId="0" xfId="1" applyNumberFormat="1" applyFont="1" applyFill="1" applyAlignment="1">
      <alignment horizontal="center" vertical="center" wrapText="1"/>
    </xf>
    <xf numFmtId="0" fontId="4" fillId="7" borderId="0" xfId="1" applyFont="1" applyFill="1"/>
    <xf numFmtId="9" fontId="4" fillId="8" borderId="0" xfId="1" applyNumberFormat="1" applyFont="1" applyFill="1" applyAlignment="1">
      <alignment horizontal="center"/>
    </xf>
    <xf numFmtId="164" fontId="4" fillId="9" borderId="0" xfId="1" applyNumberFormat="1" applyFont="1" applyFill="1" applyAlignment="1">
      <alignment horizontal="center"/>
    </xf>
    <xf numFmtId="0" fontId="10" fillId="10" borderId="0" xfId="1" applyFont="1" applyFill="1"/>
    <xf numFmtId="9" fontId="10" fillId="10" borderId="0" xfId="1" applyNumberFormat="1" applyFont="1" applyFill="1" applyAlignment="1">
      <alignment horizontal="center"/>
    </xf>
    <xf numFmtId="164" fontId="10" fillId="10" borderId="0" xfId="1" applyNumberFormat="1" applyFont="1" applyFill="1" applyAlignment="1">
      <alignment horizontal="center"/>
    </xf>
    <xf numFmtId="165" fontId="4" fillId="8" borderId="0" xfId="1" applyNumberFormat="1" applyFont="1" applyFill="1" applyAlignment="1">
      <alignment horizontal="center"/>
    </xf>
    <xf numFmtId="164" fontId="4" fillId="8" borderId="0" xfId="1" applyNumberFormat="1" applyFont="1" applyFill="1" applyAlignment="1">
      <alignment horizontal="center"/>
    </xf>
    <xf numFmtId="2" fontId="4" fillId="8" borderId="0" xfId="1" applyNumberFormat="1" applyFont="1" applyFill="1" applyAlignment="1">
      <alignment horizontal="center"/>
    </xf>
    <xf numFmtId="1" fontId="4" fillId="8" borderId="0" xfId="1" applyNumberFormat="1" applyFont="1" applyFill="1" applyAlignment="1">
      <alignment horizontal="center"/>
    </xf>
    <xf numFmtId="0" fontId="8" fillId="0" borderId="0" xfId="0" applyFont="1" applyFill="1" applyBorder="1"/>
  </cellXfs>
  <cellStyles count="2">
    <cellStyle name="Обычный" xfId="0" builtinId="0"/>
    <cellStyle name="Normal 2" xfId="1" xr:uid="{00000000-0005-0000-0000-000001000000}"/>
  </cellStyles>
  <dxfs count="7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3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3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3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colors>
    <mruColors>
      <color rgb="FF9D82C4"/>
      <color rgb="FF8C74AD"/>
      <color rgb="FF9272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DA9A464-5CA3-C947-9861-8E58F8F7AD7C}" name="Таблица1" displayName="Таблица1" ref="A1:L17" totalsRowShown="0" headerRowDxfId="4" headerRowBorderDxfId="5" tableBorderDxfId="6">
  <autoFilter ref="A1:L17" xr:uid="{FDA9A464-5CA3-C947-9861-8E58F8F7AD7C}"/>
  <tableColumns count="12">
    <tableColumn id="1" xr3:uid="{9DE01A54-60B0-B74D-826E-CCDA2B4D5D2C}" name="Company"/>
    <tableColumn id="2" xr3:uid="{232EEB95-6315-8543-A76B-D2631B155995}" name="Sector"/>
    <tableColumn id="3" xr3:uid="{B6D26160-C27C-794E-AB94-5C2E99F938E2}" name="Stage"/>
    <tableColumn id="4" xr3:uid="{6F89BA81-47BA-2A4D-BAE4-60E0360687D7}" name="Initial Investment ($M)"/>
    <tableColumn id="5" xr3:uid="{B71C01AD-AC82-204C-93EE-051D39D16041}" name="Follow-on Investment ($M)"/>
    <tableColumn id="6" xr3:uid="{AF1FDBE9-0F56-0246-B5DF-91E2CAE45445}" name="Total Investment ($M)"/>
    <tableColumn id="7" xr3:uid="{A4C344B7-7884-7B41-B6FF-14E061ADA482}" name="Optimistic Coefficient"/>
    <tableColumn id="8" xr3:uid="{4FA1D065-CA29-F443-B856-9731120715C4}" name="Base Coefficient"/>
    <tableColumn id="9" xr3:uid="{91227C97-C2A3-F84F-A1C9-334089B29431}" name="Pessimistic Coefficient"/>
    <tableColumn id="10" xr3:uid="{48D1B175-FC4A-A543-BB91-C27AED5D1FB2}" name="Optimistic Scenario ($M) "/>
    <tableColumn id="11" xr3:uid="{51665B31-31FC-594B-97BA-D24D47B9F7EB}" name="Base Scenario ($M)"/>
    <tableColumn id="12" xr3:uid="{A873A2D2-9659-5C47-810B-84948C21BD27}" name="Pessimistic Scenario ($M)"/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9A2408F-B8D5-0B43-9581-A4016C75AE05}" name="Таблица4" displayName="Таблица4" ref="A1:U45" totalsRowShown="0" headerRowDxfId="0">
  <tableColumns count="21">
    <tableColumn id="1" xr3:uid="{906134D0-6883-AE47-97CF-4C8ACE8A2CF7}" name="Period"/>
    <tableColumn id="2" xr3:uid="{7C636A91-8644-1A46-844C-E7CF5381B81C}" name="NAV Start (M$)"/>
    <tableColumn id="3" xr3:uid="{0307CC59-054B-5B48-A29A-A3E11C69D8CC}" name="Management Fees (M$)"/>
    <tableColumn id="4" xr3:uid="{190084A3-1798-EB4D-8F03-938CB02D0BD6}" name="Capital Calls ($M)"/>
    <tableColumn id="5" xr3:uid="{99DE6132-BDB8-544C-8FB0-72180FFA382A}" name="Investment ($M)"/>
    <tableColumn id="6" xr3:uid="{C666752A-0E98-2D43-B992-25D7CCCDA227}" name="Optimistic Revenue ($M)"/>
    <tableColumn id="7" xr3:uid="{59645622-78FA-5C41-9077-4CB851A26A5C}" name="Optimistic Revenue LP ($M)"/>
    <tableColumn id="8" xr3:uid="{C9ADF8B9-4269-BD49-8F81-0CAC028F6178}" name="Optimistic Revenue GP ($M)"/>
    <tableColumn id="9" xr3:uid="{CBAD1370-22FB-2242-881C-BF8CBB946714}" name="Optimistic Cash Flows ($M)"/>
    <tableColumn id="10" xr3:uid="{9FAB5ADD-F137-BE41-A09E-8988CB590EEE}" name="Optimistic Cash Flows LP ($M)"/>
    <tableColumn id="11" xr3:uid="{A0222049-F4C2-E746-B599-BF25DEA9A7A3}" name="Optimistic  Cash Flows GP ($M)"/>
    <tableColumn id="12" xr3:uid="{813F7CDF-FF7D-B442-ACC8-29518E57227F}" name="Base Revenue ($M)"/>
    <tableColumn id="13" xr3:uid="{80331528-8629-D848-93E6-92B636F2C5EB}" name="Base Revenue LP ($M)"/>
    <tableColumn id="14" xr3:uid="{8C201A92-6A0F-FC43-A368-7C9D80B419E5}" name="Base Revenue GP ($M)"/>
    <tableColumn id="15" xr3:uid="{9F527278-3FE3-1B49-A849-8A92B36D5F89}" name="Base Cash Flows ($M)"/>
    <tableColumn id="16" xr3:uid="{2255D5F0-474B-C146-B7CF-0A7E982B9747}" name="Base Cash Flows LP ($M)"/>
    <tableColumn id="17" xr3:uid="{04809DFA-7769-7043-95C7-1B6D64B47C2A}" name="Base Cash Flows GP ($M)"/>
    <tableColumn id="18" xr3:uid="{F9113990-1455-394B-ACD5-EDDD14DF13E2}" name="LP Commitments ($M)"/>
    <tableColumn id="19" xr3:uid="{67E0D6FC-9371-DF41-A411-35A42AE6CFB0}" name="GP Commitments ($M)"/>
    <tableColumn id="20" xr3:uid="{EEAE531D-238C-A94C-8A42-1EEC82EF2FE8}" name="LP Capital Balance ($M)"/>
    <tableColumn id="21" xr3:uid="{BF731A45-BDE5-9F44-8FEA-D1F06EF4B310}" name="GP Capital Balance ($M)"/>
  </tableColumns>
  <tableStyleInfo name="TableStyleMedium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8F472B6-0006-EA41-B718-A8FA7AA455F4}" name="Таблица2" displayName="Таблица2" ref="A1:F45" totalsRowShown="0" headerRowDxfId="1" headerRowBorderDxfId="2" tableBorderDxfId="3">
  <tableColumns count="6">
    <tableColumn id="1" xr3:uid="{B3D073C3-A9C4-0F4E-AA5D-D3FA2A1D7B70}" name="Period"/>
    <tableColumn id="2" xr3:uid="{7B36652A-2B11-5E4B-8610-91BBBF0F7572}" name="Paid-In Capital ($M)">
      <calculatedColumnFormula>SUM('NAV Calculation'!$D$2:'NAV Calculation'!D2)</calculatedColumnFormula>
    </tableColumn>
    <tableColumn id="3" xr3:uid="{8F796EEB-1113-3241-A7D9-EF6ADCE81AE0}" name="Сumulative distributions  ($M)">
      <calculatedColumnFormula>SUM('NAV Calculation'!$O$2:'NAV Calculation'!O2)</calculatedColumnFormula>
    </tableColumn>
    <tableColumn id="4" xr3:uid="{A88AECD1-B4E3-ED4E-96B1-F3F7BFE71FC3}" name="DVPI">
      <calculatedColumnFormula>C2/B2</calculatedColumnFormula>
    </tableColumn>
    <tableColumn id="5" xr3:uid="{6617D0CD-8D98-564D-B977-8FAA9CC462B9}" name="RVPI">
      <calculatedColumnFormula>'NAV Calculation'!L2/Metrics!B2</calculatedColumnFormula>
    </tableColumn>
    <tableColumn id="6" xr3:uid="{0AF0F564-ADBB-0449-A71D-728CDB997114}" name="TVPI">
      <calculatedColumnFormula>D2+E2</calculatedColumnFormula>
    </tableColumn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2"/>
  <sheetViews>
    <sheetView zoomScale="106" workbookViewId="0">
      <selection activeCell="I10" sqref="I10"/>
    </sheetView>
  </sheetViews>
  <sheetFormatPr baseColWidth="10" defaultColWidth="11.83203125" defaultRowHeight="13" x14ac:dyDescent="0.15"/>
  <cols>
    <col min="1" max="1" width="3.6640625" style="1" customWidth="1"/>
    <col min="2" max="2" width="39.6640625" style="1" customWidth="1"/>
    <col min="3" max="3" width="13.33203125" style="1" customWidth="1"/>
    <col min="4" max="4" width="15.1640625" style="1" customWidth="1"/>
    <col min="5" max="5" width="24.33203125" style="1" bestFit="1" customWidth="1"/>
    <col min="6" max="7" width="14.33203125" style="1" customWidth="1"/>
    <col min="8" max="8" width="3.6640625" style="1" customWidth="1"/>
    <col min="9" max="9" width="11.83203125" style="1" customWidth="1"/>
    <col min="10" max="16384" width="11.83203125" style="1"/>
  </cols>
  <sheetData>
    <row r="1" spans="1:7" ht="24" customHeight="1" x14ac:dyDescent="0.15">
      <c r="B1" s="19" t="s">
        <v>71</v>
      </c>
      <c r="G1" s="2"/>
    </row>
    <row r="2" spans="1:7" ht="24" customHeight="1" x14ac:dyDescent="0.2">
      <c r="B2" s="3"/>
      <c r="C2" s="3"/>
      <c r="D2" s="3"/>
      <c r="E2" s="3"/>
      <c r="F2" s="3"/>
      <c r="G2" s="3"/>
    </row>
    <row r="3" spans="1:7" ht="16" customHeight="1" x14ac:dyDescent="0.2">
      <c r="A3" s="4"/>
      <c r="B3" s="20" t="s">
        <v>0</v>
      </c>
      <c r="C3" s="21"/>
      <c r="D3" s="21"/>
      <c r="E3" s="21"/>
      <c r="F3" s="21"/>
      <c r="G3" s="22"/>
    </row>
    <row r="4" spans="1:7" ht="27" customHeight="1" x14ac:dyDescent="0.2">
      <c r="A4" s="4"/>
      <c r="B4" s="3"/>
      <c r="D4" s="3"/>
      <c r="E4" s="5"/>
      <c r="F4" s="5"/>
      <c r="G4" s="5"/>
    </row>
    <row r="5" spans="1:7" ht="16" customHeight="1" x14ac:dyDescent="0.2">
      <c r="A5" s="4"/>
      <c r="B5" s="6" t="s">
        <v>1</v>
      </c>
      <c r="C5" s="34">
        <v>250000000</v>
      </c>
      <c r="D5" s="3"/>
      <c r="E5" s="6" t="s">
        <v>2</v>
      </c>
      <c r="F5" s="7">
        <f>C5-F6</f>
        <v>212500000</v>
      </c>
    </row>
    <row r="6" spans="1:7" ht="16" customHeight="1" x14ac:dyDescent="0.2">
      <c r="A6" s="4"/>
      <c r="B6" s="6" t="s">
        <v>3</v>
      </c>
      <c r="C6" s="28">
        <v>0.02</v>
      </c>
      <c r="D6" s="3"/>
      <c r="E6" s="6" t="s">
        <v>4</v>
      </c>
      <c r="F6" s="7">
        <f>(5*C5*C6)+(5*C5*C6/2)</f>
        <v>37500000</v>
      </c>
    </row>
    <row r="7" spans="1:7" ht="16" customHeight="1" x14ac:dyDescent="0.2">
      <c r="B7" s="6" t="s">
        <v>74</v>
      </c>
      <c r="C7" s="28">
        <v>0.2</v>
      </c>
      <c r="D7" s="3"/>
      <c r="E7" s="6" t="s">
        <v>6</v>
      </c>
      <c r="F7" s="7">
        <f>(C8-1)*C5*C7</f>
        <v>25000000</v>
      </c>
    </row>
    <row r="8" spans="1:7" ht="16" customHeight="1" x14ac:dyDescent="0.2">
      <c r="A8" s="4"/>
      <c r="B8" s="6" t="s">
        <v>7</v>
      </c>
      <c r="C8" s="35">
        <v>1.5</v>
      </c>
      <c r="D8" s="3"/>
      <c r="E8" s="6" t="s">
        <v>8</v>
      </c>
      <c r="F8" s="8">
        <f>(C5*C8)/F5</f>
        <v>1.7647058823529411</v>
      </c>
    </row>
    <row r="9" spans="1:7" ht="16" customHeight="1" x14ac:dyDescent="0.2">
      <c r="A9" s="4"/>
      <c r="B9" s="6" t="s">
        <v>69</v>
      </c>
      <c r="C9" s="36">
        <v>5</v>
      </c>
      <c r="D9" s="3"/>
      <c r="E9" s="3"/>
    </row>
    <row r="10" spans="1:7" ht="16" customHeight="1" x14ac:dyDescent="0.2">
      <c r="A10" s="4"/>
      <c r="B10" s="6" t="s">
        <v>70</v>
      </c>
      <c r="C10" s="36">
        <v>5</v>
      </c>
      <c r="D10" s="3"/>
      <c r="E10" s="3"/>
    </row>
    <row r="11" spans="1:7" ht="16" customHeight="1" x14ac:dyDescent="0.2">
      <c r="A11" s="4"/>
      <c r="B11" s="6" t="s">
        <v>72</v>
      </c>
      <c r="C11" s="36">
        <v>2</v>
      </c>
      <c r="D11" s="3"/>
      <c r="E11" s="3"/>
    </row>
    <row r="12" spans="1:7" ht="16" customHeight="1" x14ac:dyDescent="0.2">
      <c r="A12" s="4"/>
      <c r="B12" s="6" t="s">
        <v>73</v>
      </c>
      <c r="C12" s="28">
        <v>0.08</v>
      </c>
      <c r="D12" s="3"/>
      <c r="E12" s="3"/>
    </row>
    <row r="13" spans="1:7" ht="16" customHeight="1" x14ac:dyDescent="0.2">
      <c r="A13" s="4"/>
      <c r="B13" s="3"/>
      <c r="C13" s="3"/>
      <c r="D13" s="3"/>
      <c r="E13" s="3"/>
    </row>
    <row r="14" spans="1:7" ht="16" customHeight="1" x14ac:dyDescent="0.2">
      <c r="A14" s="4"/>
      <c r="B14" s="23" t="s">
        <v>9</v>
      </c>
      <c r="C14" s="21"/>
      <c r="D14" s="21"/>
      <c r="E14" s="21"/>
      <c r="F14" s="21"/>
      <c r="G14" s="24"/>
    </row>
    <row r="15" spans="1:7" ht="26" customHeight="1" x14ac:dyDescent="0.2">
      <c r="A15" s="4"/>
      <c r="G15" s="3"/>
    </row>
    <row r="16" spans="1:7" ht="34" customHeight="1" x14ac:dyDescent="0.15">
      <c r="A16" s="4"/>
      <c r="C16" s="25" t="s">
        <v>10</v>
      </c>
      <c r="D16" s="25" t="s">
        <v>3</v>
      </c>
      <c r="E16" s="26" t="s">
        <v>11</v>
      </c>
      <c r="F16" s="26" t="s">
        <v>5</v>
      </c>
      <c r="G16" s="26" t="s">
        <v>12</v>
      </c>
    </row>
    <row r="17" spans="1:8" ht="16" customHeight="1" x14ac:dyDescent="0.2">
      <c r="A17" s="4"/>
      <c r="B17" s="27" t="s">
        <v>13</v>
      </c>
      <c r="C17" s="28">
        <v>0.2</v>
      </c>
      <c r="D17" s="7">
        <f>C17*$F$6</f>
        <v>7500000</v>
      </c>
      <c r="E17" s="28">
        <v>0.32</v>
      </c>
      <c r="F17" s="7">
        <f>E17*$F$7</f>
        <v>8000000</v>
      </c>
      <c r="G17" s="29">
        <f>F17+D17</f>
        <v>15500000</v>
      </c>
    </row>
    <row r="18" spans="1:8" ht="16" customHeight="1" x14ac:dyDescent="0.2">
      <c r="A18" s="4"/>
      <c r="B18" s="27" t="s">
        <v>14</v>
      </c>
      <c r="C18" s="28">
        <v>0.2</v>
      </c>
      <c r="D18" s="7">
        <f>C18*$F$6</f>
        <v>7500000</v>
      </c>
      <c r="E18" s="28">
        <v>0.32</v>
      </c>
      <c r="F18" s="7">
        <f>E18*$F$7</f>
        <v>8000000</v>
      </c>
      <c r="G18" s="29">
        <f>F18+D18</f>
        <v>15500000</v>
      </c>
    </row>
    <row r="19" spans="1:8" ht="16" customHeight="1" x14ac:dyDescent="0.2">
      <c r="B19" s="27" t="s">
        <v>15</v>
      </c>
      <c r="C19" s="28">
        <v>0.2</v>
      </c>
      <c r="D19" s="7">
        <f>C19*$F$6</f>
        <v>7500000</v>
      </c>
      <c r="E19" s="28">
        <v>0.32</v>
      </c>
      <c r="F19" s="7">
        <f>E19*$F$7</f>
        <v>8000000</v>
      </c>
      <c r="G19" s="29">
        <f>F19+D19</f>
        <v>15500000</v>
      </c>
    </row>
    <row r="20" spans="1:8" ht="16" customHeight="1" x14ac:dyDescent="0.2">
      <c r="B20" s="27" t="s">
        <v>16</v>
      </c>
      <c r="C20" s="28">
        <v>0.4</v>
      </c>
      <c r="D20" s="7">
        <f>C20*$F$6</f>
        <v>15000000</v>
      </c>
      <c r="E20" s="28">
        <v>0.04</v>
      </c>
      <c r="F20" s="7">
        <f>E20*$F$7</f>
        <v>1000000</v>
      </c>
      <c r="G20" s="29">
        <f>F20+D20</f>
        <v>16000000</v>
      </c>
    </row>
    <row r="21" spans="1:8" ht="16" customHeight="1" x14ac:dyDescent="0.2">
      <c r="B21" s="30" t="s">
        <v>17</v>
      </c>
      <c r="C21" s="31">
        <f>SUM(C17:C20)</f>
        <v>1</v>
      </c>
      <c r="D21" s="32">
        <f>SUM(D17:D20)</f>
        <v>37500000</v>
      </c>
      <c r="E21" s="31">
        <f>SUM(E17:E20)</f>
        <v>1</v>
      </c>
      <c r="F21" s="32">
        <f>SUM(F17:F20)</f>
        <v>25000000</v>
      </c>
      <c r="G21" s="32">
        <f>SUM(G17:G20)</f>
        <v>62500000</v>
      </c>
    </row>
    <row r="22" spans="1:8" ht="16" customHeight="1" x14ac:dyDescent="0.2">
      <c r="B22" s="3"/>
      <c r="C22" s="3"/>
      <c r="D22" s="3"/>
      <c r="E22" s="3"/>
      <c r="F22" s="3"/>
      <c r="G22" s="3"/>
    </row>
    <row r="23" spans="1:8" ht="16" customHeight="1" x14ac:dyDescent="0.2">
      <c r="B23" s="3"/>
      <c r="C23" s="3"/>
      <c r="D23" s="3"/>
      <c r="E23" s="3"/>
      <c r="F23" s="3"/>
      <c r="G23" s="3"/>
    </row>
    <row r="24" spans="1:8" ht="16" customHeight="1" x14ac:dyDescent="0.2">
      <c r="B24" s="27" t="s">
        <v>67</v>
      </c>
      <c r="C24" s="33">
        <v>1.4999999999999999E-2</v>
      </c>
      <c r="D24" s="7">
        <f>C24*$C$5</f>
        <v>3750000</v>
      </c>
      <c r="F24"/>
      <c r="G24"/>
      <c r="H24"/>
    </row>
    <row r="25" spans="1:8" ht="16" customHeight="1" x14ac:dyDescent="0.2">
      <c r="B25" s="27" t="s">
        <v>68</v>
      </c>
      <c r="C25" s="33">
        <v>0.98499999999999999</v>
      </c>
      <c r="D25" s="7">
        <f>C25*$C$5</f>
        <v>246250000</v>
      </c>
    </row>
    <row r="26" spans="1:8" ht="16" customHeight="1" x14ac:dyDescent="0.2">
      <c r="B26" s="3"/>
      <c r="C26" s="3"/>
      <c r="D26" s="3"/>
      <c r="E26" s="3"/>
      <c r="F26" s="3"/>
      <c r="G26" s="3"/>
    </row>
    <row r="27" spans="1:8" ht="16" customHeight="1" x14ac:dyDescent="0.2">
      <c r="B27" s="3"/>
      <c r="C27" s="3"/>
      <c r="D27" s="3"/>
      <c r="E27" s="3"/>
      <c r="F27" s="3"/>
      <c r="G27" s="3"/>
    </row>
    <row r="28" spans="1:8" ht="16" customHeight="1" x14ac:dyDescent="0.2">
      <c r="B28" s="3"/>
      <c r="C28" s="3"/>
      <c r="D28" s="3"/>
      <c r="E28" s="3"/>
      <c r="F28" s="3"/>
      <c r="G28" s="3"/>
    </row>
    <row r="29" spans="1:8" ht="16" customHeight="1" x14ac:dyDescent="0.2">
      <c r="B29" s="3"/>
      <c r="C29" s="3"/>
      <c r="D29" s="3"/>
      <c r="E29" s="3"/>
      <c r="F29" s="3"/>
      <c r="G29" s="3"/>
    </row>
    <row r="30" spans="1:8" ht="16" customHeight="1" x14ac:dyDescent="0.2">
      <c r="B30" s="3"/>
      <c r="C30" s="3"/>
      <c r="D30" s="3"/>
      <c r="E30" s="3"/>
      <c r="F30" s="3"/>
      <c r="G30" s="3"/>
    </row>
    <row r="31" spans="1:8" ht="16" customHeight="1" x14ac:dyDescent="0.2">
      <c r="B31" s="3"/>
      <c r="C31" s="3"/>
      <c r="D31" s="3"/>
      <c r="E31" s="3"/>
      <c r="F31" s="3"/>
      <c r="G31" s="3"/>
    </row>
    <row r="32" spans="1:8" ht="16" customHeight="1" x14ac:dyDescent="0.2">
      <c r="B32" s="3"/>
      <c r="C32" s="3"/>
      <c r="D32" s="3"/>
      <c r="E32" s="3"/>
      <c r="F32" s="3"/>
      <c r="G32" s="3"/>
    </row>
    <row r="33" spans="2:7" ht="16" customHeight="1" x14ac:dyDescent="0.2">
      <c r="B33" s="3"/>
      <c r="C33" s="3"/>
      <c r="D33" s="3"/>
      <c r="E33" s="3"/>
      <c r="F33" s="3"/>
      <c r="G33" s="3"/>
    </row>
    <row r="34" spans="2:7" ht="16" customHeight="1" x14ac:dyDescent="0.2">
      <c r="B34" s="3"/>
      <c r="C34" s="3"/>
      <c r="D34" s="3"/>
      <c r="E34" s="3"/>
      <c r="F34" s="3"/>
      <c r="G34" s="3"/>
    </row>
    <row r="35" spans="2:7" ht="16" customHeight="1" x14ac:dyDescent="0.2">
      <c r="B35" s="3"/>
      <c r="C35" s="3"/>
      <c r="D35" s="3"/>
      <c r="E35" s="3"/>
      <c r="F35" s="3"/>
      <c r="G35" s="3"/>
    </row>
    <row r="36" spans="2:7" ht="16" customHeight="1" x14ac:dyDescent="0.2">
      <c r="B36" s="3"/>
      <c r="C36" s="3"/>
      <c r="D36" s="3"/>
      <c r="E36" s="3"/>
      <c r="F36" s="3"/>
      <c r="G36" s="3"/>
    </row>
    <row r="37" spans="2:7" ht="16" customHeight="1" x14ac:dyDescent="0.2">
      <c r="B37" s="3"/>
      <c r="C37" s="3"/>
      <c r="D37" s="3"/>
      <c r="E37" s="3"/>
      <c r="F37" s="3"/>
      <c r="G37" s="3"/>
    </row>
    <row r="38" spans="2:7" ht="16" customHeight="1" x14ac:dyDescent="0.2">
      <c r="B38" s="3"/>
      <c r="C38" s="3"/>
      <c r="D38" s="3"/>
      <c r="E38" s="3"/>
      <c r="F38" s="3"/>
      <c r="G38" s="3"/>
    </row>
    <row r="39" spans="2:7" ht="16" customHeight="1" x14ac:dyDescent="0.2">
      <c r="B39" s="3"/>
      <c r="C39" s="3"/>
      <c r="D39" s="3"/>
      <c r="E39" s="3"/>
      <c r="F39" s="3"/>
      <c r="G39" s="3"/>
    </row>
    <row r="40" spans="2:7" ht="16" customHeight="1" x14ac:dyDescent="0.2">
      <c r="B40" s="3"/>
      <c r="C40" s="3"/>
      <c r="D40" s="3"/>
      <c r="E40" s="3"/>
      <c r="F40" s="3"/>
      <c r="G40" s="3"/>
    </row>
    <row r="41" spans="2:7" ht="16" customHeight="1" x14ac:dyDescent="0.2">
      <c r="B41" s="3"/>
      <c r="C41" s="3"/>
      <c r="D41" s="3"/>
      <c r="E41" s="3"/>
      <c r="F41" s="3"/>
      <c r="G41" s="3"/>
    </row>
    <row r="42" spans="2:7" ht="16" customHeight="1" x14ac:dyDescent="0.2">
      <c r="B42" s="3"/>
      <c r="C42" s="3"/>
      <c r="D42" s="3"/>
      <c r="E42" s="3"/>
      <c r="F42" s="3"/>
      <c r="G42" s="3"/>
    </row>
  </sheetData>
  <mergeCells count="2">
    <mergeCell ref="B3:F3"/>
    <mergeCell ref="B14:F1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A27BAC-594C-2146-933A-720239B16FEB}">
  <dimension ref="A1:L26"/>
  <sheetViews>
    <sheetView tabSelected="1" zoomScale="150" workbookViewId="0">
      <selection activeCell="D9" sqref="D9"/>
    </sheetView>
  </sheetViews>
  <sheetFormatPr baseColWidth="10" defaultColWidth="8.83203125" defaultRowHeight="15" x14ac:dyDescent="0.2"/>
  <cols>
    <col min="1" max="1" width="18.33203125" bestFit="1" customWidth="1"/>
    <col min="2" max="2" width="22.83203125" bestFit="1" customWidth="1"/>
    <col min="3" max="3" width="8.6640625" bestFit="1" customWidth="1"/>
    <col min="4" max="4" width="19.83203125" customWidth="1"/>
    <col min="5" max="5" width="23" customWidth="1"/>
    <col min="6" max="6" width="19.1640625" customWidth="1"/>
    <col min="7" max="7" width="18.83203125" customWidth="1"/>
    <col min="8" max="8" width="14.6640625" customWidth="1"/>
    <col min="9" max="9" width="19.5" customWidth="1"/>
    <col min="10" max="10" width="21.33203125" customWidth="1"/>
    <col min="11" max="11" width="16.83203125" customWidth="1"/>
    <col min="12" max="12" width="21.5" customWidth="1"/>
  </cols>
  <sheetData>
    <row r="1" spans="1:12" x14ac:dyDescent="0.2">
      <c r="A1" s="10" t="s">
        <v>75</v>
      </c>
      <c r="B1" s="10" t="s">
        <v>76</v>
      </c>
      <c r="C1" s="10" t="s">
        <v>77</v>
      </c>
      <c r="D1" s="10" t="s">
        <v>78</v>
      </c>
      <c r="E1" s="10" t="s">
        <v>79</v>
      </c>
      <c r="F1" s="10" t="s">
        <v>80</v>
      </c>
      <c r="G1" s="10" t="s">
        <v>81</v>
      </c>
      <c r="H1" s="10" t="s">
        <v>82</v>
      </c>
      <c r="I1" s="10" t="s">
        <v>83</v>
      </c>
      <c r="J1" s="10" t="s">
        <v>84</v>
      </c>
      <c r="K1" s="10" t="s">
        <v>85</v>
      </c>
      <c r="L1" s="10" t="s">
        <v>86</v>
      </c>
    </row>
    <row r="2" spans="1:12" x14ac:dyDescent="0.2">
      <c r="A2" t="s">
        <v>87</v>
      </c>
      <c r="B2" t="s">
        <v>88</v>
      </c>
      <c r="C2" t="s">
        <v>89</v>
      </c>
      <c r="D2">
        <v>14</v>
      </c>
      <c r="E2">
        <v>8</v>
      </c>
      <c r="F2">
        <f>D2+E2</f>
        <v>22</v>
      </c>
      <c r="G2">
        <v>5</v>
      </c>
      <c r="H2">
        <v>3.4</v>
      </c>
      <c r="I2">
        <v>1.9</v>
      </c>
      <c r="J2">
        <f>ROUND(F2*G2, 2)</f>
        <v>110</v>
      </c>
      <c r="K2">
        <f>ROUND(F2*H2, 2)</f>
        <v>74.8</v>
      </c>
      <c r="L2">
        <f>ROUND(F2*I2, 2)</f>
        <v>41.8</v>
      </c>
    </row>
    <row r="3" spans="1:12" x14ac:dyDescent="0.2">
      <c r="A3" t="s">
        <v>90</v>
      </c>
      <c r="B3" t="s">
        <v>91</v>
      </c>
      <c r="C3" t="s">
        <v>92</v>
      </c>
      <c r="D3">
        <v>11</v>
      </c>
      <c r="E3">
        <v>5.5</v>
      </c>
      <c r="F3">
        <f t="shared" ref="F3:F16" si="0">D3+E3</f>
        <v>16.5</v>
      </c>
      <c r="G3">
        <v>4.9000000000000004</v>
      </c>
      <c r="H3">
        <v>3.7</v>
      </c>
      <c r="I3">
        <v>2.7</v>
      </c>
      <c r="J3">
        <f t="shared" ref="J3:J16" si="1">ROUND(F3*G3, 2)</f>
        <v>80.849999999999994</v>
      </c>
      <c r="K3">
        <f t="shared" ref="K3:K16" si="2">ROUND(F3*H3, 2)</f>
        <v>61.05</v>
      </c>
      <c r="L3">
        <f t="shared" ref="L3:L16" si="3">ROUND(F3*I3, 2)</f>
        <v>44.55</v>
      </c>
    </row>
    <row r="4" spans="1:12" x14ac:dyDescent="0.2">
      <c r="A4" t="s">
        <v>93</v>
      </c>
      <c r="B4" t="s">
        <v>94</v>
      </c>
      <c r="C4" t="s">
        <v>95</v>
      </c>
      <c r="D4">
        <v>7</v>
      </c>
      <c r="E4">
        <v>4</v>
      </c>
      <c r="F4">
        <f t="shared" si="0"/>
        <v>11</v>
      </c>
      <c r="G4">
        <v>9</v>
      </c>
      <c r="H4">
        <v>4.7</v>
      </c>
      <c r="I4">
        <v>2.74</v>
      </c>
      <c r="J4">
        <f t="shared" si="1"/>
        <v>99</v>
      </c>
      <c r="K4">
        <f t="shared" si="2"/>
        <v>51.7</v>
      </c>
      <c r="L4">
        <f t="shared" si="3"/>
        <v>30.14</v>
      </c>
    </row>
    <row r="5" spans="1:12" x14ac:dyDescent="0.2">
      <c r="A5" t="s">
        <v>96</v>
      </c>
      <c r="B5" t="s">
        <v>97</v>
      </c>
      <c r="C5" t="s">
        <v>95</v>
      </c>
      <c r="D5">
        <v>14</v>
      </c>
      <c r="E5">
        <v>7</v>
      </c>
      <c r="F5">
        <f t="shared" si="0"/>
        <v>21</v>
      </c>
      <c r="G5">
        <v>3.5</v>
      </c>
      <c r="H5">
        <v>2.2999999999999998</v>
      </c>
      <c r="I5">
        <v>1.9</v>
      </c>
      <c r="J5">
        <f t="shared" si="1"/>
        <v>73.5</v>
      </c>
      <c r="K5">
        <f t="shared" si="2"/>
        <v>48.3</v>
      </c>
      <c r="L5">
        <f t="shared" si="3"/>
        <v>39.9</v>
      </c>
    </row>
    <row r="6" spans="1:12" x14ac:dyDescent="0.2">
      <c r="A6" t="s">
        <v>98</v>
      </c>
      <c r="B6" t="s">
        <v>99</v>
      </c>
      <c r="C6" t="s">
        <v>100</v>
      </c>
      <c r="D6">
        <v>7</v>
      </c>
      <c r="E6">
        <v>3</v>
      </c>
      <c r="F6">
        <f t="shared" si="0"/>
        <v>10</v>
      </c>
      <c r="G6">
        <v>6</v>
      </c>
      <c r="H6">
        <v>5</v>
      </c>
      <c r="I6">
        <v>3.6</v>
      </c>
      <c r="J6">
        <f t="shared" si="1"/>
        <v>60</v>
      </c>
      <c r="K6">
        <f t="shared" si="2"/>
        <v>50</v>
      </c>
      <c r="L6">
        <f t="shared" si="3"/>
        <v>36</v>
      </c>
    </row>
    <row r="7" spans="1:12" x14ac:dyDescent="0.2">
      <c r="A7" t="s">
        <v>101</v>
      </c>
      <c r="B7" t="s">
        <v>88</v>
      </c>
      <c r="C7" t="s">
        <v>89</v>
      </c>
      <c r="D7">
        <v>12</v>
      </c>
      <c r="E7">
        <v>6.5</v>
      </c>
      <c r="F7">
        <f t="shared" si="0"/>
        <v>18.5</v>
      </c>
      <c r="G7">
        <v>4.5999999999999996</v>
      </c>
      <c r="H7">
        <v>3.6</v>
      </c>
      <c r="I7">
        <v>2.85</v>
      </c>
      <c r="J7">
        <f t="shared" si="1"/>
        <v>85.1</v>
      </c>
      <c r="K7">
        <f t="shared" si="2"/>
        <v>66.599999999999994</v>
      </c>
      <c r="L7">
        <f t="shared" si="3"/>
        <v>52.73</v>
      </c>
    </row>
    <row r="8" spans="1:12" x14ac:dyDescent="0.2">
      <c r="A8" t="s">
        <v>102</v>
      </c>
      <c r="B8" t="s">
        <v>88</v>
      </c>
      <c r="C8" t="s">
        <v>89</v>
      </c>
      <c r="D8">
        <v>8</v>
      </c>
      <c r="E8">
        <v>4</v>
      </c>
      <c r="F8">
        <f t="shared" si="0"/>
        <v>12</v>
      </c>
      <c r="G8">
        <v>8</v>
      </c>
      <c r="H8">
        <v>4.5</v>
      </c>
      <c r="I8">
        <v>2.9</v>
      </c>
      <c r="J8">
        <f t="shared" si="1"/>
        <v>96</v>
      </c>
      <c r="K8">
        <f t="shared" si="2"/>
        <v>54</v>
      </c>
      <c r="L8">
        <f t="shared" si="3"/>
        <v>34.799999999999997</v>
      </c>
    </row>
    <row r="9" spans="1:12" x14ac:dyDescent="0.2">
      <c r="A9" t="s">
        <v>103</v>
      </c>
      <c r="B9" t="s">
        <v>88</v>
      </c>
      <c r="C9" t="s">
        <v>95</v>
      </c>
      <c r="D9">
        <v>6</v>
      </c>
      <c r="E9">
        <v>5</v>
      </c>
      <c r="F9">
        <f t="shared" si="0"/>
        <v>11</v>
      </c>
      <c r="G9">
        <v>7</v>
      </c>
      <c r="H9">
        <v>4.5999999999999996</v>
      </c>
      <c r="I9">
        <v>3.8</v>
      </c>
      <c r="J9">
        <f t="shared" si="1"/>
        <v>77</v>
      </c>
      <c r="K9">
        <f t="shared" si="2"/>
        <v>50.6</v>
      </c>
      <c r="L9">
        <f t="shared" si="3"/>
        <v>41.8</v>
      </c>
    </row>
    <row r="10" spans="1:12" x14ac:dyDescent="0.2">
      <c r="A10" t="s">
        <v>104</v>
      </c>
      <c r="B10" t="s">
        <v>105</v>
      </c>
      <c r="C10" t="s">
        <v>95</v>
      </c>
      <c r="D10">
        <v>15</v>
      </c>
      <c r="E10">
        <v>8</v>
      </c>
      <c r="F10">
        <f t="shared" si="0"/>
        <v>23</v>
      </c>
      <c r="G10">
        <v>4.9000000000000004</v>
      </c>
      <c r="H10">
        <v>3</v>
      </c>
      <c r="I10">
        <v>1.95</v>
      </c>
      <c r="J10">
        <f t="shared" si="1"/>
        <v>112.7</v>
      </c>
      <c r="K10">
        <f t="shared" si="2"/>
        <v>69</v>
      </c>
      <c r="L10">
        <f t="shared" si="3"/>
        <v>44.85</v>
      </c>
    </row>
    <row r="11" spans="1:12" x14ac:dyDescent="0.2">
      <c r="A11" t="s">
        <v>106</v>
      </c>
      <c r="B11" t="s">
        <v>94</v>
      </c>
      <c r="C11" t="s">
        <v>107</v>
      </c>
      <c r="D11">
        <v>11</v>
      </c>
      <c r="E11">
        <v>5</v>
      </c>
      <c r="F11">
        <f t="shared" si="0"/>
        <v>16</v>
      </c>
      <c r="G11">
        <v>5.3</v>
      </c>
      <c r="H11">
        <v>4.0999999999999996</v>
      </c>
      <c r="I11">
        <v>2.8</v>
      </c>
      <c r="J11">
        <f t="shared" si="1"/>
        <v>84.8</v>
      </c>
      <c r="K11">
        <f t="shared" si="2"/>
        <v>65.599999999999994</v>
      </c>
      <c r="L11">
        <f t="shared" si="3"/>
        <v>44.8</v>
      </c>
    </row>
    <row r="12" spans="1:12" x14ac:dyDescent="0.2">
      <c r="A12" t="s">
        <v>108</v>
      </c>
      <c r="B12" t="s">
        <v>109</v>
      </c>
      <c r="C12" t="s">
        <v>95</v>
      </c>
      <c r="D12">
        <v>8</v>
      </c>
      <c r="E12">
        <v>6</v>
      </c>
      <c r="F12">
        <f t="shared" si="0"/>
        <v>14</v>
      </c>
      <c r="G12">
        <v>3.3</v>
      </c>
      <c r="H12">
        <v>1.4</v>
      </c>
      <c r="I12">
        <v>0.9</v>
      </c>
      <c r="J12">
        <f t="shared" si="1"/>
        <v>46.2</v>
      </c>
      <c r="K12">
        <f t="shared" si="2"/>
        <v>19.600000000000001</v>
      </c>
      <c r="L12">
        <f t="shared" si="3"/>
        <v>12.6</v>
      </c>
    </row>
    <row r="13" spans="1:12" x14ac:dyDescent="0.2">
      <c r="A13" t="s">
        <v>110</v>
      </c>
      <c r="B13" t="s">
        <v>111</v>
      </c>
      <c r="C13" t="s">
        <v>92</v>
      </c>
      <c r="D13">
        <v>11</v>
      </c>
      <c r="E13">
        <v>7</v>
      </c>
      <c r="F13">
        <f t="shared" si="0"/>
        <v>18</v>
      </c>
      <c r="G13">
        <v>7.1</v>
      </c>
      <c r="H13">
        <v>5.7</v>
      </c>
      <c r="I13">
        <v>3.85</v>
      </c>
      <c r="J13">
        <f t="shared" si="1"/>
        <v>127.8</v>
      </c>
      <c r="K13">
        <f t="shared" si="2"/>
        <v>102.6</v>
      </c>
      <c r="L13">
        <f t="shared" si="3"/>
        <v>69.3</v>
      </c>
    </row>
    <row r="14" spans="1:12" x14ac:dyDescent="0.2">
      <c r="A14" t="s">
        <v>112</v>
      </c>
      <c r="B14" t="s">
        <v>94</v>
      </c>
      <c r="C14" t="s">
        <v>100</v>
      </c>
      <c r="D14">
        <v>4.5</v>
      </c>
      <c r="E14">
        <v>1.5</v>
      </c>
      <c r="F14">
        <f t="shared" si="0"/>
        <v>6</v>
      </c>
      <c r="G14">
        <v>5.2</v>
      </c>
      <c r="H14">
        <v>2.5</v>
      </c>
      <c r="I14">
        <v>1.6</v>
      </c>
      <c r="J14">
        <f t="shared" si="1"/>
        <v>31.2</v>
      </c>
      <c r="K14">
        <f t="shared" si="2"/>
        <v>15</v>
      </c>
      <c r="L14">
        <f t="shared" si="3"/>
        <v>9.6</v>
      </c>
    </row>
    <row r="15" spans="1:12" x14ac:dyDescent="0.2">
      <c r="A15" t="s">
        <v>113</v>
      </c>
      <c r="B15" t="s">
        <v>99</v>
      </c>
      <c r="C15" t="s">
        <v>92</v>
      </c>
      <c r="D15">
        <v>4</v>
      </c>
      <c r="E15">
        <v>1.5</v>
      </c>
      <c r="F15">
        <f t="shared" si="0"/>
        <v>5.5</v>
      </c>
      <c r="G15">
        <v>3.8</v>
      </c>
      <c r="H15">
        <v>1.5</v>
      </c>
      <c r="I15">
        <v>0.6</v>
      </c>
      <c r="J15">
        <f t="shared" si="1"/>
        <v>20.9</v>
      </c>
      <c r="K15">
        <f t="shared" si="2"/>
        <v>8.25</v>
      </c>
      <c r="L15">
        <f t="shared" si="3"/>
        <v>3.3</v>
      </c>
    </row>
    <row r="16" spans="1:12" x14ac:dyDescent="0.2">
      <c r="A16" t="s">
        <v>114</v>
      </c>
      <c r="B16" t="s">
        <v>111</v>
      </c>
      <c r="C16" t="s">
        <v>107</v>
      </c>
      <c r="D16">
        <v>5</v>
      </c>
      <c r="E16">
        <v>3</v>
      </c>
      <c r="F16">
        <f t="shared" si="0"/>
        <v>8</v>
      </c>
      <c r="G16">
        <v>2.2999999999999998</v>
      </c>
      <c r="H16">
        <v>1.5</v>
      </c>
      <c r="I16">
        <v>0.8</v>
      </c>
      <c r="J16">
        <f t="shared" si="1"/>
        <v>18.399999999999999</v>
      </c>
      <c r="K16">
        <f t="shared" si="2"/>
        <v>12</v>
      </c>
      <c r="L16">
        <f t="shared" si="3"/>
        <v>6.4</v>
      </c>
    </row>
    <row r="17" spans="1:12" x14ac:dyDescent="0.2">
      <c r="A17" s="11" t="s">
        <v>115</v>
      </c>
      <c r="B17" s="12"/>
      <c r="C17" s="12"/>
      <c r="D17" s="12">
        <f>SUM(D2:D16)</f>
        <v>137.5</v>
      </c>
      <c r="E17" s="12">
        <f>SUM(E2:E16)</f>
        <v>75</v>
      </c>
      <c r="F17" s="12">
        <f>SUM(F2:F16)</f>
        <v>212.5</v>
      </c>
      <c r="G17" s="12"/>
      <c r="H17" s="12"/>
      <c r="I17" s="12"/>
      <c r="J17" s="12">
        <f>SUM(J2:J16)</f>
        <v>1123.4500000000003</v>
      </c>
      <c r="K17" s="12">
        <f>SUM(K2:K16)</f>
        <v>749.10000000000014</v>
      </c>
      <c r="L17" s="13">
        <f>SUM(L2:L16)</f>
        <v>512.57000000000005</v>
      </c>
    </row>
    <row r="26" spans="1:12" x14ac:dyDescent="0.2">
      <c r="D26" s="14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50"/>
  <sheetViews>
    <sheetView zoomScale="125" zoomScaleNormal="156" workbookViewId="0">
      <selection activeCell="B42" sqref="B42"/>
    </sheetView>
  </sheetViews>
  <sheetFormatPr baseColWidth="10" defaultColWidth="8.83203125" defaultRowHeight="15" x14ac:dyDescent="0.2"/>
  <cols>
    <col min="1" max="1" width="9.5" customWidth="1"/>
    <col min="2" max="2" width="15.83203125" customWidth="1"/>
    <col min="3" max="3" width="23.1640625" customWidth="1"/>
    <col min="4" max="4" width="17.5" customWidth="1"/>
    <col min="5" max="5" width="17.83203125" customWidth="1"/>
    <col min="6" max="6" width="24.1640625" customWidth="1"/>
    <col min="7" max="7" width="26.5" customWidth="1"/>
    <col min="8" max="8" width="26.83203125" customWidth="1"/>
    <col min="9" max="9" width="25.33203125" customWidth="1"/>
    <col min="10" max="10" width="27.6640625" customWidth="1"/>
    <col min="11" max="11" width="28.33203125" customWidth="1"/>
    <col min="12" max="12" width="20" customWidth="1"/>
    <col min="13" max="13" width="22.33203125" customWidth="1"/>
    <col min="14" max="14" width="22.6640625" customWidth="1"/>
    <col min="15" max="15" width="21.1640625" customWidth="1"/>
    <col min="16" max="16" width="23.5" customWidth="1"/>
    <col min="17" max="17" width="23.83203125" customWidth="1"/>
    <col min="18" max="18" width="22.33203125" customWidth="1"/>
    <col min="19" max="19" width="22.6640625" customWidth="1"/>
    <col min="20" max="20" width="22.33203125" customWidth="1"/>
    <col min="21" max="21" width="22.6640625" customWidth="1"/>
    <col min="22" max="23" width="11.83203125" bestFit="1" customWidth="1"/>
  </cols>
  <sheetData>
    <row r="1" spans="1:23" x14ac:dyDescent="0.2">
      <c r="A1" s="17" t="s">
        <v>18</v>
      </c>
      <c r="B1" s="17" t="s">
        <v>19</v>
      </c>
      <c r="C1" s="17" t="s">
        <v>20</v>
      </c>
      <c r="D1" s="17" t="s">
        <v>21</v>
      </c>
      <c r="E1" s="17" t="s">
        <v>22</v>
      </c>
      <c r="F1" s="17" t="s">
        <v>122</v>
      </c>
      <c r="G1" s="17" t="s">
        <v>123</v>
      </c>
      <c r="H1" s="17" t="s">
        <v>124</v>
      </c>
      <c r="I1" s="17" t="s">
        <v>125</v>
      </c>
      <c r="J1" s="17" t="s">
        <v>126</v>
      </c>
      <c r="K1" s="17" t="s">
        <v>127</v>
      </c>
      <c r="L1" s="17" t="s">
        <v>116</v>
      </c>
      <c r="M1" s="17" t="s">
        <v>117</v>
      </c>
      <c r="N1" s="17" t="s">
        <v>118</v>
      </c>
      <c r="O1" s="17" t="s">
        <v>119</v>
      </c>
      <c r="P1" s="17" t="s">
        <v>120</v>
      </c>
      <c r="Q1" s="17" t="s">
        <v>121</v>
      </c>
      <c r="R1" s="18" t="s">
        <v>23</v>
      </c>
      <c r="S1" s="18" t="s">
        <v>24</v>
      </c>
      <c r="T1" s="18" t="s">
        <v>25</v>
      </c>
      <c r="U1" s="18" t="s">
        <v>26</v>
      </c>
      <c r="V1" s="15"/>
      <c r="W1" s="15"/>
    </row>
    <row r="2" spans="1:23" x14ac:dyDescent="0.2">
      <c r="A2" t="s">
        <v>27</v>
      </c>
      <c r="B2">
        <v>250</v>
      </c>
      <c r="C2">
        <f t="shared" ref="C2:C21" si="0">(((37.5* 2) / 3) / 5) /4</f>
        <v>1.25</v>
      </c>
      <c r="D2">
        <v>100</v>
      </c>
      <c r="E2">
        <v>0</v>
      </c>
      <c r="F2">
        <v>0</v>
      </c>
      <c r="G2">
        <f xml:space="preserve"> F2 * 0.8</f>
        <v>0</v>
      </c>
      <c r="H2">
        <f>F2*0.2</f>
        <v>0</v>
      </c>
      <c r="I2">
        <f>-E2+F2-C2</f>
        <v>-1.25</v>
      </c>
      <c r="J2">
        <f>-R2+G2</f>
        <v>-98.5</v>
      </c>
      <c r="K2">
        <f>-S2+H2</f>
        <v>-1.5</v>
      </c>
      <c r="L2">
        <v>0</v>
      </c>
      <c r="M2">
        <f>L2*0.8</f>
        <v>0</v>
      </c>
      <c r="N2">
        <f>L2*0.2</f>
        <v>0</v>
      </c>
      <c r="O2">
        <f t="shared" ref="O2:O41" si="1">-E2+L2-C2</f>
        <v>-1.25</v>
      </c>
      <c r="P2">
        <f>-R2+M2</f>
        <v>-98.5</v>
      </c>
      <c r="Q2">
        <f>-S2+N2</f>
        <v>-1.5</v>
      </c>
      <c r="R2">
        <f>D2*0.985</f>
        <v>98.5</v>
      </c>
      <c r="S2">
        <f>D2*0.015</f>
        <v>1.5</v>
      </c>
      <c r="T2">
        <f>SUM(R2)</f>
        <v>98.5</v>
      </c>
      <c r="U2">
        <f>SUM(S$2:S2)</f>
        <v>1.5</v>
      </c>
      <c r="W2" s="9"/>
    </row>
    <row r="3" spans="1:23" x14ac:dyDescent="0.2">
      <c r="A3" t="s">
        <v>28</v>
      </c>
      <c r="C3">
        <f t="shared" si="0"/>
        <v>1.25</v>
      </c>
      <c r="D3">
        <v>0</v>
      </c>
      <c r="E3">
        <f>D2-C43</f>
        <v>62.5</v>
      </c>
      <c r="F3">
        <v>0</v>
      </c>
      <c r="G3">
        <f t="shared" ref="G3:G41" si="2" xml:space="preserve"> F3 * 0.8</f>
        <v>0</v>
      </c>
      <c r="H3">
        <f t="shared" ref="H3:H41" si="3">F3*0.2</f>
        <v>0</v>
      </c>
      <c r="I3">
        <f t="shared" ref="I3:I41" si="4">-E3+F3-C3</f>
        <v>-63.75</v>
      </c>
      <c r="J3">
        <f t="shared" ref="J3:J41" si="5">-R3+G3</f>
        <v>0</v>
      </c>
      <c r="K3">
        <f t="shared" ref="K3:K41" si="6">-S3+H3</f>
        <v>0</v>
      </c>
      <c r="L3">
        <v>0</v>
      </c>
      <c r="M3">
        <f t="shared" ref="M3:M40" si="7">L3*0.8</f>
        <v>0</v>
      </c>
      <c r="N3">
        <f t="shared" ref="N3:N41" si="8">L3*0.2</f>
        <v>0</v>
      </c>
      <c r="O3">
        <f t="shared" si="1"/>
        <v>-63.75</v>
      </c>
      <c r="P3">
        <f t="shared" ref="P3:P41" si="9">-R3+M3</f>
        <v>0</v>
      </c>
      <c r="Q3">
        <f t="shared" ref="Q3:Q41" si="10">-S3+N3</f>
        <v>0</v>
      </c>
      <c r="R3">
        <v>0</v>
      </c>
      <c r="S3">
        <v>0</v>
      </c>
      <c r="T3">
        <f>SUM(R2:R3)</f>
        <v>98.5</v>
      </c>
      <c r="U3">
        <f>SUM(S$2:S3)</f>
        <v>1.5</v>
      </c>
    </row>
    <row r="4" spans="1:23" x14ac:dyDescent="0.2">
      <c r="A4" t="s">
        <v>29</v>
      </c>
      <c r="C4">
        <f t="shared" si="0"/>
        <v>1.25</v>
      </c>
      <c r="D4">
        <v>0</v>
      </c>
      <c r="E4">
        <v>0</v>
      </c>
      <c r="F4">
        <v>0</v>
      </c>
      <c r="G4">
        <f t="shared" si="2"/>
        <v>0</v>
      </c>
      <c r="H4">
        <f t="shared" si="3"/>
        <v>0</v>
      </c>
      <c r="I4">
        <f t="shared" si="4"/>
        <v>-1.25</v>
      </c>
      <c r="J4">
        <f t="shared" si="5"/>
        <v>0</v>
      </c>
      <c r="K4">
        <f t="shared" si="6"/>
        <v>0</v>
      </c>
      <c r="L4">
        <v>0</v>
      </c>
      <c r="M4">
        <f t="shared" si="7"/>
        <v>0</v>
      </c>
      <c r="N4">
        <f t="shared" si="8"/>
        <v>0</v>
      </c>
      <c r="O4">
        <f t="shared" si="1"/>
        <v>-1.25</v>
      </c>
      <c r="P4">
        <f t="shared" si="9"/>
        <v>0</v>
      </c>
      <c r="Q4">
        <f t="shared" si="10"/>
        <v>0</v>
      </c>
      <c r="R4">
        <v>0</v>
      </c>
      <c r="S4">
        <v>0</v>
      </c>
      <c r="T4">
        <f>SUM(R2:R4)</f>
        <v>98.5</v>
      </c>
      <c r="U4">
        <f>SUM(S$2:S4)</f>
        <v>1.5</v>
      </c>
    </row>
    <row r="5" spans="1:23" x14ac:dyDescent="0.2">
      <c r="A5" t="s">
        <v>30</v>
      </c>
      <c r="C5">
        <f t="shared" si="0"/>
        <v>1.25</v>
      </c>
      <c r="D5">
        <v>0</v>
      </c>
      <c r="E5">
        <v>0</v>
      </c>
      <c r="F5">
        <v>0</v>
      </c>
      <c r="G5">
        <f t="shared" si="2"/>
        <v>0</v>
      </c>
      <c r="H5">
        <f t="shared" si="3"/>
        <v>0</v>
      </c>
      <c r="I5">
        <f t="shared" si="4"/>
        <v>-1.25</v>
      </c>
      <c r="J5">
        <f t="shared" si="5"/>
        <v>0</v>
      </c>
      <c r="K5">
        <f t="shared" si="6"/>
        <v>0</v>
      </c>
      <c r="L5">
        <v>0</v>
      </c>
      <c r="M5">
        <f t="shared" si="7"/>
        <v>0</v>
      </c>
      <c r="N5">
        <f t="shared" si="8"/>
        <v>0</v>
      </c>
      <c r="O5">
        <f t="shared" si="1"/>
        <v>-1.25</v>
      </c>
      <c r="P5">
        <f t="shared" si="9"/>
        <v>0</v>
      </c>
      <c r="Q5">
        <f t="shared" si="10"/>
        <v>0</v>
      </c>
      <c r="R5">
        <v>0</v>
      </c>
      <c r="S5">
        <v>0</v>
      </c>
      <c r="T5">
        <f>SUM(R2:R5)</f>
        <v>98.5</v>
      </c>
      <c r="U5">
        <f>SUM(S$2:S5)</f>
        <v>1.5</v>
      </c>
    </row>
    <row r="6" spans="1:23" x14ac:dyDescent="0.2">
      <c r="A6" t="s">
        <v>31</v>
      </c>
      <c r="C6">
        <f t="shared" si="0"/>
        <v>1.25</v>
      </c>
      <c r="D6">
        <f>150/4</f>
        <v>37.5</v>
      </c>
      <c r="E6">
        <v>0</v>
      </c>
      <c r="F6">
        <v>0</v>
      </c>
      <c r="G6">
        <f t="shared" si="2"/>
        <v>0</v>
      </c>
      <c r="H6">
        <f t="shared" si="3"/>
        <v>0</v>
      </c>
      <c r="I6">
        <f t="shared" si="4"/>
        <v>-1.25</v>
      </c>
      <c r="J6">
        <f t="shared" si="5"/>
        <v>-36.9375</v>
      </c>
      <c r="K6">
        <f t="shared" si="6"/>
        <v>-0.5625</v>
      </c>
      <c r="L6">
        <v>0</v>
      </c>
      <c r="M6">
        <f t="shared" si="7"/>
        <v>0</v>
      </c>
      <c r="N6">
        <f t="shared" si="8"/>
        <v>0</v>
      </c>
      <c r="O6">
        <f t="shared" si="1"/>
        <v>-1.25</v>
      </c>
      <c r="P6">
        <f t="shared" si="9"/>
        <v>-36.9375</v>
      </c>
      <c r="Q6">
        <f t="shared" si="10"/>
        <v>-0.5625</v>
      </c>
      <c r="R6">
        <f>D6*0.985</f>
        <v>36.9375</v>
      </c>
      <c r="S6">
        <f>D6*0.015</f>
        <v>0.5625</v>
      </c>
      <c r="T6">
        <f>SUM(R2:R6)</f>
        <v>135.4375</v>
      </c>
      <c r="U6">
        <f>SUM(S$2:S6)</f>
        <v>2.0625</v>
      </c>
      <c r="W6" s="9"/>
    </row>
    <row r="7" spans="1:23" x14ac:dyDescent="0.2">
      <c r="A7" t="s">
        <v>32</v>
      </c>
      <c r="C7">
        <f t="shared" si="0"/>
        <v>1.25</v>
      </c>
      <c r="D7">
        <v>0</v>
      </c>
      <c r="E7">
        <f>D6</f>
        <v>37.5</v>
      </c>
      <c r="F7">
        <v>0</v>
      </c>
      <c r="G7">
        <f t="shared" si="2"/>
        <v>0</v>
      </c>
      <c r="H7">
        <f t="shared" si="3"/>
        <v>0</v>
      </c>
      <c r="I7">
        <f t="shared" si="4"/>
        <v>-38.75</v>
      </c>
      <c r="J7">
        <f t="shared" si="5"/>
        <v>0</v>
      </c>
      <c r="K7">
        <f t="shared" si="6"/>
        <v>0</v>
      </c>
      <c r="L7">
        <v>0</v>
      </c>
      <c r="M7">
        <f t="shared" si="7"/>
        <v>0</v>
      </c>
      <c r="N7">
        <f t="shared" si="8"/>
        <v>0</v>
      </c>
      <c r="O7">
        <f t="shared" si="1"/>
        <v>-38.75</v>
      </c>
      <c r="P7">
        <f t="shared" si="9"/>
        <v>0</v>
      </c>
      <c r="Q7">
        <f t="shared" si="10"/>
        <v>0</v>
      </c>
      <c r="R7">
        <v>0</v>
      </c>
      <c r="S7">
        <v>0</v>
      </c>
      <c r="T7">
        <f>SUM(R2:R7)</f>
        <v>135.4375</v>
      </c>
      <c r="U7">
        <f>SUM(S$2:S7)</f>
        <v>2.0625</v>
      </c>
    </row>
    <row r="8" spans="1:23" x14ac:dyDescent="0.2">
      <c r="A8" t="s">
        <v>33</v>
      </c>
      <c r="C8">
        <f t="shared" si="0"/>
        <v>1.25</v>
      </c>
      <c r="D8">
        <v>0</v>
      </c>
      <c r="E8">
        <v>0</v>
      </c>
      <c r="F8">
        <v>0</v>
      </c>
      <c r="G8">
        <f t="shared" si="2"/>
        <v>0</v>
      </c>
      <c r="H8">
        <f t="shared" si="3"/>
        <v>0</v>
      </c>
      <c r="I8">
        <f t="shared" si="4"/>
        <v>-1.25</v>
      </c>
      <c r="J8">
        <f t="shared" si="5"/>
        <v>0</v>
      </c>
      <c r="K8">
        <f t="shared" si="6"/>
        <v>0</v>
      </c>
      <c r="L8">
        <v>0</v>
      </c>
      <c r="M8">
        <f t="shared" si="7"/>
        <v>0</v>
      </c>
      <c r="N8">
        <f t="shared" si="8"/>
        <v>0</v>
      </c>
      <c r="O8">
        <f t="shared" si="1"/>
        <v>-1.25</v>
      </c>
      <c r="P8">
        <f t="shared" si="9"/>
        <v>0</v>
      </c>
      <c r="Q8">
        <f t="shared" si="10"/>
        <v>0</v>
      </c>
      <c r="R8">
        <v>0</v>
      </c>
      <c r="S8">
        <v>0</v>
      </c>
      <c r="T8">
        <f>SUM(R2:R8)</f>
        <v>135.4375</v>
      </c>
      <c r="U8">
        <f>SUM(S$2:S8)</f>
        <v>2.0625</v>
      </c>
    </row>
    <row r="9" spans="1:23" x14ac:dyDescent="0.2">
      <c r="A9" t="s">
        <v>34</v>
      </c>
      <c r="C9">
        <f t="shared" si="0"/>
        <v>1.25</v>
      </c>
      <c r="D9">
        <v>0</v>
      </c>
      <c r="E9">
        <v>0</v>
      </c>
      <c r="F9">
        <v>0</v>
      </c>
      <c r="G9">
        <f t="shared" si="2"/>
        <v>0</v>
      </c>
      <c r="H9">
        <f t="shared" si="3"/>
        <v>0</v>
      </c>
      <c r="I9">
        <f t="shared" si="4"/>
        <v>-1.25</v>
      </c>
      <c r="J9">
        <f t="shared" si="5"/>
        <v>0</v>
      </c>
      <c r="K9">
        <f t="shared" si="6"/>
        <v>0</v>
      </c>
      <c r="L9">
        <v>0</v>
      </c>
      <c r="M9">
        <f t="shared" si="7"/>
        <v>0</v>
      </c>
      <c r="N9">
        <f t="shared" si="8"/>
        <v>0</v>
      </c>
      <c r="O9">
        <f t="shared" si="1"/>
        <v>-1.25</v>
      </c>
      <c r="P9">
        <f t="shared" si="9"/>
        <v>0</v>
      </c>
      <c r="Q9">
        <f t="shared" si="10"/>
        <v>0</v>
      </c>
      <c r="R9">
        <v>0</v>
      </c>
      <c r="S9">
        <v>0</v>
      </c>
      <c r="T9">
        <f>SUM(R2:R9)</f>
        <v>135.4375</v>
      </c>
      <c r="U9">
        <f>SUM(S$2:S9)</f>
        <v>2.0625</v>
      </c>
    </row>
    <row r="10" spans="1:23" x14ac:dyDescent="0.2">
      <c r="A10" t="s">
        <v>35</v>
      </c>
      <c r="C10">
        <f t="shared" si="0"/>
        <v>1.25</v>
      </c>
      <c r="D10">
        <f>150/4</f>
        <v>37.5</v>
      </c>
      <c r="E10">
        <v>0</v>
      </c>
      <c r="F10">
        <v>0</v>
      </c>
      <c r="G10">
        <f t="shared" si="2"/>
        <v>0</v>
      </c>
      <c r="H10">
        <f t="shared" si="3"/>
        <v>0</v>
      </c>
      <c r="I10">
        <f t="shared" si="4"/>
        <v>-1.25</v>
      </c>
      <c r="J10">
        <f t="shared" si="5"/>
        <v>-36.9375</v>
      </c>
      <c r="K10">
        <f t="shared" si="6"/>
        <v>-0.5625</v>
      </c>
      <c r="L10">
        <v>0</v>
      </c>
      <c r="M10">
        <f t="shared" si="7"/>
        <v>0</v>
      </c>
      <c r="N10">
        <f t="shared" si="8"/>
        <v>0</v>
      </c>
      <c r="O10">
        <f t="shared" si="1"/>
        <v>-1.25</v>
      </c>
      <c r="P10">
        <f t="shared" si="9"/>
        <v>-36.9375</v>
      </c>
      <c r="Q10">
        <f t="shared" si="10"/>
        <v>-0.5625</v>
      </c>
      <c r="R10">
        <f>D10*0.985</f>
        <v>36.9375</v>
      </c>
      <c r="S10">
        <f>D10*0.015</f>
        <v>0.5625</v>
      </c>
      <c r="T10">
        <f>SUM(R2:R10)</f>
        <v>172.375</v>
      </c>
      <c r="U10">
        <f>SUM(S$2:S10)</f>
        <v>2.625</v>
      </c>
      <c r="W10" s="9"/>
    </row>
    <row r="11" spans="1:23" x14ac:dyDescent="0.2">
      <c r="A11" t="s">
        <v>36</v>
      </c>
      <c r="C11">
        <f t="shared" si="0"/>
        <v>1.25</v>
      </c>
      <c r="D11">
        <v>0</v>
      </c>
      <c r="E11">
        <f>D10</f>
        <v>37.5</v>
      </c>
      <c r="F11">
        <v>0</v>
      </c>
      <c r="G11">
        <f t="shared" si="2"/>
        <v>0</v>
      </c>
      <c r="H11">
        <f t="shared" si="3"/>
        <v>0</v>
      </c>
      <c r="I11">
        <f t="shared" si="4"/>
        <v>-38.75</v>
      </c>
      <c r="J11">
        <f t="shared" si="5"/>
        <v>0</v>
      </c>
      <c r="K11">
        <f t="shared" si="6"/>
        <v>0</v>
      </c>
      <c r="L11">
        <v>0</v>
      </c>
      <c r="M11">
        <f t="shared" si="7"/>
        <v>0</v>
      </c>
      <c r="N11">
        <f t="shared" si="8"/>
        <v>0</v>
      </c>
      <c r="O11">
        <f t="shared" si="1"/>
        <v>-38.75</v>
      </c>
      <c r="P11">
        <f t="shared" si="9"/>
        <v>0</v>
      </c>
      <c r="Q11">
        <f t="shared" si="10"/>
        <v>0</v>
      </c>
      <c r="R11">
        <v>0</v>
      </c>
      <c r="S11">
        <v>0</v>
      </c>
      <c r="T11">
        <f>SUM(R2:R11)</f>
        <v>172.375</v>
      </c>
      <c r="U11">
        <f>SUM(S$2:S11)</f>
        <v>2.625</v>
      </c>
    </row>
    <row r="12" spans="1:23" x14ac:dyDescent="0.2">
      <c r="A12" t="s">
        <v>37</v>
      </c>
      <c r="C12">
        <f t="shared" si="0"/>
        <v>1.25</v>
      </c>
      <c r="D12">
        <v>0</v>
      </c>
      <c r="E12">
        <v>0</v>
      </c>
      <c r="F12">
        <v>0</v>
      </c>
      <c r="G12">
        <f t="shared" si="2"/>
        <v>0</v>
      </c>
      <c r="H12">
        <f t="shared" si="3"/>
        <v>0</v>
      </c>
      <c r="I12">
        <f t="shared" si="4"/>
        <v>-1.25</v>
      </c>
      <c r="J12">
        <f t="shared" si="5"/>
        <v>0</v>
      </c>
      <c r="K12">
        <f t="shared" si="6"/>
        <v>0</v>
      </c>
      <c r="L12">
        <v>0</v>
      </c>
      <c r="M12">
        <f t="shared" si="7"/>
        <v>0</v>
      </c>
      <c r="N12">
        <f t="shared" si="8"/>
        <v>0</v>
      </c>
      <c r="O12">
        <f t="shared" si="1"/>
        <v>-1.25</v>
      </c>
      <c r="P12">
        <f t="shared" si="9"/>
        <v>0</v>
      </c>
      <c r="Q12">
        <f t="shared" si="10"/>
        <v>0</v>
      </c>
      <c r="R12">
        <v>0</v>
      </c>
      <c r="S12">
        <v>0</v>
      </c>
      <c r="T12">
        <f>SUM(R2:R12)</f>
        <v>172.375</v>
      </c>
      <c r="U12">
        <f>SUM(S$2:S12)</f>
        <v>2.625</v>
      </c>
    </row>
    <row r="13" spans="1:23" x14ac:dyDescent="0.2">
      <c r="A13" t="s">
        <v>38</v>
      </c>
      <c r="C13">
        <f t="shared" si="0"/>
        <v>1.25</v>
      </c>
      <c r="D13">
        <v>0</v>
      </c>
      <c r="E13">
        <v>0</v>
      </c>
      <c r="F13">
        <v>0</v>
      </c>
      <c r="G13">
        <f t="shared" si="2"/>
        <v>0</v>
      </c>
      <c r="H13">
        <f t="shared" si="3"/>
        <v>0</v>
      </c>
      <c r="I13">
        <f t="shared" si="4"/>
        <v>-1.25</v>
      </c>
      <c r="J13">
        <f t="shared" si="5"/>
        <v>0</v>
      </c>
      <c r="K13">
        <f t="shared" si="6"/>
        <v>0</v>
      </c>
      <c r="L13">
        <v>0</v>
      </c>
      <c r="M13">
        <f t="shared" si="7"/>
        <v>0</v>
      </c>
      <c r="N13">
        <f t="shared" si="8"/>
        <v>0</v>
      </c>
      <c r="O13">
        <f t="shared" si="1"/>
        <v>-1.25</v>
      </c>
      <c r="P13">
        <f t="shared" si="9"/>
        <v>0</v>
      </c>
      <c r="Q13">
        <f t="shared" si="10"/>
        <v>0</v>
      </c>
      <c r="R13">
        <v>0</v>
      </c>
      <c r="S13">
        <v>0</v>
      </c>
      <c r="T13">
        <f>SUM(R$2:R13)</f>
        <v>172.375</v>
      </c>
      <c r="U13">
        <f>SUM(S$2:S13)</f>
        <v>2.625</v>
      </c>
    </row>
    <row r="14" spans="1:23" x14ac:dyDescent="0.2">
      <c r="A14" t="s">
        <v>39</v>
      </c>
      <c r="C14">
        <f t="shared" si="0"/>
        <v>1.25</v>
      </c>
      <c r="D14">
        <f>150/4</f>
        <v>37.5</v>
      </c>
      <c r="E14">
        <v>0</v>
      </c>
      <c r="F14">
        <v>0</v>
      </c>
      <c r="G14">
        <f t="shared" si="2"/>
        <v>0</v>
      </c>
      <c r="H14">
        <f t="shared" si="3"/>
        <v>0</v>
      </c>
      <c r="I14">
        <f t="shared" si="4"/>
        <v>-1.25</v>
      </c>
      <c r="J14">
        <f t="shared" si="5"/>
        <v>-36.9375</v>
      </c>
      <c r="K14">
        <f t="shared" si="6"/>
        <v>-0.5625</v>
      </c>
      <c r="L14">
        <v>0</v>
      </c>
      <c r="M14">
        <f t="shared" si="7"/>
        <v>0</v>
      </c>
      <c r="N14">
        <f t="shared" si="8"/>
        <v>0</v>
      </c>
      <c r="O14">
        <f t="shared" si="1"/>
        <v>-1.25</v>
      </c>
      <c r="P14">
        <f t="shared" si="9"/>
        <v>-36.9375</v>
      </c>
      <c r="Q14">
        <f t="shared" si="10"/>
        <v>-0.5625</v>
      </c>
      <c r="R14">
        <f>D14*0.985</f>
        <v>36.9375</v>
      </c>
      <c r="S14">
        <f>D14*0.015</f>
        <v>0.5625</v>
      </c>
      <c r="T14">
        <f>SUM(R$2:R14)</f>
        <v>209.3125</v>
      </c>
      <c r="U14">
        <f>SUM(S$2:S14)</f>
        <v>3.1875</v>
      </c>
      <c r="W14" s="9"/>
    </row>
    <row r="15" spans="1:23" x14ac:dyDescent="0.2">
      <c r="A15" t="s">
        <v>40</v>
      </c>
      <c r="C15">
        <f t="shared" si="0"/>
        <v>1.25</v>
      </c>
      <c r="D15">
        <v>0</v>
      </c>
      <c r="E15">
        <f>D14</f>
        <v>37.5</v>
      </c>
      <c r="F15">
        <v>0</v>
      </c>
      <c r="G15">
        <f t="shared" si="2"/>
        <v>0</v>
      </c>
      <c r="H15">
        <f t="shared" si="3"/>
        <v>0</v>
      </c>
      <c r="I15">
        <f t="shared" si="4"/>
        <v>-38.75</v>
      </c>
      <c r="J15">
        <f t="shared" si="5"/>
        <v>0</v>
      </c>
      <c r="K15">
        <f t="shared" si="6"/>
        <v>0</v>
      </c>
      <c r="L15">
        <v>0</v>
      </c>
      <c r="M15">
        <f t="shared" si="7"/>
        <v>0</v>
      </c>
      <c r="N15">
        <f t="shared" si="8"/>
        <v>0</v>
      </c>
      <c r="O15">
        <f t="shared" si="1"/>
        <v>-38.75</v>
      </c>
      <c r="P15">
        <f t="shared" si="9"/>
        <v>0</v>
      </c>
      <c r="Q15">
        <f t="shared" si="10"/>
        <v>0</v>
      </c>
      <c r="R15">
        <v>0</v>
      </c>
      <c r="S15">
        <v>0</v>
      </c>
      <c r="T15">
        <f>SUM(R$2:R15)</f>
        <v>209.3125</v>
      </c>
      <c r="U15">
        <f>SUM(S$2:S15)</f>
        <v>3.1875</v>
      </c>
    </row>
    <row r="16" spans="1:23" x14ac:dyDescent="0.2">
      <c r="A16" t="s">
        <v>41</v>
      </c>
      <c r="C16">
        <f t="shared" si="0"/>
        <v>1.25</v>
      </c>
      <c r="D16">
        <v>0</v>
      </c>
      <c r="E16">
        <v>0</v>
      </c>
      <c r="F16">
        <v>0</v>
      </c>
      <c r="G16">
        <f t="shared" si="2"/>
        <v>0</v>
      </c>
      <c r="H16">
        <f t="shared" si="3"/>
        <v>0</v>
      </c>
      <c r="I16">
        <f t="shared" si="4"/>
        <v>-1.25</v>
      </c>
      <c r="J16">
        <f t="shared" si="5"/>
        <v>0</v>
      </c>
      <c r="K16">
        <f t="shared" si="6"/>
        <v>0</v>
      </c>
      <c r="L16">
        <v>0</v>
      </c>
      <c r="M16">
        <f t="shared" si="7"/>
        <v>0</v>
      </c>
      <c r="N16">
        <f t="shared" si="8"/>
        <v>0</v>
      </c>
      <c r="O16">
        <f t="shared" si="1"/>
        <v>-1.25</v>
      </c>
      <c r="P16">
        <f t="shared" si="9"/>
        <v>0</v>
      </c>
      <c r="Q16">
        <f t="shared" si="10"/>
        <v>0</v>
      </c>
      <c r="R16">
        <v>0</v>
      </c>
      <c r="S16">
        <v>0</v>
      </c>
      <c r="T16">
        <f>SUM(R$2:R16)</f>
        <v>209.3125</v>
      </c>
      <c r="U16">
        <f>SUM(S$2:S16)</f>
        <v>3.1875</v>
      </c>
    </row>
    <row r="17" spans="1:23" x14ac:dyDescent="0.2">
      <c r="A17" t="s">
        <v>42</v>
      </c>
      <c r="C17">
        <f t="shared" si="0"/>
        <v>1.25</v>
      </c>
      <c r="D17">
        <v>0</v>
      </c>
      <c r="E17">
        <v>0</v>
      </c>
      <c r="F17">
        <v>0</v>
      </c>
      <c r="G17">
        <f t="shared" si="2"/>
        <v>0</v>
      </c>
      <c r="H17">
        <f t="shared" si="3"/>
        <v>0</v>
      </c>
      <c r="I17">
        <f t="shared" si="4"/>
        <v>-1.25</v>
      </c>
      <c r="J17">
        <f t="shared" si="5"/>
        <v>0</v>
      </c>
      <c r="K17">
        <f t="shared" si="6"/>
        <v>0</v>
      </c>
      <c r="L17">
        <v>0</v>
      </c>
      <c r="M17">
        <f t="shared" si="7"/>
        <v>0</v>
      </c>
      <c r="N17">
        <f t="shared" si="8"/>
        <v>0</v>
      </c>
      <c r="O17">
        <f t="shared" si="1"/>
        <v>-1.25</v>
      </c>
      <c r="P17">
        <f t="shared" si="9"/>
        <v>0</v>
      </c>
      <c r="Q17">
        <f t="shared" si="10"/>
        <v>0</v>
      </c>
      <c r="R17">
        <v>0</v>
      </c>
      <c r="S17">
        <v>0</v>
      </c>
      <c r="T17">
        <f>SUM(R$2:R17)</f>
        <v>209.3125</v>
      </c>
      <c r="U17">
        <f>SUM(S$2:S17)</f>
        <v>3.1875</v>
      </c>
    </row>
    <row r="18" spans="1:23" x14ac:dyDescent="0.2">
      <c r="A18" t="s">
        <v>43</v>
      </c>
      <c r="C18">
        <f t="shared" si="0"/>
        <v>1.25</v>
      </c>
      <c r="D18">
        <f>150/4</f>
        <v>37.5</v>
      </c>
      <c r="E18">
        <v>0</v>
      </c>
      <c r="F18">
        <v>0</v>
      </c>
      <c r="G18">
        <f t="shared" si="2"/>
        <v>0</v>
      </c>
      <c r="H18">
        <f t="shared" si="3"/>
        <v>0</v>
      </c>
      <c r="I18">
        <f t="shared" si="4"/>
        <v>-1.25</v>
      </c>
      <c r="J18">
        <f t="shared" si="5"/>
        <v>-36.9375</v>
      </c>
      <c r="K18">
        <f t="shared" si="6"/>
        <v>-0.5625</v>
      </c>
      <c r="L18">
        <v>0</v>
      </c>
      <c r="M18">
        <f t="shared" si="7"/>
        <v>0</v>
      </c>
      <c r="N18">
        <f t="shared" si="8"/>
        <v>0</v>
      </c>
      <c r="O18">
        <f t="shared" si="1"/>
        <v>-1.25</v>
      </c>
      <c r="P18">
        <f t="shared" si="9"/>
        <v>-36.9375</v>
      </c>
      <c r="Q18">
        <f t="shared" si="10"/>
        <v>-0.5625</v>
      </c>
      <c r="R18">
        <f>D18*0.985</f>
        <v>36.9375</v>
      </c>
      <c r="S18">
        <f>D18*0.015</f>
        <v>0.5625</v>
      </c>
      <c r="T18">
        <f>SUM(R$2:R18)</f>
        <v>246.25</v>
      </c>
      <c r="U18">
        <f>SUM(S$2:S18)</f>
        <v>3.75</v>
      </c>
      <c r="W18" s="9"/>
    </row>
    <row r="19" spans="1:23" x14ac:dyDescent="0.2">
      <c r="A19" t="s">
        <v>44</v>
      </c>
      <c r="C19">
        <f t="shared" si="0"/>
        <v>1.25</v>
      </c>
      <c r="D19">
        <v>0</v>
      </c>
      <c r="E19">
        <f>D18</f>
        <v>37.5</v>
      </c>
      <c r="F19">
        <v>0</v>
      </c>
      <c r="G19">
        <f t="shared" si="2"/>
        <v>0</v>
      </c>
      <c r="H19">
        <f t="shared" si="3"/>
        <v>0</v>
      </c>
      <c r="I19">
        <f t="shared" si="4"/>
        <v>-38.75</v>
      </c>
      <c r="J19">
        <f t="shared" si="5"/>
        <v>0</v>
      </c>
      <c r="K19">
        <f t="shared" si="6"/>
        <v>0</v>
      </c>
      <c r="L19">
        <v>0</v>
      </c>
      <c r="M19">
        <f t="shared" si="7"/>
        <v>0</v>
      </c>
      <c r="N19">
        <f t="shared" si="8"/>
        <v>0</v>
      </c>
      <c r="O19">
        <f t="shared" si="1"/>
        <v>-38.75</v>
      </c>
      <c r="P19">
        <f t="shared" si="9"/>
        <v>0</v>
      </c>
      <c r="Q19">
        <f t="shared" si="10"/>
        <v>0</v>
      </c>
      <c r="R19">
        <v>0</v>
      </c>
      <c r="S19">
        <v>0</v>
      </c>
      <c r="T19">
        <f>SUM(R$2:R19)</f>
        <v>246.25</v>
      </c>
      <c r="U19">
        <f>SUM(S$2:S19)</f>
        <v>3.75</v>
      </c>
    </row>
    <row r="20" spans="1:23" x14ac:dyDescent="0.2">
      <c r="A20" t="s">
        <v>45</v>
      </c>
      <c r="C20">
        <f t="shared" si="0"/>
        <v>1.25</v>
      </c>
      <c r="D20">
        <v>0</v>
      </c>
      <c r="E20">
        <v>0</v>
      </c>
      <c r="F20">
        <v>0</v>
      </c>
      <c r="G20">
        <f t="shared" si="2"/>
        <v>0</v>
      </c>
      <c r="H20">
        <f t="shared" si="3"/>
        <v>0</v>
      </c>
      <c r="I20">
        <f t="shared" si="4"/>
        <v>-1.25</v>
      </c>
      <c r="J20">
        <f t="shared" si="5"/>
        <v>0</v>
      </c>
      <c r="K20">
        <f t="shared" si="6"/>
        <v>0</v>
      </c>
      <c r="L20">
        <v>0</v>
      </c>
      <c r="M20">
        <f t="shared" si="7"/>
        <v>0</v>
      </c>
      <c r="N20">
        <f t="shared" si="8"/>
        <v>0</v>
      </c>
      <c r="O20">
        <f t="shared" si="1"/>
        <v>-1.25</v>
      </c>
      <c r="P20">
        <f t="shared" si="9"/>
        <v>0</v>
      </c>
      <c r="Q20">
        <f t="shared" si="10"/>
        <v>0</v>
      </c>
      <c r="R20">
        <v>0</v>
      </c>
      <c r="S20">
        <v>0</v>
      </c>
      <c r="T20">
        <f>SUM(R$2:R20)</f>
        <v>246.25</v>
      </c>
      <c r="U20">
        <f>SUM(S$2:S20)</f>
        <v>3.75</v>
      </c>
    </row>
    <row r="21" spans="1:23" x14ac:dyDescent="0.2">
      <c r="A21" t="s">
        <v>46</v>
      </c>
      <c r="C21">
        <f t="shared" si="0"/>
        <v>1.25</v>
      </c>
      <c r="D21">
        <v>0</v>
      </c>
      <c r="E21">
        <v>0</v>
      </c>
      <c r="F21">
        <v>0</v>
      </c>
      <c r="G21">
        <f t="shared" si="2"/>
        <v>0</v>
      </c>
      <c r="H21">
        <f t="shared" si="3"/>
        <v>0</v>
      </c>
      <c r="I21">
        <f t="shared" si="4"/>
        <v>-1.25</v>
      </c>
      <c r="J21">
        <f t="shared" si="5"/>
        <v>0</v>
      </c>
      <c r="K21">
        <f t="shared" si="6"/>
        <v>0</v>
      </c>
      <c r="L21">
        <v>0</v>
      </c>
      <c r="M21">
        <f t="shared" si="7"/>
        <v>0</v>
      </c>
      <c r="N21">
        <f t="shared" si="8"/>
        <v>0</v>
      </c>
      <c r="O21">
        <f t="shared" si="1"/>
        <v>-1.25</v>
      </c>
      <c r="P21">
        <f t="shared" si="9"/>
        <v>0</v>
      </c>
      <c r="Q21">
        <f t="shared" si="10"/>
        <v>0</v>
      </c>
      <c r="R21">
        <v>0</v>
      </c>
      <c r="S21">
        <v>0</v>
      </c>
      <c r="T21">
        <f>SUM(R$2:R21)</f>
        <v>246.25</v>
      </c>
      <c r="U21">
        <f>SUM(S$2:S21)</f>
        <v>3.75</v>
      </c>
    </row>
    <row r="22" spans="1:23" x14ac:dyDescent="0.2">
      <c r="A22" t="s">
        <v>47</v>
      </c>
      <c r="C22">
        <f t="shared" ref="C22:C41" si="11">(((37.5) / 3) / 5) /4</f>
        <v>0.625</v>
      </c>
      <c r="D22">
        <v>0</v>
      </c>
      <c r="E22">
        <v>0</v>
      </c>
      <c r="F22">
        <v>0</v>
      </c>
      <c r="G22">
        <f t="shared" si="2"/>
        <v>0</v>
      </c>
      <c r="H22">
        <f t="shared" si="3"/>
        <v>0</v>
      </c>
      <c r="I22">
        <f t="shared" si="4"/>
        <v>-0.625</v>
      </c>
      <c r="J22">
        <f t="shared" si="5"/>
        <v>0</v>
      </c>
      <c r="K22">
        <f t="shared" si="6"/>
        <v>0</v>
      </c>
      <c r="L22">
        <v>0</v>
      </c>
      <c r="M22">
        <f t="shared" si="7"/>
        <v>0</v>
      </c>
      <c r="N22">
        <f t="shared" si="8"/>
        <v>0</v>
      </c>
      <c r="O22">
        <f t="shared" si="1"/>
        <v>-0.625</v>
      </c>
      <c r="P22">
        <f t="shared" si="9"/>
        <v>0</v>
      </c>
      <c r="Q22">
        <f t="shared" si="10"/>
        <v>0</v>
      </c>
      <c r="R22">
        <v>0</v>
      </c>
      <c r="S22">
        <v>0</v>
      </c>
      <c r="T22">
        <f>SUM(R$2:R22)</f>
        <v>246.25</v>
      </c>
      <c r="U22">
        <f>SUM(S$2:S22)</f>
        <v>3.75</v>
      </c>
      <c r="W22" s="9"/>
    </row>
    <row r="23" spans="1:23" x14ac:dyDescent="0.2">
      <c r="A23" t="s">
        <v>48</v>
      </c>
      <c r="C23">
        <f t="shared" si="11"/>
        <v>0.625</v>
      </c>
      <c r="D23">
        <v>0</v>
      </c>
      <c r="E23">
        <v>0</v>
      </c>
      <c r="F23">
        <v>0</v>
      </c>
      <c r="G23">
        <f t="shared" si="2"/>
        <v>0</v>
      </c>
      <c r="H23">
        <f t="shared" si="3"/>
        <v>0</v>
      </c>
      <c r="I23">
        <f t="shared" si="4"/>
        <v>-0.625</v>
      </c>
      <c r="J23">
        <f t="shared" si="5"/>
        <v>0</v>
      </c>
      <c r="K23">
        <f t="shared" si="6"/>
        <v>0</v>
      </c>
      <c r="L23">
        <v>0</v>
      </c>
      <c r="M23">
        <f t="shared" si="7"/>
        <v>0</v>
      </c>
      <c r="N23">
        <f t="shared" si="8"/>
        <v>0</v>
      </c>
      <c r="O23">
        <f t="shared" si="1"/>
        <v>-0.625</v>
      </c>
      <c r="P23">
        <f t="shared" si="9"/>
        <v>0</v>
      </c>
      <c r="Q23">
        <f t="shared" si="10"/>
        <v>0</v>
      </c>
      <c r="R23">
        <v>0</v>
      </c>
      <c r="S23">
        <v>0</v>
      </c>
      <c r="T23">
        <f>SUM(R$2:R23)</f>
        <v>246.25</v>
      </c>
      <c r="U23">
        <f>SUM(S$2:S23)</f>
        <v>3.75</v>
      </c>
    </row>
    <row r="24" spans="1:23" x14ac:dyDescent="0.2">
      <c r="A24" t="s">
        <v>49</v>
      </c>
      <c r="C24">
        <f t="shared" si="11"/>
        <v>0.625</v>
      </c>
      <c r="D24">
        <v>0</v>
      </c>
      <c r="E24">
        <v>0</v>
      </c>
      <c r="F24">
        <v>0</v>
      </c>
      <c r="G24">
        <f t="shared" si="2"/>
        <v>0</v>
      </c>
      <c r="H24">
        <f t="shared" si="3"/>
        <v>0</v>
      </c>
      <c r="I24">
        <f t="shared" si="4"/>
        <v>-0.625</v>
      </c>
      <c r="J24">
        <f t="shared" si="5"/>
        <v>0</v>
      </c>
      <c r="K24">
        <f t="shared" si="6"/>
        <v>0</v>
      </c>
      <c r="L24">
        <v>0</v>
      </c>
      <c r="M24">
        <f t="shared" si="7"/>
        <v>0</v>
      </c>
      <c r="N24">
        <f t="shared" si="8"/>
        <v>0</v>
      </c>
      <c r="O24">
        <f t="shared" si="1"/>
        <v>-0.625</v>
      </c>
      <c r="P24">
        <f t="shared" si="9"/>
        <v>0</v>
      </c>
      <c r="Q24">
        <f t="shared" si="10"/>
        <v>0</v>
      </c>
      <c r="R24">
        <v>0</v>
      </c>
      <c r="S24">
        <v>0</v>
      </c>
      <c r="T24">
        <f>SUM(R$2:R24)</f>
        <v>246.25</v>
      </c>
      <c r="U24">
        <f>SUM(S$2:S24)</f>
        <v>3.75</v>
      </c>
    </row>
    <row r="25" spans="1:23" x14ac:dyDescent="0.2">
      <c r="A25" t="s">
        <v>50</v>
      </c>
      <c r="C25">
        <f t="shared" si="11"/>
        <v>0.625</v>
      </c>
      <c r="D25">
        <v>0</v>
      </c>
      <c r="E25">
        <v>0</v>
      </c>
      <c r="F25">
        <v>50.75</v>
      </c>
      <c r="G25">
        <f t="shared" si="2"/>
        <v>40.6</v>
      </c>
      <c r="H25">
        <f t="shared" si="3"/>
        <v>10.15</v>
      </c>
      <c r="I25">
        <f t="shared" si="4"/>
        <v>50.125</v>
      </c>
      <c r="J25">
        <f t="shared" si="5"/>
        <v>40.6</v>
      </c>
      <c r="K25">
        <f t="shared" si="6"/>
        <v>10.15</v>
      </c>
      <c r="L25">
        <v>20.85</v>
      </c>
      <c r="M25">
        <f t="shared" si="7"/>
        <v>16.680000000000003</v>
      </c>
      <c r="N25">
        <f t="shared" si="8"/>
        <v>4.1700000000000008</v>
      </c>
      <c r="O25">
        <f t="shared" si="1"/>
        <v>20.225000000000001</v>
      </c>
      <c r="P25">
        <f t="shared" si="9"/>
        <v>16.680000000000003</v>
      </c>
      <c r="Q25">
        <f t="shared" si="10"/>
        <v>4.1700000000000008</v>
      </c>
      <c r="R25">
        <v>0</v>
      </c>
      <c r="S25">
        <v>0</v>
      </c>
      <c r="T25">
        <f>SUM(R$2:R25)</f>
        <v>246.25</v>
      </c>
      <c r="U25">
        <f>SUM(S$2:S25)</f>
        <v>3.75</v>
      </c>
    </row>
    <row r="26" spans="1:23" x14ac:dyDescent="0.2">
      <c r="A26" t="s">
        <v>51</v>
      </c>
      <c r="C26">
        <f t="shared" si="11"/>
        <v>0.625</v>
      </c>
      <c r="D26">
        <v>0</v>
      </c>
      <c r="E26">
        <v>0</v>
      </c>
      <c r="F26">
        <v>0</v>
      </c>
      <c r="G26">
        <f t="shared" si="2"/>
        <v>0</v>
      </c>
      <c r="H26">
        <f t="shared" si="3"/>
        <v>0</v>
      </c>
      <c r="I26">
        <f t="shared" si="4"/>
        <v>-0.625</v>
      </c>
      <c r="J26">
        <f t="shared" si="5"/>
        <v>0</v>
      </c>
      <c r="K26">
        <f t="shared" si="6"/>
        <v>0</v>
      </c>
      <c r="L26">
        <v>0</v>
      </c>
      <c r="M26">
        <f t="shared" si="7"/>
        <v>0</v>
      </c>
      <c r="N26">
        <f t="shared" si="8"/>
        <v>0</v>
      </c>
      <c r="O26">
        <f t="shared" si="1"/>
        <v>-0.625</v>
      </c>
      <c r="P26">
        <f t="shared" si="9"/>
        <v>0</v>
      </c>
      <c r="Q26">
        <f t="shared" si="10"/>
        <v>0</v>
      </c>
      <c r="R26">
        <v>0</v>
      </c>
      <c r="S26">
        <v>0</v>
      </c>
      <c r="T26">
        <f>SUM(R$2:R26)</f>
        <v>246.25</v>
      </c>
      <c r="U26">
        <f>SUM(S$2:S26)</f>
        <v>3.75</v>
      </c>
      <c r="W26" s="9"/>
    </row>
    <row r="27" spans="1:23" x14ac:dyDescent="0.2">
      <c r="A27" t="s">
        <v>52</v>
      </c>
      <c r="C27">
        <f t="shared" si="11"/>
        <v>0.625</v>
      </c>
      <c r="D27">
        <v>0</v>
      </c>
      <c r="E27">
        <v>0</v>
      </c>
      <c r="F27">
        <v>0</v>
      </c>
      <c r="G27">
        <f t="shared" si="2"/>
        <v>0</v>
      </c>
      <c r="H27">
        <f t="shared" si="3"/>
        <v>0</v>
      </c>
      <c r="I27">
        <f t="shared" si="4"/>
        <v>-0.625</v>
      </c>
      <c r="J27">
        <f t="shared" si="5"/>
        <v>0</v>
      </c>
      <c r="K27">
        <f t="shared" si="6"/>
        <v>0</v>
      </c>
      <c r="L27">
        <v>0</v>
      </c>
      <c r="M27">
        <f t="shared" si="7"/>
        <v>0</v>
      </c>
      <c r="N27">
        <f t="shared" si="8"/>
        <v>0</v>
      </c>
      <c r="O27">
        <f t="shared" si="1"/>
        <v>-0.625</v>
      </c>
      <c r="P27">
        <f t="shared" si="9"/>
        <v>0</v>
      </c>
      <c r="Q27">
        <f t="shared" si="10"/>
        <v>0</v>
      </c>
      <c r="R27">
        <v>0</v>
      </c>
      <c r="S27">
        <v>0</v>
      </c>
      <c r="T27">
        <f>SUM(R$2:R27)</f>
        <v>246.25</v>
      </c>
      <c r="U27">
        <f>SUM(S$2:S27)</f>
        <v>3.75</v>
      </c>
    </row>
    <row r="28" spans="1:23" x14ac:dyDescent="0.2">
      <c r="A28" t="s">
        <v>53</v>
      </c>
      <c r="C28">
        <f t="shared" si="11"/>
        <v>0.625</v>
      </c>
      <c r="D28">
        <v>0</v>
      </c>
      <c r="E28">
        <v>0</v>
      </c>
      <c r="F28">
        <v>0</v>
      </c>
      <c r="G28">
        <f t="shared" si="2"/>
        <v>0</v>
      </c>
      <c r="H28">
        <f t="shared" si="3"/>
        <v>0</v>
      </c>
      <c r="I28">
        <f t="shared" si="4"/>
        <v>-0.625</v>
      </c>
      <c r="J28">
        <f t="shared" si="5"/>
        <v>0</v>
      </c>
      <c r="K28">
        <f t="shared" si="6"/>
        <v>0</v>
      </c>
      <c r="L28">
        <v>0</v>
      </c>
      <c r="M28">
        <f t="shared" si="7"/>
        <v>0</v>
      </c>
      <c r="N28">
        <f t="shared" si="8"/>
        <v>0</v>
      </c>
      <c r="O28">
        <f t="shared" si="1"/>
        <v>-0.625</v>
      </c>
      <c r="P28">
        <f t="shared" si="9"/>
        <v>0</v>
      </c>
      <c r="Q28">
        <f t="shared" si="10"/>
        <v>0</v>
      </c>
      <c r="R28">
        <v>0</v>
      </c>
      <c r="S28">
        <v>0</v>
      </c>
      <c r="T28">
        <f>SUM(R$2:R28)</f>
        <v>246.25</v>
      </c>
      <c r="U28">
        <f>SUM(S$2:S28)</f>
        <v>3.75</v>
      </c>
    </row>
    <row r="29" spans="1:23" x14ac:dyDescent="0.2">
      <c r="A29" t="s">
        <v>54</v>
      </c>
      <c r="C29">
        <f t="shared" si="11"/>
        <v>0.625</v>
      </c>
      <c r="D29">
        <v>0</v>
      </c>
      <c r="E29">
        <v>0</v>
      </c>
      <c r="F29">
        <v>70.5</v>
      </c>
      <c r="G29">
        <f t="shared" si="2"/>
        <v>56.400000000000006</v>
      </c>
      <c r="H29">
        <f t="shared" si="3"/>
        <v>14.100000000000001</v>
      </c>
      <c r="I29">
        <f t="shared" si="4"/>
        <v>69.875</v>
      </c>
      <c r="J29">
        <f t="shared" si="5"/>
        <v>56.400000000000006</v>
      </c>
      <c r="K29">
        <f t="shared" si="6"/>
        <v>14.100000000000001</v>
      </c>
      <c r="L29">
        <v>40.5</v>
      </c>
      <c r="M29">
        <f t="shared" si="7"/>
        <v>32.4</v>
      </c>
      <c r="N29">
        <f t="shared" si="8"/>
        <v>8.1</v>
      </c>
      <c r="O29">
        <f t="shared" si="1"/>
        <v>39.875</v>
      </c>
      <c r="P29">
        <f t="shared" si="9"/>
        <v>32.4</v>
      </c>
      <c r="Q29">
        <f t="shared" si="10"/>
        <v>8.1</v>
      </c>
      <c r="R29">
        <v>0</v>
      </c>
      <c r="S29">
        <v>0</v>
      </c>
      <c r="T29">
        <f>SUM(R$2:R29)</f>
        <v>246.25</v>
      </c>
      <c r="U29">
        <f>SUM(S$2:S29)</f>
        <v>3.75</v>
      </c>
    </row>
    <row r="30" spans="1:23" x14ac:dyDescent="0.2">
      <c r="A30" t="s">
        <v>55</v>
      </c>
      <c r="C30">
        <f t="shared" si="11"/>
        <v>0.625</v>
      </c>
      <c r="D30">
        <v>0</v>
      </c>
      <c r="E30">
        <v>0</v>
      </c>
      <c r="F30">
        <v>0</v>
      </c>
      <c r="G30">
        <f t="shared" si="2"/>
        <v>0</v>
      </c>
      <c r="H30">
        <f t="shared" si="3"/>
        <v>0</v>
      </c>
      <c r="I30">
        <f t="shared" si="4"/>
        <v>-0.625</v>
      </c>
      <c r="J30">
        <f t="shared" si="5"/>
        <v>0</v>
      </c>
      <c r="K30">
        <f t="shared" si="6"/>
        <v>0</v>
      </c>
      <c r="L30">
        <v>0</v>
      </c>
      <c r="M30">
        <f t="shared" si="7"/>
        <v>0</v>
      </c>
      <c r="N30">
        <f t="shared" si="8"/>
        <v>0</v>
      </c>
      <c r="O30">
        <f t="shared" si="1"/>
        <v>-0.625</v>
      </c>
      <c r="P30">
        <f t="shared" si="9"/>
        <v>0</v>
      </c>
      <c r="Q30">
        <f t="shared" si="10"/>
        <v>0</v>
      </c>
      <c r="R30">
        <v>0</v>
      </c>
      <c r="S30">
        <v>0</v>
      </c>
      <c r="T30">
        <f>SUM(R$2:R30)</f>
        <v>246.25</v>
      </c>
      <c r="U30">
        <f>SUM(S$2:S30)</f>
        <v>3.75</v>
      </c>
    </row>
    <row r="31" spans="1:23" x14ac:dyDescent="0.2">
      <c r="A31" t="s">
        <v>56</v>
      </c>
      <c r="C31">
        <f t="shared" si="11"/>
        <v>0.625</v>
      </c>
      <c r="D31">
        <v>0</v>
      </c>
      <c r="E31">
        <v>0</v>
      </c>
      <c r="F31">
        <v>0</v>
      </c>
      <c r="G31">
        <f t="shared" si="2"/>
        <v>0</v>
      </c>
      <c r="H31">
        <f t="shared" si="3"/>
        <v>0</v>
      </c>
      <c r="I31">
        <f t="shared" si="4"/>
        <v>-0.625</v>
      </c>
      <c r="J31">
        <f t="shared" si="5"/>
        <v>0</v>
      </c>
      <c r="K31">
        <f t="shared" si="6"/>
        <v>0</v>
      </c>
      <c r="L31">
        <v>0</v>
      </c>
      <c r="M31">
        <f t="shared" si="7"/>
        <v>0</v>
      </c>
      <c r="N31">
        <f t="shared" si="8"/>
        <v>0</v>
      </c>
      <c r="O31">
        <f t="shared" si="1"/>
        <v>-0.625</v>
      </c>
      <c r="P31">
        <f t="shared" si="9"/>
        <v>0</v>
      </c>
      <c r="Q31">
        <f t="shared" si="10"/>
        <v>0</v>
      </c>
      <c r="R31">
        <v>0</v>
      </c>
      <c r="S31">
        <v>0</v>
      </c>
      <c r="T31">
        <f>SUM(R$2:R31)</f>
        <v>246.25</v>
      </c>
      <c r="U31">
        <f>SUM(S$2:S31)</f>
        <v>3.75</v>
      </c>
    </row>
    <row r="32" spans="1:23" x14ac:dyDescent="0.2">
      <c r="A32" t="s">
        <v>57</v>
      </c>
      <c r="C32">
        <f t="shared" si="11"/>
        <v>0.625</v>
      </c>
      <c r="D32">
        <v>0</v>
      </c>
      <c r="E32">
        <v>0</v>
      </c>
      <c r="F32">
        <v>0</v>
      </c>
      <c r="G32">
        <f t="shared" si="2"/>
        <v>0</v>
      </c>
      <c r="H32">
        <f t="shared" si="3"/>
        <v>0</v>
      </c>
      <c r="I32">
        <f t="shared" si="4"/>
        <v>-0.625</v>
      </c>
      <c r="J32">
        <f t="shared" si="5"/>
        <v>0</v>
      </c>
      <c r="K32">
        <f t="shared" si="6"/>
        <v>0</v>
      </c>
      <c r="L32">
        <v>0</v>
      </c>
      <c r="M32">
        <f t="shared" si="7"/>
        <v>0</v>
      </c>
      <c r="N32">
        <f t="shared" si="8"/>
        <v>0</v>
      </c>
      <c r="O32">
        <f t="shared" si="1"/>
        <v>-0.625</v>
      </c>
      <c r="P32">
        <f t="shared" si="9"/>
        <v>0</v>
      </c>
      <c r="Q32">
        <f t="shared" si="10"/>
        <v>0</v>
      </c>
      <c r="R32">
        <v>0</v>
      </c>
      <c r="S32">
        <v>0</v>
      </c>
      <c r="T32">
        <f>SUM(R$2:R32)</f>
        <v>246.25</v>
      </c>
      <c r="U32">
        <f>SUM(S$2:S32)</f>
        <v>3.75</v>
      </c>
    </row>
    <row r="33" spans="1:21" x14ac:dyDescent="0.2">
      <c r="A33" t="s">
        <v>58</v>
      </c>
      <c r="C33">
        <f t="shared" si="11"/>
        <v>0.625</v>
      </c>
      <c r="D33">
        <v>0</v>
      </c>
      <c r="E33">
        <v>0</v>
      </c>
      <c r="F33">
        <v>94.5</v>
      </c>
      <c r="G33">
        <f t="shared" si="2"/>
        <v>75.600000000000009</v>
      </c>
      <c r="H33">
        <f t="shared" si="3"/>
        <v>18.900000000000002</v>
      </c>
      <c r="I33">
        <f t="shared" si="4"/>
        <v>93.875</v>
      </c>
      <c r="J33">
        <f t="shared" si="5"/>
        <v>75.600000000000009</v>
      </c>
      <c r="K33">
        <f t="shared" si="6"/>
        <v>18.900000000000002</v>
      </c>
      <c r="L33">
        <v>80.5</v>
      </c>
      <c r="M33">
        <f t="shared" si="7"/>
        <v>64.400000000000006</v>
      </c>
      <c r="N33">
        <f t="shared" si="8"/>
        <v>16.100000000000001</v>
      </c>
      <c r="O33">
        <f t="shared" si="1"/>
        <v>79.875</v>
      </c>
      <c r="P33">
        <f t="shared" si="9"/>
        <v>64.400000000000006</v>
      </c>
      <c r="Q33">
        <f t="shared" si="10"/>
        <v>16.100000000000001</v>
      </c>
      <c r="R33">
        <v>0</v>
      </c>
      <c r="S33">
        <v>0</v>
      </c>
      <c r="T33">
        <f>SUM(R$2:R33)</f>
        <v>246.25</v>
      </c>
      <c r="U33">
        <f>SUM(S$2:S33)</f>
        <v>3.75</v>
      </c>
    </row>
    <row r="34" spans="1:21" x14ac:dyDescent="0.2">
      <c r="A34" t="s">
        <v>59</v>
      </c>
      <c r="C34">
        <f t="shared" si="11"/>
        <v>0.625</v>
      </c>
      <c r="D34">
        <v>0</v>
      </c>
      <c r="E34">
        <v>0</v>
      </c>
      <c r="F34">
        <v>0</v>
      </c>
      <c r="G34">
        <f t="shared" si="2"/>
        <v>0</v>
      </c>
      <c r="H34">
        <f t="shared" si="3"/>
        <v>0</v>
      </c>
      <c r="I34">
        <f t="shared" si="4"/>
        <v>-0.625</v>
      </c>
      <c r="J34">
        <f t="shared" si="5"/>
        <v>0</v>
      </c>
      <c r="K34">
        <f t="shared" si="6"/>
        <v>0</v>
      </c>
      <c r="L34">
        <v>0</v>
      </c>
      <c r="M34">
        <f t="shared" si="7"/>
        <v>0</v>
      </c>
      <c r="N34">
        <f t="shared" si="8"/>
        <v>0</v>
      </c>
      <c r="O34">
        <f t="shared" si="1"/>
        <v>-0.625</v>
      </c>
      <c r="P34">
        <f t="shared" si="9"/>
        <v>0</v>
      </c>
      <c r="Q34">
        <f t="shared" si="10"/>
        <v>0</v>
      </c>
      <c r="R34">
        <v>0</v>
      </c>
      <c r="S34">
        <v>0</v>
      </c>
      <c r="T34">
        <f>SUM(R$2:R34)</f>
        <v>246.25</v>
      </c>
      <c r="U34">
        <f>SUM(S$2:S34)</f>
        <v>3.75</v>
      </c>
    </row>
    <row r="35" spans="1:21" x14ac:dyDescent="0.2">
      <c r="A35" t="s">
        <v>60</v>
      </c>
      <c r="C35">
        <f t="shared" si="11"/>
        <v>0.625</v>
      </c>
      <c r="D35">
        <v>0</v>
      </c>
      <c r="E35">
        <v>0</v>
      </c>
      <c r="F35">
        <v>0</v>
      </c>
      <c r="G35">
        <f t="shared" si="2"/>
        <v>0</v>
      </c>
      <c r="H35">
        <f t="shared" si="3"/>
        <v>0</v>
      </c>
      <c r="I35">
        <f t="shared" si="4"/>
        <v>-0.625</v>
      </c>
      <c r="J35">
        <f t="shared" si="5"/>
        <v>0</v>
      </c>
      <c r="K35">
        <f t="shared" si="6"/>
        <v>0</v>
      </c>
      <c r="L35">
        <v>0</v>
      </c>
      <c r="M35">
        <f t="shared" si="7"/>
        <v>0</v>
      </c>
      <c r="N35">
        <f t="shared" si="8"/>
        <v>0</v>
      </c>
      <c r="O35">
        <f t="shared" si="1"/>
        <v>-0.625</v>
      </c>
      <c r="P35">
        <f t="shared" si="9"/>
        <v>0</v>
      </c>
      <c r="Q35">
        <f t="shared" si="10"/>
        <v>0</v>
      </c>
      <c r="R35">
        <v>0</v>
      </c>
      <c r="S35">
        <v>0</v>
      </c>
      <c r="T35">
        <f>SUM(R$2:R35)</f>
        <v>246.25</v>
      </c>
      <c r="U35">
        <f>SUM(S$2:S35)</f>
        <v>3.75</v>
      </c>
    </row>
    <row r="36" spans="1:21" x14ac:dyDescent="0.2">
      <c r="A36" t="s">
        <v>61</v>
      </c>
      <c r="C36">
        <f t="shared" si="11"/>
        <v>0.625</v>
      </c>
      <c r="D36">
        <v>0</v>
      </c>
      <c r="E36">
        <v>0</v>
      </c>
      <c r="F36">
        <v>0</v>
      </c>
      <c r="G36">
        <f t="shared" si="2"/>
        <v>0</v>
      </c>
      <c r="H36">
        <f t="shared" si="3"/>
        <v>0</v>
      </c>
      <c r="I36">
        <f t="shared" si="4"/>
        <v>-0.625</v>
      </c>
      <c r="J36">
        <f t="shared" si="5"/>
        <v>0</v>
      </c>
      <c r="K36">
        <f t="shared" si="6"/>
        <v>0</v>
      </c>
      <c r="L36">
        <v>0</v>
      </c>
      <c r="M36">
        <f t="shared" si="7"/>
        <v>0</v>
      </c>
      <c r="N36">
        <f t="shared" si="8"/>
        <v>0</v>
      </c>
      <c r="O36">
        <f t="shared" si="1"/>
        <v>-0.625</v>
      </c>
      <c r="P36">
        <f t="shared" si="9"/>
        <v>0</v>
      </c>
      <c r="Q36">
        <f t="shared" si="10"/>
        <v>0</v>
      </c>
      <c r="R36">
        <v>0</v>
      </c>
      <c r="S36">
        <v>0</v>
      </c>
      <c r="T36">
        <f>SUM(R$2:R36)</f>
        <v>246.25</v>
      </c>
      <c r="U36">
        <f>SUM(S$2:S36)</f>
        <v>3.75</v>
      </c>
    </row>
    <row r="37" spans="1:21" x14ac:dyDescent="0.2">
      <c r="A37" t="s">
        <v>62</v>
      </c>
      <c r="C37">
        <f t="shared" si="11"/>
        <v>0.625</v>
      </c>
      <c r="D37">
        <v>0</v>
      </c>
      <c r="E37">
        <v>0</v>
      </c>
      <c r="F37">
        <v>350</v>
      </c>
      <c r="G37">
        <f t="shared" si="2"/>
        <v>280</v>
      </c>
      <c r="H37">
        <f t="shared" si="3"/>
        <v>70</v>
      </c>
      <c r="I37">
        <f t="shared" si="4"/>
        <v>349.375</v>
      </c>
      <c r="J37">
        <f t="shared" si="5"/>
        <v>280</v>
      </c>
      <c r="K37">
        <f t="shared" si="6"/>
        <v>70</v>
      </c>
      <c r="L37">
        <v>200</v>
      </c>
      <c r="M37">
        <f t="shared" si="7"/>
        <v>160</v>
      </c>
      <c r="N37">
        <f t="shared" si="8"/>
        <v>40</v>
      </c>
      <c r="O37">
        <f t="shared" si="1"/>
        <v>199.375</v>
      </c>
      <c r="P37">
        <f t="shared" si="9"/>
        <v>160</v>
      </c>
      <c r="Q37">
        <f t="shared" si="10"/>
        <v>40</v>
      </c>
      <c r="R37">
        <v>0</v>
      </c>
      <c r="S37">
        <v>0</v>
      </c>
      <c r="T37">
        <f>SUM(R$2:R37)</f>
        <v>246.25</v>
      </c>
      <c r="U37">
        <f>SUM(S$2:S37)</f>
        <v>3.75</v>
      </c>
    </row>
    <row r="38" spans="1:21" x14ac:dyDescent="0.2">
      <c r="A38" t="s">
        <v>129</v>
      </c>
      <c r="C38">
        <f t="shared" si="11"/>
        <v>0.625</v>
      </c>
      <c r="D38">
        <v>0</v>
      </c>
      <c r="E38">
        <v>0</v>
      </c>
      <c r="F38">
        <v>0</v>
      </c>
      <c r="G38">
        <f t="shared" si="2"/>
        <v>0</v>
      </c>
      <c r="H38">
        <f t="shared" si="3"/>
        <v>0</v>
      </c>
      <c r="I38">
        <f t="shared" si="4"/>
        <v>-0.625</v>
      </c>
      <c r="J38">
        <f t="shared" si="5"/>
        <v>0</v>
      </c>
      <c r="K38">
        <f t="shared" si="6"/>
        <v>0</v>
      </c>
      <c r="L38">
        <v>0</v>
      </c>
      <c r="M38">
        <f t="shared" si="7"/>
        <v>0</v>
      </c>
      <c r="N38">
        <f t="shared" si="8"/>
        <v>0</v>
      </c>
      <c r="O38">
        <f t="shared" si="1"/>
        <v>-0.625</v>
      </c>
      <c r="P38">
        <f t="shared" si="9"/>
        <v>0</v>
      </c>
      <c r="Q38">
        <f t="shared" si="10"/>
        <v>0</v>
      </c>
      <c r="R38">
        <v>0</v>
      </c>
      <c r="S38">
        <v>0</v>
      </c>
      <c r="T38">
        <f>SUM(R$2:R38)</f>
        <v>246.25</v>
      </c>
      <c r="U38">
        <f>SUM(S$2:S38)</f>
        <v>3.75</v>
      </c>
    </row>
    <row r="39" spans="1:21" x14ac:dyDescent="0.2">
      <c r="A39" t="s">
        <v>130</v>
      </c>
      <c r="C39">
        <f t="shared" si="11"/>
        <v>0.625</v>
      </c>
      <c r="D39">
        <v>0</v>
      </c>
      <c r="E39">
        <v>0</v>
      </c>
      <c r="F39">
        <v>0</v>
      </c>
      <c r="G39">
        <f t="shared" si="2"/>
        <v>0</v>
      </c>
      <c r="H39">
        <f t="shared" si="3"/>
        <v>0</v>
      </c>
      <c r="I39">
        <f t="shared" si="4"/>
        <v>-0.625</v>
      </c>
      <c r="J39">
        <f t="shared" si="5"/>
        <v>0</v>
      </c>
      <c r="K39">
        <f t="shared" si="6"/>
        <v>0</v>
      </c>
      <c r="L39">
        <v>0</v>
      </c>
      <c r="M39">
        <f t="shared" si="7"/>
        <v>0</v>
      </c>
      <c r="N39">
        <f t="shared" si="8"/>
        <v>0</v>
      </c>
      <c r="O39">
        <f t="shared" si="1"/>
        <v>-0.625</v>
      </c>
      <c r="P39">
        <f t="shared" si="9"/>
        <v>0</v>
      </c>
      <c r="Q39">
        <f t="shared" si="10"/>
        <v>0</v>
      </c>
      <c r="R39">
        <v>0</v>
      </c>
      <c r="S39">
        <v>0</v>
      </c>
      <c r="T39">
        <f>SUM(R$2:R39)</f>
        <v>246.25</v>
      </c>
      <c r="U39">
        <f>SUM(S$2:S39)</f>
        <v>3.75</v>
      </c>
    </row>
    <row r="40" spans="1:21" x14ac:dyDescent="0.2">
      <c r="A40" t="s">
        <v>131</v>
      </c>
      <c r="C40">
        <f t="shared" si="11"/>
        <v>0.625</v>
      </c>
      <c r="D40">
        <v>0</v>
      </c>
      <c r="E40">
        <v>0</v>
      </c>
      <c r="F40">
        <v>0</v>
      </c>
      <c r="G40">
        <f t="shared" si="2"/>
        <v>0</v>
      </c>
      <c r="H40">
        <f t="shared" si="3"/>
        <v>0</v>
      </c>
      <c r="I40">
        <f t="shared" si="4"/>
        <v>-0.625</v>
      </c>
      <c r="J40">
        <f t="shared" si="5"/>
        <v>0</v>
      </c>
      <c r="K40">
        <f t="shared" si="6"/>
        <v>0</v>
      </c>
      <c r="L40">
        <v>0</v>
      </c>
      <c r="M40">
        <f t="shared" si="7"/>
        <v>0</v>
      </c>
      <c r="N40">
        <f t="shared" si="8"/>
        <v>0</v>
      </c>
      <c r="O40">
        <f t="shared" si="1"/>
        <v>-0.625</v>
      </c>
      <c r="P40">
        <f t="shared" si="9"/>
        <v>0</v>
      </c>
      <c r="Q40">
        <f t="shared" si="10"/>
        <v>0</v>
      </c>
      <c r="R40">
        <v>0</v>
      </c>
      <c r="S40">
        <v>0</v>
      </c>
      <c r="T40">
        <f>SUM(R$2:R40)</f>
        <v>246.25</v>
      </c>
      <c r="U40">
        <f>SUM(S$2:S40)</f>
        <v>3.75</v>
      </c>
    </row>
    <row r="41" spans="1:21" x14ac:dyDescent="0.2">
      <c r="A41" t="s">
        <v>132</v>
      </c>
      <c r="C41">
        <f t="shared" si="11"/>
        <v>0.625</v>
      </c>
      <c r="D41">
        <v>0</v>
      </c>
      <c r="E41">
        <v>0</v>
      </c>
      <c r="F41">
        <v>557.70000000000005</v>
      </c>
      <c r="G41">
        <f t="shared" si="2"/>
        <v>446.16000000000008</v>
      </c>
      <c r="H41">
        <f t="shared" si="3"/>
        <v>111.54000000000002</v>
      </c>
      <c r="I41">
        <f t="shared" si="4"/>
        <v>557.07500000000005</v>
      </c>
      <c r="J41">
        <f t="shared" si="5"/>
        <v>446.16000000000008</v>
      </c>
      <c r="K41">
        <f t="shared" si="6"/>
        <v>111.54000000000002</v>
      </c>
      <c r="L41">
        <v>200</v>
      </c>
      <c r="M41">
        <v>475.62</v>
      </c>
      <c r="N41">
        <f t="shared" si="8"/>
        <v>40</v>
      </c>
      <c r="O41">
        <f t="shared" si="1"/>
        <v>199.375</v>
      </c>
      <c r="P41">
        <f t="shared" si="9"/>
        <v>475.62</v>
      </c>
      <c r="Q41">
        <f t="shared" si="10"/>
        <v>40</v>
      </c>
      <c r="R41">
        <v>0</v>
      </c>
      <c r="S41">
        <v>0</v>
      </c>
      <c r="T41">
        <f>SUM(R$2:R41)</f>
        <v>246.25</v>
      </c>
      <c r="U41">
        <f>SUM(S$2:S41)</f>
        <v>3.75</v>
      </c>
    </row>
    <row r="42" spans="1:21" x14ac:dyDescent="0.2">
      <c r="A42" t="s">
        <v>133</v>
      </c>
    </row>
    <row r="43" spans="1:21" x14ac:dyDescent="0.2">
      <c r="A43" t="s">
        <v>134</v>
      </c>
      <c r="C43">
        <f t="shared" ref="C43:H43" si="12">SUM(C2:C41)</f>
        <v>37.5</v>
      </c>
      <c r="D43">
        <f t="shared" si="12"/>
        <v>250</v>
      </c>
      <c r="E43">
        <f t="shared" si="12"/>
        <v>212.5</v>
      </c>
      <c r="F43">
        <f t="shared" si="12"/>
        <v>1123.45</v>
      </c>
      <c r="G43">
        <f t="shared" si="12"/>
        <v>898.7600000000001</v>
      </c>
      <c r="H43">
        <f t="shared" si="12"/>
        <v>224.69000000000003</v>
      </c>
      <c r="L43">
        <f>SUM(L22:L41)</f>
        <v>541.85</v>
      </c>
      <c r="M43">
        <f>SUM(M2:M41)</f>
        <v>749.1</v>
      </c>
      <c r="R43">
        <f>SUM(R2:R41)</f>
        <v>246.25</v>
      </c>
      <c r="S43">
        <f>SUM(S2:S41)</f>
        <v>3.75</v>
      </c>
    </row>
    <row r="44" spans="1:21" x14ac:dyDescent="0.2">
      <c r="A44" t="s">
        <v>135</v>
      </c>
    </row>
    <row r="45" spans="1:21" x14ac:dyDescent="0.2">
      <c r="A45" t="s">
        <v>136</v>
      </c>
    </row>
    <row r="47" spans="1:21" x14ac:dyDescent="0.2">
      <c r="F47" s="16"/>
    </row>
    <row r="48" spans="1:21" x14ac:dyDescent="0.2">
      <c r="F48" s="37"/>
    </row>
    <row r="49" spans="6:6" x14ac:dyDescent="0.2">
      <c r="F49" s="16"/>
    </row>
    <row r="50" spans="6:6" x14ac:dyDescent="0.2">
      <c r="F50" s="16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45"/>
  <sheetViews>
    <sheetView topLeftCell="A37" zoomScale="177" workbookViewId="0">
      <selection activeCell="C54" sqref="C54"/>
    </sheetView>
  </sheetViews>
  <sheetFormatPr baseColWidth="10" defaultColWidth="8.83203125" defaultRowHeight="15" x14ac:dyDescent="0.2"/>
  <cols>
    <col min="2" max="2" width="16.83203125" customWidth="1"/>
    <col min="3" max="3" width="24.83203125" customWidth="1"/>
  </cols>
  <sheetData>
    <row r="1" spans="1:6" x14ac:dyDescent="0.2">
      <c r="A1" s="10" t="s">
        <v>18</v>
      </c>
      <c r="B1" s="10" t="s">
        <v>63</v>
      </c>
      <c r="C1" s="10" t="s">
        <v>128</v>
      </c>
      <c r="D1" s="10" t="s">
        <v>64</v>
      </c>
      <c r="E1" s="10" t="s">
        <v>65</v>
      </c>
      <c r="F1" s="10" t="s">
        <v>66</v>
      </c>
    </row>
    <row r="2" spans="1:6" x14ac:dyDescent="0.2">
      <c r="A2" t="s">
        <v>27</v>
      </c>
      <c r="B2">
        <f>'NAV Calculation'!D2</f>
        <v>100</v>
      </c>
      <c r="C2">
        <f>'NAV Calculation'!O2</f>
        <v>-1.25</v>
      </c>
      <c r="D2">
        <f>C2/B2</f>
        <v>-1.2500000000000001E-2</v>
      </c>
      <c r="E2">
        <f>'NAV Calculation'!L2/Metrics!B2</f>
        <v>0</v>
      </c>
      <c r="F2">
        <f>D2+E2</f>
        <v>-1.2500000000000001E-2</v>
      </c>
    </row>
    <row r="3" spans="1:6" x14ac:dyDescent="0.2">
      <c r="A3" t="s">
        <v>28</v>
      </c>
      <c r="B3">
        <f>SUM('NAV Calculation'!$D$2:'NAV Calculation'!D3)</f>
        <v>100</v>
      </c>
      <c r="C3">
        <f>SUM('NAV Calculation'!$O$2:'NAV Calculation'!O3)</f>
        <v>-65</v>
      </c>
      <c r="D3">
        <f t="shared" ref="D3:D45" si="0">C3/B3</f>
        <v>-0.65</v>
      </c>
      <c r="E3">
        <f>'NAV Calculation'!L3/Metrics!B3</f>
        <v>0</v>
      </c>
      <c r="F3">
        <f t="shared" ref="F3:F45" si="1">D3+E3</f>
        <v>-0.65</v>
      </c>
    </row>
    <row r="4" spans="1:6" x14ac:dyDescent="0.2">
      <c r="A4" t="s">
        <v>29</v>
      </c>
      <c r="B4">
        <f>SUM('NAV Calculation'!$D$2:'NAV Calculation'!D4)</f>
        <v>100</v>
      </c>
      <c r="C4">
        <f>SUM('NAV Calculation'!$O$2:'NAV Calculation'!O4)</f>
        <v>-66.25</v>
      </c>
      <c r="D4">
        <f t="shared" si="0"/>
        <v>-0.66249999999999998</v>
      </c>
      <c r="E4">
        <f>'NAV Calculation'!L4/Metrics!B4</f>
        <v>0</v>
      </c>
      <c r="F4">
        <f t="shared" si="1"/>
        <v>-0.66249999999999998</v>
      </c>
    </row>
    <row r="5" spans="1:6" x14ac:dyDescent="0.2">
      <c r="A5" t="s">
        <v>30</v>
      </c>
      <c r="B5">
        <f>SUM('NAV Calculation'!$D$2:'NAV Calculation'!D5)</f>
        <v>100</v>
      </c>
      <c r="C5">
        <f>SUM('NAV Calculation'!$O$2:'NAV Calculation'!O5)</f>
        <v>-67.5</v>
      </c>
      <c r="D5">
        <f t="shared" si="0"/>
        <v>-0.67500000000000004</v>
      </c>
      <c r="E5">
        <f>'NAV Calculation'!L5/Metrics!B5</f>
        <v>0</v>
      </c>
      <c r="F5">
        <f t="shared" si="1"/>
        <v>-0.67500000000000004</v>
      </c>
    </row>
    <row r="6" spans="1:6" x14ac:dyDescent="0.2">
      <c r="A6" t="s">
        <v>31</v>
      </c>
      <c r="B6">
        <f>SUM('NAV Calculation'!$D$2:'NAV Calculation'!D6)</f>
        <v>137.5</v>
      </c>
      <c r="C6">
        <f>SUM('NAV Calculation'!$O$2:'NAV Calculation'!O6)</f>
        <v>-68.75</v>
      </c>
      <c r="D6">
        <f t="shared" si="0"/>
        <v>-0.5</v>
      </c>
      <c r="E6">
        <f>'NAV Calculation'!L6/Metrics!B6</f>
        <v>0</v>
      </c>
      <c r="F6">
        <f t="shared" si="1"/>
        <v>-0.5</v>
      </c>
    </row>
    <row r="7" spans="1:6" x14ac:dyDescent="0.2">
      <c r="A7" t="s">
        <v>32</v>
      </c>
      <c r="B7">
        <f>SUM('NAV Calculation'!$D$2:'NAV Calculation'!D7)</f>
        <v>137.5</v>
      </c>
      <c r="C7">
        <f>SUM('NAV Calculation'!$O$2:'NAV Calculation'!O7)</f>
        <v>-107.5</v>
      </c>
      <c r="D7">
        <f t="shared" si="0"/>
        <v>-0.78181818181818186</v>
      </c>
      <c r="E7">
        <f>'NAV Calculation'!L7/Metrics!B7</f>
        <v>0</v>
      </c>
      <c r="F7">
        <f t="shared" si="1"/>
        <v>-0.78181818181818186</v>
      </c>
    </row>
    <row r="8" spans="1:6" x14ac:dyDescent="0.2">
      <c r="A8" t="s">
        <v>33</v>
      </c>
      <c r="B8">
        <f>SUM('NAV Calculation'!$D$2:'NAV Calculation'!D8)</f>
        <v>137.5</v>
      </c>
      <c r="C8">
        <f>SUM('NAV Calculation'!$O$2:'NAV Calculation'!O8)</f>
        <v>-108.75</v>
      </c>
      <c r="D8">
        <f t="shared" si="0"/>
        <v>-0.79090909090909089</v>
      </c>
      <c r="E8">
        <f>'NAV Calculation'!L8/Metrics!B8</f>
        <v>0</v>
      </c>
      <c r="F8">
        <f t="shared" si="1"/>
        <v>-0.79090909090909089</v>
      </c>
    </row>
    <row r="9" spans="1:6" x14ac:dyDescent="0.2">
      <c r="A9" t="s">
        <v>34</v>
      </c>
      <c r="B9">
        <f>SUM('NAV Calculation'!$D$2:'NAV Calculation'!D9)</f>
        <v>137.5</v>
      </c>
      <c r="C9">
        <f>SUM('NAV Calculation'!$O$2:'NAV Calculation'!O9)</f>
        <v>-110</v>
      </c>
      <c r="D9">
        <f t="shared" si="0"/>
        <v>-0.8</v>
      </c>
      <c r="E9">
        <f>'NAV Calculation'!L9/Metrics!B9</f>
        <v>0</v>
      </c>
      <c r="F9">
        <f t="shared" si="1"/>
        <v>-0.8</v>
      </c>
    </row>
    <row r="10" spans="1:6" x14ac:dyDescent="0.2">
      <c r="A10" t="s">
        <v>35</v>
      </c>
      <c r="B10">
        <f>SUM('NAV Calculation'!$D$2:'NAV Calculation'!D10)</f>
        <v>175</v>
      </c>
      <c r="C10">
        <f>SUM('NAV Calculation'!$O$2:'NAV Calculation'!O10)</f>
        <v>-111.25</v>
      </c>
      <c r="D10">
        <f t="shared" si="0"/>
        <v>-0.63571428571428568</v>
      </c>
      <c r="E10">
        <f>'NAV Calculation'!L10/Metrics!B10</f>
        <v>0</v>
      </c>
      <c r="F10">
        <f t="shared" si="1"/>
        <v>-0.63571428571428568</v>
      </c>
    </row>
    <row r="11" spans="1:6" x14ac:dyDescent="0.2">
      <c r="A11" t="s">
        <v>36</v>
      </c>
      <c r="B11">
        <f>SUM('NAV Calculation'!$D$2:'NAV Calculation'!D11)</f>
        <v>175</v>
      </c>
      <c r="C11">
        <f>SUM('NAV Calculation'!$O$2:'NAV Calculation'!O11)</f>
        <v>-150</v>
      </c>
      <c r="D11">
        <f t="shared" si="0"/>
        <v>-0.8571428571428571</v>
      </c>
      <c r="E11">
        <f>'NAV Calculation'!L11/Metrics!B11</f>
        <v>0</v>
      </c>
      <c r="F11">
        <f t="shared" si="1"/>
        <v>-0.8571428571428571</v>
      </c>
    </row>
    <row r="12" spans="1:6" x14ac:dyDescent="0.2">
      <c r="A12" t="s">
        <v>37</v>
      </c>
      <c r="B12">
        <f>SUM('NAV Calculation'!$D$2:'NAV Calculation'!D12)</f>
        <v>175</v>
      </c>
      <c r="C12">
        <f>SUM('NAV Calculation'!$O$2:'NAV Calculation'!O12)</f>
        <v>-151.25</v>
      </c>
      <c r="D12">
        <f t="shared" si="0"/>
        <v>-0.86428571428571432</v>
      </c>
      <c r="E12">
        <f>'NAV Calculation'!L12/Metrics!B12</f>
        <v>0</v>
      </c>
      <c r="F12">
        <f t="shared" si="1"/>
        <v>-0.86428571428571432</v>
      </c>
    </row>
    <row r="13" spans="1:6" x14ac:dyDescent="0.2">
      <c r="A13" t="s">
        <v>38</v>
      </c>
      <c r="B13">
        <f>SUM('NAV Calculation'!$D$2:'NAV Calculation'!D13)</f>
        <v>175</v>
      </c>
      <c r="C13">
        <f>SUM('NAV Calculation'!$O$2:'NAV Calculation'!O13)</f>
        <v>-152.5</v>
      </c>
      <c r="D13">
        <f t="shared" si="0"/>
        <v>-0.87142857142857144</v>
      </c>
      <c r="E13">
        <f>'NAV Calculation'!L13/Metrics!B13</f>
        <v>0</v>
      </c>
      <c r="F13">
        <f t="shared" si="1"/>
        <v>-0.87142857142857144</v>
      </c>
    </row>
    <row r="14" spans="1:6" x14ac:dyDescent="0.2">
      <c r="A14" t="s">
        <v>39</v>
      </c>
      <c r="B14">
        <f>SUM('NAV Calculation'!$D$2:'NAV Calculation'!D14)</f>
        <v>212.5</v>
      </c>
      <c r="C14">
        <f>SUM('NAV Calculation'!$O$2:'NAV Calculation'!O14)</f>
        <v>-153.75</v>
      </c>
      <c r="D14">
        <f t="shared" si="0"/>
        <v>-0.72352941176470587</v>
      </c>
      <c r="E14">
        <f>'NAV Calculation'!L14/Metrics!B14</f>
        <v>0</v>
      </c>
      <c r="F14">
        <f t="shared" si="1"/>
        <v>-0.72352941176470587</v>
      </c>
    </row>
    <row r="15" spans="1:6" x14ac:dyDescent="0.2">
      <c r="A15" t="s">
        <v>40</v>
      </c>
      <c r="B15">
        <f>SUM('NAV Calculation'!$D$2:'NAV Calculation'!D15)</f>
        <v>212.5</v>
      </c>
      <c r="C15">
        <f>SUM('NAV Calculation'!$O$2:'NAV Calculation'!O15)</f>
        <v>-192.5</v>
      </c>
      <c r="D15">
        <f t="shared" si="0"/>
        <v>-0.90588235294117647</v>
      </c>
      <c r="E15">
        <f>'NAV Calculation'!L15/Metrics!B15</f>
        <v>0</v>
      </c>
      <c r="F15">
        <f t="shared" si="1"/>
        <v>-0.90588235294117647</v>
      </c>
    </row>
    <row r="16" spans="1:6" x14ac:dyDescent="0.2">
      <c r="A16" t="s">
        <v>41</v>
      </c>
      <c r="B16">
        <f>SUM('NAV Calculation'!$D$2:'NAV Calculation'!D16)</f>
        <v>212.5</v>
      </c>
      <c r="C16">
        <f>SUM('NAV Calculation'!$O$2:'NAV Calculation'!O16)</f>
        <v>-193.75</v>
      </c>
      <c r="D16">
        <f t="shared" si="0"/>
        <v>-0.91176470588235292</v>
      </c>
      <c r="E16">
        <f>'NAV Calculation'!L16/Metrics!B16</f>
        <v>0</v>
      </c>
      <c r="F16">
        <f t="shared" si="1"/>
        <v>-0.91176470588235292</v>
      </c>
    </row>
    <row r="17" spans="1:6" x14ac:dyDescent="0.2">
      <c r="A17" t="s">
        <v>42</v>
      </c>
      <c r="B17">
        <f>SUM('NAV Calculation'!$D$2:'NAV Calculation'!D17)</f>
        <v>212.5</v>
      </c>
      <c r="C17">
        <f>SUM('NAV Calculation'!$O$2:'NAV Calculation'!O17)</f>
        <v>-195</v>
      </c>
      <c r="D17">
        <f t="shared" si="0"/>
        <v>-0.91764705882352937</v>
      </c>
      <c r="E17">
        <f>'NAV Calculation'!L17/Metrics!B17</f>
        <v>0</v>
      </c>
      <c r="F17">
        <f t="shared" si="1"/>
        <v>-0.91764705882352937</v>
      </c>
    </row>
    <row r="18" spans="1:6" x14ac:dyDescent="0.2">
      <c r="A18" t="s">
        <v>43</v>
      </c>
      <c r="B18">
        <f>SUM('NAV Calculation'!$D$2:'NAV Calculation'!D18)</f>
        <v>250</v>
      </c>
      <c r="C18">
        <f>SUM('NAV Calculation'!$O$2:'NAV Calculation'!O18)</f>
        <v>-196.25</v>
      </c>
      <c r="D18">
        <f t="shared" si="0"/>
        <v>-0.78500000000000003</v>
      </c>
      <c r="E18">
        <f>'NAV Calculation'!L18/Metrics!B18</f>
        <v>0</v>
      </c>
      <c r="F18">
        <f t="shared" si="1"/>
        <v>-0.78500000000000003</v>
      </c>
    </row>
    <row r="19" spans="1:6" x14ac:dyDescent="0.2">
      <c r="A19" t="s">
        <v>44</v>
      </c>
      <c r="B19">
        <f>SUM('NAV Calculation'!$D$2:'NAV Calculation'!D19)</f>
        <v>250</v>
      </c>
      <c r="C19">
        <f>SUM('NAV Calculation'!$O$2:'NAV Calculation'!O19)</f>
        <v>-235</v>
      </c>
      <c r="D19">
        <f t="shared" si="0"/>
        <v>-0.94</v>
      </c>
      <c r="E19">
        <f>'NAV Calculation'!L19/Metrics!B19</f>
        <v>0</v>
      </c>
      <c r="F19">
        <f t="shared" si="1"/>
        <v>-0.94</v>
      </c>
    </row>
    <row r="20" spans="1:6" x14ac:dyDescent="0.2">
      <c r="A20" t="s">
        <v>45</v>
      </c>
      <c r="B20">
        <f>SUM('NAV Calculation'!$D$2:'NAV Calculation'!D20)</f>
        <v>250</v>
      </c>
      <c r="C20">
        <f>SUM('NAV Calculation'!$O$2:'NAV Calculation'!O20)</f>
        <v>-236.25</v>
      </c>
      <c r="D20">
        <f t="shared" si="0"/>
        <v>-0.94499999999999995</v>
      </c>
      <c r="E20">
        <f>'NAV Calculation'!L20/Metrics!B20</f>
        <v>0</v>
      </c>
      <c r="F20">
        <f t="shared" si="1"/>
        <v>-0.94499999999999995</v>
      </c>
    </row>
    <row r="21" spans="1:6" x14ac:dyDescent="0.2">
      <c r="A21" t="s">
        <v>46</v>
      </c>
      <c r="B21">
        <f>SUM('NAV Calculation'!$D$2:'NAV Calculation'!D21)</f>
        <v>250</v>
      </c>
      <c r="C21">
        <f>SUM('NAV Calculation'!$O$2:'NAV Calculation'!O21)</f>
        <v>-237.5</v>
      </c>
      <c r="D21">
        <f t="shared" si="0"/>
        <v>-0.95</v>
      </c>
      <c r="E21">
        <f>'NAV Calculation'!L21/Metrics!B21</f>
        <v>0</v>
      </c>
      <c r="F21">
        <f t="shared" si="1"/>
        <v>-0.95</v>
      </c>
    </row>
    <row r="22" spans="1:6" x14ac:dyDescent="0.2">
      <c r="A22" t="s">
        <v>47</v>
      </c>
      <c r="B22">
        <f>SUM('NAV Calculation'!$D$2:'NAV Calculation'!D22)</f>
        <v>250</v>
      </c>
      <c r="C22">
        <f>SUM('NAV Calculation'!$O$2:'NAV Calculation'!O22)</f>
        <v>-238.125</v>
      </c>
      <c r="D22">
        <f t="shared" si="0"/>
        <v>-0.95250000000000001</v>
      </c>
      <c r="E22">
        <f>'NAV Calculation'!L22/Metrics!B22</f>
        <v>0</v>
      </c>
      <c r="F22">
        <f t="shared" si="1"/>
        <v>-0.95250000000000001</v>
      </c>
    </row>
    <row r="23" spans="1:6" x14ac:dyDescent="0.2">
      <c r="A23" t="s">
        <v>48</v>
      </c>
      <c r="B23">
        <f>SUM('NAV Calculation'!$D$2:'NAV Calculation'!D23)</f>
        <v>250</v>
      </c>
      <c r="C23">
        <f>SUM('NAV Calculation'!$O$2:'NAV Calculation'!O23)</f>
        <v>-238.75</v>
      </c>
      <c r="D23">
        <f t="shared" si="0"/>
        <v>-0.95499999999999996</v>
      </c>
      <c r="E23">
        <f>'NAV Calculation'!L23/Metrics!B23</f>
        <v>0</v>
      </c>
      <c r="F23">
        <f t="shared" si="1"/>
        <v>-0.95499999999999996</v>
      </c>
    </row>
    <row r="24" spans="1:6" x14ac:dyDescent="0.2">
      <c r="A24" t="s">
        <v>49</v>
      </c>
      <c r="B24">
        <f>SUM('NAV Calculation'!$D$2:'NAV Calculation'!D24)</f>
        <v>250</v>
      </c>
      <c r="C24">
        <f>SUM('NAV Calculation'!$O$2:'NAV Calculation'!O24)</f>
        <v>-239.375</v>
      </c>
      <c r="D24">
        <f t="shared" si="0"/>
        <v>-0.95750000000000002</v>
      </c>
      <c r="E24">
        <f>'NAV Calculation'!L24/Metrics!B24</f>
        <v>0</v>
      </c>
      <c r="F24">
        <f t="shared" si="1"/>
        <v>-0.95750000000000002</v>
      </c>
    </row>
    <row r="25" spans="1:6" x14ac:dyDescent="0.2">
      <c r="A25" t="s">
        <v>50</v>
      </c>
      <c r="B25">
        <f>SUM('NAV Calculation'!$D$2:'NAV Calculation'!D25)</f>
        <v>250</v>
      </c>
      <c r="C25">
        <f>SUM('NAV Calculation'!$O$2:'NAV Calculation'!O25)</f>
        <v>-219.15</v>
      </c>
      <c r="D25">
        <f t="shared" si="0"/>
        <v>-0.87660000000000005</v>
      </c>
      <c r="E25">
        <f>'NAV Calculation'!L25/Metrics!B25</f>
        <v>8.3400000000000002E-2</v>
      </c>
      <c r="F25">
        <f t="shared" si="1"/>
        <v>-0.79320000000000002</v>
      </c>
    </row>
    <row r="26" spans="1:6" x14ac:dyDescent="0.2">
      <c r="A26" t="s">
        <v>51</v>
      </c>
      <c r="B26">
        <f>SUM('NAV Calculation'!$D$2:'NAV Calculation'!D26)</f>
        <v>250</v>
      </c>
      <c r="C26">
        <f>SUM('NAV Calculation'!$O$2:'NAV Calculation'!O26)</f>
        <v>-219.77500000000001</v>
      </c>
      <c r="D26">
        <f t="shared" si="0"/>
        <v>-0.87909999999999999</v>
      </c>
      <c r="E26">
        <f>'NAV Calculation'!L26/Metrics!B26</f>
        <v>0</v>
      </c>
      <c r="F26">
        <f t="shared" si="1"/>
        <v>-0.87909999999999999</v>
      </c>
    </row>
    <row r="27" spans="1:6" x14ac:dyDescent="0.2">
      <c r="A27" t="s">
        <v>52</v>
      </c>
      <c r="B27">
        <f>SUM('NAV Calculation'!$D$2:'NAV Calculation'!D27)</f>
        <v>250</v>
      </c>
      <c r="C27">
        <f>SUM('NAV Calculation'!$O$2:'NAV Calculation'!O27)</f>
        <v>-220.4</v>
      </c>
      <c r="D27">
        <f t="shared" si="0"/>
        <v>-0.88160000000000005</v>
      </c>
      <c r="E27">
        <f>'NAV Calculation'!L27/Metrics!B27</f>
        <v>0</v>
      </c>
      <c r="F27">
        <f t="shared" si="1"/>
        <v>-0.88160000000000005</v>
      </c>
    </row>
    <row r="28" spans="1:6" x14ac:dyDescent="0.2">
      <c r="A28" t="s">
        <v>53</v>
      </c>
      <c r="B28">
        <f>SUM('NAV Calculation'!$D$2:'NAV Calculation'!D28)</f>
        <v>250</v>
      </c>
      <c r="C28">
        <f>SUM('NAV Calculation'!$O$2:'NAV Calculation'!O28)</f>
        <v>-221.02500000000001</v>
      </c>
      <c r="D28">
        <f t="shared" si="0"/>
        <v>-0.8841</v>
      </c>
      <c r="E28">
        <f>'NAV Calculation'!L28/Metrics!B28</f>
        <v>0</v>
      </c>
      <c r="F28">
        <f t="shared" si="1"/>
        <v>-0.8841</v>
      </c>
    </row>
    <row r="29" spans="1:6" x14ac:dyDescent="0.2">
      <c r="A29" t="s">
        <v>54</v>
      </c>
      <c r="B29">
        <f>SUM('NAV Calculation'!$D$2:'NAV Calculation'!D29)</f>
        <v>250</v>
      </c>
      <c r="C29">
        <f>SUM('NAV Calculation'!$O$2:'NAV Calculation'!O29)</f>
        <v>-181.15</v>
      </c>
      <c r="D29">
        <f t="shared" si="0"/>
        <v>-0.72460000000000002</v>
      </c>
      <c r="E29">
        <f>'NAV Calculation'!L29/Metrics!B29</f>
        <v>0.16200000000000001</v>
      </c>
      <c r="F29">
        <f t="shared" si="1"/>
        <v>-0.56259999999999999</v>
      </c>
    </row>
    <row r="30" spans="1:6" x14ac:dyDescent="0.2">
      <c r="A30" t="s">
        <v>55</v>
      </c>
      <c r="B30">
        <f>SUM('NAV Calculation'!$D$2:'NAV Calculation'!D30)</f>
        <v>250</v>
      </c>
      <c r="C30">
        <f>SUM('NAV Calculation'!$O$2:'NAV Calculation'!O30)</f>
        <v>-181.77500000000001</v>
      </c>
      <c r="D30">
        <f t="shared" si="0"/>
        <v>-0.72709999999999997</v>
      </c>
      <c r="E30">
        <f>'NAV Calculation'!L30/Metrics!B30</f>
        <v>0</v>
      </c>
      <c r="F30">
        <f t="shared" si="1"/>
        <v>-0.72709999999999997</v>
      </c>
    </row>
    <row r="31" spans="1:6" x14ac:dyDescent="0.2">
      <c r="A31" t="s">
        <v>56</v>
      </c>
      <c r="B31">
        <f>SUM('NAV Calculation'!$D$2:'NAV Calculation'!D31)</f>
        <v>250</v>
      </c>
      <c r="C31">
        <f>SUM('NAV Calculation'!$O$2:'NAV Calculation'!O31)</f>
        <v>-182.4</v>
      </c>
      <c r="D31">
        <f t="shared" si="0"/>
        <v>-0.72960000000000003</v>
      </c>
      <c r="E31">
        <f>'NAV Calculation'!L31/Metrics!B31</f>
        <v>0</v>
      </c>
      <c r="F31">
        <f t="shared" si="1"/>
        <v>-0.72960000000000003</v>
      </c>
    </row>
    <row r="32" spans="1:6" x14ac:dyDescent="0.2">
      <c r="A32" t="s">
        <v>57</v>
      </c>
      <c r="B32">
        <f>SUM('NAV Calculation'!$D$2:'NAV Calculation'!D32)</f>
        <v>250</v>
      </c>
      <c r="C32">
        <f>SUM('NAV Calculation'!$O$2:'NAV Calculation'!O32)</f>
        <v>-183.02500000000001</v>
      </c>
      <c r="D32">
        <f t="shared" si="0"/>
        <v>-0.73209999999999997</v>
      </c>
      <c r="E32">
        <f>'NAV Calculation'!L32/Metrics!B32</f>
        <v>0</v>
      </c>
      <c r="F32">
        <f t="shared" si="1"/>
        <v>-0.73209999999999997</v>
      </c>
    </row>
    <row r="33" spans="1:6" x14ac:dyDescent="0.2">
      <c r="A33" t="s">
        <v>58</v>
      </c>
      <c r="B33">
        <f>SUM('NAV Calculation'!$D$2:'NAV Calculation'!D33)</f>
        <v>250</v>
      </c>
      <c r="C33">
        <f>SUM('NAV Calculation'!$O$2:'NAV Calculation'!O33)</f>
        <v>-103.15</v>
      </c>
      <c r="D33">
        <f t="shared" si="0"/>
        <v>-0.41260000000000002</v>
      </c>
      <c r="E33">
        <f>'NAV Calculation'!L33/Metrics!B33</f>
        <v>0.32200000000000001</v>
      </c>
      <c r="F33">
        <f t="shared" si="1"/>
        <v>-9.0600000000000014E-2</v>
      </c>
    </row>
    <row r="34" spans="1:6" x14ac:dyDescent="0.2">
      <c r="A34" t="s">
        <v>59</v>
      </c>
      <c r="B34">
        <f>SUM('NAV Calculation'!$D$2:'NAV Calculation'!D34)</f>
        <v>250</v>
      </c>
      <c r="C34">
        <f>SUM('NAV Calculation'!$O$2:'NAV Calculation'!O34)</f>
        <v>-103.77500000000001</v>
      </c>
      <c r="D34">
        <f t="shared" si="0"/>
        <v>-0.41510000000000002</v>
      </c>
      <c r="E34">
        <f>'NAV Calculation'!L34/Metrics!B34</f>
        <v>0</v>
      </c>
      <c r="F34">
        <f t="shared" si="1"/>
        <v>-0.41510000000000002</v>
      </c>
    </row>
    <row r="35" spans="1:6" x14ac:dyDescent="0.2">
      <c r="A35" t="s">
        <v>60</v>
      </c>
      <c r="B35">
        <f>SUM('NAV Calculation'!$D$2:'NAV Calculation'!D35)</f>
        <v>250</v>
      </c>
      <c r="C35">
        <f>SUM('NAV Calculation'!$O$2:'NAV Calculation'!O35)</f>
        <v>-104.4</v>
      </c>
      <c r="D35">
        <f t="shared" si="0"/>
        <v>-0.41760000000000003</v>
      </c>
      <c r="E35">
        <f>'NAV Calculation'!L35/Metrics!B35</f>
        <v>0</v>
      </c>
      <c r="F35">
        <f t="shared" si="1"/>
        <v>-0.41760000000000003</v>
      </c>
    </row>
    <row r="36" spans="1:6" x14ac:dyDescent="0.2">
      <c r="A36" t="s">
        <v>61</v>
      </c>
      <c r="B36">
        <f>SUM('NAV Calculation'!$D$2:'NAV Calculation'!D36)</f>
        <v>250</v>
      </c>
      <c r="C36">
        <f>SUM('NAV Calculation'!$O$2:'NAV Calculation'!O36)</f>
        <v>-105.02500000000001</v>
      </c>
      <c r="D36">
        <f t="shared" si="0"/>
        <v>-0.42010000000000003</v>
      </c>
      <c r="E36">
        <f>'NAV Calculation'!L36/Metrics!B36</f>
        <v>0</v>
      </c>
      <c r="F36">
        <f t="shared" si="1"/>
        <v>-0.42010000000000003</v>
      </c>
    </row>
    <row r="37" spans="1:6" x14ac:dyDescent="0.2">
      <c r="A37" t="s">
        <v>62</v>
      </c>
      <c r="B37">
        <f>SUM('NAV Calculation'!$D$2:'NAV Calculation'!D37)</f>
        <v>250</v>
      </c>
      <c r="C37">
        <f>SUM('NAV Calculation'!$O$2:'NAV Calculation'!O37)</f>
        <v>94.35</v>
      </c>
      <c r="D37">
        <f t="shared" si="0"/>
        <v>0.37739999999999996</v>
      </c>
      <c r="E37">
        <f>'NAV Calculation'!L37/Metrics!B37</f>
        <v>0.8</v>
      </c>
      <c r="F37">
        <f t="shared" si="1"/>
        <v>1.1774</v>
      </c>
    </row>
    <row r="38" spans="1:6" x14ac:dyDescent="0.2">
      <c r="A38" t="s">
        <v>129</v>
      </c>
      <c r="B38">
        <f>SUM('NAV Calculation'!$D$2:'NAV Calculation'!D38)</f>
        <v>250</v>
      </c>
      <c r="C38">
        <f>SUM('NAV Calculation'!$O$2:'NAV Calculation'!O38)</f>
        <v>93.724999999999994</v>
      </c>
      <c r="D38">
        <f t="shared" si="0"/>
        <v>0.37489999999999996</v>
      </c>
      <c r="E38">
        <f>'NAV Calculation'!L38/Metrics!B38</f>
        <v>0</v>
      </c>
      <c r="F38">
        <f t="shared" si="1"/>
        <v>0.37489999999999996</v>
      </c>
    </row>
    <row r="39" spans="1:6" x14ac:dyDescent="0.2">
      <c r="A39" t="s">
        <v>130</v>
      </c>
      <c r="B39">
        <f>SUM('NAV Calculation'!$D$2:'NAV Calculation'!D39)</f>
        <v>250</v>
      </c>
      <c r="C39">
        <f>SUM('NAV Calculation'!$O$2:'NAV Calculation'!O39)</f>
        <v>93.1</v>
      </c>
      <c r="D39">
        <f t="shared" si="0"/>
        <v>0.37239999999999995</v>
      </c>
      <c r="E39">
        <f>'NAV Calculation'!L39/Metrics!B39</f>
        <v>0</v>
      </c>
      <c r="F39">
        <f t="shared" si="1"/>
        <v>0.37239999999999995</v>
      </c>
    </row>
    <row r="40" spans="1:6" x14ac:dyDescent="0.2">
      <c r="A40" t="s">
        <v>131</v>
      </c>
      <c r="B40">
        <f>SUM('NAV Calculation'!$D$2:'NAV Calculation'!D40)</f>
        <v>250</v>
      </c>
      <c r="C40">
        <f>SUM('NAV Calculation'!$O$2:'NAV Calculation'!O40)</f>
        <v>92.474999999999994</v>
      </c>
      <c r="D40">
        <f t="shared" si="0"/>
        <v>0.36989999999999995</v>
      </c>
      <c r="E40">
        <f>'NAV Calculation'!L40/Metrics!B40</f>
        <v>0</v>
      </c>
      <c r="F40">
        <f t="shared" si="1"/>
        <v>0.36989999999999995</v>
      </c>
    </row>
    <row r="41" spans="1:6" x14ac:dyDescent="0.2">
      <c r="A41" t="s">
        <v>132</v>
      </c>
      <c r="B41">
        <f>SUM('NAV Calculation'!$D$2:'NAV Calculation'!D41)</f>
        <v>250</v>
      </c>
      <c r="C41">
        <f>SUM('NAV Calculation'!$O$2:'NAV Calculation'!O41)</f>
        <v>291.85000000000002</v>
      </c>
      <c r="D41">
        <f t="shared" si="0"/>
        <v>1.1674</v>
      </c>
      <c r="E41">
        <f>'NAV Calculation'!L41/Metrics!B41</f>
        <v>0.8</v>
      </c>
      <c r="F41">
        <f t="shared" si="1"/>
        <v>1.9674</v>
      </c>
    </row>
    <row r="42" spans="1:6" x14ac:dyDescent="0.2">
      <c r="A42" t="s">
        <v>133</v>
      </c>
      <c r="B42">
        <f>SUM('NAV Calculation'!$D$2:'NAV Calculation'!D42)</f>
        <v>250</v>
      </c>
      <c r="C42">
        <f>SUM('NAV Calculation'!$O$2:'NAV Calculation'!O42)</f>
        <v>291.85000000000002</v>
      </c>
      <c r="D42">
        <f t="shared" si="0"/>
        <v>1.1674</v>
      </c>
      <c r="E42">
        <f>'NAV Calculation'!L42/Metrics!B42</f>
        <v>0</v>
      </c>
      <c r="F42">
        <f t="shared" si="1"/>
        <v>1.1674</v>
      </c>
    </row>
    <row r="43" spans="1:6" x14ac:dyDescent="0.2">
      <c r="A43" t="s">
        <v>134</v>
      </c>
      <c r="B43">
        <f>SUM('NAV Calculation'!$D$2:'NAV Calculation'!D43)</f>
        <v>500</v>
      </c>
      <c r="C43">
        <f>SUM('NAV Calculation'!$O$2:'NAV Calculation'!O43)</f>
        <v>291.85000000000002</v>
      </c>
      <c r="D43">
        <f t="shared" si="0"/>
        <v>0.5837</v>
      </c>
      <c r="E43">
        <f>'NAV Calculation'!L43/Metrics!B43</f>
        <v>1.0837000000000001</v>
      </c>
      <c r="F43">
        <f t="shared" si="1"/>
        <v>1.6674000000000002</v>
      </c>
    </row>
    <row r="44" spans="1:6" x14ac:dyDescent="0.2">
      <c r="A44" t="s">
        <v>135</v>
      </c>
      <c r="B44">
        <f>SUM('NAV Calculation'!$D$2:'NAV Calculation'!D46)</f>
        <v>500</v>
      </c>
      <c r="C44">
        <f>SUM('NAV Calculation'!$O$2:'NAV Calculation'!O46)</f>
        <v>291.85000000000002</v>
      </c>
      <c r="D44">
        <f t="shared" si="0"/>
        <v>0.5837</v>
      </c>
      <c r="E44">
        <f>'NAV Calculation'!L46/Metrics!B44</f>
        <v>0</v>
      </c>
      <c r="F44">
        <f t="shared" si="1"/>
        <v>0.5837</v>
      </c>
    </row>
    <row r="45" spans="1:6" x14ac:dyDescent="0.2">
      <c r="A45" t="s">
        <v>136</v>
      </c>
      <c r="B45">
        <f>SUM('NAV Calculation'!$D$2:'NAV Calculation'!D47)</f>
        <v>500</v>
      </c>
      <c r="C45">
        <f>SUM('NAV Calculation'!$O$2:'NAV Calculation'!O47)</f>
        <v>291.85000000000002</v>
      </c>
      <c r="D45">
        <f t="shared" si="0"/>
        <v>0.5837</v>
      </c>
      <c r="E45">
        <f>'NAV Calculation'!L47/Metrics!B45</f>
        <v>0</v>
      </c>
      <c r="F45">
        <f t="shared" si="1"/>
        <v>0.5837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Input Data</vt:lpstr>
      <vt:lpstr>Companies</vt:lpstr>
      <vt:lpstr>NAV Calculation</vt:lpstr>
      <vt:lpstr>Metrics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Екатерина Смешкова</cp:lastModifiedBy>
  <dcterms:created xsi:type="dcterms:W3CDTF">2024-12-08T15:05:47Z</dcterms:created>
  <dcterms:modified xsi:type="dcterms:W3CDTF">2024-12-14T11:57:17Z</dcterms:modified>
</cp:coreProperties>
</file>